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3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12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9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4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customXml/itemProps1.xml" ContentType="application/vnd.openxmlformats-officedocument.customXmlProperties+xml"/>
  <Override PartName="/xl/calcChain.xml" ContentType="application/vnd.openxmlformats-officedocument.spreadsheetml.calcChain+xml"/>
  <Override PartName="/xl/externalLinks/externalLink48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customProperty10.bin" ContentType="application/vnd.openxmlformats-officedocument.spreadsheetml.customProperty"/>
  <Override PartName="/xl/customProperty9.bin" ContentType="application/vnd.openxmlformats-officedocument.spreadsheetml.customProperty"/>
  <Override PartName="/xl/customProperty8.bin" ContentType="application/vnd.openxmlformats-officedocument.spreadsheetml.customProperty"/>
  <Override PartName="/xl/comments2.xml" ContentType="application/vnd.openxmlformats-officedocument.spreadsheetml.comments+xml"/>
  <Override PartName="/xl/customProperty11.bin" ContentType="application/vnd.openxmlformats-officedocument.spreadsheetml.customProperty"/>
  <Override PartName="/xl/customProperty13.bin" ContentType="application/vnd.openxmlformats-officedocument.spreadsheetml.customProperty"/>
  <Override PartName="/xl/customProperty12.bin" ContentType="application/vnd.openxmlformats-officedocument.spreadsheetml.customProperty"/>
  <Override PartName="/xl/comments3.xml" ContentType="application/vnd.openxmlformats-officedocument.spreadsheetml.comments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customProperty7.bin" ContentType="application/vnd.openxmlformats-officedocument.spreadsheetml.customProperty"/>
  <Override PartName="/xl/externalLinks/externalLink12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14.xml" ContentType="application/vnd.openxmlformats-officedocument.spreadsheetml.externalLink+xml"/>
  <Override PartName="/xl/customProperty1.bin" ContentType="application/vnd.openxmlformats-officedocument.spreadsheetml.customProperty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externalLinks/externalLink13.xml" ContentType="application/vnd.openxmlformats-officedocument.spreadsheetml.externalLink+xml"/>
  <Override PartName="/xl/customProperty6.bin" ContentType="application/vnd.openxmlformats-officedocument.spreadsheetml.customProperty"/>
  <Override PartName="/xl/customProperty5.bin" ContentType="application/vnd.openxmlformats-officedocument.spreadsheetml.customProperty"/>
  <Override PartName="/xl/customProperty4.bin" ContentType="application/vnd.openxmlformats-officedocument.spreadsheetml.customProperty"/>
  <Override PartName="/xl/externalLinks/externalLink18.xml" ContentType="application/vnd.openxmlformats-officedocument.spreadsheetml.externalLink+xml"/>
  <Override PartName="/customXml/itemProps4.xml" ContentType="application/vnd.openxmlformats-officedocument.customXml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5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J:\Tariffs\1. Open Advices\2020-31 Natural Gas Schedules 101, 106 - PGA (UG-20xxxx) (Eff. 11-01-20)\Workpapers\"/>
    </mc:Choice>
  </mc:AlternateContent>
  <bookViews>
    <workbookView xWindow="-1890" yWindow="765" windowWidth="23040" windowHeight="5865" tabRatio="931"/>
  </bookViews>
  <sheets>
    <sheet name="REDACTED VERSION" sheetId="77" r:id="rId1"/>
    <sheet name="Rates Summary " sheetId="36" r:id="rId2"/>
    <sheet name="Rate Change " sheetId="27" r:id="rId3"/>
    <sheet name="Rate Impacts-&gt;" sheetId="73" r:id="rId4"/>
    <sheet name="Rate Impact" sheetId="67" r:id="rId5"/>
    <sheet name="Schedule 101 Revenue" sheetId="75" r:id="rId6"/>
    <sheet name="Res Bill Impact" sheetId="59" r:id="rId7"/>
    <sheet name="Combined Cust Impact" sheetId="32" r:id="rId8"/>
    <sheet name="Gas Supply Demand" sheetId="57" r:id="rId9"/>
    <sheet name="Work Papers --&gt;" sheetId="69" r:id="rId10"/>
    <sheet name="F2020 Forecast " sheetId="5" r:id="rId11"/>
    <sheet name="(R) 2020 PGA Cost NEW" sheetId="76" r:id="rId12"/>
    <sheet name="(R) 2019 PGA Cost" sheetId="72" r:id="rId13"/>
    <sheet name="2019 GRC Gas Cost Allocation" sheetId="66" r:id="rId14"/>
    <sheet name="2019 GRC - Gas RAF" sheetId="74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</externalReferences>
  <definedNames>
    <definedName name="______Jun09">" BS!$AI$7:$AI$1643"</definedName>
    <definedName name="_____Apr04">[1]BS!$U$7:$U$3582</definedName>
    <definedName name="_____Aug04">[1]BS!$Y$7:$Y$3582</definedName>
    <definedName name="_____Aug09" xml:space="preserve"> [2]BS!$Y$7:$Y$1726</definedName>
    <definedName name="_____Dec03">[3]BS!$T$7:$T$3582</definedName>
    <definedName name="_____Dec04">[1]BS!$AC$7:$AC$3580</definedName>
    <definedName name="_____Feb04">[1]BS!$S$7:$S$3582</definedName>
    <definedName name="_____Jan04">[1]BS!$R$7:$R$3582</definedName>
    <definedName name="_____Jul04">[1]BS!$X$7:$X$3582</definedName>
    <definedName name="_____Jul09" xml:space="preserve"> [2]BS!$X$7:$X$1726</definedName>
    <definedName name="_____Jun04">[1]BS!$W$7:$W$3582</definedName>
    <definedName name="_____Jun09">" BS!$AI$7:$AI$1643"</definedName>
    <definedName name="_____Mar04">[1]BS!$T$7:$T$3582</definedName>
    <definedName name="_____May04">[1]BS!$V$7:$V$3582</definedName>
    <definedName name="_____Nov03">[3]BS!$S$7:$S$3582</definedName>
    <definedName name="_____Nov04">[1]BS!$AB$7:$AB$3582</definedName>
    <definedName name="_____Oct03">[3]BS!$R$7:$R$3582</definedName>
    <definedName name="_____Oct04">[1]BS!$AA$7:$AA$3582</definedName>
    <definedName name="_____Sep03">[3]BS!$Q$7:$Q$3582</definedName>
    <definedName name="_____Sep04">[1]BS!$Z$7:$Z$3582</definedName>
    <definedName name="____Apr04">[1]BS!$U$7:$U$3582</definedName>
    <definedName name="____Aug04">[1]BS!$Y$7:$Y$3582</definedName>
    <definedName name="____Aug09" xml:space="preserve"> [2]BS!$Y$7:$Y$1726</definedName>
    <definedName name="____Dec03">[3]BS!$T$7:$T$3582</definedName>
    <definedName name="____Dec04">[1]BS!$AC$7:$AC$3580</definedName>
    <definedName name="____Feb04">[1]BS!$S$7:$S$3582</definedName>
    <definedName name="____Jan04">[1]BS!$R$7:$R$3582</definedName>
    <definedName name="____Jul04">[1]BS!$X$7:$X$3582</definedName>
    <definedName name="____Jul09" xml:space="preserve"> [2]BS!$X$7:$X$1726</definedName>
    <definedName name="____Jun04">[1]BS!$W$7:$W$3582</definedName>
    <definedName name="____Jun09">" BS!$AI$7:$AI$1643"</definedName>
    <definedName name="____Mar04">[1]BS!$T$7:$T$3582</definedName>
    <definedName name="____May04">[1]BS!$V$7:$V$3582</definedName>
    <definedName name="____Nov03">[3]BS!$S$7:$S$3582</definedName>
    <definedName name="____Nov04">[1]BS!$AB$7:$AB$3582</definedName>
    <definedName name="____Oct03">[3]BS!$R$7:$R$3582</definedName>
    <definedName name="____Oct04">[1]BS!$AA$7:$AA$3582</definedName>
    <definedName name="____Sep03">[3]BS!$Q$7:$Q$3582</definedName>
    <definedName name="____Sep04">[1]BS!$Z$7:$Z$3582</definedName>
    <definedName name="___Apr04">[1]BS!$U$7:$U$3582</definedName>
    <definedName name="___Aug04">[1]BS!$Y$7:$Y$3582</definedName>
    <definedName name="___Aug09" xml:space="preserve"> [2]BS!$Y$7:$Y$1726</definedName>
    <definedName name="___Dec03">[3]BS!$T$7:$T$3582</definedName>
    <definedName name="___Dec04">[1]BS!$AC$7:$AC$3580</definedName>
    <definedName name="___Feb04">[1]BS!$S$7:$S$3582</definedName>
    <definedName name="___Jan04">[1]BS!$R$7:$R$3582</definedName>
    <definedName name="___Jul04">[1]BS!$X$7:$X$3582</definedName>
    <definedName name="___Jul09" xml:space="preserve"> [2]BS!$X$7:$X$1726</definedName>
    <definedName name="___Jun04">[1]BS!$W$7:$W$3582</definedName>
    <definedName name="___Jun09">" BS!$AI$7:$AI$1643"</definedName>
    <definedName name="___Mar04">[1]BS!$T$7:$T$3582</definedName>
    <definedName name="___May04">[1]BS!$V$7:$V$3582</definedName>
    <definedName name="___Nov03">[3]BS!$S$7:$S$3582</definedName>
    <definedName name="___Nov04">[1]BS!$AB$7:$AB$3582</definedName>
    <definedName name="___Oct03">[3]BS!$R$7:$R$3582</definedName>
    <definedName name="___Oct04">[1]BS!$AA$7:$AA$3582</definedName>
    <definedName name="___PC1">[4]CLASSIFIERS!$A$7:$IV$7</definedName>
    <definedName name="___PC2">[4]CLASSIFIERS!$A$10:$IV$10</definedName>
    <definedName name="___PC3">[4]CLASSIFIERS!$A$12:$IV$12</definedName>
    <definedName name="___PC4">[4]CLASSIFIERS!$A$13:$IV$13</definedName>
    <definedName name="___SEC24">[4]EXTERNAL!$A$112:$IV$114</definedName>
    <definedName name="___Sep03">[3]BS!$Q$7:$Q$3582</definedName>
    <definedName name="___Sep04">[1]BS!$Z$7:$Z$3582</definedName>
    <definedName name="__123Graph_ABUDG6_DSCRPR">[5]Quant!$D$71:$O$71</definedName>
    <definedName name="__123Graph_ABUDG6_ESCRPR1">[5]Quant!$D$100:$O$100</definedName>
    <definedName name="__123Graph_BBUDG6_DSCRPR">[5]Quant!$D$72:$O$72</definedName>
    <definedName name="__123Graph_BBUDG6_ESCRPR1">[5]Quant!$D$88:$O$88</definedName>
    <definedName name="__123Graph_X">[5]Quant!$D$5:$O$5</definedName>
    <definedName name="__123Graph_XBUDG6_DSCRPR">[5]Quant!$D$5:$O$5</definedName>
    <definedName name="__123Graph_XBUDG6_ESCRPR1">[5]Quant!$D$5:$O$5</definedName>
    <definedName name="__Apr04">[1]BS!$U$7:$U$3582</definedName>
    <definedName name="__Aug04">[1]BS!$Y$7:$Y$3582</definedName>
    <definedName name="__Aug09" xml:space="preserve"> [2]BS!$Y$7:$Y$1726</definedName>
    <definedName name="__Dec03">[3]BS!$T$7:$T$3582</definedName>
    <definedName name="__Dec04">[1]BS!$AC$7:$AC$3580</definedName>
    <definedName name="__Jul04">[1]BS!$X$7:$X$3582</definedName>
    <definedName name="__Jul09" xml:space="preserve"> [2]BS!$X$7:$X$1726</definedName>
    <definedName name="__Jun04">[1]BS!$W$7:$W$3582</definedName>
    <definedName name="__Jun09">" BS!$AI$7:$AI$1643"</definedName>
    <definedName name="__May04">[1]BS!$V$7:$V$3582</definedName>
    <definedName name="__Nov03">[3]BS!$S$7:$S$3582</definedName>
    <definedName name="__Nov04">[1]BS!$AB$7:$AB$3582</definedName>
    <definedName name="__Oct03">[3]BS!$R$7:$R$3582</definedName>
    <definedName name="__Oct04">[1]BS!$AA$7:$AA$3582</definedName>
    <definedName name="__PC1">[4]CLASSIFIERS!$A$7:$IV$7</definedName>
    <definedName name="__PC2">[4]CLASSIFIERS!$A$10:$IV$10</definedName>
    <definedName name="__PC3">[4]CLASSIFIERS!$A$12:$IV$12</definedName>
    <definedName name="__PC4">[4]CLASSIFIERS!$A$13:$IV$13</definedName>
    <definedName name="__SEC24">[4]EXTERNAL!$A$112:$IV$114</definedName>
    <definedName name="__Sep03">[3]BS!$Q$7:$Q$3582</definedName>
    <definedName name="__Sep04">[1]BS!$Z$7:$Z$3582</definedName>
    <definedName name="_1__123Graph_ABUDG6_D_ESCRPR">[5]Quant!$D$71:$O$71</definedName>
    <definedName name="_3__123Graph_BBUDG6_D_ESCRPR">[5]Quant!$D$72:$O$72</definedName>
    <definedName name="_4__123Graph_BBUDG6_Dtons_inv">[5]Quant!$D$9:$O$9</definedName>
    <definedName name="_5__123Graph_CBUDG6_D_ESCRPR">[5]Quant!$D$100:$O$100</definedName>
    <definedName name="_6__123Graph_DBUDG6_D_ESCRPR">[5]Quant!$D$88:$O$88</definedName>
    <definedName name="_7__123Graph_XBUDG6_D_ESCRPR">[5]Quant!$D$5:$O$5</definedName>
    <definedName name="_8__123Graph_XBUDG6_Dtons_inv">[5]Quant!$D$5:$O$5</definedName>
    <definedName name="_Apr04">[1]BS!$U$7:$U$3582</definedName>
    <definedName name="_Apr09" xml:space="preserve"> [2]BS!$U$7:$U$1726</definedName>
    <definedName name="_Aug04">[1]BS!$Y$7:$Y$3582</definedName>
    <definedName name="_Aug09" xml:space="preserve"> [2]BS!$Y$7:$Y$1726</definedName>
    <definedName name="_Dec03">[3]BS!$T$7:$T$3582</definedName>
    <definedName name="_Dec04">[1]BS!$AC$7:$AC$3580</definedName>
    <definedName name="_Dec08" xml:space="preserve"> [2]BS!$Q$7:$Q$1726</definedName>
    <definedName name="_Feb04">[1]BS!$S$7:$S$3582</definedName>
    <definedName name="_FEB09" xml:space="preserve"> [2]BS!$S$7:$S$1726</definedName>
    <definedName name="_FEDERAL_INCOME_TAX">'[6]MJS-7'!$N$21</definedName>
    <definedName name="_Jan04">[1]BS!$R$7:$R$3582</definedName>
    <definedName name="_Jul04">[1]BS!$X$7:$X$3582</definedName>
    <definedName name="_Jul09" xml:space="preserve"> [2]BS!$X$7:$X$1726</definedName>
    <definedName name="_Jun04">[1]BS!$W$7:$W$3582</definedName>
    <definedName name="_Jun09" xml:space="preserve"> [2]BS!$W$7:$W$1726</definedName>
    <definedName name="_Mar04">[1]BS!$T$7:$T$3582</definedName>
    <definedName name="_May04">[1]BS!$V$7:$V$3582</definedName>
    <definedName name="_May09" xml:space="preserve"> [2]BS!$V$7:$V$1726</definedName>
    <definedName name="_Nov03">[3]BS!$S$7:$S$3582</definedName>
    <definedName name="_Nov04">[1]BS!$AB$7:$AB$3582</definedName>
    <definedName name="_Oct03">[3]BS!$R$7:$R$3582</definedName>
    <definedName name="_Oct04">[1]BS!$AA$7:$AA$3582</definedName>
    <definedName name="_Oct09" xml:space="preserve"> [2]BS!$AA$7:$AA$1726</definedName>
    <definedName name="_Order1">255</definedName>
    <definedName name="_Order2">255</definedName>
    <definedName name="_PC1">[4]CLASSIFIERS!$A$7:$IV$7</definedName>
    <definedName name="_PC2">[4]CLASSIFIERS!$A$10:$IV$10</definedName>
    <definedName name="_PC3">[4]CLASSIFIERS!$A$12:$IV$12</definedName>
    <definedName name="_PC4">[4]CLASSIFIERS!$A$13:$IV$13</definedName>
    <definedName name="_Regression_Int">1</definedName>
    <definedName name="_SEC24">[4]EXTERNAL!$A$112:$IV$114</definedName>
    <definedName name="_Sep03">[3]BS!$Q$7:$Q$3582</definedName>
    <definedName name="_Sep04">[1]BS!$Z$7:$Z$3582</definedName>
    <definedName name="AccessDatabase">"I:\COMTREL\FINICLE\TradeSummary.mdb"</definedName>
    <definedName name="Acct2281SO">'[7]Func Study'!$H$2190</definedName>
    <definedName name="Acct2283SO">'[7]Func Study'!$H$2198</definedName>
    <definedName name="Acct228SO">'[7]Func Study'!$H$2194</definedName>
    <definedName name="Acct350">'[7]Func Study'!$H$1628</definedName>
    <definedName name="Acct352">'[7]Func Study'!$H$1635</definedName>
    <definedName name="Acct353">'[7]Func Study'!$H$1641</definedName>
    <definedName name="Acct354">'[7]Func Study'!$H$1647</definedName>
    <definedName name="Acct355">'[7]Func Study'!$H$1654</definedName>
    <definedName name="Acct356">'[7]Func Study'!$H$1660</definedName>
    <definedName name="Acct357">'[7]Func Study'!$H$1666</definedName>
    <definedName name="Acct358">'[7]Func Study'!$H$1672</definedName>
    <definedName name="Acct359">'[7]Func Study'!$H$1678</definedName>
    <definedName name="Acct360">'[7]Func Study'!$H$1698</definedName>
    <definedName name="Acct361">'[7]Func Study'!$H$1704</definedName>
    <definedName name="Acct362">'[7]Func Study'!$H$1710</definedName>
    <definedName name="Acct364">'[7]Func Study'!$H$1717</definedName>
    <definedName name="Acct365">'[7]Func Study'!$H$1724</definedName>
    <definedName name="Acct366">'[7]Func Study'!$H$1731</definedName>
    <definedName name="Acct367">'[7]Func Study'!$H$1738</definedName>
    <definedName name="Acct368">'[7]Func Study'!$H$1744</definedName>
    <definedName name="Acct369">'[7]Func Study'!$H$1751</definedName>
    <definedName name="Acct370">'[7]Func Study'!$H$1762</definedName>
    <definedName name="Acct371">'[7]Func Study'!$H$1769</definedName>
    <definedName name="Acct372">'[7]Func Study'!$H$1776</definedName>
    <definedName name="Acct372A">'[7]Func Study'!$H$1775</definedName>
    <definedName name="Acct372DP">'[7]Func Study'!$H$1773</definedName>
    <definedName name="Acct372DS">'[7]Func Study'!$H$1774</definedName>
    <definedName name="Acct373">'[7]Func Study'!$H$1782</definedName>
    <definedName name="Acct448S">'[7]Func Study'!$H$274</definedName>
    <definedName name="Acct450S">'[7]Func Study'!$H$302</definedName>
    <definedName name="Acct451S">'[7]Func Study'!$H$307</definedName>
    <definedName name="Acct454S">'[7]Func Study'!$H$318</definedName>
    <definedName name="Acct456S">'[7]Func Study'!$H$325</definedName>
    <definedName name="ACCT557CAGE">'[7]Func Study'!$H$683</definedName>
    <definedName name="Acct557CT">'[7]Func Study'!$H$681</definedName>
    <definedName name="Acct580">'[7]Func Study'!$H$791</definedName>
    <definedName name="Acct581">'[7]Func Study'!$H$796</definedName>
    <definedName name="Acct582">'[7]Func Study'!$H$801</definedName>
    <definedName name="Acct583">'[7]Func Study'!$H$806</definedName>
    <definedName name="Acct584">'[7]Func Study'!$H$811</definedName>
    <definedName name="Acct585">'[7]Func Study'!$H$816</definedName>
    <definedName name="Acct586">'[7]Func Study'!$H$821</definedName>
    <definedName name="Acct587">'[7]Func Study'!$H$826</definedName>
    <definedName name="Acct588">'[7]Func Study'!$H$831</definedName>
    <definedName name="Acct589">'[7]Func Study'!$H$836</definedName>
    <definedName name="Acct590">'[7]Func Study'!$H$841</definedName>
    <definedName name="Acct591">'[7]Func Study'!$H$846</definedName>
    <definedName name="Acct592">'[7]Func Study'!$H$851</definedName>
    <definedName name="Acct593">'[7]Func Study'!$H$856</definedName>
    <definedName name="Acct594">'[7]Func Study'!$H$861</definedName>
    <definedName name="Acct595">'[7]Func Study'!$H$866</definedName>
    <definedName name="Acct596">'[7]Func Study'!$H$876</definedName>
    <definedName name="Acct597">'[7]Func Study'!$H$881</definedName>
    <definedName name="Acct598">'[7]Func Study'!$H$886</definedName>
    <definedName name="AcctAGA">'[7]Func Study'!$H$296</definedName>
    <definedName name="AcctTable">[8]Variables!$AK$42:$AK$396</definedName>
    <definedName name="AcctTS0">'[7]Func Study'!$H$1686</definedName>
    <definedName name="Acq1Plant">'[9]Acquisition Inputs'!$C$8</definedName>
    <definedName name="Acq2Plant">'[9]Acquisition Inputs'!$C$70</definedName>
    <definedName name="ActualROR">'[10]G+T+D+R+M'!$H$61</definedName>
    <definedName name="ADJPTDCE.T">[4]INTERNAL!$A$31:$IV$33</definedName>
    <definedName name="Adjs2avg">[11]Inputs!$L$255:'[11]Inputs'!$T$505</definedName>
    <definedName name="After_Tax_Cash_Discount">'[12]Assumptions (Input)'!$D$37</definedName>
    <definedName name="afudc_flag">'[12]Assumptions (Input)'!$B$13</definedName>
    <definedName name="ANCIL">[4]EXTERNAL!$A$163:$IV$165</definedName>
    <definedName name="Apr04AMA">[1]BS!$AG$7:$AG$3582</definedName>
    <definedName name="APR09AMA">[2]BS!$AN$7:$AN$1725</definedName>
    <definedName name="Apr10AMA">[2]BS!$AZ$7:$AZ$1726</definedName>
    <definedName name="aquila_lookup">'[13]Cabot Gas Replacement'!$B$8:$F$16</definedName>
    <definedName name="AS2DocOpenMode">"AS2DocumentEdit"</definedName>
    <definedName name="Assessment_Rate">'[12]Assumptions (Input)'!$B$7</definedName>
    <definedName name="Asset_Class_Switch">[14]Assumptions!$D$5</definedName>
    <definedName name="Aug04AMA">[1]BS!$AK$7:$AK$3582</definedName>
    <definedName name="Aug09AMA">[2]BS!$AR$7:$AR$1726</definedName>
    <definedName name="Aurora_Prices">"Monthly Price Summary'!$C$4:$H$63"</definedName>
    <definedName name="AvgFactors">[8]Factors!$B$3:$P$99</definedName>
    <definedName name="Beg_Unb_KWHs">[15]LeadSht!$L$10</definedName>
    <definedName name="BOOK_LIFE">'[16]Lvl FCR'!$G$10</definedName>
    <definedName name="BPAX">[4]EXTERNAL!$A$121:$IV$123</definedName>
    <definedName name="Button_1">"TradeSummary_Ken_Finicle_List"</definedName>
    <definedName name="CAE.T">[4]INTERNAL!$A$34:$IV$36</definedName>
    <definedName name="CAES1.T">[4]INTERNAL!$A$37:$IV$39</definedName>
    <definedName name="cap">[17]Readings!$B$2</definedName>
    <definedName name="Capital_Inflation">'[12]Assumptions (Input)'!$B$11</definedName>
    <definedName name="CASE">[18]INPUTS!$C$11</definedName>
    <definedName name="Case_Name">'[19]KJB-6,13 Cmn Adj'!$B$8</definedName>
    <definedName name="CaseDescription">'[9]Dispatch Cases'!$C$11</definedName>
    <definedName name="CBWorkbookPriority">-2060790043</definedName>
    <definedName name="CCGT_HeatRate">[9]Assumptions!$H$23</definedName>
    <definedName name="CCGTPrice">[9]Assumptions!$H$22</definedName>
    <definedName name="CL_RT2">'[20]Transp Data'!$A$6:$C$81</definedName>
    <definedName name="Close_Date">'[12]Capital Projects(Input)'!$D$7:$D$53</definedName>
    <definedName name="Construction_OH">'[21]Virtual 49 Back-Up'!$E$54</definedName>
    <definedName name="ConversionFactor">[9]Assumptions!$I$65</definedName>
    <definedName name="COSFacVal">[7]Inputs!$R$5</definedName>
    <definedName name="CurrQtr">'[22]Inc Stmt'!$AJ$222</definedName>
    <definedName name="CUS">[4]CLASSIFIERS!$A$6:$IV$6</definedName>
    <definedName name="CUST_1">[4]EXTERNAL!$A$22:$IV$24</definedName>
    <definedName name="CUST_4">[4]EXTERNAL!$A$25:$IV$27</definedName>
    <definedName name="CUST_5">[4]EXTERNAL!$A$28:$IV$30</definedName>
    <definedName name="CUST_6">[4]EXTERNAL!$A$31:$IV$33</definedName>
    <definedName name="D108.05.T">[4]INTERNAL!$A$22:$IV$24</definedName>
    <definedName name="D108.10.T">[4]INTERNAL!$A$25:$IV$27</definedName>
    <definedName name="D361.T">[4]INTERNAL!$A$4:$IV$6</definedName>
    <definedName name="D362.T">[4]INTERNAL!$A$7:$IV$9</definedName>
    <definedName name="D364.T">[4]INTERNAL!$A$10:$IV$12</definedName>
    <definedName name="D366.T">[4]INTERNAL!$A$13:$IV$15</definedName>
    <definedName name="D368.T">[4]INTERNAL!$A$16:$IV$18</definedName>
    <definedName name="D370.T">[4]INTERNAL!$A$19:$IV$21</definedName>
    <definedName name="D372.T">[4]INTERNAL!$A$28:$IV$30</definedName>
    <definedName name="Data">'[23]Mix Variance'!$B$1:$N$31</definedName>
    <definedName name="Data.Avg">'[22]Avg Amts'!$A$5:$BP$34</definedName>
    <definedName name="Data.Qtrs.Avg">'[22]Avg Amts'!$A$5:$IV$5</definedName>
    <definedName name="data1">'[24]Mix Variance'!$O$5:$T$25</definedName>
    <definedName name="DebtPerc">[9]Assumptions!$I$58</definedName>
    <definedName name="Dec03AMA">[3]BS!$AJ$7:$AJ$3582</definedName>
    <definedName name="Dec04AMA">[1]BS!$AO$7:$AO$3582</definedName>
    <definedName name="Dec08AMA">[2]BS!$AJ$7:$AJ$1726</definedName>
    <definedName name="Dec09AMA">[2]BS!$AV$7:$AV$1726</definedName>
    <definedName name="DEM">[4]CLASSIFIERS!$A$4:$IV$4</definedName>
    <definedName name="DEM_1">[4]EXTERNAL!$A$7:$IV$9</definedName>
    <definedName name="DEM_12CP">[4]EXTERNAL!$A$118:$IV$120</definedName>
    <definedName name="DEM_12NCP_P">[4]EXTERNAL!$A$187:$IV$189</definedName>
    <definedName name="DEM_12NCP_S">[4]EXTERNAL!$A$190:$IV$192</definedName>
    <definedName name="DEM_12NCP1">[4]EXTERNAL!$A$139:$IV$141</definedName>
    <definedName name="DEM_12NCP2">[4]EXTERNAL!$A$130:$IV$132</definedName>
    <definedName name="DEM_1A">[4]EXTERNAL!$A$115:$IV$117</definedName>
    <definedName name="DEM_2A">[4]EXTERNAL!$A$148:$IV$150</definedName>
    <definedName name="DEM_3A">[4]EXTERNAL!$A$199:$IV$201</definedName>
    <definedName name="DEM_3B">[4]EXTERNAL!$A$196:$IV$198</definedName>
    <definedName name="Demand2">[25]Inputs!$D$11</definedName>
    <definedName name="DES1.T">[4]INTERNAL!$A$40:$IV$42</definedName>
    <definedName name="DES2.T">[4]INTERNAL!$A$43:$IV$45</definedName>
    <definedName name="DF_HeatRate">[9]Assumptions!$L$23</definedName>
    <definedName name="DIR_40">[4]EXTERNAL!$A$193:$IV$195</definedName>
    <definedName name="DIR_449">[4]EXTERNAL!$A$127:$IV$129</definedName>
    <definedName name="DIR_449_ENERGY">[4]EXTERNAL!$A$160:$IV$162</definedName>
    <definedName name="DIR_449_HV">[4]EXTERNAL!$A$157:$IV$159</definedName>
    <definedName name="DIR_449_OATT">[4]EXTERNAL!$A$166:$IV$168</definedName>
    <definedName name="DIR_RESALE">[4]EXTERNAL!$A$124:$IV$126</definedName>
    <definedName name="DIR_RESALE_LARGE">[4]EXTERNAL!$A$154:$IV$156</definedName>
    <definedName name="DIR_RESALE_SMALL">[4]EXTERNAL!$A$151:$IV$153</definedName>
    <definedName name="DIR108.09">[4]EXTERNAL!$A$106:$IV$108</definedName>
    <definedName name="DIR235.00">[4]EXTERNAL!$A$85:$IV$87</definedName>
    <definedName name="DIR360.01">[4]EXTERNAL!$A$37:$IV$39</definedName>
    <definedName name="DIR361.01">[4]EXTERNAL!$A$40:$IV$42</definedName>
    <definedName name="DIR362.01">[4]EXTERNAL!$A$43:$IV$45</definedName>
    <definedName name="DIR364.01">[4]EXTERNAL!$A$46:$IV$48</definedName>
    <definedName name="DIR366.01">[4]EXTERNAL!$A$49:$IV$51</definedName>
    <definedName name="DIR368.03">[4]EXTERNAL!$A$55:$IV$57</definedName>
    <definedName name="DIR368.03C">[4]EXTERNAL!$A$52:$IV$54</definedName>
    <definedName name="DIR372.00">[4]EXTERNAL!$A$58:$IV$60</definedName>
    <definedName name="DIR373.00">[4]EXTERNAL!$A$61:$IV$63</definedName>
    <definedName name="DIR450.01">[4]EXTERNAL!$A$10:$IV$12</definedName>
    <definedName name="DIR450.02">[4]EXTERNAL!$A$184:$IV$186</definedName>
    <definedName name="DIR451.02">[4]EXTERNAL!$A$70:$IV$72</definedName>
    <definedName name="DIR451.03">[4]EXTERNAL!$A$136:$IV$138</definedName>
    <definedName name="DIR451.05">[4]EXTERNAL!$A$76:$IV$78</definedName>
    <definedName name="DIR451.06">[4]EXTERNAL!$A$109:$IV$111</definedName>
    <definedName name="DIR451.07">[4]EXTERNAL!$A$133:$IV$135</definedName>
    <definedName name="DIR454.04">[4]EXTERNAL!$A$73:$IV$75</definedName>
    <definedName name="DIR556.01">[4]EXTERNAL!$A$175:$IV$177</definedName>
    <definedName name="DIR565.02">[4]EXTERNAL!$A$178:$IV$180</definedName>
    <definedName name="DIR908.01">[4]EXTERNAL!$A$172:$IV$174</definedName>
    <definedName name="DIR920.01">[4]EXTERNAL!$A$181:$IV$183</definedName>
    <definedName name="Dis">'[7]Func Study'!$AB$250</definedName>
    <definedName name="Discount_for_Revenue_Reqmt">'[26]Assumptions of Purchase'!$B$45</definedName>
    <definedName name="DisFac">'[7]Func Dist Factor Table'!$A$11:$G$25</definedName>
    <definedName name="DocketNumber">'[27]JHS-4'!$AP$2</definedName>
    <definedName name="DP.T">[4]INTERNAL!$A$46:$IV$48</definedName>
    <definedName name="EBFIT.T">[4]INTERNAL!$A$88:$IV$90</definedName>
    <definedName name="EffTax">[18]INPUTS!$F$36</definedName>
    <definedName name="Electric_Prices">'[28]Monthly Price Summary'!$B$4:$E$27</definedName>
    <definedName name="ElRBLine">[1]BS!$AQ$7:$AQ$3303</definedName>
    <definedName name="EndDate">[9]Assumptions!$C$11</definedName>
    <definedName name="ENERGY_1">[4]EXTERNAL!$A$4:$IV$6</definedName>
    <definedName name="ENERGY_2">[4]EXTERNAL!$A$145:$IV$147</definedName>
    <definedName name="Engy">[10]Inputs!$D$9</definedName>
    <definedName name="Engy2">[25]Inputs!$D$12</definedName>
    <definedName name="EPIS.T">[4]INTERNAL!$A$49:$IV$51</definedName>
    <definedName name="Escalator">1.025</definedName>
    <definedName name="Exhibit_No.______MJS_4">'[6]MJS-4'!$O$3</definedName>
    <definedName name="Exhibit_No.______MJS_5">'[6]MJS-5'!$E$3</definedName>
    <definedName name="Exhibit_No.______MJS_6">'[6]MJS-6'!$F$3</definedName>
    <definedName name="Factorck">'[7]COS Factor Table'!$O$15:$O$113</definedName>
    <definedName name="FactorType">[8]Variables!$AK$2:$AL$12</definedName>
    <definedName name="FactSum">'[7]COS Factor Table'!$A$14:$O$113</definedName>
    <definedName name="FCR">'[21]Virtual 49 Back-Up'!$B$20</definedName>
    <definedName name="Feb04AMA">[1]BS!$AE$7:$AE$3582</definedName>
    <definedName name="Feb09AMA">[2]BS!$AL$7:$AL$1725</definedName>
    <definedName name="Feb10AMA">[2]BS!$AX$7:$AX$1726</definedName>
    <definedName name="Fed_Cap_Tax">[29]Inputs!$E$112</definedName>
    <definedName name="FedTaxRate">[9]Assumptions!$C$33</definedName>
    <definedName name="FERC_Lookup">'[30]Map Table'!$E$2:$F$58</definedName>
    <definedName name="FIT">'[31]ROR &amp; CONV FACTOR'!$J$20</definedName>
    <definedName name="FIT_Tax_Rate">'[12]Assumptions (Input)'!$B$5</definedName>
    <definedName name="FranchiseTax">[11]Variables!$D$26</definedName>
    <definedName name="FTAX">[18]INPUTS!$F$35</definedName>
    <definedName name="Func">'[7]Func Factor Table'!$A$10:$H$77</definedName>
    <definedName name="Function">'[7]Func Study'!$AB$250</definedName>
    <definedName name="GasRBLine">[1]BS!$AS$7:$AS$3631</definedName>
    <definedName name="GasWC_LineItem">[1]BS!$AR$7:$AR$3631</definedName>
    <definedName name="GP.T">[4]INTERNAL!$A$52:$IV$54</definedName>
    <definedName name="HTML_CodePage">1252</definedName>
    <definedName name="HTML_Control">{"'Sheet1'!$A$1:$J$121"}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IBFIT.T">[4]INTERNAL!$A$85:$IV$87</definedName>
    <definedName name="inctaxrate">0.4</definedName>
    <definedName name="Insurance_Rate">'[12]Assumptions (Input)'!$B$9</definedName>
    <definedName name="IQ_ACCOUNT_CHANGE">"c1449"</definedName>
    <definedName name="IQ_ACCOUNTS_PAY">"c1343"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T_RECV_10YR_ANN_GROWTH">"c1924"</definedName>
    <definedName name="IQ_ACCT_RECV_1YR_ANN_GROWTH">"c1919"</definedName>
    <definedName name="IQ_ACCT_RECV_2YR_ANN_GROWTH">"c1920"</definedName>
    <definedName name="IQ_ACCT_RECV_3YR_ANN_GROWTH">"c1921"</definedName>
    <definedName name="IQ_ACCT_RECV_5YR_ANN_GROWTH">"c1922"</definedName>
    <definedName name="IQ_ACCT_RECV_7YR_ANN_GROWTH">"c1923"</definedName>
    <definedName name="IQ_ACCUM_DEP">"c1340"</definedName>
    <definedName name="IQ_ACCUMULATED_PENSION_OBLIGATION">"c2244"</definedName>
    <definedName name="IQ_ACCUMULATED_PENSION_OBLIGATION_DOMESTIC">"c2657"</definedName>
    <definedName name="IQ_ACCUMULATED_PENSION_OBLIGATION_FOREIGN">"c2665"</definedName>
    <definedName name="IQ_ACQ_COST_SUB">"c2125"</definedName>
    <definedName name="IQ_ACQ_COSTS_CAPITALIZED">"c5"</definedName>
    <definedName name="IQ_ACQUIRE_REAL_ESTATE_CF">"c6"</definedName>
    <definedName name="IQ_ACQUISITION_RE_ASSETS">"c1628"</definedName>
    <definedName name="IQ_AD">"c7"</definedName>
    <definedName name="IQ_ADD_PAID_IN">"c1344"</definedName>
    <definedName name="IQ_ADJ_AVG_BANK_ASSETS">"c2671"</definedName>
    <definedName name="IQ_ADMIN_RATIO">"c2784"</definedName>
    <definedName name="IQ_ADVERTISING">"c2246"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IT">"c13"</definedName>
    <definedName name="IQ_AE_UTI">"c14"</definedName>
    <definedName name="IQ_AH_EARNED">"c2744"</definedName>
    <definedName name="IQ_AH_POLICY_BENEFITS_EXP">"c2789"</definedName>
    <definedName name="IQ_AIR_AIRPLANES_NOT_IN_SERVICE">"c2842"</definedName>
    <definedName name="IQ_AIR_AIRPLANES_SUBLEASED">"c2841"</definedName>
    <definedName name="IQ_AIR_ASK">"c2813"</definedName>
    <definedName name="IQ_AIR_ASK_INCREASE">"c2826"</definedName>
    <definedName name="IQ_AIR_ASM">"c2812"</definedName>
    <definedName name="IQ_AIR_ASM_INCREASE">"c2825"</definedName>
    <definedName name="IQ_AIR_AVG_AGE">"c2843"</definedName>
    <definedName name="IQ_AIR_BREAK_EVEN_FACTOR">"c2822"</definedName>
    <definedName name="IQ_AIR_CAPITAL_LEASE">"c2833"</definedName>
    <definedName name="IQ_AIR_COMPLETION_FACTOR">"c2824"</definedName>
    <definedName name="IQ_AIR_ENPLANED_PSGRS">"c2809"</definedName>
    <definedName name="IQ_AIR_FUEL_CONSUMED">"c2806"</definedName>
    <definedName name="IQ_AIR_FUEL_CONSUMED_L">"c2807"</definedName>
    <definedName name="IQ_AIR_FUEL_COST">"c2803"</definedName>
    <definedName name="IQ_AIR_FUEL_COST_L">"c2804"</definedName>
    <definedName name="IQ_AIR_FUEL_EXP">"c2802"</definedName>
    <definedName name="IQ_AIR_FUEL_EXP_PERCENT">"c2805"</definedName>
    <definedName name="IQ_AIR_LEASED">"c2835"</definedName>
    <definedName name="IQ_AIR_LOAD_FACTOR">"c2823"</definedName>
    <definedName name="IQ_AIR_NEW_AIRPLANES">"c2839"</definedName>
    <definedName name="IQ_AIR_OPER_EXP_ASK">"c2821"</definedName>
    <definedName name="IQ_AIR_OPER_EXP_ASM">"c2820"</definedName>
    <definedName name="IQ_AIR_OPER_LEASE">"c2834"</definedName>
    <definedName name="IQ_AIR_OPER_REV_YIELD_ASK">"c2819"</definedName>
    <definedName name="IQ_AIR_OPER_REV_YIELD_ASM">"c2818"</definedName>
    <definedName name="IQ_AIR_OPTIONS">"c2837"</definedName>
    <definedName name="IQ_AIR_ORDERS">"c2836"</definedName>
    <definedName name="IQ_AIR_OWNED">"c2832"</definedName>
    <definedName name="IQ_AIR_PSGR_REV_YIELD_ASK">"c2817"</definedName>
    <definedName name="IQ_AIR_PSGR_REV_YIELD_ASM">"c2816"</definedName>
    <definedName name="IQ_AIR_PSGR_REV_YIELD_RPK">"c2815"</definedName>
    <definedName name="IQ_AIR_PSGR_REV_YIELD_RPM">"c2814"</definedName>
    <definedName name="IQ_AIR_PURCHASE_RIGHTS">"c2838"</definedName>
    <definedName name="IQ_AIR_RETIRED_AIRPLANES">"c2840"</definedName>
    <definedName name="IQ_AIR_REV_PSGRS_CARRIED">"c2808"</definedName>
    <definedName name="IQ_AIR_REV_SCHEDULED_SERVICE">"c2830"</definedName>
    <definedName name="IQ_AIR_RPK">"c2811"</definedName>
    <definedName name="IQ_AIR_RPM">"c2810"</definedName>
    <definedName name="IQ_AIR_STAGE_LENGTH">"c2828"</definedName>
    <definedName name="IQ_AIR_STAGE_LENGTH_KM">"c2829"</definedName>
    <definedName name="IQ_AIR_TOTAL">"c2831"</definedName>
    <definedName name="IQ_AIR_UTILIZATION">"c2827"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ANCE_10YR_ANN_GROWTH">"c18"</definedName>
    <definedName name="IQ_ALLOWANCE_1YR_ANN_GROWTH">"c19"</definedName>
    <definedName name="IQ_ALLOWANCE_2YR_ANN_GROWTH">"c20"</definedName>
    <definedName name="IQ_ALLOWANCE_3YR_ANN_GROWTH">"c21"</definedName>
    <definedName name="IQ_ALLOWANCE_5YR_ANN_GROWTH">"c22"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ORTIZATION">"c1591"</definedName>
    <definedName name="IQ_ANNU_DISTRIBUTION_UNIT">"c3004"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IT">"c43"</definedName>
    <definedName name="IQ_AR_TURNS">"c44"</definedName>
    <definedName name="IQ_AR_UTI">"c45"</definedName>
    <definedName name="IQ_ARPU">"c2126"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IT">"c60"</definedName>
    <definedName name="IQ_ASSET_WRITEDOWN_UTI">"c61"</definedName>
    <definedName name="IQ_ASSETS_CAP_LEASE_DEPR">"c2068"</definedName>
    <definedName name="IQ_ASSETS_CAP_LEASE_GROSS">"c2069"</definedName>
    <definedName name="IQ_ASSETS_OPER_LEASE_DEPR">"c2070"</definedName>
    <definedName name="IQ_ASSETS_OPER_LEASE_GROSS">"c2071"</definedName>
    <definedName name="IQ_ASSUMED_AH_EARNED">"c2741"</definedName>
    <definedName name="IQ_ASSUMED_EARNED">"c2731"</definedName>
    <definedName name="IQ_ASSUMED_LIFE_EARNED">"c2736"</definedName>
    <definedName name="IQ_ASSUMED_LIFE_IN_FORCE">"c2766"</definedName>
    <definedName name="IQ_ASSUMED_PC_EARNED">"c2746"</definedName>
    <definedName name="IQ_ASSUMED_WRITTEN">"c2725"</definedName>
    <definedName name="IQ_AUDITOR_NAME">"c1539"</definedName>
    <definedName name="IQ_AUDITOR_OPINION">"c1540"</definedName>
    <definedName name="IQ_AUTO_WRITTEN">"c62"</definedName>
    <definedName name="IQ_AVG_BANK_ASSETS">"c2072"</definedName>
    <definedName name="IQ_AVG_BANK_LOANS">"c2073"</definedName>
    <definedName name="IQ_AVG_BROKER_REC">"c63"</definedName>
    <definedName name="IQ_AVG_BROKER_REC_NO">"c64"</definedName>
    <definedName name="IQ_AVG_DAILY_VOL">"c65"</definedName>
    <definedName name="IQ_AVG_INT_BEAR_LIAB">"c66"</definedName>
    <definedName name="IQ_AVG_INT_BEAR_LIAB_10YR_ANN_GROWTH">"c67"</definedName>
    <definedName name="IQ_AVG_INT_BEAR_LIAB_1YR_ANN_GROWTH">"c68"</definedName>
    <definedName name="IQ_AVG_INT_BEAR_LIAB_2YR_ANN_GROWTH">"c69"</definedName>
    <definedName name="IQ_AVG_INT_BEAR_LIAB_3YR_ANN_GROWTH">"c70"</definedName>
    <definedName name="IQ_AVG_INT_BEAR_LIAB_5YR_ANN_GROWTH">"c71"</definedName>
    <definedName name="IQ_AVG_INT_BEAR_LIAB_7YR_ANN_GROWTH">"c72"</definedName>
    <definedName name="IQ_AVG_INT_EARN_ASSETS">"c73"</definedName>
    <definedName name="IQ_AVG_INT_EARN_ASSETS_10YR_ANN_GROWTH">"c74"</definedName>
    <definedName name="IQ_AVG_INT_EARN_ASSETS_1YR_ANN_GROWTH">"c75"</definedName>
    <definedName name="IQ_AVG_INT_EARN_ASSETS_2YR_ANN_GROWTH">"c76"</definedName>
    <definedName name="IQ_AVG_INT_EARN_ASSETS_3YR_ANN_GROWTH">"c77"</definedName>
    <definedName name="IQ_AVG_INT_EARN_ASSETS_5YR_ANN_GROWTH">"c78"</definedName>
    <definedName name="IQ_AVG_INT_EARN_ASSETS_7YR_ANN_GROWTH">"c79"</definedName>
    <definedName name="IQ_AVG_MKTCAP">"c80"</definedName>
    <definedName name="IQ_AVG_PRICE">"c81"</definedName>
    <definedName name="IQ_AVG_SHAREOUTSTANDING">"c83"</definedName>
    <definedName name="IQ_AVG_TEV">"c84"</definedName>
    <definedName name="IQ_AVG_VOLUME">"c1346"</definedName>
    <definedName name="IQ_BANK_DEBT">"c2544"</definedName>
    <definedName name="IQ_BANK_DEBT_PCT">"c2545"</definedName>
    <definedName name="IQ_BASIC_EPS_EXCL">"c85"</definedName>
    <definedName name="IQ_BASIC_EPS_INCL">"c86"</definedName>
    <definedName name="IQ_BASIC_NORMAL_EPS">"c1592"</definedName>
    <definedName name="IQ_BASIC_WEIGHT">"c87"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"c89"</definedName>
    <definedName name="IQ_BOARD_MEMBER">"c96"</definedName>
    <definedName name="IQ_BOARD_MEMBER_BACKGROUND">"c2101"</definedName>
    <definedName name="IQ_BOARD_MEMBER_TITLE">"c97"</definedName>
    <definedName name="IQ_BROK_COMISSION">"c98"</definedName>
    <definedName name="IQ_BUILDINGS">"c99"</definedName>
    <definedName name="IQ_BUSINESS_DESCRIPTION">"c322"</definedName>
    <definedName name="IQ_BV_OVER_SHARES">"c1349"</definedName>
    <definedName name="IQ_BV_SHARE">"c100"</definedName>
    <definedName name="IQ_CABLE_ARPU">"c2869"</definedName>
    <definedName name="IQ_CABLE_ARPU_ANALOG">"c2864"</definedName>
    <definedName name="IQ_CABLE_ARPU_BASIC">"c2866"</definedName>
    <definedName name="IQ_CABLE_ARPU_BBAND">"c2867"</definedName>
    <definedName name="IQ_CABLE_ARPU_DIG">"c2865"</definedName>
    <definedName name="IQ_CABLE_ARPU_PHONE">"c2868"</definedName>
    <definedName name="IQ_CABLE_BASIC_PENETRATION">"c2850"</definedName>
    <definedName name="IQ_CABLE_BBAND_PENETRATION">"c2852"</definedName>
    <definedName name="IQ_CABLE_BBAND_PENETRATION_THP">"c2851"</definedName>
    <definedName name="IQ_CABLE_CHURN">"c2874"</definedName>
    <definedName name="IQ_CABLE_CHURN_BASIC">"c2871"</definedName>
    <definedName name="IQ_CABLE_CHURN_BBAND">"c2872"</definedName>
    <definedName name="IQ_CABLE_CHURN_DIG">"c2870"</definedName>
    <definedName name="IQ_CABLE_CHURN_PHONE">"c2873"</definedName>
    <definedName name="IQ_CABLE_HOMES_PER_MILE">"c2849"</definedName>
    <definedName name="IQ_CABLE_HP_BBAND">"c2845"</definedName>
    <definedName name="IQ_CABLE_HP_DIG">"c2844"</definedName>
    <definedName name="IQ_CABLE_HP_PHONE">"c2846"</definedName>
    <definedName name="IQ_CABLE_MILES_PASSED">"c2848"</definedName>
    <definedName name="IQ_CABLE_OTHER_REV">"c2882"</definedName>
    <definedName name="IQ_CABLE_PHONE_PENETRATION">"c2853"</definedName>
    <definedName name="IQ_CABLE_PROGRAMMING_COSTS">"c2884"</definedName>
    <definedName name="IQ_CABLE_REV_ADVERT">"c2880"</definedName>
    <definedName name="IQ_CABLE_REV_ANALOG">"c2875"</definedName>
    <definedName name="IQ_CABLE_REV_BASIC">"c2877"</definedName>
    <definedName name="IQ_CABLE_REV_BBAND">"c2878"</definedName>
    <definedName name="IQ_CABLE_REV_COMMERCIAL">"c2881"</definedName>
    <definedName name="IQ_CABLE_REV_DIG">"c2876"</definedName>
    <definedName name="IQ_CABLE_REV_PHONE">"c2879"</definedName>
    <definedName name="IQ_CABLE_RGU">"c2863"</definedName>
    <definedName name="IQ_CABLE_SUBS_ANALOG">"c2855"</definedName>
    <definedName name="IQ_CABLE_SUBS_BASIC">"c2857"</definedName>
    <definedName name="IQ_CABLE_SUBS_BBAND">"c2858"</definedName>
    <definedName name="IQ_CABLE_SUBS_BUNDLED">"c2861"</definedName>
    <definedName name="IQ_CABLE_SUBS_DIG">"c2856"</definedName>
    <definedName name="IQ_CABLE_SUBS_NON_VIDEO">"c2860"</definedName>
    <definedName name="IQ_CABLE_SUBS_PHONE">"c2859"</definedName>
    <definedName name="IQ_CABLE_SUBS_TOTAL">"c2862"</definedName>
    <definedName name="IQ_CABLE_THP">"c2847"</definedName>
    <definedName name="IQ_CABLE_TOTAL_PENETRATION">"c2854"</definedName>
    <definedName name="IQ_CABLE_TOTAL_REV">"c2883"</definedName>
    <definedName name="IQ_CAL_Q">"c101"</definedName>
    <definedName name="IQ_CAL_Y">"c102"</definedName>
    <definedName name="IQ_CAPEX">"c103"</definedName>
    <definedName name="IQ_CAPEX_10YR_ANN_GROWTH">"c104"</definedName>
    <definedName name="IQ_CAPEX_1YR_ANN_GROWTH">"c105"</definedName>
    <definedName name="IQ_CAPEX_2YR_ANN_GROWTH">"c106"</definedName>
    <definedName name="IQ_CAPEX_3YR_ANN_GROWTH">"c107"</definedName>
    <definedName name="IQ_CAPEX_5YR_ANN_GROWTH">"c108"</definedName>
    <definedName name="IQ_CAPEX_7YR_ANN_GROWTH">"c109"</definedName>
    <definedName name="IQ_CAPEX_BNK">"c110"</definedName>
    <definedName name="IQ_CAPEX_BR">"c111"</definedName>
    <definedName name="IQ_CAPEX_FIN">"c112"</definedName>
    <definedName name="IQ_CAPEX_INS">"c113"</definedName>
    <definedName name="IQ_CAPEX_UTI">"c114"</definedName>
    <definedName name="IQ_CAPITAL_LEASE">"c1350"</definedName>
    <definedName name="IQ_CAPITAL_LEASES">"c115"</definedName>
    <definedName name="IQ_CAPITAL_LEASES_TOTAL">"c3031"</definedName>
    <definedName name="IQ_CAPITAL_LEASES_TOTAL_PCT">"c2506"</definedName>
    <definedName name="IQ_CAPITALIZED_INTEREST">"c2076"</definedName>
    <definedName name="IQ_CASH">"c1458"</definedName>
    <definedName name="IQ_CASH_ACQUIRE_CF">"c116"</definedName>
    <definedName name="IQ_CASH_CONVERSION">"c117"</definedName>
    <definedName name="IQ_CASH_DUE_BANKS">"c1351"</definedName>
    <definedName name="IQ_CASH_EQUIV">"c118"</definedName>
    <definedName name="IQ_CASH_FINAN">"c119"</definedName>
    <definedName name="IQ_CASH_INTEREST">"c120"</definedName>
    <definedName name="IQ_CASH_INVEST">"c121"</definedName>
    <definedName name="IQ_CASH_OPER">"c122"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TAXES">"c125"</definedName>
    <definedName name="IQ_CEDED_AH_EARNED">"c2743"</definedName>
    <definedName name="IQ_CEDED_CLAIM_EXP_INCUR">"c2756"</definedName>
    <definedName name="IQ_CEDED_CLAIM_EXP_PAID">"c2759"</definedName>
    <definedName name="IQ_CEDED_CLAIM_EXP_RES">"c2753"</definedName>
    <definedName name="IQ_CEDED_EARNED">"c2733"</definedName>
    <definedName name="IQ_CEDED_LIFE_EARNED">"c2738"</definedName>
    <definedName name="IQ_CEDED_LIFE_IN_FORCE">"c2768"</definedName>
    <definedName name="IQ_CEDED_PC_EARNED">"c2748"</definedName>
    <definedName name="IQ_CEDED_WRITTEN">"c2727"</definedName>
    <definedName name="IQ_CFO_10YR_ANN_GROWTH">"c126"</definedName>
    <definedName name="IQ_CFO_1YR_ANN_GROWTH">"c127"</definedName>
    <definedName name="IQ_CFO_2YR_ANN_GROWTH">"c128"</definedName>
    <definedName name="IQ_CFO_3YR_ANN_GROWTH">"c129"</definedName>
    <definedName name="IQ_CFO_5YR_ANN_GROWTH">"c130"</definedName>
    <definedName name="IQ_CFO_7YR_ANN_GROWTH">"c131"</definedName>
    <definedName name="IQ_CFO_CURRENT_LIAB">"c132"</definedName>
    <definedName name="IQ_CFPS_ACT_OR_EST">"c2217"</definedName>
    <definedName name="IQ_CFPS_EST">"c1667"</definedName>
    <definedName name="IQ_CFPS_HIGH_EST">"c1669"</definedName>
    <definedName name="IQ_CFPS_LOW_EST">"c1670"</definedName>
    <definedName name="IQ_CFPS_MEDIAN_EST">"c1668"</definedName>
    <definedName name="IQ_CFPS_NUM_EST">"c1671"</definedName>
    <definedName name="IQ_CFPS_STDDEV_EST">"c1672"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IT">"c145"</definedName>
    <definedName name="IQ_CHANGE_AR_UTI">"c146"</definedName>
    <definedName name="IQ_CHANGE_DEF_TAX">"c147"</definedName>
    <definedName name="IQ_CHANGE_DEPOSIT_ACCT">"c148"</definedName>
    <definedName name="IQ_CHANGE_INC_TAX">"c149"</definedName>
    <definedName name="IQ_CHANGE_INS_RES_LIAB">"c150"</definedName>
    <definedName name="IQ_CHANGE_INVENTORY">"c151"</definedName>
    <definedName name="IQ_CHANGE_NET_WORKING_CAPITAL">"c1909"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"c1357"</definedName>
    <definedName name="IQ_CHARGE_OFFS_GROSS">"c162"</definedName>
    <definedName name="IQ_CHARGE_OFFS_NET">"c163"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_OBLIGATION_IMMEDIATE">"c2253"</definedName>
    <definedName name="IQ_CLASSA_OPTIONS_BEG_OS">"c2679"</definedName>
    <definedName name="IQ_CLASSA_OPTIONS_CANCELLED">"c2682"</definedName>
    <definedName name="IQ_CLASSA_OPTIONS_END_OS">"c2683"</definedName>
    <definedName name="IQ_CLASSA_OPTIONS_EXERCISED">"c2681"</definedName>
    <definedName name="IQ_CLASSA_OPTIONS_GRANTED">"c2680"</definedName>
    <definedName name="IQ_CLASSA_OPTIONS_STRIKE_PRICE_OS">"c2684"</definedName>
    <definedName name="IQ_CLASSA_OUTSTANDING_BS_DATE">"c1971"</definedName>
    <definedName name="IQ_CLASSA_OUTSTANDING_FILING_DATE">"c1973"</definedName>
    <definedName name="IQ_CLASSA_STRIKE_PRICE_GRANTED">"c2685"</definedName>
    <definedName name="IQ_CLASSA_WARRANTS_BEG_OS">"c2705"</definedName>
    <definedName name="IQ_CLASSA_WARRANTS_CANCELLED">"c2708"</definedName>
    <definedName name="IQ_CLASSA_WARRANTS_END_OS">"c2709"</definedName>
    <definedName name="IQ_CLASSA_WARRANTS_EXERCISED">"c2707"</definedName>
    <definedName name="IQ_CLASSA_WARRANTS_ISSUED">"c2706"</definedName>
    <definedName name="IQ_CLASSA_WARRANTS_STRIKE_PRICE_ISSUED">"c2711"</definedName>
    <definedName name="IQ_CLASSA_WARRANTS_STRIKE_PRICE_OS">"c2710"</definedName>
    <definedName name="IQ_CLOSEPRICE">"c174"</definedName>
    <definedName name="IQ_CLOSEPRICE_ADJ">"c2115"</definedName>
    <definedName name="IQ_COGS">"c175"</definedName>
    <definedName name="IQ_COMBINED_RATIO">"c176"</definedName>
    <definedName name="IQ_COMMERCIAL_DOM">"c177"</definedName>
    <definedName name="IQ_COMMERCIAL_FIRE_WRITTEN">"c178"</definedName>
    <definedName name="IQ_COMMERCIAL_MORT">"c179"</definedName>
    <definedName name="IQ_COMMISS_FEES">"c180"</definedName>
    <definedName name="IQ_COMMISSION_DEF">"c181"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IT">"c188"</definedName>
    <definedName name="IQ_COMMON_APIC_UTI">"c189"</definedName>
    <definedName name="IQ_COMMON_DIV">"c3006"</definedName>
    <definedName name="IQ_COMMON_DIV_CF">"c190"</definedName>
    <definedName name="IQ_COMMON_EQUITY_10YR_ANN_GROWTH">"c191"</definedName>
    <definedName name="IQ_COMMON_EQUITY_1YR_ANN_GROWTH">"c192"</definedName>
    <definedName name="IQ_COMMON_EQUITY_2YR_ANN_GROWTH">"c193"</definedName>
    <definedName name="IQ_COMMON_EQUITY_3YR_ANN_GROWTH">"c194"</definedName>
    <definedName name="IQ_COMMON_EQUITY_5YR_ANN_GROWTH">"c195"</definedName>
    <definedName name="IQ_COMMON_EQUITY_7YR_ANN_GROWTH">"c196"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IT">"c211"</definedName>
    <definedName name="IQ_COMMON_REP_UTI">"c212"</definedName>
    <definedName name="IQ_COMMON_STOCK">"c1358"</definedName>
    <definedName name="IQ_COMP_BENEFITS">"c213"</definedName>
    <definedName name="IQ_COMPANY_ADDRESS">"c214"</definedName>
    <definedName name="IQ_COMPANY_NAME">"c215"</definedName>
    <definedName name="IQ_COMPANY_NAME_LONG">"c1585"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YPE">"c2096"</definedName>
    <definedName name="IQ_COMPANY_WEBSITE">"c220"</definedName>
    <definedName name="IQ_COMPANY_ZIP">"c221"</definedName>
    <definedName name="IQ_CONSTRUCTION_LOANS">"c222"</definedName>
    <definedName name="IQ_CONSUMER_LOANS">"c223"</definedName>
    <definedName name="IQ_CONVERT">"c2536"</definedName>
    <definedName name="IQ_CONVERT_PCT">"c2537"</definedName>
    <definedName name="IQ_COST_BORROWING">"c2936"</definedName>
    <definedName name="IQ_COST_BORROWINGS">"c225"</definedName>
    <definedName name="IQ_COST_REV">"c226"</definedName>
    <definedName name="IQ_COST_REVENUE">"c1359"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OVERED_POPS">"c2124"</definedName>
    <definedName name="IQ_CP">"c2495"</definedName>
    <definedName name="IQ_CP_PCT">"c2496"</definedName>
    <definedName name="IQ_CQ">5000</definedName>
    <definedName name="IQ_CREDIT_CARD_FEE_BNK">"c231"</definedName>
    <definedName name="IQ_CREDIT_CARD_FEE_FIN">"c1583"</definedName>
    <definedName name="IQ_CREDIT_LOSS_CF">"c232"</definedName>
    <definedName name="IQ_CUMULATIVE_SPLIT_FACTOR">"c2094"</definedName>
    <definedName name="IQ_CURR_DOMESTIC_TAXES">"c2074"</definedName>
    <definedName name="IQ_CURR_FOREIGN_TAXES">"c2075"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IT">"c1570"</definedName>
    <definedName name="IQ_CURRENT_PORT_DEBT_UTI">"c1571"</definedName>
    <definedName name="IQ_CURRENT_PORT_LEASES">"c245"</definedName>
    <definedName name="IQ_CURRENT_PORT_PCT">"c2541"</definedName>
    <definedName name="IQ_CURRENT_RATIO">"c246"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IT">"c254"</definedName>
    <definedName name="IQ_DA_CF_UTI">"c255"</definedName>
    <definedName name="IQ_DA_FIN">"c256"</definedName>
    <definedName name="IQ_DA_INS">"c257"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IT">"c270"</definedName>
    <definedName name="IQ_DA_SUPPL_UTI">"c271"</definedName>
    <definedName name="IQ_DA_UTI">"c272"</definedName>
    <definedName name="IQ_DAYS_COVER_SHORT">"c1578"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BT_ADJ">"c2515"</definedName>
    <definedName name="IQ_DEBT_ADJ_PCT">"c2516"</definedName>
    <definedName name="IQ_DEBT_EQUIV_NET_PBO">"c2938"</definedName>
    <definedName name="IQ_DEBT_EQUIV_OPER_LEASE">"c2935"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INTEREST_COST_DOMESTIC">"c2652"</definedName>
    <definedName name="IQ_DEF_BENEFIT_INTEREST_COST_FOREIGN">"c2660"</definedName>
    <definedName name="IQ_DEF_BENEFIT_OTHER_COST">"c284"</definedName>
    <definedName name="IQ_DEF_BENEFIT_OTHER_COST_DOMESTIC">"c2654"</definedName>
    <definedName name="IQ_DEF_BENEFIT_OTHER_COST_FOREIGN">"c2662"</definedName>
    <definedName name="IQ_DEF_BENEFIT_ROA">"c285"</definedName>
    <definedName name="IQ_DEF_BENEFIT_ROA_DOMESTIC">"c2653"</definedName>
    <definedName name="IQ_DEF_BENEFIT_ROA_FOREIGN">"c2661"</definedName>
    <definedName name="IQ_DEF_BENEFIT_SERVICE_COST">"c286"</definedName>
    <definedName name="IQ_DEF_BENEFIT_SERVICE_COST_DOMESTIC">"c2651"</definedName>
    <definedName name="IQ_DEF_BENEFIT_SERVICE_COST_FOREIGN">"c2659"</definedName>
    <definedName name="IQ_DEF_BENEFIT_TOTAL_COST">"c287"</definedName>
    <definedName name="IQ_DEF_BENEFIT_TOTAL_COST_DOMESTIC">"c2655"</definedName>
    <definedName name="IQ_DEF_BENEFIT_TOTAL_COST_FOREIGN">"c2663"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IT">"c297"</definedName>
    <definedName name="IQ_DEF_CHARGES_LT_UTI">"c298"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IT">"c318"</definedName>
    <definedName name="IQ_DEF_TAX_LIAB_LT_UTI">"c319"</definedName>
    <definedName name="IQ_DEFERRED_DOMESTIC_TAXES">"c2077"</definedName>
    <definedName name="IQ_DEFERRED_FOREIGN_TAXES">"c2078"</definedName>
    <definedName name="IQ_DEFERRED_INC_TAX">"c1447"</definedName>
    <definedName name="IQ_DEFERRED_TAXES">"c1356"</definedName>
    <definedName name="IQ_DEMAND_DEP">"c320"</definedName>
    <definedName name="IQ_DEPOSITS_FIN">"c321"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SCRIPTION_LONG">"c1520"</definedName>
    <definedName name="IQ_DEVELOP_LAND">"c323"</definedName>
    <definedName name="IQ_DIFF_LASTCLOSE_TARGET_PRICE">"c1854"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WEIGHT">"c326"</definedName>
    <definedName name="IQ_DIRECT_AH_EARNED">"c2740"</definedName>
    <definedName name="IQ_DIRECT_EARNED">"c2730"</definedName>
    <definedName name="IQ_DIRECT_LIFE_EARNED">"c2735"</definedName>
    <definedName name="IQ_DIRECT_LIFE_IN_FORCE">"c2765"</definedName>
    <definedName name="IQ_DIRECT_PC_EARNED">"c2745"</definedName>
    <definedName name="IQ_DIRECT_WRITTEN">"c2724"</definedName>
    <definedName name="IQ_DISCONT_OPER">"c1367"</definedName>
    <definedName name="IQ_DISCOUNT_RATE_PENSION_DOMESTIC">"c327"</definedName>
    <definedName name="IQ_DISCOUNT_RATE_PENSION_FOREIGN">"c328"</definedName>
    <definedName name="IQ_DISTR_EXCESS_EARN">"c329"</definedName>
    <definedName name="IQ_DISTRIBUTABLE_CASH">"c3002"</definedName>
    <definedName name="IQ_DISTRIBUTABLE_CASH_PAYOUT">"c3005"</definedName>
    <definedName name="IQ_DISTRIBUTABLE_CASH_SHARE">"c3003"</definedName>
    <definedName name="IQ_DIV_AMOUNT">"c3041"</definedName>
    <definedName name="IQ_DIV_PAYMENT_DATE">"c2205"</definedName>
    <definedName name="IQ_DIV_RECORD_DATE">"c2204"</definedName>
    <definedName name="IQ_DIV_SHARE">"c330"</definedName>
    <definedName name="IQ_DIVEST_CF">"c331"</definedName>
    <definedName name="IQ_DIVID_SHARE">"c1366"</definedName>
    <definedName name="IQ_DIVIDEND_YIELD">"c332"</definedName>
    <definedName name="IQ_DO">"c333"</definedName>
    <definedName name="IQ_DO_ASSETS_CURRENT">"c334"</definedName>
    <definedName name="IQ_DO_ASSETS_LT">"c335"</definedName>
    <definedName name="IQ_DO_CF">"c336"</definedName>
    <definedName name="IQ_DPAC_ACC">"c2799"</definedName>
    <definedName name="IQ_DPAC_AMORT">"c2795"</definedName>
    <definedName name="IQ_DPAC_BEG">"c2791"</definedName>
    <definedName name="IQ_DPAC_COMMISSIONS">"c2792"</definedName>
    <definedName name="IQ_DPAC_END">"c2801"</definedName>
    <definedName name="IQ_DPAC_FX">"c2798"</definedName>
    <definedName name="IQ_DPAC_OTHER_ADJ">"c2800"</definedName>
    <definedName name="IQ_DPAC_OTHERS">"c2793"</definedName>
    <definedName name="IQ_DPAC_PERIOD">"c2794"</definedName>
    <definedName name="IQ_DPAC_REAL_GAIN">"c2797"</definedName>
    <definedName name="IQ_DPAC_UNREAL_GAIN">"c2796"</definedName>
    <definedName name="IQ_DPS_10YR_ANN_GROWTH">"c337"</definedName>
    <definedName name="IQ_DPS_1YR_ANN_GROWTH">"c338"</definedName>
    <definedName name="IQ_DPS_2YR_ANN_GROWTH">"c339"</definedName>
    <definedName name="IQ_DPS_3YR_ANN_GROWTH">"c340"</definedName>
    <definedName name="IQ_DPS_5YR_ANN_GROWTH">"c341"</definedName>
    <definedName name="IQ_DPS_7YR_ANN_GROWTH">"c342"</definedName>
    <definedName name="IQ_DPS_ACT_OR_EST">"c2218"</definedName>
    <definedName name="IQ_DPS_EST">"c1674"</definedName>
    <definedName name="IQ_DPS_HIGH_EST">"c1676"</definedName>
    <definedName name="IQ_DPS_LOW_EST">"c1677"</definedName>
    <definedName name="IQ_DPS_MEDIAN_EST">"c1675"</definedName>
    <definedName name="IQ_DPS_NUM_EST">"c1678"</definedName>
    <definedName name="IQ_DPS_STDDEV_EST">"c1679"</definedName>
    <definedName name="IQ_EARNING_ASSET_YIELD">"c343"</definedName>
    <definedName name="IQ_EARNING_CO">"c344"</definedName>
    <definedName name="IQ_EARNING_CO_10YR_ANN_GROWTH">"c345"</definedName>
    <definedName name="IQ_EARNING_CO_1YR_ANN_GROWTH">"c346"</definedName>
    <definedName name="IQ_EARNING_CO_2YR_ANN_GROWTH">"c347"</definedName>
    <definedName name="IQ_EARNING_CO_3YR_ANN_GROWTH">"c348"</definedName>
    <definedName name="IQ_EARNING_CO_5YR_ANN_GROWTH">"c349"</definedName>
    <definedName name="IQ_EARNING_CO_7YR_ANN_GROWTH">"c350"</definedName>
    <definedName name="IQ_EARNING_CO_MARGIN">"c351"</definedName>
    <definedName name="IQ_EARNINGS_ANNOUNCE_DATE">"c1649"</definedName>
    <definedName name="IQ_EBIT">"c352"</definedName>
    <definedName name="IQ_EBIT_10YR_ANN_GROWTH">"c353"</definedName>
    <definedName name="IQ_EBIT_1YR_ANN_GROWTH">"c354"</definedName>
    <definedName name="IQ_EBIT_2YR_ANN_GROWTH">"c355"</definedName>
    <definedName name="IQ_EBIT_3YR_ANN_GROWTH">"c356"</definedName>
    <definedName name="IQ_EBIT_5YR_ANN_GROWTH">"c357"</definedName>
    <definedName name="IQ_EBIT_7YR_ANN_GROWTH">"c358"</definedName>
    <definedName name="IQ_EBIT_ACT_OR_EST">"c2219"</definedName>
    <definedName name="IQ_EBIT_EST">"c1681"</definedName>
    <definedName name="IQ_EBIT_HIGH_EST">"c1683"</definedName>
    <definedName name="IQ_EBIT_INT">"c360"</definedName>
    <definedName name="IQ_EBIT_LOW_EST">"c1684"</definedName>
    <definedName name="IQ_EBIT_MARGIN">"c359"</definedName>
    <definedName name="IQ_EBIT_MEDIAN_EST">"c1682"</definedName>
    <definedName name="IQ_EBIT_NUM_EST">"c1685"</definedName>
    <definedName name="IQ_EBIT_OVER_IE">"c1369"</definedName>
    <definedName name="IQ_EBIT_STDDEV_EST">"c1686"</definedName>
    <definedName name="IQ_EBITA">"c1910"</definedName>
    <definedName name="IQ_EBITA_10YR_ANN_GROWTH">"c1954"</definedName>
    <definedName name="IQ_EBITA_1YR_ANN_GROWTH">"c1949"</definedName>
    <definedName name="IQ_EBITA_2YR_ANN_GROWTH">"c1950"</definedName>
    <definedName name="IQ_EBITA_3YR_ANN_GROWTH">"c1951"</definedName>
    <definedName name="IQ_EBITA_5YR_ANN_GROWTH">"c1952"</definedName>
    <definedName name="IQ_EBITA_7YR_ANN_GROWTH">"c1953"</definedName>
    <definedName name="IQ_EBITA_MARGIN">"c1963"</definedName>
    <definedName name="IQ_EBITDA">"c361"</definedName>
    <definedName name="IQ_EBITDA_10YR_ANN_GROWTH">"c362"</definedName>
    <definedName name="IQ_EBITDA_1YR_ANN_GROWTH">"c363"</definedName>
    <definedName name="IQ_EBITDA_2YR_ANN_GROWTH">"c364"</definedName>
    <definedName name="IQ_EBITDA_3YR_ANN_GROWTH">"c365"</definedName>
    <definedName name="IQ_EBITDA_5YR_ANN_GROWTH">"c366"</definedName>
    <definedName name="IQ_EBITDA_7YR_ANN_GROWTH">"c367"</definedName>
    <definedName name="IQ_EBITDA_ACT_OR_EST">"c2215"</definedName>
    <definedName name="IQ_EBITDA_CAPEX_INT">"c368"</definedName>
    <definedName name="IQ_EBITDA_CAPEX_OVER_TOTAL_IE">"c1370"</definedName>
    <definedName name="IQ_EBITDA_EST">"c369"</definedName>
    <definedName name="IQ_EBITDA_HIGH_EST">"c370"</definedName>
    <definedName name="IQ_EBITDA_INT">"c373"</definedName>
    <definedName name="IQ_EBITDA_LOW_EST">"c371"</definedName>
    <definedName name="IQ_EBITDA_MARGIN">"c372"</definedName>
    <definedName name="IQ_EBITDA_MEDIAN_EST">"c1663"</definedName>
    <definedName name="IQ_EBITDA_NUM_EST">"c374"</definedName>
    <definedName name="IQ_EBITDA_OVER_TOTAL_IE">"c1371"</definedName>
    <definedName name="IQ_EBITDA_STDDEV_EST">"c375"</definedName>
    <definedName name="IQ_EBITDAR">"c2989"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IT">"c384"</definedName>
    <definedName name="IQ_EBT_EXCL_UTI">"c385"</definedName>
    <definedName name="IQ_EBT_FIN">"c386"</definedName>
    <definedName name="IQ_EBT_INCL_MARGIN">"c387"</definedName>
    <definedName name="IQ_EBT_INS">"c388"</definedName>
    <definedName name="IQ_EBT_REIT">"c389"</definedName>
    <definedName name="IQ_EBT_UTI">"c390"</definedName>
    <definedName name="IQ_EFFECT_SPECIAL_CHARGE">"c1595"</definedName>
    <definedName name="IQ_EFFECT_TAX_RATE">"c1899"</definedName>
    <definedName name="IQ_EFFICIENCY_RATIO">"c391"</definedName>
    <definedName name="IQ_EMPLOYEES">"c392"</definedName>
    <definedName name="IQ_ENTERPRISE_VALUE">"c1348"</definedName>
    <definedName name="IQ_EPS_10YR_ANN_GROWTH">"c393"</definedName>
    <definedName name="IQ_EPS_1YR_ANN_GROWTH">"c394"</definedName>
    <definedName name="IQ_EPS_2YR_ANN_GROWTH">"c395"</definedName>
    <definedName name="IQ_EPS_3YR_ANN_GROWTH">"c396"</definedName>
    <definedName name="IQ_EPS_5YR_ANN_GROWTH">"c397"</definedName>
    <definedName name="IQ_EPS_7YR_ANN_GROWTH">"c398"</definedName>
    <definedName name="IQ_EPS_ACT_OR_EST">"c2213"</definedName>
    <definedName name="IQ_EPS_EST">"c399"</definedName>
    <definedName name="IQ_EPS_GW_ACT_OR_EST">"c2223"</definedName>
    <definedName name="IQ_EPS_GW_EST">"c1737"</definedName>
    <definedName name="IQ_EPS_GW_HIGH_EST">"c1739"</definedName>
    <definedName name="IQ_EPS_GW_LOW_EST">"c1740"</definedName>
    <definedName name="IQ_EPS_GW_MEDIAN_EST">"c1738"</definedName>
    <definedName name="IQ_EPS_GW_NUM_EST">"c1741"</definedName>
    <definedName name="IQ_EPS_GW_STDDEV_EST">"c1742"</definedName>
    <definedName name="IQ_EPS_HIGH_EST">"c400"</definedName>
    <definedName name="IQ_EPS_LOW_EST">"c401"</definedName>
    <definedName name="IQ_EPS_MEDIAN_EST">"c1661"</definedName>
    <definedName name="IQ_EPS_NORM">"c1902"</definedName>
    <definedName name="IQ_EPS_NORM_EST">"c2226"</definedName>
    <definedName name="IQ_EPS_NORM_HIGH_EST">"c2228"</definedName>
    <definedName name="IQ_EPS_NORM_LOW_EST">"c2229"</definedName>
    <definedName name="IQ_EPS_NORM_MEDIAN_EST">"c2227"</definedName>
    <definedName name="IQ_EPS_NORM_NUM_EST">"c2230"</definedName>
    <definedName name="IQ_EPS_NORM_STDDEV_EST">"c2231"</definedName>
    <definedName name="IQ_EPS_NUM_EST">"c402"</definedName>
    <definedName name="IQ_EPS_REPORT_ACT_OR_EST">"c2224"</definedName>
    <definedName name="IQ_EPS_REPORTED_EST">"c1744"</definedName>
    <definedName name="IQ_EPS_REPORTED_HIGH_EST">"c1746"</definedName>
    <definedName name="IQ_EPS_REPORTED_LOW_EST">"c1747"</definedName>
    <definedName name="IQ_EPS_REPORTED_MEDIAN_EST">"c1745"</definedName>
    <definedName name="IQ_EPS_REPORTED_NUM_EST">"c1748"</definedName>
    <definedName name="IQ_EPS_REPORTED_STDDEV_EST">"c1749"</definedName>
    <definedName name="IQ_EPS_STDDEV_EST">"c403"</definedName>
    <definedName name="IQ_EQUITY_AFFIL">"c1451"</definedName>
    <definedName name="IQ_EQUITY_METHOD">"c404"</definedName>
    <definedName name="IQ_EQV_OVER_BV">"c1596"</definedName>
    <definedName name="IQ_EQV_OVER_LTM_PRETAX_INC">"c1390"</definedName>
    <definedName name="IQ_ESOP_DEBT">"c1597"</definedName>
    <definedName name="IQ_EST_ACT_CFPS">"c1673"</definedName>
    <definedName name="IQ_EST_ACT_DPS">"c1680"</definedName>
    <definedName name="IQ_EST_ACT_EBIT">"c1687"</definedName>
    <definedName name="IQ_EST_ACT_EBITDA">"c1664"</definedName>
    <definedName name="IQ_EST_ACT_EPS">"c1648"</definedName>
    <definedName name="IQ_EST_ACT_EPS_GW">"c1743"</definedName>
    <definedName name="IQ_EST_ACT_EPS_NORM">"c2232"</definedName>
    <definedName name="IQ_EST_ACT_EPS_REPORTED">"c1750"</definedName>
    <definedName name="IQ_EST_ACT_FFO">"c1666"</definedName>
    <definedName name="IQ_EST_ACT_NAV">"c1757"</definedName>
    <definedName name="IQ_EST_ACT_NI">"c1722"</definedName>
    <definedName name="IQ_EST_ACT_NI_GW">"c1729"</definedName>
    <definedName name="IQ_EST_ACT_NI_REPORTED">"c1736"</definedName>
    <definedName name="IQ_EST_ACT_OPER_INC">"c1694"</definedName>
    <definedName name="IQ_EST_ACT_PRETAX_GW_INC">"c1708"</definedName>
    <definedName name="IQ_EST_ACT_PRETAX_INC">"c1701"</definedName>
    <definedName name="IQ_EST_ACT_PRETAX_REPORT_INC">"c1715"</definedName>
    <definedName name="IQ_EST_ACT_REV">"c2113"</definedName>
    <definedName name="IQ_EST_CFPS_DIFF">"c1871"</definedName>
    <definedName name="IQ_EST_CFPS_GROWTH_1YR">"c1774"</definedName>
    <definedName name="IQ_EST_CFPS_GROWTH_2YR">"c1775"</definedName>
    <definedName name="IQ_EST_CFPS_GROWTH_Q_1YR">"c1776"</definedName>
    <definedName name="IQ_EST_CFPS_SEQ_GROWTH_Q">"c1777"</definedName>
    <definedName name="IQ_EST_CFPS_SURPRISE_PERCENT">"c1872"</definedName>
    <definedName name="IQ_EST_CURRENCY">"c2140"</definedName>
    <definedName name="IQ_EST_DATE">"c1634"</definedName>
    <definedName name="IQ_EST_DPS_DIFF">"c1873"</definedName>
    <definedName name="IQ_EST_DPS_GROWTH_1YR">"c1778"</definedName>
    <definedName name="IQ_EST_DPS_GROWTH_2YR">"c1779"</definedName>
    <definedName name="IQ_EST_DPS_GROWTH_Q_1YR">"c1780"</definedName>
    <definedName name="IQ_EST_DPS_SEQ_GROWTH_Q">"c1781"</definedName>
    <definedName name="IQ_EST_DPS_SURPRISE_PERCENT">"c1874"</definedName>
    <definedName name="IQ_EST_EBIT_DIFF">"c1875"</definedName>
    <definedName name="IQ_EST_EBIT_SURPRISE_PERCENT">"c1876"</definedName>
    <definedName name="IQ_EST_EBITDA_DIFF">"c1867"</definedName>
    <definedName name="IQ_EST_EBITDA_GROWTH_1YR">"c1766"</definedName>
    <definedName name="IQ_EST_EBITDA_GROWTH_2YR">"c1767"</definedName>
    <definedName name="IQ_EST_EBITDA_GROWTH_Q_1YR">"c1768"</definedName>
    <definedName name="IQ_EST_EBITDA_SEQ_GROWTH_Q">"c1769"</definedName>
    <definedName name="IQ_EST_EBITDA_SURPRISE_PERCENT">"c1868"</definedName>
    <definedName name="IQ_EST_EPS_DIFF">"c1864"</definedName>
    <definedName name="IQ_EST_EPS_GROWTH_1YR">"c1636"</definedName>
    <definedName name="IQ_EST_EPS_GROWTH_2YR">"c1637"</definedName>
    <definedName name="IQ_EST_EPS_GROWTH_5YR">"c1655"</definedName>
    <definedName name="IQ_EST_EPS_GROWTH_5YR_HIGH">"c1657"</definedName>
    <definedName name="IQ_EST_EPS_GROWTH_5YR_LOW">"c1658"</definedName>
    <definedName name="IQ_EST_EPS_GROWTH_5YR_MEDIAN">"c1656"</definedName>
    <definedName name="IQ_EST_EPS_GROWTH_5YR_NUM">"c1659"</definedName>
    <definedName name="IQ_EST_EPS_GROWTH_5YR_STDDEV">"c1660"</definedName>
    <definedName name="IQ_EST_EPS_GROWTH_Q_1YR">"c1641"</definedName>
    <definedName name="IQ_EST_EPS_GW_DIFF">"c1891"</definedName>
    <definedName name="IQ_EST_EPS_GW_SURPRISE_PERCENT">"c1892"</definedName>
    <definedName name="IQ_EST_EPS_NORM_DIFF">"c2247"</definedName>
    <definedName name="IQ_EST_EPS_NORM_SURPRISE_PERCENT">"c2248"</definedName>
    <definedName name="IQ_EST_EPS_REPORT_DIFF">"c1893"</definedName>
    <definedName name="IQ_EST_EPS_REPORT_SURPRISE_PERCENT">"c1894"</definedName>
    <definedName name="IQ_EST_EPS_SEQ_GROWTH_Q">"c1764"</definedName>
    <definedName name="IQ_EST_EPS_SURPRISE_PERCENT">"c1635"</definedName>
    <definedName name="IQ_EST_FFO_DIFF">"c1869"</definedName>
    <definedName name="IQ_EST_FFO_GROWTH_1YR">"c1770"</definedName>
    <definedName name="IQ_EST_FFO_GROWTH_2YR">"c1771"</definedName>
    <definedName name="IQ_EST_FFO_GROWTH_Q_1YR">"c1772"</definedName>
    <definedName name="IQ_EST_FFO_SEQ_GROWTH_Q">"c1773"</definedName>
    <definedName name="IQ_EST_FFO_SURPRISE_PERCENT">"c1870"</definedName>
    <definedName name="IQ_EST_NAV_DIFF">"c1895"</definedName>
    <definedName name="IQ_EST_NAV_SURPRISE_PERCENT">"c1896"</definedName>
    <definedName name="IQ_EST_NI_DIFF">"c1885"</definedName>
    <definedName name="IQ_EST_NI_GW_DIFF">"c1887"</definedName>
    <definedName name="IQ_EST_NI_GW_SURPRISE_PERCENT">"c1888"</definedName>
    <definedName name="IQ_EST_NI_REPORT_DIFF">"c1889"</definedName>
    <definedName name="IQ_EST_NI_REPORT_SURPRISE_PERCENT">"c1890"</definedName>
    <definedName name="IQ_EST_NI_SURPRISE_PERCENT">"c1886"</definedName>
    <definedName name="IQ_EST_NUM_BUY">"c1759"</definedName>
    <definedName name="IQ_EST_NUM_HOLD">"c1761"</definedName>
    <definedName name="IQ_EST_NUM_NO_OPINION">"c1758"</definedName>
    <definedName name="IQ_EST_NUM_OUTPERFORM">"c1760"</definedName>
    <definedName name="IQ_EST_NUM_SELL">"c1763"</definedName>
    <definedName name="IQ_EST_NUM_UNDERPERFORM">"c1762"</definedName>
    <definedName name="IQ_EST_OPER_INC_DIFF">"c1877"</definedName>
    <definedName name="IQ_EST_OPER_INC_SURPRISE_PERCENT">"c1878"</definedName>
    <definedName name="IQ_EST_PRE_TAX_DIFF">"c1879"</definedName>
    <definedName name="IQ_EST_PRE_TAX_GW_DIFF">"c1881"</definedName>
    <definedName name="IQ_EST_PRE_TAX_GW_SURPRISE_PERCENT">"c1882"</definedName>
    <definedName name="IQ_EST_PRE_TAX_REPORT_DIFF">"c1883"</definedName>
    <definedName name="IQ_EST_PRE_TAX_REPORT_SURPRISE_PERCENT">"c1884"</definedName>
    <definedName name="IQ_EST_PRE_TAX_SURPRISE_PERCENT">"c1880"</definedName>
    <definedName name="IQ_EST_REV_DIFF">"c1865"</definedName>
    <definedName name="IQ_EST_REV_GROWTH_1YR">"c1638"</definedName>
    <definedName name="IQ_EST_REV_GROWTH_2YR">"c1639"</definedName>
    <definedName name="IQ_EST_REV_GROWTH_Q_1YR">"c1640"</definedName>
    <definedName name="IQ_EST_REV_SEQ_GROWTH_Q">"c1765"</definedName>
    <definedName name="IQ_EST_REV_SURPRISE_PERCENT">"c1866"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XCHANGE">"c405"</definedName>
    <definedName name="IQ_EXERCISE_PRICE">"c1897"</definedName>
    <definedName name="IQ_EXERCISED">"c406"</definedName>
    <definedName name="IQ_EXP_RETURN_PENSION_DOMESTIC">"c407"</definedName>
    <definedName name="IQ_EXP_RETURN_PENSION_FOREIGN">"c408"</definedName>
    <definedName name="IQ_EXPLORE_DRILL">"c409"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IT">"c415"</definedName>
    <definedName name="IQ_EXTRA_ACC_ITEMS_UTI">"c416"</definedName>
    <definedName name="IQ_EXTRA_ITEMS">"c1459"</definedName>
    <definedName name="IQ_FDIC">"c417"</definedName>
    <definedName name="IQ_FEDFUNDS_SOLD">"c2256"</definedName>
    <definedName name="IQ_FFO">"c1574"</definedName>
    <definedName name="IQ_FFO_ACT_OR_EST">"c2216"</definedName>
    <definedName name="IQ_FFO_EST">"c418"</definedName>
    <definedName name="IQ_FFO_HIGH_EST">"c419"</definedName>
    <definedName name="IQ_FFO_LOW_EST">"c420"</definedName>
    <definedName name="IQ_FFO_MEDIAN_EST">"c1665"</definedName>
    <definedName name="IQ_FFO_NUM_EST">"c421"</definedName>
    <definedName name="IQ_FFO_STDDEV_EST">"c422"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ILING_CURRENCY">"c2129"</definedName>
    <definedName name="IQ_FILINGDATE_BS">"c424"</definedName>
    <definedName name="IQ_FILINGDATE_CF">"c425"</definedName>
    <definedName name="IQ_FILINGDATE_IS">"c426"</definedName>
    <definedName name="IQ_FILM_RIGHTS">"c2254"</definedName>
    <definedName name="IQ_FIN_DIV_ASSETS_CURRENT">"c427"</definedName>
    <definedName name="IQ_FIN_DIV_ASSETS_LT">"c428"</definedName>
    <definedName name="IQ_FIN_DIV_DEBT_CURRENT">"c429"</definedName>
    <definedName name="IQ_FIN_DIV_DEBT_LT">"c430"</definedName>
    <definedName name="IQ_FIN_DIV_EXP">"c431"</definedName>
    <definedName name="IQ_FIN_DIV_INT_EXP">"c432"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REV">"c437"</definedName>
    <definedName name="IQ_FINANCING_CASH">"c1405"</definedName>
    <definedName name="IQ_FINANCING_CASH_SUPPL">"c1406"</definedName>
    <definedName name="IQ_FINISHED_INV">"c438"</definedName>
    <definedName name="IQ_FIRST_YEAR_LIFE">"c439"</definedName>
    <definedName name="IQ_FIRST_YEAR_LIFE_PREM">"c2787"</definedName>
    <definedName name="IQ_FIRST_YEAR_PREM">"c2786"</definedName>
    <definedName name="IQ_FIRSTPRICINGDATE">"c3050"</definedName>
    <definedName name="IQ_FISCAL_Q">"c440"</definedName>
    <definedName name="IQ_FISCAL_Y">"c441"</definedName>
    <definedName name="IQ_FIVE_PERCENT_OWNER">"c442"</definedName>
    <definedName name="IQ_FIVEPERCENT_PERCENT">"c443"</definedName>
    <definedName name="IQ_FIVEPERCENT_SHARES">"c444"</definedName>
    <definedName name="IQ_FIXED_ASSET_TURNS">"c445"</definedName>
    <definedName name="IQ_FLOAT_PERCENT">"c1575"</definedName>
    <definedName name="IQ_FOREIGN_DEP_IB">"c446"</definedName>
    <definedName name="IQ_FOREIGN_DEP_NON_IB">"c447"</definedName>
    <definedName name="IQ_FOREIGN_EXCHANGE">"c1376"</definedName>
    <definedName name="IQ_FOREIGN_LOANS">"c448"</definedName>
    <definedName name="IQ_FQ">500</definedName>
    <definedName name="IQ_FUEL">"c449"</definedName>
    <definedName name="IQ_FULL_TIME">"c450"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X">"c451"</definedName>
    <definedName name="IQ_FY">1000</definedName>
    <definedName name="IQ_GA_EXP">"c2241"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SALE_ASSETS">"c1377"</definedName>
    <definedName name="IQ_GOODWILL_NET">"c1380"</definedName>
    <definedName name="IQ_GP">"c511"</definedName>
    <definedName name="IQ_GP_10YR_ANN_GROWTH">"c512"</definedName>
    <definedName name="IQ_GP_1YR_ANN_GROWTH">"c513"</definedName>
    <definedName name="IQ_GP_2YR_ANN_GROWTH">"c514"</definedName>
    <definedName name="IQ_GP_3YR_ANN_GROWTH">"c515"</definedName>
    <definedName name="IQ_GP_5YR_ANN_GROWTH">"c516"</definedName>
    <definedName name="IQ_GP_7YR_ANN_GROWTH">"c517"</definedName>
    <definedName name="IQ_GPPE">"c518"</definedName>
    <definedName name="IQ_GROSS_AH_EARNED">"c2742"</definedName>
    <definedName name="IQ_GROSS_CLAIM_EXP_INCUR">"c2755"</definedName>
    <definedName name="IQ_GROSS_CLAIM_EXP_PAID">"c2758"</definedName>
    <definedName name="IQ_GROSS_CLAIM_EXP_RES">"c2752"</definedName>
    <definedName name="IQ_GROSS_DIVID">"c1446"</definedName>
    <definedName name="IQ_GROSS_EARNED">"c2732"</definedName>
    <definedName name="IQ_GROSS_LIFE_EARNED">"c2737"</definedName>
    <definedName name="IQ_GROSS_LIFE_IN_FORCE">"c2767"</definedName>
    <definedName name="IQ_GROSS_LOANS">"c521"</definedName>
    <definedName name="IQ_GROSS_LOANS_10YR_ANN_GROWTH">"c522"</definedName>
    <definedName name="IQ_GROSS_LOANS_1YR_ANN_GROWTH">"c523"</definedName>
    <definedName name="IQ_GROSS_LOANS_2YR_ANN_GROWTH">"c524"</definedName>
    <definedName name="IQ_GROSS_LOANS_3YR_ANN_GROWTH">"c525"</definedName>
    <definedName name="IQ_GROSS_LOANS_5YR_ANN_GROWTH">"c526"</definedName>
    <definedName name="IQ_GROSS_LOANS_7YR_ANN_GROWTH">"c527"</definedName>
    <definedName name="IQ_GROSS_LOANS_TOTAL_DEPOSITS">"c528"</definedName>
    <definedName name="IQ_GROSS_MARGIN">"c529"</definedName>
    <definedName name="IQ_GROSS_PC_EARNED">"c2747"</definedName>
    <definedName name="IQ_GROSS_PROFIT">"c1378"</definedName>
    <definedName name="IQ_GROSS_WRITTEN">"c2726"</definedName>
    <definedName name="IQ_GW">"c530"</definedName>
    <definedName name="IQ_GW_AMORT_BR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IT">"c1480"</definedName>
    <definedName name="IQ_GW_INTAN_AMORT_UTI">"c1481"</definedName>
    <definedName name="IQ_HIGH_TARGET_PRICE">"c1651"</definedName>
    <definedName name="IQ_HIGHPRICE">"c545"</definedName>
    <definedName name="IQ_HOMEOWNERS_WRITTEN">"c546"</definedName>
    <definedName name="IQ_IMPAIR_OIL">"c547"</definedName>
    <definedName name="IQ_IMPAIRMENT_GW">"c548"</definedName>
    <definedName name="IQ_IMPUT_OPER_LEASE_DEPR">"c2987"</definedName>
    <definedName name="IQ_IMPUT_OPER_LEASE_INT_EXP">"c2986"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S_ANNUITY_LIAB">"c563"</definedName>
    <definedName name="IQ_INS_ANNUITY_REV">"c2788"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IT">"c575"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UR_RECEIV">"c1600"</definedName>
    <definedName name="IQ_INT_BORROW">"c583"</definedName>
    <definedName name="IQ_INT_DEPOSITS">"c584"</definedName>
    <definedName name="IQ_INT_DIV_INC">"c585"</definedName>
    <definedName name="IQ_INT_EXP_BR">"c586"</definedName>
    <definedName name="IQ_INT_EXP_COVERAGE">"c587"</definedName>
    <definedName name="IQ_INT_EXP_FIN">"c588"</definedName>
    <definedName name="IQ_INT_EXP_INCL_CAP">"c2988"</definedName>
    <definedName name="IQ_INT_EXP_INS">"c589"</definedName>
    <definedName name="IQ_INT_EXP_LTD">"c2086"</definedName>
    <definedName name="IQ_INT_EXP_REIT">"c590"</definedName>
    <definedName name="IQ_INT_EXP_TOTAL">"c591"</definedName>
    <definedName name="IQ_INT_EXP_UTI">"c592"</definedName>
    <definedName name="IQ_INT_INC_BR">"c593"</definedName>
    <definedName name="IQ_INT_INC_FIN">"c594"</definedName>
    <definedName name="IQ_INT_INC_INVEST">"c595"</definedName>
    <definedName name="IQ_INT_INC_LOANS">"c596"</definedName>
    <definedName name="IQ_INT_INC_REIT">"c597"</definedName>
    <definedName name="IQ_INT_INC_TOTAL">"c598"</definedName>
    <definedName name="IQ_INT_INC_UTI">"c599"</definedName>
    <definedName name="IQ_INT_INV_INC">"c600"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ANGIBLES_NET">"c1407"</definedName>
    <definedName name="IQ_INTEREST_CASH_DEPOSITS">"c2255"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NON">"c1384"</definedName>
    <definedName name="IQ_INTEREST_INVEST_INC">"c619"</definedName>
    <definedName name="IQ_INV_10YR_ANN_GROWTH">"c1930"</definedName>
    <definedName name="IQ_INV_1YR_ANN_GROWTH">"c1925"</definedName>
    <definedName name="IQ_INV_2YR_ANN_GROWTH">"c1926"</definedName>
    <definedName name="IQ_INV_3YR_ANN_GROWTH">"c1927"</definedName>
    <definedName name="IQ_INV_5YR_ANN_GROWTH">"c1928"</definedName>
    <definedName name="IQ_INV_7YR_ANN_GROWTH">"c1929"</definedName>
    <definedName name="IQ_INV_BANKING_FEE">"c620"</definedName>
    <definedName name="IQ_INV_METHOD">"c621"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IT">"c633"</definedName>
    <definedName name="IQ_INVEST_LOANS_CF_UTI">"c634"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IT">"c642"</definedName>
    <definedName name="IQ_INVEST_SECURITY_CF_UTI">"c643"</definedName>
    <definedName name="IQ_IPRD">"c644"</definedName>
    <definedName name="IQ_ISS_DEBT_NET">"c1391"</definedName>
    <definedName name="IQ_ISS_STOCK_NET">"c1601"</definedName>
    <definedName name="IQ_JR_SUB_DEBT">"c2534"</definedName>
    <definedName name="IQ_JR_SUB_DEBT_EBITDA">"c2560"</definedName>
    <definedName name="IQ_JR_SUB_DEBT_EBITDA_CAPEX">"c2561"</definedName>
    <definedName name="IQ_JR_SUB_DEBT_PCT">"c2535"</definedName>
    <definedName name="IQ_LAND">"c645"</definedName>
    <definedName name="IQ_LAST_SPLIT_DATE">"c2095"</definedName>
    <definedName name="IQ_LAST_SPLIT_FACTOR">"c2093"</definedName>
    <definedName name="IQ_LASTPRICINGDATE">"c3051"</definedName>
    <definedName name="IQ_LASTSALEPRICE">"c646"</definedName>
    <definedName name="IQ_LASTSALEPRICE_DATE">"c2109"</definedName>
    <definedName name="IQ_LATESTK">1000</definedName>
    <definedName name="IQ_LATESTQ">500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IT">"c652"</definedName>
    <definedName name="IQ_LEGAL_SETTLE_UTI">"c653"</definedName>
    <definedName name="IQ_LEVERAGE_RATIO">"c654"</definedName>
    <definedName name="IQ_LEVERED_FCF">"c1907"</definedName>
    <definedName name="IQ_LFCF_10YR_ANN_GROWTH">"c1942"</definedName>
    <definedName name="IQ_LFCF_1YR_ANN_GROWTH">"c1937"</definedName>
    <definedName name="IQ_LFCF_2YR_ANN_GROWTH">"c1938"</definedName>
    <definedName name="IQ_LFCF_3YR_ANN_GROWTH">"c1939"</definedName>
    <definedName name="IQ_LFCF_5YR_ANN_GROWTH">"c1940"</definedName>
    <definedName name="IQ_LFCF_7YR_ANN_GROWTH">"c1941"</definedName>
    <definedName name="IQ_LFCF_MARGIN">"c1961"</definedName>
    <definedName name="IQ_LH_STATUTORY_SURPLUS">"c2771"</definedName>
    <definedName name="IQ_LICENSED_POPS">"c2123"</definedName>
    <definedName name="IQ_LIFE_EARNED">"c2739"</definedName>
    <definedName name="IQ_LIFOR">"c655"</definedName>
    <definedName name="IQ_LL">"c656"</definedName>
    <definedName name="IQ_LOAN_LEASE_RECEIV">"c657"</definedName>
    <definedName name="IQ_LOAN_LOSS">"c1386"</definedName>
    <definedName name="IQ_LOAN_SERVICE_REV">"c658"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IT">"c664"</definedName>
    <definedName name="IQ_LOANS_CF_UTI">"c665"</definedName>
    <definedName name="IQ_LOANS_FOR_SALE">"c666"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LOSS_EXP">"c672"</definedName>
    <definedName name="IQ_LOSS_TO_NET_EARNED">"c2751"</definedName>
    <definedName name="IQ_LOW_TARGET_PRICE">"c1652"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CAPITAL_LEASES">"c2542"</definedName>
    <definedName name="IQ_LT_DEBT_CAPITAL_LEASES_PCT">"c2543"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IT">"c686"</definedName>
    <definedName name="IQ_LT_DEBT_ISSUED_UTI">"c687"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REVENUE_OVER_EMPLOYEES">"c1437"</definedName>
    <definedName name="IQ_MACHINERY">"c711"</definedName>
    <definedName name="IQ_MAINT_CAPEX">"c2947"</definedName>
    <definedName name="IQ_MAINT_REPAIR">"c2087"</definedName>
    <definedName name="IQ_MARKET_CAP_LFCF">"c2209"</definedName>
    <definedName name="IQ_MARKETCAP">"c712"</definedName>
    <definedName name="IQ_MARKETING">"c2239"</definedName>
    <definedName name="IQ_MC_RATIO">"c2783"</definedName>
    <definedName name="IQ_MC_STATUTORY_SURPLUS">"c2772"</definedName>
    <definedName name="IQ_MEDIAN_TARGET_PRICE">"c1650"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IT">"c734"</definedName>
    <definedName name="IQ_MINORITY_INTEREST_TOTAL">"c1905"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M_ACCOUNT">"c743"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SERV_RIGHTS">"c2242"</definedName>
    <definedName name="IQ_NAV_ACT_OR_EST">"c2225"</definedName>
    <definedName name="IQ_NAV_EST">"c1751"</definedName>
    <definedName name="IQ_NAV_HIGH_EST">"c1753"</definedName>
    <definedName name="IQ_NAV_LOW_EST">"c1754"</definedName>
    <definedName name="IQ_NAV_MEDIAN_EST">"c1752"</definedName>
    <definedName name="IQ_NAV_NUM_EST">"c1755"</definedName>
    <definedName name="IQ_NAV_STDDEV_EST">"c1756"</definedName>
    <definedName name="IQ_NET_CHANGE">"c749"</definedName>
    <definedName name="IQ_NET_CLAIM_EXP_INCUR">"c2757"</definedName>
    <definedName name="IQ_NET_CLAIM_EXP_INCUR_CY">"c2761"</definedName>
    <definedName name="IQ_NET_CLAIM_EXP_INCUR_PY">"c2762"</definedName>
    <definedName name="IQ_NET_CLAIM_EXP_PAID">"c2760"</definedName>
    <definedName name="IQ_NET_CLAIM_EXP_PAID_CY">"c2763"</definedName>
    <definedName name="IQ_NET_CLAIM_EXP_PAID_PY">"c2764"</definedName>
    <definedName name="IQ_NET_CLAIM_EXP_RES">"c2754"</definedName>
    <definedName name="IQ_NET_DEBT">"c1584"</definedName>
    <definedName name="IQ_NET_DEBT_EBITDA">"c750"</definedName>
    <definedName name="IQ_NET_DEBT_EBITDA_CAPEX">"c2949"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IT">"c756"</definedName>
    <definedName name="IQ_NET_DEBT_ISSUED_UTI">"c757"</definedName>
    <definedName name="IQ_NET_EARNED">"c2734"</definedName>
    <definedName name="IQ_NET_INC">"c1394"</definedName>
    <definedName name="IQ_NET_INC_BEFORE">"c1368"</definedName>
    <definedName name="IQ_NET_INC_CF">"c1397"</definedName>
    <definedName name="IQ_NET_INC_MARGIN">"c1398"</definedName>
    <definedName name="IQ_NET_INT_INC_10YR_ANN_GROWTH">"c758"</definedName>
    <definedName name="IQ_NET_INT_INC_1YR_ANN_GROWTH">"c759"</definedName>
    <definedName name="IQ_NET_INT_INC_2YR_ANN_GROWTH">"c760"</definedName>
    <definedName name="IQ_NET_INT_INC_3YR_ANN_GROWTH">"c761"</definedName>
    <definedName name="IQ_NET_INT_INC_5YR_ANN_GROWTH">"c762"</definedName>
    <definedName name="IQ_NET_INT_INC_7YR_ANN_GROWTH">"c763"</definedName>
    <definedName name="IQ_NET_INT_INC_BNK">"c764"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LIFE_INS_IN_FORCE">"c2769"</definedName>
    <definedName name="IQ_NET_LOANS">"c772"</definedName>
    <definedName name="IQ_NET_LOANS_10YR_ANN_GROWTH">"c773"</definedName>
    <definedName name="IQ_NET_LOANS_1YR_ANN_GROWTH">"c774"</definedName>
    <definedName name="IQ_NET_LOANS_2YR_ANN_GROWTH">"c775"</definedName>
    <definedName name="IQ_NET_LOANS_3YR_ANN_GROWTH">"c776"</definedName>
    <definedName name="IQ_NET_LOANS_5YR_ANN_GROWTH">"c777"</definedName>
    <definedName name="IQ_NET_LOANS_7YR_ANN_GROWTH">"c778"</definedName>
    <definedName name="IQ_NET_LOANS_TOTAL_DEPOSITS">"c779"</definedName>
    <definedName name="IQ_NET_RENTAL_EXP_FN">"c780"</definedName>
    <definedName name="IQ_NET_TO_GROSS_EARNED">"c2750"</definedName>
    <definedName name="IQ_NET_TO_GROSS_WRITTEN">"c2729"</definedName>
    <definedName name="IQ_NET_WRITTEN">"c2728"</definedName>
    <definedName name="IQ_NEW_PREM">"c2785"</definedName>
    <definedName name="IQ_NI">"c781"</definedName>
    <definedName name="IQ_NI_10YR_ANN_GROWTH">"c782"</definedName>
    <definedName name="IQ_NI_1YR_ANN_GROWTH">"c783"</definedName>
    <definedName name="IQ_NI_2YR_ANN_GROWTH">"c784"</definedName>
    <definedName name="IQ_NI_3YR_ANN_GROWTH">"c785"</definedName>
    <definedName name="IQ_NI_5YR_ANN_GROWTH">"c786"</definedName>
    <definedName name="IQ_NI_7YR_ANN_GROWTH">"c787"</definedName>
    <definedName name="IQ_NI_ACT_OR_EST">"c2222"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EFORE_CAPITALIZED">"c792"</definedName>
    <definedName name="IQ_NI_CF">"c793"</definedName>
    <definedName name="IQ_NI_EST">"c1716"</definedName>
    <definedName name="IQ_NI_GW_EST">"c1723"</definedName>
    <definedName name="IQ_NI_GW_HIGH_EST">"c1725"</definedName>
    <definedName name="IQ_NI_GW_LOW_EST">"c1726"</definedName>
    <definedName name="IQ_NI_GW_MEDIAN_EST">"c1724"</definedName>
    <definedName name="IQ_NI_GW_NUM_EST">"c1727"</definedName>
    <definedName name="IQ_NI_GW_STDDEV_EST">"c1728"</definedName>
    <definedName name="IQ_NI_HIGH_EST">"c1718"</definedName>
    <definedName name="IQ_NI_LOW_EST">"c1719"</definedName>
    <definedName name="IQ_NI_MARGIN">"c794"</definedName>
    <definedName name="IQ_NI_MEDIAN_EST">"c1717"</definedName>
    <definedName name="IQ_NI_NORM">"c1901"</definedName>
    <definedName name="IQ_NI_NORM_10YR_ANN_GROWTH">"c1960"</definedName>
    <definedName name="IQ_NI_NORM_1YR_ANN_GROWTH">"c1955"</definedName>
    <definedName name="IQ_NI_NORM_2YR_ANN_GROWTH">"c1956"</definedName>
    <definedName name="IQ_NI_NORM_3YR_ANN_GROWTH">"c1957"</definedName>
    <definedName name="IQ_NI_NORM_5YR_ANN_GROWTH">"c1958"</definedName>
    <definedName name="IQ_NI_NORM_7YR_ANN_GROWTH">"c1959"</definedName>
    <definedName name="IQ_NI_NORM_MARGIN">"c1964"</definedName>
    <definedName name="IQ_NI_NUM_EST">"c1720"</definedName>
    <definedName name="IQ_NI_REPORTED_EST">"c1730"</definedName>
    <definedName name="IQ_NI_REPORTED_HIGH_EST">"c1732"</definedName>
    <definedName name="IQ_NI_REPORTED_LOW_EST">"c1733"</definedName>
    <definedName name="IQ_NI_REPORTED_MEDIAN_EST">"c1731"</definedName>
    <definedName name="IQ_NI_REPORTED_NUM_EST">"c1734"</definedName>
    <definedName name="IQ_NI_REPORTED_STDDEV_EST">"c1735"</definedName>
    <definedName name="IQ_NI_SFAS">"c795"</definedName>
    <definedName name="IQ_NI_STDDEV_EST">"c1721"</definedName>
    <definedName name="IQ_NON_ACCRUAL_LOANS">"c796"</definedName>
    <definedName name="IQ_NON_CASH">"c1399"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INC">"c802"</definedName>
    <definedName name="IQ_NON_INT_INC_10YR_ANN_GROWTH">"c803"</definedName>
    <definedName name="IQ_NON_INT_INC_1YR_ANN_GROWTH">"c804"</definedName>
    <definedName name="IQ_NON_INT_INC_2YR_ANN_GROWTH">"c805"</definedName>
    <definedName name="IQ_NON_INT_INC_3YR_ANN_GROWTH">"c806"</definedName>
    <definedName name="IQ_NON_INT_INC_5YR_ANN_GROWTH">"c807"</definedName>
    <definedName name="IQ_NON_INT_INC_7YR_ANN_GROWTH">"c808"</definedName>
    <definedName name="IQ_NON_INTEREST_EXP">"c1400"</definedName>
    <definedName name="IQ_NON_INTEREST_INC">"c1401"</definedName>
    <definedName name="IQ_NON_OPER_EXP">"c809"</definedName>
    <definedName name="IQ_NON_OPER_INC">"c810"</definedName>
    <definedName name="IQ_NON_PERF_ASSETS_10YR_ANN_GROWTH">"c811"</definedName>
    <definedName name="IQ_NON_PERF_ASSETS_1YR_ANN_GROWTH">"c812"</definedName>
    <definedName name="IQ_NON_PERF_ASSETS_2YR_ANN_GROWTH">"c813"</definedName>
    <definedName name="IQ_NON_PERF_ASSETS_3YR_ANN_GROWTH">"c814"</definedName>
    <definedName name="IQ_NON_PERF_ASSETS_5YR_ANN_GROWTH">"c815"</definedName>
    <definedName name="IQ_NON_PERF_ASSETS_7YR_ANN_GROWTH">"c816"</definedName>
    <definedName name="IQ_NON_PERF_ASSETS_TOTAL_ASSETS">"c817"</definedName>
    <definedName name="IQ_NON_PERF_LOANS_10YR_ANN_GROWTH">"c818"</definedName>
    <definedName name="IQ_NON_PERF_LOANS_1YR_ANN_GROWTH">"c819"</definedName>
    <definedName name="IQ_NON_PERF_LOANS_2YR_ANN_GROWTH">"c820"</definedName>
    <definedName name="IQ_NON_PERF_LOANS_3YR_ANN_GROWTH">"c821"</definedName>
    <definedName name="IQ_NON_PERF_LOANS_5YR_ANN_GROWTH">"c822"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NCASH_PENSION_EXP">"c3000"</definedName>
    <definedName name="IQ_NONRECOURSE_DEBT">"c2550"</definedName>
    <definedName name="IQ_NONRECOURSE_DEBT_PCT">"c2551"</definedName>
    <definedName name="IQ_NONUTIL_REV">"c2089"</definedName>
    <definedName name="IQ_NORM_EPS_ACT_OR_EST">"c2249"</definedName>
    <definedName name="IQ_NORMAL_INC_AFTER">"c1605"</definedName>
    <definedName name="IQ_NORMAL_INC_AVAIL">"c1606"</definedName>
    <definedName name="IQ_NORMAL_INC_BEFORE">"c1607"</definedName>
    <definedName name="IQ_NOTES_PAY">"c1423"</definedName>
    <definedName name="IQ_NOW_ACCOUNT">"c828"</definedName>
    <definedName name="IQ_NPPE">"c829"</definedName>
    <definedName name="IQ_NPPE_10YR_ANN_GROWTH">"c830"</definedName>
    <definedName name="IQ_NPPE_1YR_ANN_GROWTH">"c831"</definedName>
    <definedName name="IQ_NPPE_2YR_ANN_GROWTH">"c832"</definedName>
    <definedName name="IQ_NPPE_3YR_ANN_GROWTH">"c833"</definedName>
    <definedName name="IQ_NPPE_5YR_ANN_GROWTH">"c834"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BER_ADRHOLDERS">"c1970"</definedName>
    <definedName name="IQ_NUMBER_DAYS">"c1904"</definedName>
    <definedName name="IQ_NUMBER_SHAREHOLDERS">"c1967"</definedName>
    <definedName name="IQ_NUMBER_SHAREHOLDERS_CLASSA">"c1968"</definedName>
    <definedName name="IQ_NUMBER_SHAREHOLDERS_OTHER">"c1969"</definedName>
    <definedName name="IQ_OCCUPY_EXP">"c839"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AVG_DAILY_PROD_GAS">"c2910"</definedName>
    <definedName name="IQ_OG_AVG_DAILY_PROD_NGL">"c2911"</definedName>
    <definedName name="IQ_OG_AVG_DAILY_PROD_OIL">"c2909"</definedName>
    <definedName name="IQ_OG_CLOSE_BALANCE_GAS">"c2049"</definedName>
    <definedName name="IQ_OG_CLOSE_BALANCE_NGL">"c2920"</definedName>
    <definedName name="IQ_OG_CLOSE_BALANCE_OIL">"c2037"</definedName>
    <definedName name="IQ_OG_DCF_BEFORE_TAXES">"c2023"</definedName>
    <definedName name="IQ_OG_DCF_BEFORE_TAXES_GAS">"c2025"</definedName>
    <definedName name="IQ_OG_DCF_BEFORE_TAXES_OIL">"c2024"</definedName>
    <definedName name="IQ_OG_DEVELOPED_RESERVES_GAS">"c2053"</definedName>
    <definedName name="IQ_OG_DEVELOPED_RESERVES_NGL">"c2922"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DCF">"c2002"</definedName>
    <definedName name="IQ_OG_EQUITY_DCF_GAS">"c2022"</definedName>
    <definedName name="IQ_OG_EQUITY_DCF_OIL">"c2012"</definedName>
    <definedName name="IQ_OG_EQUTY_RESERVES_GAS">"c2050"</definedName>
    <definedName name="IQ_OG_EQUTY_RESERVES_NGL">"c2921"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T_DISC_GAS">"c2043"</definedName>
    <definedName name="IQ_OG_EXT_DISC_NGL">"c2914"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IMPROVED_RECOVERY_GAS">"c2044"</definedName>
    <definedName name="IQ_OG_IMPROVED_RECOVERY_NGL">"c2915"</definedName>
    <definedName name="IQ_OG_IMPROVED_RECOVERY_OIL">"c2032"</definedName>
    <definedName name="IQ_OG_LIQUID_GAS_PRICE_HEDGED">"c2233"</definedName>
    <definedName name="IQ_OG_LIQUID_GAS_PRICE_UNHEDGED">"c2234"</definedName>
    <definedName name="IQ_OG_NET_FUTURE_CASH_FLOWS">"c1996"</definedName>
    <definedName name="IQ_OG_NET_FUTURE_CASH_FLOWS_GAS">"c2016"</definedName>
    <definedName name="IQ_OG_NET_FUTURE_CASH_FLOWS_OIL">"c2006"</definedName>
    <definedName name="IQ_OG_OIL_PRICE_HEDGED">"c2055"</definedName>
    <definedName name="IQ_OG_OIL_PRICE_UNHEDGED">"c2057"</definedName>
    <definedName name="IQ_OG_OPEN_BALANCE_GAS">"c2041"</definedName>
    <definedName name="IQ_OG_OPEN_BALANCE_NGL">"c2912"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NGL">"c2919"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ODUCTION_GAS">"c2047"</definedName>
    <definedName name="IQ_OG_PRODUCTION_NGL">"c2918"</definedName>
    <definedName name="IQ_OG_PRODUCTION_OIL">"c2035"</definedName>
    <definedName name="IQ_OG_PURCHASES_GAS">"c2045"</definedName>
    <definedName name="IQ_OG_PURCHASES_NGL">"c2916"</definedName>
    <definedName name="IQ_OG_PURCHASES_OIL">"c2033"</definedName>
    <definedName name="IQ_OG_REVISIONS_GAS">"c2042"</definedName>
    <definedName name="IQ_OG_REVISIONS_NGL">"c2913"</definedName>
    <definedName name="IQ_OG_REVISIONS_OIL">"c2030"</definedName>
    <definedName name="IQ_OG_SALES_IN_PLACE_GAS">"c2046"</definedName>
    <definedName name="IQ_OG_SALES_IN_PLACE_NGL">"c2917"</definedName>
    <definedName name="IQ_OG_SALES_IN_PLACE_OIL">"c2034"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PRODUCTION">"c2060"</definedName>
    <definedName name="IQ_OG_TOTAL_LIQUID_GAS_PRODUCTION">"c2235"</definedName>
    <definedName name="IQ_OG_TOTAL_OIL_PRODUCTION">"c2059"</definedName>
    <definedName name="IQ_OG_UNDEVELOPED_RESERVES_GAS">"c2051"</definedName>
    <definedName name="IQ_OG_UNDEVELOPED_RESERVES_NGL">"c2923"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NPRICE">"c848"</definedName>
    <definedName name="IQ_OPER_INC">"c849"</definedName>
    <definedName name="IQ_OPER_INC_ACT_OR_EST">"c2220"</definedName>
    <definedName name="IQ_OPER_INC_BR">"c850"</definedName>
    <definedName name="IQ_OPER_INC_EST">"c1688"</definedName>
    <definedName name="IQ_OPER_INC_FIN">"c851"</definedName>
    <definedName name="IQ_OPER_INC_HIGH_EST">"c1690"</definedName>
    <definedName name="IQ_OPER_INC_INS">"c852"</definedName>
    <definedName name="IQ_OPER_INC_LOW_EST">"c1691"</definedName>
    <definedName name="IQ_OPER_INC_MARGIN">"c1448"</definedName>
    <definedName name="IQ_OPER_INC_MEDIAN_EST">"c1689"</definedName>
    <definedName name="IQ_OPER_INC_NUM_EST">"c1692"</definedName>
    <definedName name="IQ_OPER_INC_REIT">"c853"</definedName>
    <definedName name="IQ_OPER_INC_STDDEV_EST">"c1693"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EXERCISED">"c2116"</definedName>
    <definedName name="IQ_OPTIONS_GRANTED">"c2673"</definedName>
    <definedName name="IQ_OPTIONS_ISSUED">"c857"</definedName>
    <definedName name="IQ_OPTIONS_STRIKE_PRICE_GRANTED">"c2678"</definedName>
    <definedName name="IQ_OPTIONS_STRIKE_PRICE_OS">"c2677"</definedName>
    <definedName name="IQ_ORDER_BACKLOG">"c2090"</definedName>
    <definedName name="IQ_OTHER_ADJUST_GROSS_LOANS">"c859"</definedName>
    <definedName name="IQ_OTHER_ASSETS">"c860"</definedName>
    <definedName name="IQ_OTHER_ASSETS_BNK">"c861"</definedName>
    <definedName name="IQ_OTHER_ASSETS_BR">"c862"</definedName>
    <definedName name="IQ_OTHER_ASSETS_FIN">"c863"</definedName>
    <definedName name="IQ_OTHER_ASSETS_INS">"c864"</definedName>
    <definedName name="IQ_OTHER_ASSETS_REIT">"c865"</definedName>
    <definedName name="IQ_OTHER_ASSETS_SERV_RIGHTS">"c2243"</definedName>
    <definedName name="IQ_OTHER_ASSETS_UTI">"c866"</definedName>
    <definedName name="IQ_OTHER_BEARING_LIAB">"c1608"</definedName>
    <definedName name="IQ_OTHER_BENEFITS_OBLIGATION">"c867"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REIT">"c882"</definedName>
    <definedName name="IQ_OTHER_CL_SUPPL_UTI">"c883"</definedName>
    <definedName name="IQ_OTHER_CL_UTI">"c884"</definedName>
    <definedName name="IQ_OTHER_CURRENT_ASSETS">"c1403"</definedName>
    <definedName name="IQ_OTHER_CURRENT_LIAB">"c1404"</definedName>
    <definedName name="IQ_OTHER_DEBT">"c2507"</definedName>
    <definedName name="IQ_OTHER_DEBT_PCT">"c2508"</definedName>
    <definedName name="IQ_OTHER_DEP">"c885"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IT">"c904"</definedName>
    <definedName name="IQ_OTHER_FINANCE_ACT_SUPPL_UTI">"c905"</definedName>
    <definedName name="IQ_OTHER_FINANCE_ACT_UTI">"c906"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IT">"c912"</definedName>
    <definedName name="IQ_OTHER_INTAN_UTI">"c913"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IT">"c940"</definedName>
    <definedName name="IQ_OTHER_LIAB_LT_UTI">"c941"</definedName>
    <definedName name="IQ_OTHER_LIAB_REIT">"c942"</definedName>
    <definedName name="IQ_OTHER_LIAB_UTI">"c943"</definedName>
    <definedName name="IQ_OTHER_LIAB_WRITTEN">"c944"</definedName>
    <definedName name="IQ_OTHER_LOANS">"c945"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IT">"c951"</definedName>
    <definedName name="IQ_OTHER_LT_ASSETS_UTI">"c952"</definedName>
    <definedName name="IQ_OTHER_NET">"c1453"</definedName>
    <definedName name="IQ_OTHER_NON_INT_EXP">"c953"</definedName>
    <definedName name="IQ_OTHER_NON_INT_EXP_TOTAL">"c954"</definedName>
    <definedName name="IQ_OTHER_NON_INT_INC">"c955"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IT">"c965"</definedName>
    <definedName name="IQ_OTHER_NON_OPER_EXP_SUPPL_UTI">"c966"</definedName>
    <definedName name="IQ_OTHER_NON_OPER_EXP_UTI">"c967"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IT">"c1003"</definedName>
    <definedName name="IQ_OTHER_OPER_TOT_UTI">"c1004"</definedName>
    <definedName name="IQ_OTHER_OPER_UTI">"c1005"</definedName>
    <definedName name="IQ_OTHER_OPTIONS_BEG_OS">"c2686"</definedName>
    <definedName name="IQ_OTHER_OPTIONS_CANCELLED">"c2689"</definedName>
    <definedName name="IQ_OTHER_OPTIONS_END_OS">"c2690"</definedName>
    <definedName name="IQ_OTHER_OPTIONS_EXERCISED">"c2688"</definedName>
    <definedName name="IQ_OTHER_OPTIONS_GRANTED">"c2687"</definedName>
    <definedName name="IQ_OTHER_OPTIONS_STRIKE_PRICE_OS">"c2691"</definedName>
    <definedName name="IQ_OTHER_OUTSTANDING_BS_DATE">"c1972"</definedName>
    <definedName name="IQ_OTHER_OUTSTANDING_FILING_DATE">"c1974"</definedName>
    <definedName name="IQ_OTHER_PC_WRITTEN">"c1006"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STRIKE_PRICE_GRANTED">"c2692"</definedName>
    <definedName name="IQ_OTHER_UNDRAWN">"c2522"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IT">"c1499"</definedName>
    <definedName name="IQ_OTHER_UNUSUAL_SUPPL_UTI">"c1500"</definedName>
    <definedName name="IQ_OTHER_UNUSUAL_UTI">"c1565"</definedName>
    <definedName name="IQ_OTHER_WARRANTS_BEG_OS">"c2712"</definedName>
    <definedName name="IQ_OTHER_WARRANTS_CANCELLED">"c2715"</definedName>
    <definedName name="IQ_OTHER_WARRANTS_END_OS">"c2716"</definedName>
    <definedName name="IQ_OTHER_WARRANTS_EXERCISED">"c2714"</definedName>
    <definedName name="IQ_OTHER_WARRANTS_ISSUED">"c2713"</definedName>
    <definedName name="IQ_OTHER_WARRANTS_STRIKE_PRICE_ISSUED">"c2718"</definedName>
    <definedName name="IQ_OTHER_WARRANTS_STRIKE_PRICE_OS">"c2717"</definedName>
    <definedName name="IQ_OUTSTANDING_BS_DATE">"c2128"</definedName>
    <definedName name="IQ_OUTSTANDING_FILING_DATE">"c1023"</definedName>
    <definedName name="IQ_PART_TIME">"c1024"</definedName>
    <definedName name="IQ_PAY_ACCRUED">"c1457"</definedName>
    <definedName name="IQ_PAYOUT_RATIO">"c1900"</definedName>
    <definedName name="IQ_PBV">"c1025"</definedName>
    <definedName name="IQ_PBV_AVG">"c1026"</definedName>
    <definedName name="IQ_PC_EARNED">"c2749"</definedName>
    <definedName name="IQ_PC_GAAP_COMBINED_RATIO">"c2781"</definedName>
    <definedName name="IQ_PC_GAAP_COMBINED_RATIO_EXCL_CL">"c2782"</definedName>
    <definedName name="IQ_PC_GAAP_EXPENSE_RATIO">"c2780"</definedName>
    <definedName name="IQ_PC_GAAP_LOSS">"c2779"</definedName>
    <definedName name="IQ_PC_POLICY_BENEFITS_EXP">"c2790"</definedName>
    <definedName name="IQ_PC_STAT_COMBINED_RATIO">"c2778"</definedName>
    <definedName name="IQ_PC_STAT_COMBINED_RATIO_EXCL_DIV">"c2777"</definedName>
    <definedName name="IQ_PC_STAT_DIVIDEND_RATIO">"c2776"</definedName>
    <definedName name="IQ_PC_STAT_EXPENSE_RATIO">"c2775"</definedName>
    <definedName name="IQ_PC_STAT_LOSS_RATIO">"c2774"</definedName>
    <definedName name="IQ_PC_STATUTORY_SURPLUS">"c2770"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NORMALIZED">"c2207"</definedName>
    <definedName name="IQ_PE_RATIO">"c1610"</definedName>
    <definedName name="IQ_PEG_FWD">"c1863"</definedName>
    <definedName name="IQ_PENSION">"c1031"</definedName>
    <definedName name="IQ_PERCENT_CHANGE_EST_5YR_GROWTH_RATE_12MONTHS">"c1852"</definedName>
    <definedName name="IQ_PERCENT_CHANGE_EST_5YR_GROWTH_RATE_18MONTHS">"c1853"</definedName>
    <definedName name="IQ_PERCENT_CHANGE_EST_5YR_GROWTH_RATE_3MONTHS">"c1849"</definedName>
    <definedName name="IQ_PERCENT_CHANGE_EST_5YR_GROWTH_RATE_6MONTHS">"c1850"</definedName>
    <definedName name="IQ_PERCENT_CHANGE_EST_5YR_GROWTH_RATE_9MONTHS">"c1851"</definedName>
    <definedName name="IQ_PERCENT_CHANGE_EST_5YR_GROWTH_RATE_DAY">"c1846"</definedName>
    <definedName name="IQ_PERCENT_CHANGE_EST_5YR_GROWTH_RATE_MONTH">"c1848"</definedName>
    <definedName name="IQ_PERCENT_CHANGE_EST_5YR_GROWTH_RATE_WEEK">"c1847"</definedName>
    <definedName name="IQ_PERCENT_CHANGE_EST_CFPS_12MONTHS">"c1812"</definedName>
    <definedName name="IQ_PERCENT_CHANGE_EST_CFPS_18MONTHS">"c1813"</definedName>
    <definedName name="IQ_PERCENT_CHANGE_EST_CFPS_3MONTHS">"c1809"</definedName>
    <definedName name="IQ_PERCENT_CHANGE_EST_CFPS_6MONTHS">"c1810"</definedName>
    <definedName name="IQ_PERCENT_CHANGE_EST_CFPS_9MONTHS">"c1811"</definedName>
    <definedName name="IQ_PERCENT_CHANGE_EST_CFPS_DAY">"c1806"</definedName>
    <definedName name="IQ_PERCENT_CHANGE_EST_CFPS_MONTH">"c1808"</definedName>
    <definedName name="IQ_PERCENT_CHANGE_EST_CFPS_WEEK">"c1807"</definedName>
    <definedName name="IQ_PERCENT_CHANGE_EST_DPS_12MONTHS">"c1820"</definedName>
    <definedName name="IQ_PERCENT_CHANGE_EST_DPS_18MONTHS">"c1821"</definedName>
    <definedName name="IQ_PERCENT_CHANGE_EST_DPS_3MONTHS">"c1817"</definedName>
    <definedName name="IQ_PERCENT_CHANGE_EST_DPS_6MONTHS">"c1818"</definedName>
    <definedName name="IQ_PERCENT_CHANGE_EST_DPS_9MONTHS">"c1819"</definedName>
    <definedName name="IQ_PERCENT_CHANGE_EST_DPS_DAY">"c1814"</definedName>
    <definedName name="IQ_PERCENT_CHANGE_EST_DPS_MONTH">"c1816"</definedName>
    <definedName name="IQ_PERCENT_CHANGE_EST_DPS_WEEK">"c1815"</definedName>
    <definedName name="IQ_PERCENT_CHANGE_EST_EBITDA_12MONTHS">"c1804"</definedName>
    <definedName name="IQ_PERCENT_CHANGE_EST_EBITDA_18MONTHS">"c1805"</definedName>
    <definedName name="IQ_PERCENT_CHANGE_EST_EBITDA_3MONTHS">"c1801"</definedName>
    <definedName name="IQ_PERCENT_CHANGE_EST_EBITDA_6MONTHS">"c1802"</definedName>
    <definedName name="IQ_PERCENT_CHANGE_EST_EBITDA_9MONTHS">"c1803"</definedName>
    <definedName name="IQ_PERCENT_CHANGE_EST_EBITDA_DAY">"c1798"</definedName>
    <definedName name="IQ_PERCENT_CHANGE_EST_EBITDA_MONTH">"c1800"</definedName>
    <definedName name="IQ_PERCENT_CHANGE_EST_EBITDA_WEEK">"c1799"</definedName>
    <definedName name="IQ_PERCENT_CHANGE_EST_EPS_12MONTHS">"c1788"</definedName>
    <definedName name="IQ_PERCENT_CHANGE_EST_EPS_18MONTHS">"c1789"</definedName>
    <definedName name="IQ_PERCENT_CHANGE_EST_EPS_3MONTHS">"c1785"</definedName>
    <definedName name="IQ_PERCENT_CHANGE_EST_EPS_6MONTHS">"c1786"</definedName>
    <definedName name="IQ_PERCENT_CHANGE_EST_EPS_9MONTHS">"c1787"</definedName>
    <definedName name="IQ_PERCENT_CHANGE_EST_EPS_DAY">"c1782"</definedName>
    <definedName name="IQ_PERCENT_CHANGE_EST_EPS_MONTH">"c1784"</definedName>
    <definedName name="IQ_PERCENT_CHANGE_EST_EPS_WEEK">"c1783"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ERCENT_CHANGE_EST_PRICE_TARGET_12MONTHS">"c1844"</definedName>
    <definedName name="IQ_PERCENT_CHANGE_EST_PRICE_TARGET_18MONTHS">"c1845"</definedName>
    <definedName name="IQ_PERCENT_CHANGE_EST_PRICE_TARGET_3MONTHS">"c1841"</definedName>
    <definedName name="IQ_PERCENT_CHANGE_EST_PRICE_TARGET_6MONTHS">"c1842"</definedName>
    <definedName name="IQ_PERCENT_CHANGE_EST_PRICE_TARGET_9MONTHS">"c1843"</definedName>
    <definedName name="IQ_PERCENT_CHANGE_EST_PRICE_TARGET_DAY">"c1838"</definedName>
    <definedName name="IQ_PERCENT_CHANGE_EST_PRICE_TARGET_MONTH">"c1840"</definedName>
    <definedName name="IQ_PERCENT_CHANGE_EST_PRICE_TARGET_WEEK">"c1839"</definedName>
    <definedName name="IQ_PERCENT_CHANGE_EST_RECO_12MONTHS">"c1836"</definedName>
    <definedName name="IQ_PERCENT_CHANGE_EST_RECO_18MONTHS">"c1837"</definedName>
    <definedName name="IQ_PERCENT_CHANGE_EST_RECO_3MONTHS">"c1833"</definedName>
    <definedName name="IQ_PERCENT_CHANGE_EST_RECO_6MONTHS">"c1834"</definedName>
    <definedName name="IQ_PERCENT_CHANGE_EST_RECO_9MONTHS">"c1835"</definedName>
    <definedName name="IQ_PERCENT_CHANGE_EST_RECO_DAY">"c1830"</definedName>
    <definedName name="IQ_PERCENT_CHANGE_EST_RECO_MONTH">"c1832"</definedName>
    <definedName name="IQ_PERCENT_CHANGE_EST_RECO_WEEK">"c1831"</definedName>
    <definedName name="IQ_PERCENT_CHANGE_EST_REV_12MONTHS">"c1796"</definedName>
    <definedName name="IQ_PERCENT_CHANGE_EST_REV_18MONTHS">"c1797"</definedName>
    <definedName name="IQ_PERCENT_CHANGE_EST_REV_3MONTHS">"c1793"</definedName>
    <definedName name="IQ_PERCENT_CHANGE_EST_REV_6MONTHS">"c1794"</definedName>
    <definedName name="IQ_PERCENT_CHANGE_EST_REV_9MONTHS">"c1795"</definedName>
    <definedName name="IQ_PERCENT_CHANGE_EST_REV_DAY">"c1790"</definedName>
    <definedName name="IQ_PERCENT_CHANGE_EST_REV_MONTH">"c1792"</definedName>
    <definedName name="IQ_PERCENT_CHANGE_EST_REV_WEEK">"c1791"</definedName>
    <definedName name="IQ_PERIODDATE">"c1414"</definedName>
    <definedName name="IQ_PERIODDATE_BS">"c1032"</definedName>
    <definedName name="IQ_PERIODDATE_CF">"c1033"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LL">"c2114"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OSTPAID_CHURN">"c2121"</definedName>
    <definedName name="IQ_POSTPAID_SUBS">"c2118"</definedName>
    <definedName name="IQ_POTENTIAL_UPSIDE">"c1855"</definedName>
    <definedName name="IQ_PRE_OPEN_COST">"c1040"</definedName>
    <definedName name="IQ_PRE_TAX_ACT_OR_EST">"c2221"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IT">"c1058"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IT">"c1065"</definedName>
    <definedName name="IQ_PREF_REP_UTI">"c1066"</definedName>
    <definedName name="IQ_PREF_STOCK">"c1416"</definedName>
    <definedName name="IQ_PREF_TOT">"c1415"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TAX_GW_INC_EST">"c1702"</definedName>
    <definedName name="IQ_PRETAX_GW_INC_HIGH_EST">"c1704"</definedName>
    <definedName name="IQ_PRETAX_GW_INC_LOW_EST">"c1705"</definedName>
    <definedName name="IQ_PRETAX_GW_INC_MEDIAN_EST">"c1703"</definedName>
    <definedName name="IQ_PRETAX_GW_INC_NUM_EST">"c1706"</definedName>
    <definedName name="IQ_PRETAX_GW_INC_STDDEV_EST">"c1707"</definedName>
    <definedName name="IQ_PRETAX_INC_EST">"c1695"</definedName>
    <definedName name="IQ_PRETAX_INC_HIGH_EST">"c1697"</definedName>
    <definedName name="IQ_PRETAX_INC_LOW_EST">"c1698"</definedName>
    <definedName name="IQ_PRETAX_INC_MEDIAN_EST">"c1696"</definedName>
    <definedName name="IQ_PRETAX_INC_NUM_EST">"c1699"</definedName>
    <definedName name="IQ_PRETAX_INC_STDDEV_EST">"c1700"</definedName>
    <definedName name="IQ_PRETAX_REPORT_INC_EST">"c1709"</definedName>
    <definedName name="IQ_PRETAX_REPORT_INC_HIGH_EST">"c1711"</definedName>
    <definedName name="IQ_PRETAX_REPORT_INC_LOW_EST">"c1712"</definedName>
    <definedName name="IQ_PRETAX_REPORT_INC_MEDIAN_EST">"c1710"</definedName>
    <definedName name="IQ_PRETAX_REPORT_INC_NUM_EST">"c1713"</definedName>
    <definedName name="IQ_PRETAX_REPORT_INC_STDDEV_EST">"c1714"</definedName>
    <definedName name="IQ_PRICE_CFPS_FWD">"c2237"</definedName>
    <definedName name="IQ_PRICE_OVER_BVPS">"c1412"</definedName>
    <definedName name="IQ_PRICE_OVER_LTM_EPS">"c1413"</definedName>
    <definedName name="IQ_PRICE_TARGET">"c82"</definedName>
    <definedName name="IQ_PRICEDATE">"c1069"</definedName>
    <definedName name="IQ_PRICING_DATE">"c1613"</definedName>
    <definedName name="IQ_PRIMARY_INDUSTRY">"c1070"</definedName>
    <definedName name="IQ_PRO_FORMA_BASIC_EPS">"c1614"</definedName>
    <definedName name="IQ_PRO_FORMA_DILUT_EPS">"c1615"</definedName>
    <definedName name="IQ_PRO_FORMA_NET_INC">"c1452"</definedName>
    <definedName name="IQ_PROFESSIONAL">"c1071"</definedName>
    <definedName name="IQ_PROFESSIONAL_TITLE">"c1072"</definedName>
    <definedName name="IQ_PROJECTED_PENSION_OBLIGATION">"c1292"</definedName>
    <definedName name="IQ_PROJECTED_PENSION_OBLIGATION_DOMESTIC">"c2656"</definedName>
    <definedName name="IQ_PROJECTED_PENSION_OBLIGATION_FOREIGN">"c2664"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V_BAD_DEBTS">"c1075"</definedName>
    <definedName name="IQ_PROV_BAD_DEBTS_CF">"c1076"</definedName>
    <definedName name="IQ_PROVISION_10YR_ANN_GROWTH">"c1077"</definedName>
    <definedName name="IQ_PROVISION_1YR_ANN_GROWTH">"c1078"</definedName>
    <definedName name="IQ_PROVISION_2YR_ANN_GROWTH">"c1079"</definedName>
    <definedName name="IQ_PROVISION_3YR_ANN_GROWTH">"c1080"</definedName>
    <definedName name="IQ_PROVISION_5YR_ANN_GROWTH">"c1081"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C">"c2497"</definedName>
    <definedName name="IQ_RC_PCT">"c2498"</definedName>
    <definedName name="IQ_RD_EXP">"c1090"</definedName>
    <definedName name="IQ_RD_EXP_FN">"c1091"</definedName>
    <definedName name="IQ_RE">"c1092"</definedName>
    <definedName name="IQ_REAL_ESTATE">"c1093"</definedName>
    <definedName name="IQ_REAL_ESTATE_ASSETS">"c1094"</definedName>
    <definedName name="IQ_REDEEM_PREF_STOCK">"c1417"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NTAL_REV">"c1101"</definedName>
    <definedName name="IQ_RESEARCH_DEV">"c1419"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RICTED_CASH">"c1103"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IT">"c1110"</definedName>
    <definedName name="IQ_RESTRUCTURE_UTI">"c1111"</definedName>
    <definedName name="IQ_RESTRUCTURED_LOANS">"c1112"</definedName>
    <definedName name="IQ_RETAIL_ACQUIRED_FRANCHISE_STORES">"c2903"</definedName>
    <definedName name="IQ_RETAIL_ACQUIRED_OWNED_STORES">"c2895"</definedName>
    <definedName name="IQ_RETAIL_ACQUIRED_STORES">"c2887"</definedName>
    <definedName name="IQ_RETAIL_AVG_STORE_SIZE_GROSS">"c2066"</definedName>
    <definedName name="IQ_RETAIL_AVG_STORE_SIZE_NET">"c2067"</definedName>
    <definedName name="IQ_RETAIL_AVG_WK_SALES">"c2891"</definedName>
    <definedName name="IQ_RETAIL_AVG_WK_SALES_FRANCHISE">"c2899"</definedName>
    <definedName name="IQ_RETAIL_AVG_WK_SALES_OWNED">"c2907"</definedName>
    <definedName name="IQ_RETAIL_CLOSED_FRANCHISE_STORES">"c2896"</definedName>
    <definedName name="IQ_RETAIL_CLOSED_OWNED_STORES">"c2904"</definedName>
    <definedName name="IQ_RETAIL_CLOSED_STORES">"c2063"</definedName>
    <definedName name="IQ_RETAIL_FRANCHISE_STORES_BEG">"c2893"</definedName>
    <definedName name="IQ_RETAIL_OPENED_FRANCHISE_STORES">"c2894"</definedName>
    <definedName name="IQ_RETAIL_OPENED_OWNED_STORES">"c2902"</definedName>
    <definedName name="IQ_RETAIL_OPENED_STORES">"c2062"</definedName>
    <definedName name="IQ_RETAIL_OWNED_STORES_BEG">"c2901"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OLD_FRANCHISE_STORES">"c2897"</definedName>
    <definedName name="IQ_RETAIL_SOLD_OWNED_STORES">"c2905"</definedName>
    <definedName name="IQ_RETAIL_SOLD_STORES">"c2889"</definedName>
    <definedName name="IQ_RETAIL_SQ_FOOTAGE">"c2064"</definedName>
    <definedName name="IQ_RETAIL_STORE_SELLING_AREA">"c2065"</definedName>
    <definedName name="IQ_RETAIL_STORES_BEG">"c2885"</definedName>
    <definedName name="IQ_RETAIL_TOTAL_FRANCHISE_STORES">"c2898"</definedName>
    <definedName name="IQ_RETAIL_TOTAL_OWNED_STORES">"c2906"</definedName>
    <definedName name="IQ_RETAIL_TOTAL_STORES">"c2061"</definedName>
    <definedName name="IQ_RETAINED_EARN">"c1420"</definedName>
    <definedName name="IQ_RETURN_ASSETS">"c1113"</definedName>
    <definedName name="IQ_RETURN_ASSETS_BANK">"c1114"</definedName>
    <definedName name="IQ_RETURN_ASSETS_BROK">"c1115"</definedName>
    <definedName name="IQ_RETURN_ASSETS_FS">"c1116"</definedName>
    <definedName name="IQ_RETURN_CAPITAL">"c1117"</definedName>
    <definedName name="IQ_RETURN_EQUITY">"c1118"</definedName>
    <definedName name="IQ_RETURN_EQUITY_BANK">"c1119"</definedName>
    <definedName name="IQ_RETURN_EQUITY_BROK">"c1120"</definedName>
    <definedName name="IQ_RETURN_EQUITY_FS">"c1121"</definedName>
    <definedName name="IQ_RETURN_INVESTMENT">"c1421"</definedName>
    <definedName name="IQ_REV">"c1122"</definedName>
    <definedName name="IQ_REV_BEFORE_LL">"c1123"</definedName>
    <definedName name="IQ_REV_STDDEV_EST">"c1124"</definedName>
    <definedName name="IQ_REV_UTI">"c1125"</definedName>
    <definedName name="IQ_REVENUE">"c1422"</definedName>
    <definedName name="IQ_REVENUE_ACT_OR_EST">"c2214"</definedName>
    <definedName name="IQ_REVENUE_EST">"c1126"</definedName>
    <definedName name="IQ_REVENUE_HIGH_EST">"c1127"</definedName>
    <definedName name="IQ_REVENUE_LOW_EST">"c1128"</definedName>
    <definedName name="IQ_REVENUE_MEDIAN_EST">"c1662"</definedName>
    <definedName name="IQ_REVENUE_NUM_EST">"c1129"</definedName>
    <definedName name="IQ_REVISION_DATE_">39217.4058912037</definedName>
    <definedName name="IQ_RISK_ADJ_BANK_ASSETS">"c2670"</definedName>
    <definedName name="IQ_SALARY">"c1130"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LES_MARKETING">"c2240"</definedName>
    <definedName name="IQ_SAME_STORE">"c1149"</definedName>
    <definedName name="IQ_SAME_STORE_FRANCHISE">"c2900"</definedName>
    <definedName name="IQ_SAME_STORE_OWNED">"c2908"</definedName>
    <definedName name="IQ_SAME_STORE_TOTAL">"c2892"</definedName>
    <definedName name="IQ_SAVING_DEP">"c1150"</definedName>
    <definedName name="IQ_SECUR_RECEIV">"c1151"</definedName>
    <definedName name="IQ_SECURED_DEBT">"c2546"</definedName>
    <definedName name="IQ_SECURED_DEBT_PCT">"c2547"</definedName>
    <definedName name="IQ_SECURITY_BORROW">"c1152"</definedName>
    <definedName name="IQ_SECURITY_OWN">"c1153"</definedName>
    <definedName name="IQ_SECURITY_RESELL">"c1154"</definedName>
    <definedName name="IQ_SEPARATE_ACCT_ASSETS">"c1155"</definedName>
    <definedName name="IQ_SEPARATE_ACCT_LIAB">"c1156"</definedName>
    <definedName name="IQ_SERV_CHARGE_DEPOSITS">"c1157"</definedName>
    <definedName name="IQ_SGA">"c1158"</definedName>
    <definedName name="IQ_SGA_BNK">"c1159"</definedName>
    <definedName name="IQ_SGA_INS">"c1160"</definedName>
    <definedName name="IQ_SGA_MARGIN">"c1898"</definedName>
    <definedName name="IQ_SGA_REIT">"c1161"</definedName>
    <definedName name="IQ_SGA_SUPPL">"c1162"</definedName>
    <definedName name="IQ_SGA_UTI">"c1163"</definedName>
    <definedName name="IQ_SHAREOUTSTANDING">"c1347"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TERM_INVEST">"c1425"</definedName>
    <definedName name="IQ_SMALL_INT_BEAR_CD">"c1166"</definedName>
    <definedName name="IQ_SOFTWARE">"c1167"</definedName>
    <definedName name="IQ_SOURCE">"c1168"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IT">"c1174"</definedName>
    <definedName name="IQ_SPECIAL_DIV_CF_UTI">"c1175"</definedName>
    <definedName name="IQ_SPECIAL_DIV_SHARE">"c3007"</definedName>
    <definedName name="IQ_SR_BONDS_NOTES">"c2501"</definedName>
    <definedName name="IQ_SR_BONDS_NOTES_PCT">"c2502"</definedName>
    <definedName name="IQ_SR_DEBT">"c2526"</definedName>
    <definedName name="IQ_SR_DEBT_EBITDA">"c2552"</definedName>
    <definedName name="IQ_SR_DEBT_EBITDA_CAPEX">"c2553"</definedName>
    <definedName name="IQ_SR_DEBT_PCT">"c2527"</definedName>
    <definedName name="IQ_SR_SUB_DEBT">"c2530"</definedName>
    <definedName name="IQ_SR_SUB_DEBT_EBITDA">"c2556"</definedName>
    <definedName name="IQ_SR_SUB_DEBT_EBITDA_CAPEX">"c2557"</definedName>
    <definedName name="IQ_SR_SUB_DEBT_PCT">"c2531"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IT">"c1186"</definedName>
    <definedName name="IQ_ST_DEBT_ISSUED_UTI">"c1187"</definedName>
    <definedName name="IQ_ST_DEBT_PCT">"c2539"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IT">"c1194"</definedName>
    <definedName name="IQ_ST_DEBT_REPAID_UTI">"c1195"</definedName>
    <definedName name="IQ_ST_DEBT_UTI">"c1196"</definedName>
    <definedName name="IQ_ST_INVEST">"c1197"</definedName>
    <definedName name="IQ_ST_INVEST_UTI">"c1198"</definedName>
    <definedName name="IQ_ST_NOTE_RECEIV">"c1199"</definedName>
    <definedName name="IQ_STATE">"c1200"</definedName>
    <definedName name="IQ_STATUTORY_SURPLUS">"c1201"</definedName>
    <definedName name="IQ_STOCK_BASED">"c1202"</definedName>
    <definedName name="IQ_STOCK_BASED_AT">"c2999"</definedName>
    <definedName name="IQ_STOCK_BASED_CF">"c1203"</definedName>
    <definedName name="IQ_STOCK_BASED_COGS">"c2990"</definedName>
    <definedName name="IQ_STOCK_BASED_GA">"c2993"</definedName>
    <definedName name="IQ_STOCK_BASED_OTHER">"c2995"</definedName>
    <definedName name="IQ_STOCK_BASED_RD">"c2991"</definedName>
    <definedName name="IQ_STOCK_BASED_SGA">"c2994"</definedName>
    <definedName name="IQ_STOCK_BASED_SM">"c2992"</definedName>
    <definedName name="IQ_STOCK_BASED_TOTAL">"c3040"</definedName>
    <definedName name="IQ_STRIKE_PRICE_ISSUED">"c1645"</definedName>
    <definedName name="IQ_STRIKE_PRICE_OS">"c1646"</definedName>
    <definedName name="IQ_SUB_BONDS_NOTES">"c2503"</definedName>
    <definedName name="IQ_SUB_BONDS_NOTES_PCT">"c2504"</definedName>
    <definedName name="IQ_SUB_DEBT">"c2532"</definedName>
    <definedName name="IQ_SUB_DEBT_EBITDA">"c2558"</definedName>
    <definedName name="IQ_SUB_DEBT_EBITDA_CAPEX">"c2559"</definedName>
    <definedName name="IQ_SUB_DEBT_PCT">"c2533"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VA">"c1214"</definedName>
    <definedName name="IQ_TARGET_PRICE_NUM">"c1653"</definedName>
    <definedName name="IQ_TARGET_PRICE_STDDEV">"c1654"</definedName>
    <definedName name="IQ_TAX_BENEFIT_OPTIONS">"c1215"</definedName>
    <definedName name="IQ_TAX_EQUIV_NET_INT_INC">"c1216"</definedName>
    <definedName name="IQ_TBV">"c1906"</definedName>
    <definedName name="IQ_TBV_10YR_ANN_GROWTH">"c1936"</definedName>
    <definedName name="IQ_TBV_1YR_ANN_GROWTH">"c1931"</definedName>
    <definedName name="IQ_TBV_2YR_ANN_GROWTH">"c1932"</definedName>
    <definedName name="IQ_TBV_3YR_ANN_GROWTH">"c1933"</definedName>
    <definedName name="IQ_TBV_5YR_ANN_GROWTH">"c1934"</definedName>
    <definedName name="IQ_TBV_7YR_ANN_GROWTH">"c1935"</definedName>
    <definedName name="IQ_TBV_SHARE">"c1217"</definedName>
    <definedName name="IQ_TEMPLATE">"c1521"</definedName>
    <definedName name="IQ_TENANT">"c1218"</definedName>
    <definedName name="IQ_TERM_LOANS">"c2499"</definedName>
    <definedName name="IQ_TERM_LOANS_PCT">"c2500"</definedName>
    <definedName name="IQ_TEV">"c1219"</definedName>
    <definedName name="IQ_TEV_EBIT">"c1220"</definedName>
    <definedName name="IQ_TEV_EBIT_AVG">"c1221"</definedName>
    <definedName name="IQ_TEV_EBIT_FWD">"c2238"</definedName>
    <definedName name="IQ_TEV_EBITDA">"c1222"</definedName>
    <definedName name="IQ_TEV_EBITDA_AVG">"c1223"</definedName>
    <definedName name="IQ_TEV_EBITDA_FWD">"c1224"</definedName>
    <definedName name="IQ_TEV_EMPLOYEE_AVG">"c1225"</definedName>
    <definedName name="IQ_TEV_TOTAL_REV">"c1226"</definedName>
    <definedName name="IQ_TEV_TOTAL_REV_AVG">"c1227"</definedName>
    <definedName name="IQ_TEV_TOTAL_REV_FWD">"c1228"</definedName>
    <definedName name="IQ_TEV_UFCF">"c2208"</definedName>
    <definedName name="IQ_TIER_ONE_CAPITAL">"c2667"</definedName>
    <definedName name="IQ_TIER_ONE_RATIO">"c1229"</definedName>
    <definedName name="IQ_TIER_TWO_CAPITAL">"c2669"</definedName>
    <definedName name="IQ_TIME_DEP">"c1230"</definedName>
    <definedName name="IQ_TODAY">0</definedName>
    <definedName name="IQ_TOT_ADJ_INC">"c1616"</definedName>
    <definedName name="IQ_TOTAL_AR_BR">"c1231"</definedName>
    <definedName name="IQ_TOTAL_AR_REIT">"c1232"</definedName>
    <definedName name="IQ_TOTAL_AR_UTI">"c1233"</definedName>
    <definedName name="IQ_TOTAL_ASSETS">"c1234"</definedName>
    <definedName name="IQ_TOTAL_ASSETS_10YR_ANN_GROWTH">"c1235"</definedName>
    <definedName name="IQ_TOTAL_ASSETS_1YR_ANN_GROWTH">"c1236"</definedName>
    <definedName name="IQ_TOTAL_ASSETS_2YR_ANN_GROWTH">"c1237"</definedName>
    <definedName name="IQ_TOTAL_ASSETS_3YR_ANN_GROWTH">"c1238"</definedName>
    <definedName name="IQ_TOTAL_ASSETS_5YR_ANN_GROWTH">"c1239"</definedName>
    <definedName name="IQ_TOTAL_ASSETS_7YR_ANN_GROWTH">"c1240"</definedName>
    <definedName name="IQ_TOTAL_AVG_CE_TOTAL_AVG_ASSETS">"c1241"</definedName>
    <definedName name="IQ_TOTAL_AVG_EQUITY_TOTAL_AVG_ASSETS">"c1242"</definedName>
    <definedName name="IQ_TOTAL_BANK_CAPITAL">"c2668"</definedName>
    <definedName name="IQ_TOTAL_CA">"c1243"</definedName>
    <definedName name="IQ_TOTAL_CAP">"c1507"</definedName>
    <definedName name="IQ_TOTAL_CAPITAL_RATIO">"c1244"</definedName>
    <definedName name="IQ_TOTAL_CASH_DIVID">"c1455"</definedName>
    <definedName name="IQ_TOTAL_CASH_FINAN">"c1352"</definedName>
    <definedName name="IQ_TOTAL_CASH_INVEST">"c1353"</definedName>
    <definedName name="IQ_TOTAL_CASH_OPER">"c1354"</definedName>
    <definedName name="IQ_TOTAL_CHURN">"c2122"</definedName>
    <definedName name="IQ_TOTAL_CL">"c1245"</definedName>
    <definedName name="IQ_TOTAL_COMMON">"c1411"</definedName>
    <definedName name="IQ_TOTAL_COMMON_EQUITY">"c1246"</definedName>
    <definedName name="IQ_TOTAL_CURRENT_ASSETS">"c1430"</definedName>
    <definedName name="IQ_TOTAL_CURRENT_LIAB">"c1431"</definedName>
    <definedName name="IQ_TOTAL_DEBT">"c1247"</definedName>
    <definedName name="IQ_TOTAL_DEBT_CAPITAL">"c1248"</definedName>
    <definedName name="IQ_TOTAL_DEBT_EBITDA">"c1249"</definedName>
    <definedName name="IQ_TOTAL_DEBT_EBITDA_CAPEX">"c2948"</definedName>
    <definedName name="IQ_TOTAL_DEBT_EQUITY">"c1250"</definedName>
    <definedName name="IQ_TOTAL_DEBT_EXCL_FIN">"c2937"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IT">"c1255"</definedName>
    <definedName name="IQ_TOTAL_DEBT_ISSUED_UTI">"c1256"</definedName>
    <definedName name="IQ_TOTAL_DEBT_ISSUES_INS">"c1257"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IT">"c1263"</definedName>
    <definedName name="IQ_TOTAL_DEBT_REPAID_UTI">"c1264"</definedName>
    <definedName name="IQ_TOTAL_DEPOSITS">"c1265"</definedName>
    <definedName name="IQ_TOTAL_DIV_PAID_CF">"c1266"</definedName>
    <definedName name="IQ_TOTAL_EMPLOYEE">"c2141"</definedName>
    <definedName name="IQ_TOTAL_EMPLOYEES">"c1522"</definedName>
    <definedName name="IQ_TOTAL_EQUITY">"c1267"</definedName>
    <definedName name="IQ_TOTAL_EQUITY_10YR_ANN_GROWTH">"c1268"</definedName>
    <definedName name="IQ_TOTAL_EQUITY_1YR_ANN_GROWTH">"c1269"</definedName>
    <definedName name="IQ_TOTAL_EQUITY_2YR_ANN_GROWTH">"c1270"</definedName>
    <definedName name="IQ_TOTAL_EQUITY_3YR_ANN_GROWTH">"c1271"</definedName>
    <definedName name="IQ_TOTAL_EQUITY_5YR_ANN_GROWTH">"c1272"</definedName>
    <definedName name="IQ_TOTAL_EQUITY_7YR_ANN_GROWTH">"c1273"</definedName>
    <definedName name="IQ_TOTAL_EQUITY_ALLOWANCE_TOTAL_LOANS">"c1274"</definedName>
    <definedName name="IQ_TOTAL_INTEREST_EXP">"c1382"</definedName>
    <definedName name="IQ_TOTAL_INVENTORY">"c1385"</definedName>
    <definedName name="IQ_TOTAL_INVEST">"c1275"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FIN">"c1280"</definedName>
    <definedName name="IQ_TOTAL_LIAB_INS">"c1281"</definedName>
    <definedName name="IQ_TOTAL_LIAB_REIT">"c1282"</definedName>
    <definedName name="IQ_TOTAL_LIAB_SHAREHOLD">"c1435"</definedName>
    <definedName name="IQ_TOTAL_LIAB_TOTAL_ASSETS">"c1283"</definedName>
    <definedName name="IQ_TOTAL_LONG_DEBT">"c1617"</definedName>
    <definedName name="IQ_TOTAL_NON_REC">"c1444"</definedName>
    <definedName name="IQ_TOTAL_OPER_EXP_BR">"c1284"</definedName>
    <definedName name="IQ_TOTAL_OPER_EXP_FIN">"c1285"</definedName>
    <definedName name="IQ_TOTAL_OPER_EXP_INS">"c1286"</definedName>
    <definedName name="IQ_TOTAL_OPER_EXP_REIT">"c1287"</definedName>
    <definedName name="IQ_TOTAL_OPER_EXP_UTI">"c1288"</definedName>
    <definedName name="IQ_TOTAL_OPER_EXPEN">"c1445"</definedName>
    <definedName name="IQ_TOTAL_OPTIONS_BEG_OS">"c2693"</definedName>
    <definedName name="IQ_TOTAL_OPTIONS_CANCELLED">"c2696"</definedName>
    <definedName name="IQ_TOTAL_OPTIONS_END_OS">"c2697"</definedName>
    <definedName name="IQ_TOTAL_OPTIONS_EXERCISED">"c2695"</definedName>
    <definedName name="IQ_TOTAL_OPTIONS_GRANTED">"c2694"</definedName>
    <definedName name="IQ_TOTAL_OTHER_OPER">"c1289"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ASSETS_DOMESTIC">"c2658"</definedName>
    <definedName name="IQ_TOTAL_PENSION_ASSETS_FOREIGN">"c2666"</definedName>
    <definedName name="IQ_TOTAL_PENSION_EXP">"c1291"</definedName>
    <definedName name="IQ_TOTAL_PRINCIPAL">"c2509"</definedName>
    <definedName name="IQ_TOTAL_PRINCIPAL_PCT">"c2510"</definedName>
    <definedName name="IQ_TOTAL_PROVED_RESERVES_NGL">"c2924"</definedName>
    <definedName name="IQ_TOTAL_PROVED_RESERVES_OIL">"c2040"</definedName>
    <definedName name="IQ_TOTAL_RECEIV">"c1293"</definedName>
    <definedName name="IQ_TOTAL_REV">"c1294"</definedName>
    <definedName name="IQ_TOTAL_REV_10YR_ANN_GROWTH">"c1295"</definedName>
    <definedName name="IQ_TOTAL_REV_1YR_ANN_GROWTH">"c1296"</definedName>
    <definedName name="IQ_TOTAL_REV_2YR_ANN_GROWTH">"c1297"</definedName>
    <definedName name="IQ_TOTAL_REV_3YR_ANN_GROWTH">"c1298"</definedName>
    <definedName name="IQ_TOTAL_REV_5YR_ANN_GROWTH">"c1299"</definedName>
    <definedName name="IQ_TOTAL_REV_7YR_ANN_GROWTH">"c1300"</definedName>
    <definedName name="IQ_TOTAL_REV_AS_REPORTED">"c1301"</definedName>
    <definedName name="IQ_TOTAL_REV_BNK">"c1302"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IT">"c1307"</definedName>
    <definedName name="IQ_TOTAL_REV_SHARE">"c1912"</definedName>
    <definedName name="IQ_TOTAL_REV_UTI">"c1308"</definedName>
    <definedName name="IQ_TOTAL_REVENUE">"c1436"</definedName>
    <definedName name="IQ_TOTAL_SPECIAL">"c1618"</definedName>
    <definedName name="IQ_TOTAL_ST_BORROW">"c1424"</definedName>
    <definedName name="IQ_TOTAL_SUB_DEBT">"c2528"</definedName>
    <definedName name="IQ_TOTAL_SUB_DEBT_EBITDA">"c2554"</definedName>
    <definedName name="IQ_TOTAL_SUB_DEBT_EBITDA_CAPEX">"c2555"</definedName>
    <definedName name="IQ_TOTAL_SUB_DEBT_PCT">"c2529"</definedName>
    <definedName name="IQ_TOTAL_SUBS">"c2119"</definedName>
    <definedName name="IQ_TOTAL_UNUSUAL">"c1508"</definedName>
    <definedName name="IQ_TOTAL_WARRANTS_BEG_OS">"c2719"</definedName>
    <definedName name="IQ_TOTAL_WARRANTS_CANCELLED">"c2722"</definedName>
    <definedName name="IQ_TOTAL_WARRANTS_END_OS">"c2723"</definedName>
    <definedName name="IQ_TOTAL_WARRANTS_EXERCISED">"c2721"</definedName>
    <definedName name="IQ_TOTAL_WARRANTS_ISSUED">"c2720"</definedName>
    <definedName name="IQ_TR_ACCT_METHOD">"c2363"</definedName>
    <definedName name="IQ_TR_ACQ_52_WK_HI_PCT">"c2348"</definedName>
    <definedName name="IQ_TR_ACQ_52_WK_LOW_PCT">"c2347"</definedName>
    <definedName name="IQ_TR_ACQ_CASH_ST_INVEST">"c2372"</definedName>
    <definedName name="IQ_TR_ACQ_CLOSEPRICE_1D">"c3027"</definedName>
    <definedName name="IQ_TR_ACQ_DILUT_EPS_EXCL">"c3028"</definedName>
    <definedName name="IQ_TR_ACQ_EARNING_CO">"c2379"</definedName>
    <definedName name="IQ_TR_ACQ_EBIT">"c2380"</definedName>
    <definedName name="IQ_TR_ACQ_EBITDA">"c2381"</definedName>
    <definedName name="IQ_TR_ACQ_FILING_CURRENCY">"c3033"</definedName>
    <definedName name="IQ_TR_ACQ_MCAP_1DAY">"c2345"</definedName>
    <definedName name="IQ_TR_ACQ_MIN_INT">"c2374"</definedName>
    <definedName name="IQ_TR_ACQ_NET_DEBT">"c2373"</definedName>
    <definedName name="IQ_TR_ACQ_NI">"c2378"</definedName>
    <definedName name="IQ_TR_ACQ_PRICEDATE_1D">"c2346"</definedName>
    <definedName name="IQ_TR_ACQ_RETURN">"c2349"</definedName>
    <definedName name="IQ_TR_ACQ_STOCKYEARHIGH_1D">"c2343"</definedName>
    <definedName name="IQ_TR_ACQ_STOCKYEARLOW_1D">"c2344"</definedName>
    <definedName name="IQ_TR_ACQ_TOTAL_ASSETS">"c2371"</definedName>
    <definedName name="IQ_TR_ACQ_TOTAL_COMMON_EQ">"c2377"</definedName>
    <definedName name="IQ_TR_ACQ_TOTAL_DEBT">"c2376"</definedName>
    <definedName name="IQ_TR_ACQ_TOTAL_PREF">"c2375"</definedName>
    <definedName name="IQ_TR_ACQ_TOTAL_REV">"c2382"</definedName>
    <definedName name="IQ_TR_ADJ_SIZE">"c3024"</definedName>
    <definedName name="IQ_TR_ANN_DATE">"c2395"</definedName>
    <definedName name="IQ_TR_ANN_DATE_BL">"c2394"</definedName>
    <definedName name="IQ_TR_BID_DATE">"c2357"</definedName>
    <definedName name="IQ_TR_BLUESKY_FEES">"c2277"</definedName>
    <definedName name="IQ_TR_BUY_ACC_ADVISORS">"c3048"</definedName>
    <definedName name="IQ_TR_BUY_FIN_ADVISORS">"c3045"</definedName>
    <definedName name="IQ_TR_BUY_LEG_ADVISORS">"c2387"</definedName>
    <definedName name="IQ_TR_BUYER_ID">"c2404"</definedName>
    <definedName name="IQ_TR_BUYERNAME">"c2401"</definedName>
    <definedName name="IQ_TR_CANCELLED_DATE">"c2284"</definedName>
    <definedName name="IQ_TR_CASH_CONSID_PCT">"c2296"</definedName>
    <definedName name="IQ_TR_CASH_ST_INVEST">"c3025"</definedName>
    <definedName name="IQ_TR_CHANGE_CONTROL">"c2365"</definedName>
    <definedName name="IQ_TR_CLOSED_DATE">"c2283"</definedName>
    <definedName name="IQ_TR_CO_NET_PROCEEDS">"c2268"</definedName>
    <definedName name="IQ_TR_CO_NET_PROCEEDS_PCT">"c2270"</definedName>
    <definedName name="IQ_TR_COMMENTS">"c2383"</definedName>
    <definedName name="IQ_TR_CURRENCY">"c3016"</definedName>
    <definedName name="IQ_TR_DEAL_ATTITUDE">"c2364"</definedName>
    <definedName name="IQ_TR_DEAL_CONDITIONS">"c2367"</definedName>
    <definedName name="IQ_TR_DEAL_RESOLUTION">"c2391"</definedName>
    <definedName name="IQ_TR_DEAL_RESPONSES">"c2366"</definedName>
    <definedName name="IQ_TR_DEBT_CONSID_PCT">"c2299"</definedName>
    <definedName name="IQ_TR_DEF_AGRMT_DATE">"c2285"</definedName>
    <definedName name="IQ_TR_DISCLOSED_FEES_EXP">"c2288"</definedName>
    <definedName name="IQ_TR_EARNOUTS">"c3023"</definedName>
    <definedName name="IQ_TR_EXPIRED_DATE">"c2412"</definedName>
    <definedName name="IQ_TR_GROSS_OFFERING_AMT">"c2262"</definedName>
    <definedName name="IQ_TR_HYBRID_CONSID_PCT">"c2300"</definedName>
    <definedName name="IQ_TR_IMPLIED_EQ">"c3018"</definedName>
    <definedName name="IQ_TR_IMPLIED_EQ_BV">"c3019"</definedName>
    <definedName name="IQ_TR_IMPLIED_EQ_NI_LTM">"c3020"</definedName>
    <definedName name="IQ_TR_IMPLIED_EV">"c2301"</definedName>
    <definedName name="IQ_TR_IMPLIED_EV_BV">"c2306"</definedName>
    <definedName name="IQ_TR_IMPLIED_EV_EBIT">"c2302"</definedName>
    <definedName name="IQ_TR_IMPLIED_EV_EBITDA">"c2303"</definedName>
    <definedName name="IQ_TR_IMPLIED_EV_NI_LTM">"c2307"</definedName>
    <definedName name="IQ_TR_IMPLIED_EV_REV">"c2304"</definedName>
    <definedName name="IQ_TR_LOI_DATE">"c2282"</definedName>
    <definedName name="IQ_TR_MAJ_MIN_STAKE">"c2389"</definedName>
    <definedName name="IQ_TR_NEGOTIATED_BUYBACK_PRICE">"c2414"</definedName>
    <definedName name="IQ_TR_NET_ASSUM_LIABILITIES">"c2308"</definedName>
    <definedName name="IQ_TR_NET_PROCEEDS">"c2267"</definedName>
    <definedName name="IQ_TR_OFFER_DATE">"c2265"</definedName>
    <definedName name="IQ_TR_OFFER_DATE_MA">"c3035"</definedName>
    <definedName name="IQ_TR_OFFER_PER_SHARE">"c3017"</definedName>
    <definedName name="IQ_TR_OPTIONS_CONSID_PCT">"c2311"</definedName>
    <definedName name="IQ_TR_OTHER_CONSID">"c3022"</definedName>
    <definedName name="IQ_TR_PCT_SOUGHT">"c2309"</definedName>
    <definedName name="IQ_TR_PFEATURES">"c2384"</definedName>
    <definedName name="IQ_TR_PIPE_CONV_PRICE_SHARE">"c2292"</definedName>
    <definedName name="IQ_TR_PIPE_CPN_PCT">"c2291"</definedName>
    <definedName name="IQ_TR_PIPE_NUMBER_SHARES">"c2293"</definedName>
    <definedName name="IQ_TR_PIPE_PPS">"c2290"</definedName>
    <definedName name="IQ_TR_POSTMONEY_VAL">"c2286"</definedName>
    <definedName name="IQ_TR_PREDEAL_SITUATION">"c2390"</definedName>
    <definedName name="IQ_TR_PREF_CONSID_PCT">"c2310"</definedName>
    <definedName name="IQ_TR_PREMONEY_VAL">"c2287"</definedName>
    <definedName name="IQ_TR_PRINTING_FEES">"c2276"</definedName>
    <definedName name="IQ_TR_PT_MONETARY_VALUES">"c2415"</definedName>
    <definedName name="IQ_TR_PT_NUMBER_SHARES">"c2417"</definedName>
    <definedName name="IQ_TR_PT_PCT_SHARES">"c2416"</definedName>
    <definedName name="IQ_TR_RATING_FEES">"c2275"</definedName>
    <definedName name="IQ_TR_REG_EFFECT_DATE">"c2264"</definedName>
    <definedName name="IQ_TR_REG_FILED_DATE">"c2263"</definedName>
    <definedName name="IQ_TR_RENEWAL_BUYBACK">"c2413"</definedName>
    <definedName name="IQ_TR_ROUND_NUMBER">"c2295"</definedName>
    <definedName name="IQ_TR_SEC_FEES">"c2274"</definedName>
    <definedName name="IQ_TR_SECURITY_TYPE_REG">"c2279"</definedName>
    <definedName name="IQ_TR_SELL_ACC_ADVISORS">"c3049"</definedName>
    <definedName name="IQ_TR_SELL_FIN_ADVISORS">"c3046"</definedName>
    <definedName name="IQ_TR_SELL_LEG_ADVISORS">"c2388"</definedName>
    <definedName name="IQ_TR_SELLER_ID">"c2406"</definedName>
    <definedName name="IQ_TR_SELLERNAME">"c2402"</definedName>
    <definedName name="IQ_TR_SFEATURES">"c2385"</definedName>
    <definedName name="IQ_TR_SH_NET_PROCEEDS">"c2269"</definedName>
    <definedName name="IQ_TR_SH_NET_PROCEEDS_PCT">"c2271"</definedName>
    <definedName name="IQ_TR_SPECIAL_COMMITTEE">"c2362"</definedName>
    <definedName name="IQ_TR_STATUS">"c2399"</definedName>
    <definedName name="IQ_TR_STOCK_CONSID_PCT">"c2312"</definedName>
    <definedName name="IQ_TR_SUSPENDED_DATE">"c2407"</definedName>
    <definedName name="IQ_TR_TARGET_52WKHI_PCT">"c2351"</definedName>
    <definedName name="IQ_TR_TARGET_52WKLOW_PCT">"c2350"</definedName>
    <definedName name="IQ_TR_TARGET_ACC_ADVISORS">"c3047"</definedName>
    <definedName name="IQ_TR_TARGET_CASH_ST_INVEST">"c2327"</definedName>
    <definedName name="IQ_TR_TARGET_CLOSEPRICE_1D">"c2352"</definedName>
    <definedName name="IQ_TR_TARGET_CLOSEPRICE_1M">"c2354"</definedName>
    <definedName name="IQ_TR_TARGET_CLOSEPRICE_1W">"c2353"</definedName>
    <definedName name="IQ_TR_TARGET_DILUT_EPS_EXCL">"c2324"</definedName>
    <definedName name="IQ_TR_TARGET_EARNING_CO">"c2332"</definedName>
    <definedName name="IQ_TR_TARGET_EBIT">"c2333"</definedName>
    <definedName name="IQ_TR_TARGET_EBITDA">"c2334"</definedName>
    <definedName name="IQ_TR_TARGET_FILING_CURRENCY">"c3034"</definedName>
    <definedName name="IQ_TR_TARGET_FIN_ADVISORS">"c3044"</definedName>
    <definedName name="IQ_TR_TARGET_ID">"c2405"</definedName>
    <definedName name="IQ_TR_TARGET_LEG_ADVISORS">"c2386"</definedName>
    <definedName name="IQ_TR_TARGET_MARKETCAP">"c2342"</definedName>
    <definedName name="IQ_TR_TARGET_MIN_INT">"c2328"</definedName>
    <definedName name="IQ_TR_TARGET_NET_DEBT">"c2326"</definedName>
    <definedName name="IQ_TR_TARGET_NI">"c2331"</definedName>
    <definedName name="IQ_TR_TARGET_PRICEDATE_1D">"c2341"</definedName>
    <definedName name="IQ_TR_TARGET_RETURN">"c2355"</definedName>
    <definedName name="IQ_TR_TARGET_SEC_DETAIL">"c3021"</definedName>
    <definedName name="IQ_TR_TARGET_SEC_TI_ID">"c2368"</definedName>
    <definedName name="IQ_TR_TARGET_SEC_TYPE">"c2369"</definedName>
    <definedName name="IQ_TR_TARGET_SPD">"c2313"</definedName>
    <definedName name="IQ_TR_TARGET_SPD_PCT">"c2314"</definedName>
    <definedName name="IQ_TR_TARGET_STOCKPREMIUM_1D">"c2336"</definedName>
    <definedName name="IQ_TR_TARGET_STOCKPREMIUM_1M">"c2337"</definedName>
    <definedName name="IQ_TR_TARGET_STOCKPREMIUM_1W">"c2338"</definedName>
    <definedName name="IQ_TR_TARGET_STOCKYEARHIGH_1D">"c2339"</definedName>
    <definedName name="IQ_TR_TARGET_STOCKYEARLOW_1D">"c2340"</definedName>
    <definedName name="IQ_TR_TARGET_TOTAL_ASSETS">"c2325"</definedName>
    <definedName name="IQ_TR_TARGET_TOTAL_COMMON_EQ">"c2421"</definedName>
    <definedName name="IQ_TR_TARGET_TOTAL_DEBT">"c2330"</definedName>
    <definedName name="IQ_TR_TARGET_TOTAL_PREF">"c2329"</definedName>
    <definedName name="IQ_TR_TARGET_TOTAL_REV">"c2335"</definedName>
    <definedName name="IQ_TR_TARGETNAME">"c2403"</definedName>
    <definedName name="IQ_TR_TERM_FEE">"c2298"</definedName>
    <definedName name="IQ_TR_TERM_FEE_PCT">"c2297"</definedName>
    <definedName name="IQ_TR_TODATE">"c3036"</definedName>
    <definedName name="IQ_TR_TODATE_MONETARY_VALUE">"c2418"</definedName>
    <definedName name="IQ_TR_TODATE_NUMBER_SHARES">"c2420"</definedName>
    <definedName name="IQ_TR_TODATE_PCT_SHARES">"c2419"</definedName>
    <definedName name="IQ_TR_TOTAL_ACCT_FEES">"c2273"</definedName>
    <definedName name="IQ_TR_TOTAL_CASH">"c2315"</definedName>
    <definedName name="IQ_TR_TOTAL_CONSID_SH">"c2316"</definedName>
    <definedName name="IQ_TR_TOTAL_DEBT">"c2317"</definedName>
    <definedName name="IQ_TR_TOTAL_GROSS_TV">"c2318"</definedName>
    <definedName name="IQ_TR_TOTAL_HYBRID">"c2319"</definedName>
    <definedName name="IQ_TR_TOTAL_LEGAL_FEES">"c2272"</definedName>
    <definedName name="IQ_TR_TOTAL_NET_TV">"c2320"</definedName>
    <definedName name="IQ_TR_TOTAL_NEWMONEY">"c2289"</definedName>
    <definedName name="IQ_TR_TOTAL_OPTIONS">"c2322"</definedName>
    <definedName name="IQ_TR_TOTAL_OPTIONS_BUYER">"c3026"</definedName>
    <definedName name="IQ_TR_TOTAL_PREFERRED">"c2321"</definedName>
    <definedName name="IQ_TR_TOTAL_REG_AMT">"c2261"</definedName>
    <definedName name="IQ_TR_TOTAL_STOCK">"c2323"</definedName>
    <definedName name="IQ_TR_TOTAL_TAKEDOWNS">"c2278"</definedName>
    <definedName name="IQ_TR_TOTAL_UW_COMP">"c2280"</definedName>
    <definedName name="IQ_TR_TOTALVALUE">"c2400"</definedName>
    <definedName name="IQ_TR_TRANSACTION_TYPE">"c2398"</definedName>
    <definedName name="IQ_TR_WITHDRAWN_DTE">"c2266"</definedName>
    <definedName name="IQ_TRADE_AR">"c1345"</definedName>
    <definedName name="IQ_TRADE_PRINCIPAL">"c1309"</definedName>
    <definedName name="IQ_TRADING_ASSETS">"c1310"</definedName>
    <definedName name="IQ_TRADING_CURRENCY">"c2212"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IT">"c1317"</definedName>
    <definedName name="IQ_TREASURY_OTHER_EQUITY_UTI">"c1318"</definedName>
    <definedName name="IQ_TREASURY_STOCK">"c1438"</definedName>
    <definedName name="IQ_TRUST_INC">"c1319"</definedName>
    <definedName name="IQ_TRUST_PREF">"c1320"</definedName>
    <definedName name="IQ_TRUST_PREFERRED">"c3029"</definedName>
    <definedName name="IQ_TRUST_PREFERRED_PCT">"c3030"</definedName>
    <definedName name="IQ_UFCF_10YR_ANN_GROWTH">"c1948"</definedName>
    <definedName name="IQ_UFCF_1YR_ANN_GROWTH">"c1943"</definedName>
    <definedName name="IQ_UFCF_2YR_ANN_GROWTH">"c1944"</definedName>
    <definedName name="IQ_UFCF_3YR_ANN_GROWTH">"c1945"</definedName>
    <definedName name="IQ_UFCF_5YR_ANN_GROWTH">"c1946"</definedName>
    <definedName name="IQ_UFCF_7YR_ANN_GROWTH">"c1947"</definedName>
    <definedName name="IQ_UFCF_MARGIN">"c1962"</definedName>
    <definedName name="IQ_UNAMORT_DISC">"c2513"</definedName>
    <definedName name="IQ_UNAMORT_DISC_PCT">"c2514"</definedName>
    <definedName name="IQ_UNAMORT_PREMIUM">"c2511"</definedName>
    <definedName name="IQ_UNAMORT_PREMIUM_PCT">"c2512"</definedName>
    <definedName name="IQ_UNDRAWN_CP">"c2518"</definedName>
    <definedName name="IQ_UNDRAWN_CREDIT">"c3032"</definedName>
    <definedName name="IQ_UNDRAWN_RC">"c2517"</definedName>
    <definedName name="IQ_UNDRAWN_TL">"c2519"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IT">"c1327"</definedName>
    <definedName name="IQ_UNEARN_REV_CURRENT_UTI">"c1328"</definedName>
    <definedName name="IQ_UNEARN_REV_LT">"c1329"</definedName>
    <definedName name="IQ_UNLEVERED_FCF">"c1908"</definedName>
    <definedName name="IQ_UNPAID_CLAIMS">"c1330"</definedName>
    <definedName name="IQ_UNREALIZED_GAIN">"c1619"</definedName>
    <definedName name="IQ_UNSECURED_DEBT">"c2548"</definedName>
    <definedName name="IQ_UNSECURED_DEBT_PCT">"c2549"</definedName>
    <definedName name="IQ_UNUSUAL_EXP">"c1456"</definedName>
    <definedName name="IQ_US_GAAP">"c1331"</definedName>
    <definedName name="IQ_US_GAAP_BASIC_EPS_EXCL">"c2984"</definedName>
    <definedName name="IQ_US_GAAP_BASIC_EPS_INCL">"c2982"</definedName>
    <definedName name="IQ_US_GAAP_BASIC_WEIGHT">"c2980"</definedName>
    <definedName name="IQ_US_GAAP_CA_ADJ">"c2925"</definedName>
    <definedName name="IQ_US_GAAP_CASH_FINAN">"c2945"</definedName>
    <definedName name="IQ_US_GAAP_CASH_FINAN_ADJ">"c2941"</definedName>
    <definedName name="IQ_US_GAAP_CASH_INVEST">"c2944"</definedName>
    <definedName name="IQ_US_GAAP_CASH_INVEST_ADJ">"c2940"</definedName>
    <definedName name="IQ_US_GAAP_CASH_OPER">"c2943"</definedName>
    <definedName name="IQ_US_GAAP_CASH_OPER_ADJ">"c2939"</definedName>
    <definedName name="IQ_US_GAAP_CL_ADJ">"c2927"</definedName>
    <definedName name="IQ_US_GAAP_DILUT_EPS_EXCL">"c2985"</definedName>
    <definedName name="IQ_US_GAAP_DILUT_EPS_INCL">"c2983"</definedName>
    <definedName name="IQ_US_GAAP_DILUT_NI">"c2979"</definedName>
    <definedName name="IQ_US_GAAP_DILUT_WEIGHT">"c2981"</definedName>
    <definedName name="IQ_US_GAAP_DO_ADJ">"c2959"</definedName>
    <definedName name="IQ_US_GAAP_EXTRA_ACC_ITEMS_ADJ">"c2958"</definedName>
    <definedName name="IQ_US_GAAP_INC_TAX_ADJ">"c2961"</definedName>
    <definedName name="IQ_US_GAAP_INTEREST_EXP_ADJ">"c2957"</definedName>
    <definedName name="IQ_US_GAAP_LIAB_LT_ADJ">"c2928"</definedName>
    <definedName name="IQ_US_GAAP_LIAB_TOTAL_LIAB">"c2933"</definedName>
    <definedName name="IQ_US_GAAP_MINORITY_INTEREST_IS_ADJ">"c2960"</definedName>
    <definedName name="IQ_US_GAAP_NCA_ADJ">"c2926"</definedName>
    <definedName name="IQ_US_GAAP_NET_CHANGE">"c2946"</definedName>
    <definedName name="IQ_US_GAAP_NET_CHANGE_ADJ">"c2942"</definedName>
    <definedName name="IQ_US_GAAP_NI">"c2976"</definedName>
    <definedName name="IQ_US_GAAP_NI_ADJ">"c2963"</definedName>
    <definedName name="IQ_US_GAAP_NI_AVAIL_INCL">"c2978"</definedName>
    <definedName name="IQ_US_GAAP_OTHER_ADJ_ADJ">"c2962"</definedName>
    <definedName name="IQ_US_GAAP_OTHER_NON_OPER_ADJ">"c2955"</definedName>
    <definedName name="IQ_US_GAAP_OTHER_OPER_ADJ">"c2954"</definedName>
    <definedName name="IQ_US_GAAP_RD_ADJ">"c2953"</definedName>
    <definedName name="IQ_US_GAAP_SGA_ADJ">"c2952"</definedName>
    <definedName name="IQ_US_GAAP_TOTAL_ASSETS">"c2931"</definedName>
    <definedName name="IQ_US_GAAP_TOTAL_EQUITY">"c2934"</definedName>
    <definedName name="IQ_US_GAAP_TOTAL_EQUITY_ADJ">"c2929"</definedName>
    <definedName name="IQ_US_GAAP_TOTAL_REV_ADJ">"c2950"</definedName>
    <definedName name="IQ_US_GAAP_TOTAL_UNUSUAL_ADJ">"c2956"</definedName>
    <definedName name="IQ_UTIL_PPE_NET">"c1620"</definedName>
    <definedName name="IQ_UTIL_REV">"c2091"</definedName>
    <definedName name="IQ_UV_PENSION_LIAB">"c1332"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UME">"c1333"</definedName>
    <definedName name="IQ_WARRANTS_BEG_OS">"c2698"</definedName>
    <definedName name="IQ_WARRANTS_CANCELLED">"c2701"</definedName>
    <definedName name="IQ_WARRANTS_END_OS">"c2702"</definedName>
    <definedName name="IQ_WARRANTS_EXERCISED">"c2700"</definedName>
    <definedName name="IQ_WARRANTS_ISSUED">"c2699"</definedName>
    <definedName name="IQ_WARRANTS_STRIKE_PRICE_ISSUED">"c2704"</definedName>
    <definedName name="IQ_WARRANTS_STRIKE_PRICE_OS">"c2703"</definedName>
    <definedName name="IQ_WEIGHTED_AVG_PRICE">"c1334"</definedName>
    <definedName name="IQ_WIP_INV">"c1335"</definedName>
    <definedName name="IQ_WORKMEN_WRITTEN">"c1336"</definedName>
    <definedName name="IQ_XDIV_DATE">"c2203"</definedName>
    <definedName name="IQ_YEARHIGH">"c1337"</definedName>
    <definedName name="IQ_YEARHIGH_DATE">"c2250"</definedName>
    <definedName name="IQ_YEARLOW">"c1338"</definedName>
    <definedName name="IQ_YEARLOW_DATE">"c2251"</definedName>
    <definedName name="IQ_YTD">3000</definedName>
    <definedName name="IQ_Z_SCORE">"c1339"</definedName>
    <definedName name="Jan04AMA">[1]BS!$AD$7:$AD$3582</definedName>
    <definedName name="Jan09AMA">[2]BS!$AK$7:$AK$1743</definedName>
    <definedName name="Jan10AMA">[2]BS!$AW$7:$AW$1726</definedName>
    <definedName name="jjj">[32]Inputs!$N$18</definedName>
    <definedName name="JP_Bal">[33]ACCOUNTS!$AG$31</definedName>
    <definedName name="Jul04AMA">[1]BS!$AJ$7:$AJ$3582</definedName>
    <definedName name="Jul09AMA">[2]BS!$AQ$7:$AQ$1726</definedName>
    <definedName name="Jun04AMA">[1]BS!$AI$7:$AI$3582</definedName>
    <definedName name="Jun09AMA">[2]BS!$AP$7:$AP$1726</definedName>
    <definedName name="Jun10AMA">[2]BS!$BB$7:$BB$1726</definedName>
    <definedName name="Jurisdiction">[8]Variables!$AK$15</definedName>
    <definedName name="JurisNumber">[8]Variables!$AL$15</definedName>
    <definedName name="k_Docket_Number">'[19]KJB-12 Sum'!$AS$2</definedName>
    <definedName name="k_FITrate">'[19]KJB-3,11 Def'!$L$20</definedName>
    <definedName name="keep_Docket_Number">'[34]KJB-3 Sum'!$AQ$2</definedName>
    <definedName name="keep_FIT">'[34]KJB-7 Def'!$L$20</definedName>
    <definedName name="keep_KJB_3_Rate_Increase">'[34]KJB-7 Def'!$C$3</definedName>
    <definedName name="keep_KJB_4_Electric_Summary">'[34]KJB-3 Sum'!$AQ$3</definedName>
    <definedName name="keep_KJB_8_Common_Adjs">'[34]KJB-5 Cmn Adj'!$L$3</definedName>
    <definedName name="keep_KJB_9_Electric_Only">'[34]KJB-5 El Adj'!$E$3</definedName>
    <definedName name="keep_PSE">'[35]Gas Summary'!$I$5</definedName>
    <definedName name="keep_TESTYEAR">'[35]Gas Detail Pages'!$A$8</definedName>
    <definedName name="kp_DOCKET">'[35]Gas Detail Pages'!$A$9</definedName>
    <definedName name="Last_Row">IF([0]!Values_Entered,Header_Row+[0]!Number_of_Payments,Header_Row)</definedName>
    <definedName name="Levy_Rate">'[12]Assumptions (Input)'!$B$6</definedName>
    <definedName name="limcount">1</definedName>
    <definedName name="LINE.T">[4]INTERNAL!$A$55:$IV$57</definedName>
    <definedName name="LinkCos">'[7]JAM Download'!$K$4</definedName>
    <definedName name="Load_Factor">[33]ACCOUNTS!$AG$167</definedName>
    <definedName name="LoadArray">'[36]Load Source Data'!$C$78:$X$89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M9100F4_v4">[37]M9100F4!$A$1:$V$99</definedName>
    <definedName name="MACRS">'[12]MACRS RATES'!$A$3:$AT$10</definedName>
    <definedName name="Mar04AMA">[1]BS!$AF$7:$AF$3582</definedName>
    <definedName name="MAR09AMA">[2]BS!$AM$7:$AM$1725</definedName>
    <definedName name="Mar10AMA">[2]BS!$AY$7:$AY$1726</definedName>
    <definedName name="May04AMA">[1]BS!$AH$7:$AH$3582</definedName>
    <definedName name="MAY09AMA">[2]BS!$AO$7:$AO$1726</definedName>
    <definedName name="May10AMA">[2]BS!$BA$7:$BA$1726</definedName>
    <definedName name="menu1_Button5_Click">[38]!menu1_Button5_Click</definedName>
    <definedName name="menu1_Button6_Click">[38]!menu1_Button6_Click</definedName>
    <definedName name="MERGER_COST">[39]Sheet1!$AF$3:$AJ$28</definedName>
    <definedName name="METER">[4]EXTERNAL!$A$34:$IV$36</definedName>
    <definedName name="Method">[10]Inputs!$C$6</definedName>
    <definedName name="monthlist">[40]Table!$R$2:$S$13</definedName>
    <definedName name="monthtotals">'[40]WA SBC'!$D$40:$O$40</definedName>
    <definedName name="MTD_Format">[41]Mthly!$B$11:$D$11,[41]Mthly!$B$32:$D$32</definedName>
    <definedName name="MTR_YR3">[42]Variables!$E$14</definedName>
    <definedName name="NCP_360">[4]EXTERNAL!$A$13:$IV$15</definedName>
    <definedName name="NCP_361">[4]EXTERNAL!$A$16:$IV$18</definedName>
    <definedName name="NCP_362">[4]EXTERNAL!$A$19:$IV$21</definedName>
    <definedName name="Net_to_Gross_Factor">[7]Inputs!$G$8</definedName>
    <definedName name="NetToGross">[11]Variables!$D$23</definedName>
    <definedName name="Nov03AMA">[3]BS!$AI$7:$AI$3582</definedName>
    <definedName name="Nov04AMA">[1]BS!$AN$7:$AN$3582</definedName>
    <definedName name="Nov09AMA">[2]BS!$AU$7:$AU$1726</definedName>
    <definedName name="NPC">[43]Inputs!$N$18</definedName>
    <definedName name="NRG">[4]CLASSIFIERS!$A$5:$IV$5</definedName>
    <definedName name="Number_of_Payments">MATCH(0.01,End_Bal,-1)+1</definedName>
    <definedName name="NvsASD">"V2005-12-31"</definedName>
    <definedName name="NvsAutoDrillOk">"VN"</definedName>
    <definedName name="NvsElapsedTime">0.00881805555400206</definedName>
    <definedName name="NvsEndTime">38831.5955224537</definedName>
    <definedName name="NvsInstSpec">"%"</definedName>
    <definedName name="NvsLayoutType">"M3"</definedName>
    <definedName name="NvsNplSpec">"%,X,RZF..,CZF.."</definedName>
    <definedName name="NvsPanelEffdt">"V2020-12-31"</definedName>
    <definedName name="NvsPanelSetid">"VCPSTD"</definedName>
    <definedName name="NvsReqBU">"VCPSTD"</definedName>
    <definedName name="NvsReqBUOnly">"VN"</definedName>
    <definedName name="NvsTransLed">"VN"</definedName>
    <definedName name="NvsTreeASD">"V2005-12-31"</definedName>
    <definedName name="NvsValTbl.ACCOUNT">"GL_ACCOUNT_TBL"</definedName>
    <definedName name="NvsValTbl.BUSINESS_UNIT">"BUS_UNIT_TBL_GL"</definedName>
    <definedName name="NvsValTbl.DEPTID">"DEPARTMENT_TBL"</definedName>
    <definedName name="NvsValTbl.PPL_ACTIVITY">"PPL_ACT_ALL_VW"</definedName>
    <definedName name="NvsValTbl.PPL_CONS_RES_CTR">"PPL_CRC_ALL_VW"</definedName>
    <definedName name="NvsValTbl.PRODUCT">"PROD_ALL_VW"</definedName>
    <definedName name="NvsValTbl.PROJECT_ID">"PROJECT_TBL_VW"</definedName>
    <definedName name="NvsValTbl.SCENARIO">"BD_SCENARIO_TBL"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O_M_Input">'[12]MiscItems(Input)'!$B$5:$AO$8,'[12]MiscItems(Input)'!$B$13:$AO$13,'[12]MiscItems(Input)'!$B$15:$B$17,'[12]MiscItems(Input)'!$B$17:$AO$17,'[12]MiscItems(Input)'!$B$15:$AO$15</definedName>
    <definedName name="O_M_Rate">'[21]Virtual 49 Back-Up'!$B$21</definedName>
    <definedName name="Oct03AMA">[3]BS!$AH$7:$AH$3582</definedName>
    <definedName name="Oct04AMA">[1]BS!$AM$7:$AM$3582</definedName>
    <definedName name="Oct09AMA">[2]BS!$AT$7:$AT$1726</definedName>
    <definedName name="OH">[4]CLASSIFIERS!$A$8:$IV$8</definedName>
    <definedName name="OH_NCP">[4]EXTERNAL!$A$79:$IV$81</definedName>
    <definedName name="OH_SVC">[4]EXTERNAL!$A$142:$IV$144</definedName>
    <definedName name="OH_TFMR">[4]EXTERNAL!$A$97:$IV$99</definedName>
    <definedName name="OH_TFMRC">[4]EXTERNAL!$A$94:$IV$96</definedName>
    <definedName name="option">'[44]Dist Misc'!$F$120</definedName>
    <definedName name="OthRCF">[45]INPUTS!$F$41</definedName>
    <definedName name="OthUnc">[4]INPUTS!$F$36</definedName>
    <definedName name="outlookdata">'[46]pivoted data'!$D$3:$Q$90</definedName>
    <definedName name="peak_new_table">'[47]2008 Extreme Peaks - 080403'!$E$5:$AD$8</definedName>
    <definedName name="peak_table">'[47]Peaks-F01'!$C$5:$E$243</definedName>
    <definedName name="PeakMethod">[10]Inputs!$T$5</definedName>
    <definedName name="Percent_debt">[29]Inputs!$E$129</definedName>
    <definedName name="Plant_Input">'[12]Plant(Input)'!$B$7:$AP$9,'[12]Plant(Input)'!$B$11,'[12]Plant(Input)'!$B$15:$AP$15,'[12]Plant(Input)'!$B$18,'[12]Plant(Input)'!$B$20:$AP$20</definedName>
    <definedName name="POWER.T">[4]INTERNAL!$A$58:$IV$60</definedName>
    <definedName name="PP.T">[4]INTERNAL!$A$61:$IV$63</definedName>
    <definedName name="PreTaxDebtCost">[9]Assumptions!$I$56</definedName>
    <definedName name="PreTaxWACC">[9]Assumptions!$I$62</definedName>
    <definedName name="Prices_Aurora">'[28]Monthly Price Summary'!$C$4:$H$63</definedName>
    <definedName name="_xlnm.Print_Area" localSheetId="12">'(R) 2019 PGA Cost'!$A$1:$J$83</definedName>
    <definedName name="_xlnm.Print_Area" localSheetId="11">'(R) 2020 PGA Cost NEW'!$A$1:$L$105</definedName>
    <definedName name="_xlnm.Print_Area" localSheetId="14">'2019 GRC - Gas RAF'!$A$1:$E$20</definedName>
    <definedName name="_xlnm.Print_Area" localSheetId="6">'Res Bill Impact'!$A$1:$N$45</definedName>
    <definedName name="Prior_Month">[48]Sch_120!$I$21</definedName>
    <definedName name="PROFORMA">[4]EXTERNAL!$A$67:$IV$69</definedName>
    <definedName name="PROFORMA_RETAIL">[4]EXTERNAL!$A$91:$IV$93</definedName>
    <definedName name="PROFORMA_RETAIL_TAX">[4]EXTERNAL!$A$169:$IV$171</definedName>
    <definedName name="Projects">[49]Sheet1!$A$1147:$B$1887</definedName>
    <definedName name="Prov_Cap_Tax">[29]Inputs!$E$111</definedName>
    <definedName name="PSE">'[50]4.04'!$A$6</definedName>
    <definedName name="PSE_Pre_Tax_Equity_Rate">'[26]Assumptions of Purchase'!$B$42</definedName>
    <definedName name="PTDGP.T">[4]INTERNAL!$A$64:$IV$66</definedName>
    <definedName name="PTDP.T">[4]INTERNAL!$A$67:$IV$69</definedName>
    <definedName name="QTD_Format">[51]QTD!$B$11:$D$11,[51]QTD!$B$35:$D$35</definedName>
    <definedName name="RATE2">'[20]Transp Data'!$A$8:$I$112</definedName>
    <definedName name="Rates">[52]Codes!$A$1:$C$500</definedName>
    <definedName name="RB.T">[4]INTERNAL!$A$70:$IV$72</definedName>
    <definedName name="RCF">[33]INPUTS!$F$48</definedName>
    <definedName name="Requlated_scenario">'[12]Assumptions (Input)'!$B$12</definedName>
    <definedName name="ResExchCrRate">[53]Sch_194!$M$31</definedName>
    <definedName name="RESID">[4]EXTERNAL!$A$88:$IV$90</definedName>
    <definedName name="resource_lookup">'[54]#REF'!$B$3:$C$112</definedName>
    <definedName name="ResourceSupplier">[11]Variables!$D$28</definedName>
    <definedName name="ResRCF">[18]INPUTS!$F$44</definedName>
    <definedName name="ResUnc">[18]INPUTS!$F$39</definedName>
    <definedName name="RevClass">[52]Codes!$F$2:$G$10</definedName>
    <definedName name="revenue_flag">'[12]Assumptions (Input)'!$C$12</definedName>
    <definedName name="Revenue_Taxes">'[12]Assumptions (Input)'!$B$8</definedName>
    <definedName name="REVFAC1.T">[4]INTERNAL!$A$73:$IV$75</definedName>
    <definedName name="ROD">[18]INPUTS!$F$30</definedName>
    <definedName name="ROR">[18]INPUTS!$F$29</definedName>
    <definedName name="SAPBEXdnldView">"46HLPWIQ6J3TDMPT5WG7XVEBI"</definedName>
    <definedName name="SAPBEXhrIndnt">"Wide"</definedName>
    <definedName name="SAPBEXrevision">1</definedName>
    <definedName name="SAPBEXsysID">"BWP"</definedName>
    <definedName name="SAPBEXwbID">"3XJ3VOPHHLH2D0QXSYZLUHSMI"</definedName>
    <definedName name="SAPsysID">"708C5W7SBKP804JT78WJ0JNKI"</definedName>
    <definedName name="SAPwbID">"ARS"</definedName>
    <definedName name="SBRCF">[45]INPUTS!$F$40</definedName>
    <definedName name="SbUnc">[4]INPUTS!$F$35</definedName>
    <definedName name="Sch194Rlfwd">'[55]Sch94 Rlfwd'!$B$11</definedName>
    <definedName name="Schedule">[43]Inputs!$N$14</definedName>
    <definedName name="Sep03AMA">[3]BS!$AG$7:$AG$3582</definedName>
    <definedName name="Sep04AMA">[1]BS!$AL$7:$AL$3582</definedName>
    <definedName name="Sep09AMA">[2]BS!$AS$7:$AS$1726</definedName>
    <definedName name="solver_eval">0</definedName>
    <definedName name="solver_ntri">1000</definedName>
    <definedName name="solver_rsmp">1</definedName>
    <definedName name="solver_seed">0</definedName>
    <definedName name="StartDate">[9]Assumptions!$C$9</definedName>
    <definedName name="STATE_UTILITY_TAX">'[6]MJS-7'!$N$16</definedName>
    <definedName name="STAX">[18]INPUTS!$F$34</definedName>
    <definedName name="SW.T">[4]INTERNAL!$A$76:$IV$78</definedName>
    <definedName name="SWPTD.T">[4]INTERNAL!$A$79:$IV$81</definedName>
    <definedName name="TableName">"Dummy"</definedName>
    <definedName name="TargetROR">[10]Inputs!$G$29</definedName>
    <definedName name="TDP.T">[4]INTERNAL!$A$82:$IV$84</definedName>
    <definedName name="TestPeriod">[7]Inputs!$C$5</definedName>
    <definedName name="TESTYEAR">'[27]JHS-6'!$A$7</definedName>
    <definedName name="TFR">[4]CLASSIFIERS!$A$11:$IV$11</definedName>
    <definedName name="ThermalBookLife">[9]Assumptions!$C$25</definedName>
    <definedName name="Title">[9]Assumptions!$A$1</definedName>
    <definedName name="Total_Payment">Scheduled_Payment+Extra_Payment</definedName>
    <definedName name="TotalRateBase">'[7]G+T+D+R+M'!$H$58</definedName>
    <definedName name="TP.T">[4]INTERNAL!$A$91:$IV$93</definedName>
    <definedName name="transdb">'[56]Transp Unbilled'!$A$8:$E$174</definedName>
    <definedName name="TRANSM_2">[57]Transm2!$A$1:$M$461:'[57]10 Yr FC'!$M$47</definedName>
    <definedName name="UAcct103">'[7]Func Study'!$AB$1613</definedName>
    <definedName name="UAcct105Dnpg">'[7]Func Study'!$AB$2010</definedName>
    <definedName name="UAcct105S">'[7]Func Study'!$AB$2005</definedName>
    <definedName name="UAcct105Seu">'[7]Func Study'!$AB$2009</definedName>
    <definedName name="UAcct105Snppo">'[7]Func Study'!$AB$2008</definedName>
    <definedName name="UAcct105Snpps">'[7]Func Study'!$AB$2006</definedName>
    <definedName name="UAcct105Snpt">'[7]Func Study'!$AB$2007</definedName>
    <definedName name="UAcct1081390">'[7]Func Study'!$AB$2451</definedName>
    <definedName name="UAcct1081390Rcl">'[7]Func Study'!$AB$2450</definedName>
    <definedName name="UAcct1081399">'[7]Func Study'!$AB$2459</definedName>
    <definedName name="UAcct1081399Rcl">'[7]Func Study'!$AB$2458</definedName>
    <definedName name="UAcct108360">'[7]Func Study'!$AB$2355</definedName>
    <definedName name="UAcct108361">'[7]Func Study'!$AB$2359</definedName>
    <definedName name="UAcct108362">'[7]Func Study'!$AB$2363</definedName>
    <definedName name="UAcct108364">'[7]Func Study'!$AB$2367</definedName>
    <definedName name="UAcct108365">'[7]Func Study'!$AB$2371</definedName>
    <definedName name="UAcct108366">'[7]Func Study'!$AB$2375</definedName>
    <definedName name="UAcct108367">'[7]Func Study'!$AB$2379</definedName>
    <definedName name="UAcct108368">'[7]Func Study'!$AB$2383</definedName>
    <definedName name="UAcct108369">'[7]Func Study'!$AB$2387</definedName>
    <definedName name="UAcct108370">'[7]Func Study'!$AB$2391</definedName>
    <definedName name="UAcct108371">'[7]Func Study'!$AB$2395</definedName>
    <definedName name="UAcct108372">'[7]Func Study'!$AB$2399</definedName>
    <definedName name="UAcct108373">'[7]Func Study'!$AB$2403</definedName>
    <definedName name="UAcct108D">'[7]Func Study'!$AB$2415</definedName>
    <definedName name="UAcct108D00">'[7]Func Study'!$AB$2407</definedName>
    <definedName name="UAcct108Ds">'[7]Func Study'!$AB$2411</definedName>
    <definedName name="UAcct108Ep">'[7]Func Study'!$AB$2327</definedName>
    <definedName name="UAcct108Gpcn">'[7]Func Study'!$AB$2429</definedName>
    <definedName name="UAcct108Gps">'[7]Func Study'!$AB$2425</definedName>
    <definedName name="UAcct108Gpse">'[7]Func Study'!$AB$2431</definedName>
    <definedName name="UAcct108Gpsg">'[7]Func Study'!$AB$2428</definedName>
    <definedName name="UAcct108Gpsgp">'[7]Func Study'!$AB$2426</definedName>
    <definedName name="UAcct108Gpsgu">'[7]Func Study'!$AB$2427</definedName>
    <definedName name="UAcct108Gpso">'[7]Func Study'!$AB$2430</definedName>
    <definedName name="UACCT108GPSSGCH">'[7]Func Study'!$AB$2434</definedName>
    <definedName name="UACCT108GPSSGCT">'[7]Func Study'!$AB$2433</definedName>
    <definedName name="UAcct108Hp">'[7]Func Study'!$AB$2313</definedName>
    <definedName name="UAcct108Mp">'[7]Func Study'!$AB$2444</definedName>
    <definedName name="UAcct108Np">'[7]Func Study'!$AB$2305</definedName>
    <definedName name="UAcct108Op">'[7]Func Study'!$AB$2322</definedName>
    <definedName name="UACCT108OPSSCCT">'[7]Func Study'!$AB$2321</definedName>
    <definedName name="UAcct108Sp">'[7]Func Study'!$AB$2299</definedName>
    <definedName name="UACCT108SPSSGCH">'[7]Func Study'!$AB$2298</definedName>
    <definedName name="UAcct108Tp">'[7]Func Study'!$AB$2346</definedName>
    <definedName name="UAcct111Clg">'[7]Func Study'!$AB$2487</definedName>
    <definedName name="UAcct111Clgsou">'[7]Func Study'!$AB$2485</definedName>
    <definedName name="UAcct111Clh">'[7]Func Study'!$AB$2493</definedName>
    <definedName name="UAcct111Cls">'[7]Func Study'!$AB$2478</definedName>
    <definedName name="UAcct111Ipcn">'[7]Func Study'!$AB$2502</definedName>
    <definedName name="UAcct111Ips">'[7]Func Study'!$AB$2497</definedName>
    <definedName name="UAcct111Ipse">'[7]Func Study'!$AB$2500</definedName>
    <definedName name="UAcct111Ipsg">'[7]Func Study'!$AB$2501</definedName>
    <definedName name="UAcct111Ipsgp">'[7]Func Study'!$AB$2498</definedName>
    <definedName name="UAcct111Ipsgu">'[7]Func Study'!$AB$2499</definedName>
    <definedName name="UAcct111Ipso">'[7]Func Study'!$AB$2506</definedName>
    <definedName name="UACCT111IPSSGCH">'[7]Func Study'!$AB$2505</definedName>
    <definedName name="UACCT111IPSSGCT">'[7]Func Study'!$AB$2504</definedName>
    <definedName name="UAcct114">'[7]Func Study'!$AB$2017</definedName>
    <definedName name="UAcct120">'[7]Func Study'!$AB$2021</definedName>
    <definedName name="UAcct124">'[7]Func Study'!$AB$2026</definedName>
    <definedName name="UAcct141">'[7]Func Study'!$AB$2173</definedName>
    <definedName name="UAcct151">'[7]Func Study'!$AB$2049</definedName>
    <definedName name="Uacct151SSECT">'[7]Func Study'!$AB$2047</definedName>
    <definedName name="UAcct154">'[7]Func Study'!$AB$2083</definedName>
    <definedName name="Uacct154SSGCT">'[7]Func Study'!$AB$2080</definedName>
    <definedName name="UAcct163">'[7]Func Study'!$AB$2093</definedName>
    <definedName name="UAcct165">'[7]Func Study'!$AB$2108</definedName>
    <definedName name="UAcct165Gps">'[7]Func Study'!$AB$2104</definedName>
    <definedName name="UAcct182">'[7]Func Study'!$AB$2033</definedName>
    <definedName name="UAcct18222">'[7]Func Study'!$AB$2163</definedName>
    <definedName name="UAcct182M">'[7]Func Study'!$AB$2118</definedName>
    <definedName name="UAcct182MSSGCH">'[7]Func Study'!$AB$2113</definedName>
    <definedName name="UAcct186">'[7]Func Study'!$AB$2041</definedName>
    <definedName name="UAcct1869">'[7]Func Study'!$AB$2168</definedName>
    <definedName name="UAcct186M">'[7]Func Study'!$AB$2129</definedName>
    <definedName name="UAcct190">'[7]Func Study'!$AB$2243</definedName>
    <definedName name="UAcct190Baddebt">'[7]Func Study'!$AB$2237</definedName>
    <definedName name="UAcct190Dop">'[7]Func Study'!$AB$2235</definedName>
    <definedName name="UAcct2281">'[7]Func Study'!$AB$2191</definedName>
    <definedName name="UAcct2282">'[7]Func Study'!$AB$2195</definedName>
    <definedName name="UAcct2283">'[7]Func Study'!$AB$2200</definedName>
    <definedName name="UACCT22841SG">'[7]Func Study'!$AB$2205</definedName>
    <definedName name="UAcct22842">'[7]Func Study'!$AB$2211</definedName>
    <definedName name="UAcct235">'[7]Func Study'!$AB$2187</definedName>
    <definedName name="UACCT235CN">'[7]Func Study'!$AB$2186</definedName>
    <definedName name="UAcct252">'[7]Func Study'!$AB$2219</definedName>
    <definedName name="UAcct25316">'[7]Func Study'!$AB$2057</definedName>
    <definedName name="UAcct25317">'[7]Func Study'!$AB$2061</definedName>
    <definedName name="UAcct25318">'[7]Func Study'!$AB$2098</definedName>
    <definedName name="UAcct25319">'[7]Func Study'!$AB$2065</definedName>
    <definedName name="uacct25398">'[7]Func Study'!$AB$2222</definedName>
    <definedName name="UAcct25399">'[7]Func Study'!$AB$2230</definedName>
    <definedName name="UACCT254SO">'[7]Func Study'!$AB$2202</definedName>
    <definedName name="UAcct255">'[7]Func Study'!$AB$2284</definedName>
    <definedName name="UAcct281">'[7]Func Study'!$AB$2249</definedName>
    <definedName name="UAcct282">'[7]Func Study'!$AB$2259</definedName>
    <definedName name="UAcct282Cn">'[7]Func Study'!$AB$2256</definedName>
    <definedName name="UAcct282So">'[7]Func Study'!$AB$2255</definedName>
    <definedName name="UAcct283">'[7]Func Study'!$AB$2271</definedName>
    <definedName name="UAcct283So">'[7]Func Study'!$AB$2265</definedName>
    <definedName name="UAcct301S">'[7]Func Study'!$AB$1964</definedName>
    <definedName name="UAcct301Sg">'[7]Func Study'!$AB$1966</definedName>
    <definedName name="UAcct301So">'[7]Func Study'!$AB$1965</definedName>
    <definedName name="UAcct302S">'[7]Func Study'!$AB$1969</definedName>
    <definedName name="UAcct302Sg">'[7]Func Study'!$AB$1970</definedName>
    <definedName name="UAcct302Sgp">'[7]Func Study'!$AB$1971</definedName>
    <definedName name="UAcct302Sgu">'[7]Func Study'!$AB$1972</definedName>
    <definedName name="UAcct303Cn">'[7]Func Study'!$AB$1980</definedName>
    <definedName name="UAcct303S">'[7]Func Study'!$AB$1976</definedName>
    <definedName name="UAcct303Se">'[7]Func Study'!$AB$1979</definedName>
    <definedName name="UAcct303Sg">'[7]Func Study'!$AB$1977</definedName>
    <definedName name="UAcct303Sgu">'[7]Func Study'!$AB$1981</definedName>
    <definedName name="UAcct303So">'[7]Func Study'!$AB$1978</definedName>
    <definedName name="UACCT303SSGCH">'[7]Func Study'!$AB$1983</definedName>
    <definedName name="UAcct310">'[7]Func Study'!$AB$1414</definedName>
    <definedName name="UAcct310JBG">'[7]Func Study'!$AB$1413</definedName>
    <definedName name="UAcct311">'[7]Func Study'!$AB$1421</definedName>
    <definedName name="UAcct311JBG">'[7]Func Study'!$AB$1420</definedName>
    <definedName name="UAcct312">'[7]Func Study'!$AB$1428</definedName>
    <definedName name="UAcct312JBG">'[7]Func Study'!$AB$1427</definedName>
    <definedName name="UAcct314">'[7]Func Study'!$AB$1435</definedName>
    <definedName name="UAcct314JBG">'[7]Func Study'!$AB$1434</definedName>
    <definedName name="UAcct315">'[7]Func Study'!$AB$1442</definedName>
    <definedName name="UAcct315JBG">'[7]Func Study'!$AB$1441</definedName>
    <definedName name="UAcct316">'[7]Func Study'!$AB$1450</definedName>
    <definedName name="UAcct316JBG">'[7]Func Study'!$AB$1449</definedName>
    <definedName name="UAcct320">'[7]Func Study'!$AB$1466</definedName>
    <definedName name="UAcct321">'[7]Func Study'!$AB$1471</definedName>
    <definedName name="UAcct322">'[7]Func Study'!$AB$1476</definedName>
    <definedName name="UAcct323">'[7]Func Study'!$AB$1481</definedName>
    <definedName name="UAcct324">'[7]Func Study'!$AB$1486</definedName>
    <definedName name="UAcct325">'[7]Func Study'!$AB$1491</definedName>
    <definedName name="UAcct33">'[7]Func Study'!$AB$295</definedName>
    <definedName name="UAcct330">'[7]Func Study'!$AB$1508</definedName>
    <definedName name="UAcct331">'[7]Func Study'!$AB$1513</definedName>
    <definedName name="UAcct332">'[7]Func Study'!$AB$1518</definedName>
    <definedName name="UAcct333">'[7]Func Study'!$AB$1523</definedName>
    <definedName name="UAcct334">'[7]Func Study'!$AB$1528</definedName>
    <definedName name="UAcct335">'[7]Func Study'!$AB$1533</definedName>
    <definedName name="UAcct336">'[7]Func Study'!$AB$1539</definedName>
    <definedName name="UAcct340Dgu">'[7]Func Study'!$AB$1564</definedName>
    <definedName name="UAcct340Sgu">'[7]Func Study'!$AB$1565</definedName>
    <definedName name="UAcct341Dgu">'[7]Func Study'!$AB$1569</definedName>
    <definedName name="UAcct341Sgu">'[7]Func Study'!$AB$1570</definedName>
    <definedName name="UAcct342Dgu">'[7]Func Study'!$AB$1574</definedName>
    <definedName name="UAcct342Sgu">'[7]Func Study'!$AB$1575</definedName>
    <definedName name="UAcct343">'[7]Func Study'!$AB$1584</definedName>
    <definedName name="UAcct344S">'[7]Func Study'!$AB$1587</definedName>
    <definedName name="UAcct344Sgp">'[7]Func Study'!$AB$1588</definedName>
    <definedName name="UAcct345Dgu">'[7]Func Study'!$AB$1594</definedName>
    <definedName name="UAcct345Sgu">'[7]Func Study'!$AB$1595</definedName>
    <definedName name="UAcct346">'[7]Func Study'!$AB$1601</definedName>
    <definedName name="UAcct350">'[7]Func Study'!$AB$1628</definedName>
    <definedName name="UAcct352">'[7]Func Study'!$AB$1635</definedName>
    <definedName name="UAcct353">'[7]Func Study'!$AB$1641</definedName>
    <definedName name="UAcct354">'[7]Func Study'!$AB$1647</definedName>
    <definedName name="UAcct355">'[7]Func Study'!$AB$1654</definedName>
    <definedName name="UAcct356">'[7]Func Study'!$AB$1660</definedName>
    <definedName name="UAcct357">'[7]Func Study'!$AB$1666</definedName>
    <definedName name="UAcct358">'[7]Func Study'!$AB$1672</definedName>
    <definedName name="UAcct359">'[7]Func Study'!$AB$1678</definedName>
    <definedName name="UAcct360">'[7]Func Study'!$AB$1698</definedName>
    <definedName name="UAcct361">'[7]Func Study'!$AB$1704</definedName>
    <definedName name="UAcct362">'[7]Func Study'!$AB$1710</definedName>
    <definedName name="UAcct368">'[7]Func Study'!$AB$1744</definedName>
    <definedName name="UAcct369">'[7]Func Study'!$AB$1751</definedName>
    <definedName name="UAcct370">'[7]Func Study'!$AB$1762</definedName>
    <definedName name="UAcct372A">'[7]Func Study'!$AB$1775</definedName>
    <definedName name="UAcct372Dp">'[7]Func Study'!$AB$1773</definedName>
    <definedName name="UAcct372Ds">'[7]Func Study'!$AB$1774</definedName>
    <definedName name="UAcct373">'[7]Func Study'!$AB$1782</definedName>
    <definedName name="UAcct389Cn">'[7]Func Study'!$AB$1800</definedName>
    <definedName name="UAcct389S">'[7]Func Study'!$AB$1799</definedName>
    <definedName name="UAcct389Sg">'[7]Func Study'!$AB$1802</definedName>
    <definedName name="UAcct389Sgu">'[7]Func Study'!$AB$1801</definedName>
    <definedName name="UAcct389So">'[7]Func Study'!$AB$1803</definedName>
    <definedName name="UAcct390Cn">'[7]Func Study'!$AB$1810</definedName>
    <definedName name="UAcct390JBG">'[7]Func Study'!$AB$1812</definedName>
    <definedName name="UAcct390L">'[7]Func Study'!$AB$1927</definedName>
    <definedName name="UACCT390LRCL">'[7]Func Study'!$AB$1929</definedName>
    <definedName name="UAcct390S">'[7]Func Study'!$AB$1807</definedName>
    <definedName name="UAcct390Sgp">'[7]Func Study'!$AB$1808</definedName>
    <definedName name="UAcct390Sgu">'[7]Func Study'!$AB$1809</definedName>
    <definedName name="UAcct390Sop">'[7]Func Study'!$AB$1811</definedName>
    <definedName name="UAcct390Sou">'[7]Func Study'!$AB$1813</definedName>
    <definedName name="UAcct391Cn">'[7]Func Study'!$AB$1820</definedName>
    <definedName name="UACCT391JBE">'[7]Func Study'!$AB$1825</definedName>
    <definedName name="UAcct391S">'[7]Func Study'!$AB$1817</definedName>
    <definedName name="UAcct391Sg">'[7]Func Study'!$AB$1821</definedName>
    <definedName name="UAcct391Sgp">'[7]Func Study'!$AB$1818</definedName>
    <definedName name="UAcct391Sgu">'[7]Func Study'!$AB$1819</definedName>
    <definedName name="UAcct391So">'[7]Func Study'!$AB$1823</definedName>
    <definedName name="UACCT391SSGCH">'[7]Func Study'!$AB$1824</definedName>
    <definedName name="UAcct392Cn">'[7]Func Study'!$AB$1832</definedName>
    <definedName name="UAcct392L">'[7]Func Study'!$AB$1935</definedName>
    <definedName name="UAcct392Lrcl">'[7]Func Study'!$AB$1937</definedName>
    <definedName name="UAcct392S">'[7]Func Study'!$AB$1829</definedName>
    <definedName name="UAcct392Se">'[7]Func Study'!$AB$1834</definedName>
    <definedName name="UAcct392Sg">'[7]Func Study'!$AB$1831</definedName>
    <definedName name="UAcct392Sgp">'[7]Func Study'!$AB$1835</definedName>
    <definedName name="UAcct392Sgu">'[7]Func Study'!$AB$1833</definedName>
    <definedName name="UAcct392So">'[7]Func Study'!$AB$1830</definedName>
    <definedName name="UACCT392SSGCH">'[7]Func Study'!$AB$1836</definedName>
    <definedName name="UAcct393S">'[7]Func Study'!$AB$1841</definedName>
    <definedName name="UAcct393Sg">'[7]Func Study'!$AB$1845</definedName>
    <definedName name="UAcct393Sgp">'[7]Func Study'!$AB$1842</definedName>
    <definedName name="UAcct393Sgu">'[7]Func Study'!$AB$1843</definedName>
    <definedName name="UAcct393So">'[7]Func Study'!$AB$1844</definedName>
    <definedName name="UACCT393SSGCT">'[7]Func Study'!$AB$1846</definedName>
    <definedName name="UAcct394S">'[7]Func Study'!$AB$1850</definedName>
    <definedName name="UAcct394Se">'[7]Func Study'!$AB$1854</definedName>
    <definedName name="UAcct394Sg">'[7]Func Study'!$AB$1855</definedName>
    <definedName name="UAcct394Sgp">'[7]Func Study'!$AB$1851</definedName>
    <definedName name="UAcct394Sgu">'[7]Func Study'!$AB$1852</definedName>
    <definedName name="UAcct394So">'[7]Func Study'!$AB$1853</definedName>
    <definedName name="UACCT394SSGCH">'[7]Func Study'!$AB$1856</definedName>
    <definedName name="UAcct395S">'[7]Func Study'!$AB$1861</definedName>
    <definedName name="UAcct395Se">'[7]Func Study'!$AB$1865</definedName>
    <definedName name="UAcct395Sg">'[7]Func Study'!$AB$1866</definedName>
    <definedName name="UAcct395Sgp">'[7]Func Study'!$AB$1862</definedName>
    <definedName name="UAcct395Sgu">'[7]Func Study'!$AB$1863</definedName>
    <definedName name="UAcct395So">'[7]Func Study'!$AB$1864</definedName>
    <definedName name="UACCT395SSGCH">'[7]Func Study'!$AB$1867</definedName>
    <definedName name="UAcct396S">'[7]Func Study'!$AB$1872</definedName>
    <definedName name="UAcct396Se">'[7]Func Study'!$AB$1877</definedName>
    <definedName name="UAcct396Sg">'[7]Func Study'!$AB$1874</definedName>
    <definedName name="UAcct396Sgp">'[7]Func Study'!$AB$1873</definedName>
    <definedName name="UAcct396Sgu">'[7]Func Study'!$AB$1876</definedName>
    <definedName name="UAcct396So">'[7]Func Study'!$AB$1875</definedName>
    <definedName name="UACCT396SSGCH">'[7]Func Study'!$AB$1879</definedName>
    <definedName name="UACCT396SSGCT">'[7]Func Study'!$AB$1878</definedName>
    <definedName name="UAcct397Cn">'[7]Func Study'!$AB$1890</definedName>
    <definedName name="UAcct397JBG">'[7]Func Study'!$AB$1893</definedName>
    <definedName name="UAcct397S">'[7]Func Study'!$AB$1886</definedName>
    <definedName name="UAcct397Se">'[7]Func Study'!$AB$1892</definedName>
    <definedName name="UAcct397Sg">'[7]Func Study'!$AB$1891</definedName>
    <definedName name="UAcct397Sgp">'[7]Func Study'!$AB$1887</definedName>
    <definedName name="UAcct397Sgu">'[7]Func Study'!$AB$1888</definedName>
    <definedName name="UAcct397So">'[7]Func Study'!$AB$1889</definedName>
    <definedName name="UAcct398Cn">'[7]Func Study'!$AB$1902</definedName>
    <definedName name="UAcct398S">'[7]Func Study'!$AB$1899</definedName>
    <definedName name="UAcct398Se">'[7]Func Study'!$AB$1904</definedName>
    <definedName name="UAcct398Sg">'[7]Func Study'!$AB$1905</definedName>
    <definedName name="UAcct398Sgp">'[7]Func Study'!$AB$1900</definedName>
    <definedName name="UAcct398Sgu">'[7]Func Study'!$AB$1901</definedName>
    <definedName name="UAcct398So">'[7]Func Study'!$AB$1903</definedName>
    <definedName name="UACCT398SSGCT">'[7]Func Study'!$AB$1906</definedName>
    <definedName name="UAcct399">'[7]Func Study'!$AB$1913</definedName>
    <definedName name="UAcct399G">'[7]Func Study'!$AB$1955</definedName>
    <definedName name="UAcct399L">'[7]Func Study'!$AB$1917</definedName>
    <definedName name="UAcct399Lrcl">'[7]Func Study'!$AB$1919</definedName>
    <definedName name="UAcct403360">'[7]Func Study'!$AB$1090</definedName>
    <definedName name="UAcct403361">'[7]Func Study'!$AB$1091</definedName>
    <definedName name="UAcct403362">'[7]Func Study'!$AB$1092</definedName>
    <definedName name="UAcct403364">'[7]Func Study'!$AB$1094</definedName>
    <definedName name="UAcct403365">'[7]Func Study'!$AB$1095</definedName>
    <definedName name="UAcct403366">'[7]Func Study'!$AB$1096</definedName>
    <definedName name="UAcct403367">'[7]Func Study'!$AB$1097</definedName>
    <definedName name="UAcct403368">'[7]Func Study'!$AB$1098</definedName>
    <definedName name="UAcct403369">'[7]Func Study'!$AB$1099</definedName>
    <definedName name="UAcct403370">'[7]Func Study'!$AB$1100</definedName>
    <definedName name="UAcct403371">'[7]Func Study'!$AB$1101</definedName>
    <definedName name="UAcct403372">'[7]Func Study'!$AB$1102</definedName>
    <definedName name="UAcct403373">'[7]Func Study'!$AB$1103</definedName>
    <definedName name="UAcct403Ep">'[7]Func Study'!$AB$1130</definedName>
    <definedName name="UAcct403Gpcn">'[7]Func Study'!$AB$1111</definedName>
    <definedName name="UAcct403GPDGP">'[7]Func Study'!$AB$1108</definedName>
    <definedName name="UAcct403GPDGU">'[7]Func Study'!$AB$1109</definedName>
    <definedName name="UAcct403GPJBG">'[7]Func Study'!$AB$1115</definedName>
    <definedName name="UAcct403Gps">'[7]Func Study'!$AB$1107</definedName>
    <definedName name="UAcct403Gpsg">'[7]Func Study'!$AB$1112</definedName>
    <definedName name="UAcct403Gpso">'[7]Func Study'!$AB$1113</definedName>
    <definedName name="UAcct403Gv0">'[7]Func Study'!$AB$1121</definedName>
    <definedName name="UAcct403Hp">'[7]Func Study'!$AB$1072</definedName>
    <definedName name="UACCT403JBE">'[7]Func Study'!$AB$1116</definedName>
    <definedName name="UAcct403Mp">'[7]Func Study'!$AB$1125</definedName>
    <definedName name="UAcct403Np">'[7]Func Study'!$AB$1065</definedName>
    <definedName name="UAcct403Op">'[7]Func Study'!$AB$1080</definedName>
    <definedName name="UAcct403OPCAGE">'[7]Func Study'!$AB$1078</definedName>
    <definedName name="UAcct403Sp">'[7]Func Study'!$AB$1061</definedName>
    <definedName name="UAcct403SPJBG">'[7]Func Study'!$AB$1058</definedName>
    <definedName name="UAcct403Tp">'[7]Func Study'!$AB$1087</definedName>
    <definedName name="UAcct404330">'[7]Func Study'!$AB$1177</definedName>
    <definedName name="UACCT404GP">'[7]Func Study'!$AB$1146</definedName>
    <definedName name="UACCT404GPCN">'[7]Func Study'!$AB$1143</definedName>
    <definedName name="UACCT404GPSO">'[7]Func Study'!$AB$1141</definedName>
    <definedName name="UAcct404Ipcn">'[7]Func Study'!$AB$1158</definedName>
    <definedName name="UAcct404IPJBG">'[7]Func Study'!$AB$1163</definedName>
    <definedName name="UAcct404Ips">'[7]Func Study'!$AB$1154</definedName>
    <definedName name="UAcct404Ipse">'[7]Func Study'!$AB$1155</definedName>
    <definedName name="UAcct404Ipsg">'[7]Func Study'!$AB$1156</definedName>
    <definedName name="UAcct404Ipsg1">'[7]Func Study'!$AB$1159</definedName>
    <definedName name="UAcct404Ipsg2">'[7]Func Study'!$AB$1160</definedName>
    <definedName name="UAcct404Ipso">'[7]Func Study'!$AB$1157</definedName>
    <definedName name="UAcct404M">'[7]Func Study'!$AB$1168</definedName>
    <definedName name="UACCT404OP">'[7]Func Study'!$AB$1172</definedName>
    <definedName name="UACCT404SP">'[7]Func Study'!$AB$1151</definedName>
    <definedName name="UAcct405">'[7]Func Study'!$AB$1185</definedName>
    <definedName name="UAcct406">'[7]Func Study'!$AB$1193</definedName>
    <definedName name="UAcct407">'[7]Func Study'!$AB$1202</definedName>
    <definedName name="UAcct408">'[7]Func Study'!$AB$1221</definedName>
    <definedName name="UAcct408S">'[7]Func Study'!$AB$1213</definedName>
    <definedName name="UAcct41010">'[7]Func Study'!$AB$1294</definedName>
    <definedName name="UAcct41011">'[7]Func Study'!$AB$1309</definedName>
    <definedName name="UAcct41110">'[7]Func Study'!$AB$1325</definedName>
    <definedName name="UAcct41140">'[7]Func Study'!$AB$1232</definedName>
    <definedName name="UAcct41141">'[7]Func Study'!$AB$1237</definedName>
    <definedName name="UAcct41160">'[7]Func Study'!$AB$369</definedName>
    <definedName name="UAcct41170">'[7]Func Study'!$AB$374</definedName>
    <definedName name="UAcct4118">'[7]Func Study'!$AB$378</definedName>
    <definedName name="UAcct41181">'[7]Func Study'!$AB$381</definedName>
    <definedName name="UAcct4194">'[7]Func Study'!$AB$385</definedName>
    <definedName name="UAcct421">'[7]Func Study'!$AB$394</definedName>
    <definedName name="UAcct4311">'[7]Func Study'!$AB$401</definedName>
    <definedName name="UAcct442Se">'[7]Func Study'!$AB$259</definedName>
    <definedName name="UAcct442Sg">'[7]Func Study'!$AB$260</definedName>
    <definedName name="UAcct447">'[7]Func Study'!$AB$281</definedName>
    <definedName name="UACCT447NPC">'[7]Func Study'!$AB$289</definedName>
    <definedName name="UACCT447NPCCAEW">'[7]Func Study'!$AB$286</definedName>
    <definedName name="UACCT447NPCCAGW">'[7]Func Study'!$AB$287</definedName>
    <definedName name="UACCT447NPCDGP">'[7]Func Study'!$AB$288</definedName>
    <definedName name="UAcct447S">'[7]Func Study'!$AB$280</definedName>
    <definedName name="UAcct448S">'[7]Func Study'!$AB$274</definedName>
    <definedName name="UAcct448So">'[7]Func Study'!$AB$275</definedName>
    <definedName name="UAcct449">'[7]Func Study'!$AB$294</definedName>
    <definedName name="UAcct450">'[7]Func Study'!$AB$304</definedName>
    <definedName name="UAcct450S">'[7]Func Study'!$AB$302</definedName>
    <definedName name="UAcct450So">'[7]Func Study'!$AB$303</definedName>
    <definedName name="UAcct451S">'[7]Func Study'!$AB$307</definedName>
    <definedName name="UAcct451Sg">'[7]Func Study'!$AB$308</definedName>
    <definedName name="UAcct451So">'[7]Func Study'!$AB$309</definedName>
    <definedName name="UAcct453">'[7]Func Study'!$AB$315</definedName>
    <definedName name="UAcct454">'[7]Func Study'!$AB$322</definedName>
    <definedName name="UAcct454JBG">'[7]Func Study'!$AB$319</definedName>
    <definedName name="UAcct454S">'[7]Func Study'!$AB$318</definedName>
    <definedName name="UAcct454Sg">'[7]Func Study'!$AB$320</definedName>
    <definedName name="UAcct454So">'[7]Func Study'!$AB$321</definedName>
    <definedName name="UAcct456">'[7]Func Study'!$AB$332</definedName>
    <definedName name="UAcct456CAEW">'[7]Func Study'!$AB$331</definedName>
    <definedName name="UAcct456S">'[7]Func Study'!$AB$325</definedName>
    <definedName name="UAcct456So">'[7]Func Study'!$AB$329</definedName>
    <definedName name="UAcct500">'[7]Func Study'!$AB$416</definedName>
    <definedName name="UAcct500JBG">'[7]Func Study'!$AB$414</definedName>
    <definedName name="UAcct501">'[7]Func Study'!$AB$423</definedName>
    <definedName name="UAcct501CAEW">'[7]Func Study'!$AB$420</definedName>
    <definedName name="UAcct501JBE">'[7]Func Study'!$AB$421</definedName>
    <definedName name="UACCT501NPCCAEW">'[7]Func Study'!$AB$426</definedName>
    <definedName name="UAcct502">'[7]Func Study'!$AB$433</definedName>
    <definedName name="UAcct502CAGE">'[7]Func Study'!$AB$431</definedName>
    <definedName name="UAcct503">'[7]Func Study'!$AB$437</definedName>
    <definedName name="UACCT503NPC">'[7]Func Study'!$AB$443</definedName>
    <definedName name="UAcct505">'[7]Func Study'!$AB$449</definedName>
    <definedName name="UAcct505CAGE">'[7]Func Study'!$AB$447</definedName>
    <definedName name="UAcct506">'[7]Func Study'!$AB$455</definedName>
    <definedName name="UAcct506CAGE">'[7]Func Study'!$AB$452</definedName>
    <definedName name="UAcct507">'[7]Func Study'!$AB$464</definedName>
    <definedName name="UAcct507CAGE">'[7]Func Study'!$AB$462</definedName>
    <definedName name="UAcct510">'[7]Func Study'!$AB$469</definedName>
    <definedName name="UAcct510CAGE">'[7]Func Study'!$AB$467</definedName>
    <definedName name="UAcct511">'[7]Func Study'!$AB$474</definedName>
    <definedName name="UAcct511CAGE">'[7]Func Study'!$AB$472</definedName>
    <definedName name="UAcct512">'[7]Func Study'!$AB$479</definedName>
    <definedName name="UAcct512CAGE">'[7]Func Study'!$AB$477</definedName>
    <definedName name="UAcct513">'[7]Func Study'!$AB$484</definedName>
    <definedName name="UAcct513CAGE">'[7]Func Study'!$AB$482</definedName>
    <definedName name="UAcct514">'[7]Func Study'!$AB$489</definedName>
    <definedName name="UAcct514CAGE">'[7]Func Study'!$AB$487</definedName>
    <definedName name="UAcct517">'[7]Func Study'!$AB$498</definedName>
    <definedName name="UAcct518">'[7]Func Study'!$AB$502</definedName>
    <definedName name="UAcct519">'[7]Func Study'!$AB$507</definedName>
    <definedName name="UAcct520">'[7]Func Study'!$AB$511</definedName>
    <definedName name="UAcct523">'[7]Func Study'!$AB$515</definedName>
    <definedName name="UAcct524">'[7]Func Study'!$AB$519</definedName>
    <definedName name="UAcct528">'[7]Func Study'!$AB$523</definedName>
    <definedName name="UAcct529">'[7]Func Study'!$AB$527</definedName>
    <definedName name="UAcct530">'[7]Func Study'!$AB$531</definedName>
    <definedName name="UAcct531">'[7]Func Study'!$AB$535</definedName>
    <definedName name="UAcct532">'[7]Func Study'!$AB$539</definedName>
    <definedName name="UAcct535">'[7]Func Study'!$AB$551</definedName>
    <definedName name="UAcct536">'[7]Func Study'!$AB$555</definedName>
    <definedName name="UAcct537">'[7]Func Study'!$AB$559</definedName>
    <definedName name="UAcct538">'[7]Func Study'!$AB$563</definedName>
    <definedName name="UAcct539">'[7]Func Study'!$AB$568</definedName>
    <definedName name="UAcct540">'[7]Func Study'!$AB$572</definedName>
    <definedName name="UAcct541">'[7]Func Study'!$AB$576</definedName>
    <definedName name="UAcct542">'[7]Func Study'!$AB$580</definedName>
    <definedName name="UAcct543">'[7]Func Study'!$AB$584</definedName>
    <definedName name="UAcct544">'[7]Func Study'!$AB$588</definedName>
    <definedName name="UAcct545">'[7]Func Study'!$AB$592</definedName>
    <definedName name="UAcct546">'[7]Func Study'!$AB$606</definedName>
    <definedName name="UAcct546CAGE">'[7]Func Study'!$AB$605</definedName>
    <definedName name="UAcct547CAEW">'[7]Func Study'!$AB$610</definedName>
    <definedName name="UACCT547NPCCAEW">'[7]Func Study'!$AB$613</definedName>
    <definedName name="UAcct547Se">'[7]Func Study'!$AB$609</definedName>
    <definedName name="UAcct548">'[7]Func Study'!$AB$621</definedName>
    <definedName name="UACCT548CAGE">'[7]Func Study'!$AB$620</definedName>
    <definedName name="UAcct549">'[7]Func Study'!$AB$626</definedName>
    <definedName name="Uacct549CAGE">'[7]Func Study'!$AB$625</definedName>
    <definedName name="UAcct551CAGE">'[7]Func Study'!$AB$634</definedName>
    <definedName name="UACCT551SG">'[7]Func Study'!$AB$635</definedName>
    <definedName name="UACCT552CAGE">'[7]Func Study'!$AB$640</definedName>
    <definedName name="UAcct552SG">'[7]Func Study'!$AB$639</definedName>
    <definedName name="UACCT553CAGE">'[7]Func Study'!$AB$646</definedName>
    <definedName name="UAcct553SG">'[7]Func Study'!$AB$645</definedName>
    <definedName name="UACCT554CAGE">'[7]Func Study'!$AB$651</definedName>
    <definedName name="UAcct554SG">'[7]Func Study'!$AB$650</definedName>
    <definedName name="UAcct555CAEW">'[7]Func Study'!$AB$665</definedName>
    <definedName name="UAcct555CAGW">'[7]Func Study'!$AB$664</definedName>
    <definedName name="UACCT555DGP">'[7]Func Study'!$AB$670</definedName>
    <definedName name="UACCT555NPCCAEW">'[7]Func Study'!$AB$669</definedName>
    <definedName name="UACCT555NPCCAGW">'[7]Func Study'!$AB$668</definedName>
    <definedName name="UAcct555S">'[7]Func Study'!$AB$663</definedName>
    <definedName name="UAcct555Se">'[7]Func Study'!$AB$665</definedName>
    <definedName name="UACCT555SG">'[7]Func Study'!$AB$664</definedName>
    <definedName name="UAcct556">'[7]Func Study'!$AB$676</definedName>
    <definedName name="UAcct557">'[7]Func Study'!$AB$685</definedName>
    <definedName name="UAcct560">'[7]Func Study'!$AB$715</definedName>
    <definedName name="UAcct561">'[7]Func Study'!$AB$720</definedName>
    <definedName name="UAcct562">'[7]Func Study'!$AB$726</definedName>
    <definedName name="UAcct563">'[7]Func Study'!$AB$731</definedName>
    <definedName name="UAcct564">'[7]Func Study'!$AB$735</definedName>
    <definedName name="UAcct565">'[7]Func Study'!$AB$739</definedName>
    <definedName name="UACCT565NPC">'[7]Func Study'!$AB$744</definedName>
    <definedName name="UACCT565NPCCAGW">'[7]Func Study'!$AB$742</definedName>
    <definedName name="UAcct566">'[7]Func Study'!$AB$748</definedName>
    <definedName name="UAcct567">'[7]Func Study'!$AB$752</definedName>
    <definedName name="UAcct568">'[7]Func Study'!$AB$756</definedName>
    <definedName name="UAcct569">'[7]Func Study'!$AB$760</definedName>
    <definedName name="UAcct570">'[7]Func Study'!$AB$765</definedName>
    <definedName name="UAcct571">'[7]Func Study'!$AB$770</definedName>
    <definedName name="UAcct572">'[7]Func Study'!$AB$774</definedName>
    <definedName name="UAcct573">'[7]Func Study'!$AB$778</definedName>
    <definedName name="UAcct580">'[7]Func Study'!$AB$791</definedName>
    <definedName name="UAcct581">'[7]Func Study'!$AB$796</definedName>
    <definedName name="UAcct582">'[7]Func Study'!$AB$801</definedName>
    <definedName name="UAcct583">'[7]Func Study'!$AB$806</definedName>
    <definedName name="UAcct584">'[7]Func Study'!$AB$811</definedName>
    <definedName name="UAcct585">'[7]Func Study'!$AB$816</definedName>
    <definedName name="UAcct586">'[7]Func Study'!$AB$821</definedName>
    <definedName name="UAcct587">'[7]Func Study'!$AB$826</definedName>
    <definedName name="UAcct588">'[7]Func Study'!$AB$831</definedName>
    <definedName name="UAcct589">'[7]Func Study'!$AB$836</definedName>
    <definedName name="UAcct590">'[7]Func Study'!$AB$841</definedName>
    <definedName name="UAcct591">'[7]Func Study'!$AB$846</definedName>
    <definedName name="UAcct592">'[7]Func Study'!$AB$851</definedName>
    <definedName name="UAcct593">'[7]Func Study'!$AB$856</definedName>
    <definedName name="UAcct594">'[7]Func Study'!$AB$861</definedName>
    <definedName name="UAcct595">'[7]Func Study'!$AB$866</definedName>
    <definedName name="UAcct596">'[7]Func Study'!$AB$876</definedName>
    <definedName name="UAcct597">'[7]Func Study'!$AB$881</definedName>
    <definedName name="UAcct598">'[7]Func Study'!$AB$886</definedName>
    <definedName name="UAcct901">'[7]Func Study'!$AB$898</definedName>
    <definedName name="UAcct902">'[7]Func Study'!$AB$903</definedName>
    <definedName name="UAcct903">'[7]Func Study'!$AB$908</definedName>
    <definedName name="UAcct904">'[7]Func Study'!$AB$914</definedName>
    <definedName name="UAcct905">'[7]Func Study'!$AB$919</definedName>
    <definedName name="UAcct907">'[7]Func Study'!$AB$933</definedName>
    <definedName name="UAcct908">'[7]Func Study'!$AB$938</definedName>
    <definedName name="UAcct909">'[7]Func Study'!$AB$943</definedName>
    <definedName name="UAcct910">'[7]Func Study'!$AB$948</definedName>
    <definedName name="UAcct911">'[7]Func Study'!$AB$959</definedName>
    <definedName name="UAcct912">'[7]Func Study'!$AB$964</definedName>
    <definedName name="UAcct913">'[7]Func Study'!$AB$969</definedName>
    <definedName name="UAcct916">'[7]Func Study'!$AB$974</definedName>
    <definedName name="UAcct920">'[7]Func Study'!$AB$985</definedName>
    <definedName name="UAcct920Cn">'[7]Func Study'!$AB$983</definedName>
    <definedName name="UAcct921">'[7]Func Study'!$AB$991</definedName>
    <definedName name="UAcct921Cn">'[7]Func Study'!$AB$989</definedName>
    <definedName name="UAcct923">'[7]Func Study'!$AB$997</definedName>
    <definedName name="UAcct923CAGW">'[7]Func Study'!$AB$995</definedName>
    <definedName name="UAcct924">'[7]Func Study'!$AB$1001</definedName>
    <definedName name="UAcct925">'[7]Func Study'!$AB$1005</definedName>
    <definedName name="UAcct926">'[7]Func Study'!$AB$1011</definedName>
    <definedName name="UAcct927">'[7]Func Study'!$AB$1016</definedName>
    <definedName name="UAcct928">'[7]Func Study'!$AB$1023</definedName>
    <definedName name="UAcct929">'[7]Func Study'!$AB$1028</definedName>
    <definedName name="UAcct930">'[7]Func Study'!$AB$1034</definedName>
    <definedName name="UAcct931">'[7]Func Study'!$AB$1039</definedName>
    <definedName name="UAcct935">'[7]Func Study'!$AB$1045</definedName>
    <definedName name="UAcctAGA">'[7]Func Study'!$AB$296</definedName>
    <definedName name="UAcctcwc">'[7]Func Study'!$AB$2136</definedName>
    <definedName name="UAcctd00">'[7]Func Study'!$AB$1786</definedName>
    <definedName name="UAcctds0">'[7]Func Study'!$AB$1790</definedName>
    <definedName name="UACCTECDDGP">'[7]Func Study'!$AB$687</definedName>
    <definedName name="UACCTECDMC">'[7]Func Study'!$AB$689</definedName>
    <definedName name="UACCTECDS">'[7]Func Study'!$AB$691</definedName>
    <definedName name="UACCTECDSG1">'[7]Func Study'!$AB$688</definedName>
    <definedName name="UACCTECDSG2">'[7]Func Study'!$AB$690</definedName>
    <definedName name="UACCTECDSG3">'[7]Func Study'!$AB$692</definedName>
    <definedName name="UAcctfit">'[7]Func Study'!$AB$1395</definedName>
    <definedName name="UAcctg00">'[7]Func Study'!$AB$1947</definedName>
    <definedName name="UAccth00">'[7]Func Study'!$AB$1545</definedName>
    <definedName name="UAccti00">'[7]Func Study'!$AB$1993</definedName>
    <definedName name="UAcctn00">'[7]Func Study'!$AB$1496</definedName>
    <definedName name="UAccto00">'[7]Func Study'!$AB$1606</definedName>
    <definedName name="UAcctowc">'[7]Func Study'!$AB$2149</definedName>
    <definedName name="UACCTOWCSSECH">'[7]Func Study'!$AB$2148</definedName>
    <definedName name="UAccts00">'[7]Func Study'!$AB$1455</definedName>
    <definedName name="UAcctsttax">'[7]Func Study'!$AB$1377</definedName>
    <definedName name="UAcctt00">'[7]Func Study'!$AB$1682</definedName>
    <definedName name="UG">[4]CLASSIFIERS!$A$9:$IV$9</definedName>
    <definedName name="UG_NCP">[4]EXTERNAL!$A$82:$IV$84</definedName>
    <definedName name="UG_TFMR">[4]EXTERNAL!$A$103:$IV$105</definedName>
    <definedName name="UG_TFMRC">[4]EXTERNAL!$A$100:$IV$102</definedName>
    <definedName name="UNBILLED">[4]EXTERNAL!$A$64:$IV$66</definedName>
    <definedName name="UncollectibleAccounts">[11]Variables!$D$25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tGrossReceipts">[11]Variables!$D$29</definedName>
    <definedName name="ValidAccount">[8]Variables!$AK$43:$AK$369</definedName>
    <definedName name="Values_Entered">IF(Loan_Amount*Interest_Rate*Loan_Years*Loan_Start&gt;0,1,0)</definedName>
    <definedName name="VOMEsc">[9]Assumptions!$C$21</definedName>
    <definedName name="WACC">[9]Assumptions!$I$61</definedName>
    <definedName name="WaRevenueTax">[11]Variables!$D$27</definedName>
    <definedName name="Winter">'[58]Input Tab'!$B$11</definedName>
    <definedName name="WinterPeak">'[59]Load Data'!$D$9:$H$12,'[59]Load Data'!$D$20:$H$22</definedName>
    <definedName name="WUTC_Docket_No._UG_11____">'[6]MJS-6'!$F$2</definedName>
    <definedName name="WUTC_FILING_FEE">'[6]MJS-7'!$O$15</definedName>
    <definedName name="Years_evaluated">'[60]Revison Inputs'!$B$6</definedName>
    <definedName name="YEFactors">[8]Factors!$S$3:$AG$99</definedName>
    <definedName name="YTD_Format">[51]YTD!$B$13:$D$13,[51]YTD!$B$36:$D$36</definedName>
  </definedNames>
  <calcPr calcId="162913"/>
</workbook>
</file>

<file path=xl/calcChain.xml><?xml version="1.0" encoding="utf-8"?>
<calcChain xmlns="http://schemas.openxmlformats.org/spreadsheetml/2006/main">
  <c r="A5" i="72" l="1"/>
  <c r="A5" i="76"/>
  <c r="B2" i="57"/>
  <c r="B2" i="59"/>
  <c r="A2" i="27"/>
  <c r="B2" i="36"/>
  <c r="M23" i="59" l="1"/>
  <c r="D14" i="59" l="1"/>
  <c r="G23" i="59"/>
  <c r="J23" i="59"/>
  <c r="D26" i="59"/>
  <c r="G34" i="75" l="1"/>
  <c r="G30" i="75"/>
  <c r="G29" i="75"/>
  <c r="G19" i="75"/>
  <c r="G16" i="75"/>
  <c r="G35" i="75"/>
  <c r="G36" i="75" l="1"/>
  <c r="D40" i="75"/>
  <c r="G25" i="75"/>
  <c r="D39" i="75"/>
  <c r="G13" i="75"/>
  <c r="G24" i="75"/>
  <c r="G31" i="75"/>
  <c r="G10" i="75"/>
  <c r="G20" i="75"/>
  <c r="G21" i="75" s="1"/>
  <c r="G26" i="75" l="1"/>
  <c r="G38" i="75" s="1"/>
  <c r="B1" i="57" l="1"/>
  <c r="A2" i="32"/>
  <c r="D16" i="36" l="1"/>
  <c r="D35" i="36" l="1"/>
  <c r="E22" i="67" l="1"/>
  <c r="G22" i="67" s="1"/>
  <c r="E18" i="67"/>
  <c r="G18" i="67" s="1"/>
  <c r="E13" i="67"/>
  <c r="G13" i="67" s="1"/>
  <c r="E15" i="67"/>
  <c r="G15" i="67" s="1"/>
  <c r="L23" i="67"/>
  <c r="E12" i="67"/>
  <c r="G12" i="67" s="1"/>
  <c r="H23" i="67"/>
  <c r="P23" i="67"/>
  <c r="E17" i="67"/>
  <c r="G17" i="67" s="1"/>
  <c r="E21" i="67"/>
  <c r="G21" i="67" s="1"/>
  <c r="J23" i="67"/>
  <c r="N23" i="67"/>
  <c r="D23" i="67"/>
  <c r="F23" i="67"/>
  <c r="K23" i="67"/>
  <c r="O23" i="67"/>
  <c r="E19" i="67"/>
  <c r="G19" i="67" s="1"/>
  <c r="C23" i="67"/>
  <c r="M23" i="67"/>
  <c r="E11" i="67"/>
  <c r="G11" i="67" s="1"/>
  <c r="E16" i="67"/>
  <c r="G16" i="67" s="1"/>
  <c r="E25" i="67"/>
  <c r="G25" i="67" s="1"/>
  <c r="Q23" i="67"/>
  <c r="E14" i="67"/>
  <c r="G14" i="67" s="1"/>
  <c r="E20" i="67"/>
  <c r="G20" i="67" s="1"/>
  <c r="E10" i="67"/>
  <c r="G10" i="67" s="1"/>
  <c r="E23" i="67" l="1"/>
  <c r="G23" i="67"/>
  <c r="K55" i="66"/>
  <c r="E38" i="66"/>
  <c r="F37" i="66"/>
  <c r="E35" i="66"/>
  <c r="F38" i="66"/>
  <c r="G36" i="66"/>
  <c r="G34" i="66"/>
  <c r="A10" i="66"/>
  <c r="A11" i="66" s="1"/>
  <c r="A12" i="66" s="1"/>
  <c r="A13" i="66" s="1"/>
  <c r="A14" i="66" s="1"/>
  <c r="A15" i="66" s="1"/>
  <c r="A16" i="66" s="1"/>
  <c r="A17" i="66" s="1"/>
  <c r="A18" i="66" s="1"/>
  <c r="A19" i="66" s="1"/>
  <c r="A20" i="66" s="1"/>
  <c r="A21" i="66" s="1"/>
  <c r="A22" i="66" s="1"/>
  <c r="A23" i="66" s="1"/>
  <c r="A24" i="66" s="1"/>
  <c r="A25" i="66" s="1"/>
  <c r="A26" i="66" s="1"/>
  <c r="A27" i="66" s="1"/>
  <c r="A28" i="66" s="1"/>
  <c r="A29" i="66" s="1"/>
  <c r="A30" i="66" s="1"/>
  <c r="A31" i="66" s="1"/>
  <c r="A32" i="66" s="1"/>
  <c r="A33" i="66" s="1"/>
  <c r="A34" i="66" s="1"/>
  <c r="A35" i="66" s="1"/>
  <c r="A36" i="66" s="1"/>
  <c r="A37" i="66" s="1"/>
  <c r="A38" i="66" s="1"/>
  <c r="A39" i="66" s="1"/>
  <c r="A40" i="66" s="1"/>
  <c r="A41" i="66" s="1"/>
  <c r="A42" i="66" s="1"/>
  <c r="A43" i="66" s="1"/>
  <c r="A44" i="66" s="1"/>
  <c r="A45" i="66" s="1"/>
  <c r="A46" i="66" s="1"/>
  <c r="A47" i="66" s="1"/>
  <c r="A48" i="66" s="1"/>
  <c r="A49" i="66" s="1"/>
  <c r="A50" i="66" s="1"/>
  <c r="A51" i="66" s="1"/>
  <c r="A52" i="66" s="1"/>
  <c r="A53" i="66" s="1"/>
  <c r="A54" i="66" s="1"/>
  <c r="A55" i="66" s="1"/>
  <c r="D21" i="66" l="1"/>
  <c r="D28" i="66"/>
  <c r="D12" i="66"/>
  <c r="D9" i="66"/>
  <c r="H35" i="66"/>
  <c r="D29" i="66"/>
  <c r="D39" i="66"/>
  <c r="H34" i="66"/>
  <c r="H37" i="66"/>
  <c r="E34" i="66"/>
  <c r="F35" i="66"/>
  <c r="D26" i="66"/>
  <c r="E37" i="66"/>
  <c r="F34" i="66"/>
  <c r="G35" i="66"/>
  <c r="D30" i="66"/>
  <c r="H36" i="66"/>
  <c r="E36" i="66"/>
  <c r="G37" i="66"/>
  <c r="D15" i="66"/>
  <c r="D18" i="66"/>
  <c r="H38" i="66"/>
  <c r="F36" i="66"/>
  <c r="D50" i="66"/>
  <c r="D27" i="66"/>
  <c r="G38" i="66"/>
  <c r="D15" i="74"/>
  <c r="E8" i="74"/>
  <c r="D13" i="74"/>
  <c r="H39" i="66" l="1"/>
  <c r="D46" i="66" s="1"/>
  <c r="E39" i="66"/>
  <c r="D43" i="66" s="1"/>
  <c r="I16" i="66"/>
  <c r="E16" i="66"/>
  <c r="H16" i="66"/>
  <c r="F16" i="66"/>
  <c r="K16" i="66"/>
  <c r="G16" i="66"/>
  <c r="J16" i="66"/>
  <c r="K10" i="66"/>
  <c r="G10" i="66"/>
  <c r="G46" i="66" s="1"/>
  <c r="J10" i="66"/>
  <c r="F10" i="66"/>
  <c r="F46" i="66" s="1"/>
  <c r="I10" i="66"/>
  <c r="E10" i="66"/>
  <c r="E46" i="66" s="1"/>
  <c r="H10" i="66"/>
  <c r="H46" i="66" s="1"/>
  <c r="H13" i="66"/>
  <c r="E13" i="66"/>
  <c r="E43" i="66" s="1"/>
  <c r="K13" i="66"/>
  <c r="G13" i="66"/>
  <c r="I13" i="66"/>
  <c r="J13" i="66"/>
  <c r="J43" i="66" s="1"/>
  <c r="F13" i="66"/>
  <c r="J19" i="66"/>
  <c r="F19" i="66"/>
  <c r="G19" i="66"/>
  <c r="I19" i="66"/>
  <c r="E19" i="66"/>
  <c r="K19" i="66"/>
  <c r="H19" i="66"/>
  <c r="K22" i="66"/>
  <c r="G22" i="66"/>
  <c r="J22" i="66"/>
  <c r="F22" i="66"/>
  <c r="I22" i="66"/>
  <c r="E22" i="66"/>
  <c r="H22" i="66"/>
  <c r="F39" i="66"/>
  <c r="D44" i="66" s="1"/>
  <c r="K43" i="66"/>
  <c r="G43" i="66"/>
  <c r="G39" i="66"/>
  <c r="D45" i="66" s="1"/>
  <c r="I54" i="66"/>
  <c r="E54" i="66"/>
  <c r="H54" i="66"/>
  <c r="J54" i="66"/>
  <c r="G54" i="66"/>
  <c r="F54" i="66"/>
  <c r="D14" i="74"/>
  <c r="D16" i="74" s="1"/>
  <c r="D17" i="74" s="1"/>
  <c r="D18" i="74" s="1"/>
  <c r="E9" i="74"/>
  <c r="E7" i="74"/>
  <c r="J46" i="66" l="1"/>
  <c r="I46" i="66"/>
  <c r="K46" i="66"/>
  <c r="F43" i="66"/>
  <c r="K45" i="66"/>
  <c r="I43" i="66"/>
  <c r="H43" i="66"/>
  <c r="H44" i="66"/>
  <c r="E44" i="66"/>
  <c r="G44" i="66"/>
  <c r="J44" i="66"/>
  <c r="I44" i="66"/>
  <c r="K44" i="66"/>
  <c r="F44" i="66"/>
  <c r="F45" i="66"/>
  <c r="D48" i="66"/>
  <c r="H45" i="66"/>
  <c r="J45" i="66"/>
  <c r="E45" i="66"/>
  <c r="G45" i="66"/>
  <c r="I45" i="66"/>
  <c r="K48" i="66" l="1"/>
  <c r="F48" i="66"/>
  <c r="J53" i="66"/>
  <c r="K13" i="36" s="1"/>
  <c r="F53" i="66"/>
  <c r="F55" i="66" s="1"/>
  <c r="H48" i="66"/>
  <c r="I53" i="66"/>
  <c r="J13" i="36" s="1"/>
  <c r="G53" i="66"/>
  <c r="H13" i="36" s="1"/>
  <c r="J48" i="66"/>
  <c r="H53" i="66"/>
  <c r="E48" i="66"/>
  <c r="E53" i="66"/>
  <c r="G48" i="66"/>
  <c r="I48" i="66"/>
  <c r="J55" i="66" l="1"/>
  <c r="G55" i="66"/>
  <c r="G13" i="36"/>
  <c r="I55" i="66"/>
  <c r="E55" i="66"/>
  <c r="F13" i="36"/>
  <c r="E13" i="36"/>
  <c r="H55" i="66"/>
  <c r="I13" i="36"/>
  <c r="N24" i="32" l="1"/>
  <c r="T36" i="67" l="1"/>
  <c r="T39" i="67"/>
  <c r="G34" i="59" l="1"/>
  <c r="J34" i="59" s="1"/>
  <c r="E20" i="36" l="1"/>
  <c r="H20" i="36"/>
  <c r="D44" i="36"/>
  <c r="S39" i="67" l="1"/>
  <c r="S36" i="67"/>
  <c r="A3" i="75"/>
  <c r="A1" i="75"/>
  <c r="M34" i="59"/>
  <c r="J32" i="59"/>
  <c r="J30" i="59"/>
  <c r="K30" i="59" s="1"/>
  <c r="J28" i="59"/>
  <c r="J25" i="59"/>
  <c r="J24" i="59"/>
  <c r="J22" i="59"/>
  <c r="J21" i="59"/>
  <c r="J20" i="59"/>
  <c r="J19" i="59"/>
  <c r="J18" i="59"/>
  <c r="J17" i="59"/>
  <c r="J13" i="59"/>
  <c r="K13" i="59" s="1"/>
  <c r="J12" i="59"/>
  <c r="J11" i="59"/>
  <c r="K11" i="59" s="1"/>
  <c r="G33" i="59"/>
  <c r="G30" i="59"/>
  <c r="H30" i="59" s="1"/>
  <c r="G28" i="59"/>
  <c r="H28" i="59" s="1"/>
  <c r="G25" i="59"/>
  <c r="G24" i="59"/>
  <c r="G22" i="59"/>
  <c r="G21" i="59"/>
  <c r="G20" i="59"/>
  <c r="G19" i="59"/>
  <c r="G18" i="59"/>
  <c r="G17" i="59"/>
  <c r="G13" i="59"/>
  <c r="H13" i="59" s="1"/>
  <c r="G12" i="59"/>
  <c r="G11" i="59"/>
  <c r="H11" i="59" s="1"/>
  <c r="M30" i="59"/>
  <c r="M28" i="59"/>
  <c r="N28" i="59" s="1"/>
  <c r="M25" i="59"/>
  <c r="M24" i="59"/>
  <c r="M22" i="59"/>
  <c r="M21" i="59"/>
  <c r="M20" i="59"/>
  <c r="M19" i="59"/>
  <c r="M18" i="59"/>
  <c r="M17" i="59"/>
  <c r="M13" i="59"/>
  <c r="M12" i="59"/>
  <c r="N12" i="59" s="1"/>
  <c r="M11" i="59"/>
  <c r="N30" i="59"/>
  <c r="N13" i="59"/>
  <c r="K28" i="59"/>
  <c r="K12" i="59"/>
  <c r="H12" i="59"/>
  <c r="E30" i="59"/>
  <c r="E28" i="59"/>
  <c r="D43" i="59"/>
  <c r="E13" i="59"/>
  <c r="E12" i="59"/>
  <c r="E11" i="59"/>
  <c r="A3" i="67"/>
  <c r="A1" i="67"/>
  <c r="A1" i="5"/>
  <c r="M14" i="59" l="1"/>
  <c r="G14" i="59"/>
  <c r="K14" i="59"/>
  <c r="N11" i="59"/>
  <c r="N14" i="59" s="1"/>
  <c r="M26" i="59"/>
  <c r="M43" i="59" s="1"/>
  <c r="J26" i="59"/>
  <c r="J43" i="59" s="1"/>
  <c r="J14" i="59"/>
  <c r="H14" i="59"/>
  <c r="E14" i="59"/>
  <c r="G26" i="59"/>
  <c r="G43" i="59" s="1"/>
  <c r="E26" i="59"/>
  <c r="N26" i="59" l="1"/>
  <c r="K26" i="59"/>
  <c r="H26" i="59"/>
  <c r="F20" i="36" l="1"/>
  <c r="G20" i="36"/>
  <c r="E43" i="36" l="1"/>
  <c r="F43" i="36"/>
  <c r="G43" i="36"/>
  <c r="I43" i="36"/>
  <c r="J43" i="36"/>
  <c r="K43" i="36"/>
  <c r="H43" i="36"/>
  <c r="H45" i="36" s="1"/>
  <c r="F20" i="75" s="1"/>
  <c r="H20" i="75" s="1"/>
  <c r="I20" i="75" s="1"/>
  <c r="J20" i="75" s="1"/>
  <c r="I20" i="36" l="1"/>
  <c r="J20" i="36"/>
  <c r="C7" i="5" l="1"/>
  <c r="D7" i="5" s="1"/>
  <c r="E7" i="5" s="1"/>
  <c r="F7" i="5" s="1"/>
  <c r="G7" i="5" s="1"/>
  <c r="H7" i="5" s="1"/>
  <c r="I7" i="5" s="1"/>
  <c r="J7" i="5" s="1"/>
  <c r="K7" i="5" s="1"/>
  <c r="L7" i="5" s="1"/>
  <c r="M7" i="5" s="1"/>
  <c r="K20" i="36" l="1"/>
  <c r="D20" i="36" s="1"/>
  <c r="M22" i="5" l="1"/>
  <c r="L22" i="5"/>
  <c r="K22" i="5"/>
  <c r="J22" i="5"/>
  <c r="I22" i="5"/>
  <c r="H22" i="5"/>
  <c r="G22" i="5"/>
  <c r="F22" i="5"/>
  <c r="E22" i="5"/>
  <c r="D22" i="5"/>
  <c r="C22" i="5"/>
  <c r="B22" i="5"/>
  <c r="C36" i="27" l="1"/>
  <c r="C32" i="36" l="1"/>
  <c r="D10" i="36"/>
  <c r="I19" i="27"/>
  <c r="H19" i="27"/>
  <c r="E19" i="27"/>
  <c r="H16" i="27"/>
  <c r="G16" i="27"/>
  <c r="G10" i="57"/>
  <c r="F10" i="57"/>
  <c r="F20" i="57" s="1"/>
  <c r="E10" i="57"/>
  <c r="D10" i="57"/>
  <c r="D20" i="57" s="1"/>
  <c r="G19" i="27"/>
  <c r="F19" i="27"/>
  <c r="B11" i="57"/>
  <c r="B14" i="57" s="1"/>
  <c r="B15" i="57" s="1"/>
  <c r="B16" i="57" s="1"/>
  <c r="B19" i="57" s="1"/>
  <c r="B20" i="57" s="1"/>
  <c r="B21" i="57" s="1"/>
  <c r="B23" i="57" s="1"/>
  <c r="B24" i="57" s="1"/>
  <c r="E19" i="57"/>
  <c r="F19" i="57"/>
  <c r="G19" i="57"/>
  <c r="D19" i="27"/>
  <c r="C19" i="27"/>
  <c r="A11" i="32"/>
  <c r="A12" i="32" s="1"/>
  <c r="A15" i="32" s="1"/>
  <c r="A16" i="32" s="1"/>
  <c r="A17" i="32" s="1"/>
  <c r="A20" i="32" s="1"/>
  <c r="A21" i="32" s="1"/>
  <c r="A22" i="32" s="1"/>
  <c r="A23" i="32" s="1"/>
  <c r="A24" i="32" s="1"/>
  <c r="A11" i="27"/>
  <c r="A12" i="27" s="1"/>
  <c r="A14" i="27" s="1"/>
  <c r="A16" i="27" s="1"/>
  <c r="A17" i="27" s="1"/>
  <c r="A19" i="27" s="1"/>
  <c r="A20" i="27" s="1"/>
  <c r="A21" i="27" s="1"/>
  <c r="A23" i="27" s="1"/>
  <c r="A25" i="27" s="1"/>
  <c r="A26" i="27" s="1"/>
  <c r="A28" i="27" s="1"/>
  <c r="A29" i="27" s="1"/>
  <c r="A31" i="27" s="1"/>
  <c r="A32" i="27" s="1"/>
  <c r="A34" i="27" s="1"/>
  <c r="A36" i="27" s="1"/>
  <c r="I16" i="27"/>
  <c r="F25" i="27"/>
  <c r="F26" i="27" s="1"/>
  <c r="G25" i="27"/>
  <c r="G26" i="27" s="1"/>
  <c r="H25" i="27"/>
  <c r="H26" i="27" s="1"/>
  <c r="I25" i="27"/>
  <c r="I26" i="27" s="1"/>
  <c r="B9" i="36"/>
  <c r="B10" i="36" s="1"/>
  <c r="B11" i="36" s="1"/>
  <c r="E45" i="36"/>
  <c r="F45" i="36"/>
  <c r="G45" i="36"/>
  <c r="K45" i="36"/>
  <c r="F35" i="75" s="1"/>
  <c r="H35" i="75" s="1"/>
  <c r="I35" i="75" s="1"/>
  <c r="J35" i="75" s="1"/>
  <c r="G14" i="57" l="1"/>
  <c r="G15" i="57" s="1"/>
  <c r="A2" i="75"/>
  <c r="A2" i="67"/>
  <c r="A2" i="5"/>
  <c r="B13" i="36"/>
  <c r="B14" i="36" s="1"/>
  <c r="B16" i="36" s="1"/>
  <c r="B17" i="36" s="1"/>
  <c r="B19" i="36" s="1"/>
  <c r="B20" i="36" s="1"/>
  <c r="B22" i="36" s="1"/>
  <c r="B23" i="36" s="1"/>
  <c r="B24" i="36" s="1"/>
  <c r="B26" i="36" s="1"/>
  <c r="B27" i="36" s="1"/>
  <c r="B28" i="36" s="1"/>
  <c r="B31" i="36" s="1"/>
  <c r="B32" i="36" s="1"/>
  <c r="B33" i="36" s="1"/>
  <c r="B35" i="36" s="1"/>
  <c r="B36" i="36" s="1"/>
  <c r="B37" i="36" s="1"/>
  <c r="B38" i="36" s="1"/>
  <c r="B39" i="36" s="1"/>
  <c r="B40" i="36" s="1"/>
  <c r="B43" i="36" s="1"/>
  <c r="B44" i="36" s="1"/>
  <c r="B45" i="36" s="1"/>
  <c r="B47" i="36" s="1"/>
  <c r="B48" i="36" s="1"/>
  <c r="B49" i="36" s="1"/>
  <c r="B51" i="36" s="1"/>
  <c r="B52" i="36" s="1"/>
  <c r="B53" i="36" s="1"/>
  <c r="B54" i="36" s="1"/>
  <c r="B55" i="36" s="1"/>
  <c r="I45" i="36"/>
  <c r="F25" i="75" s="1"/>
  <c r="H25" i="75" s="1"/>
  <c r="I25" i="75" s="1"/>
  <c r="J25" i="75" s="1"/>
  <c r="E20" i="57"/>
  <c r="G20" i="57"/>
  <c r="H31" i="27"/>
  <c r="F17" i="27"/>
  <c r="F32" i="27" s="1"/>
  <c r="D14" i="57"/>
  <c r="D15" i="57" s="1"/>
  <c r="J45" i="36"/>
  <c r="F30" i="75" s="1"/>
  <c r="H30" i="75" s="1"/>
  <c r="I30" i="75" s="1"/>
  <c r="J30" i="75" s="1"/>
  <c r="F16" i="27"/>
  <c r="F31" i="27" s="1"/>
  <c r="I31" i="27"/>
  <c r="G31" i="27"/>
  <c r="I17" i="27"/>
  <c r="I32" i="27" s="1"/>
  <c r="G17" i="27" l="1"/>
  <c r="G32" i="27" s="1"/>
  <c r="F14" i="57"/>
  <c r="F15" i="57" s="1"/>
  <c r="E14" i="57"/>
  <c r="E15" i="57" s="1"/>
  <c r="H17" i="27"/>
  <c r="H32" i="27" s="1"/>
  <c r="H20" i="27" l="1"/>
  <c r="H21" i="27" s="1"/>
  <c r="I20" i="27"/>
  <c r="I21" i="27" s="1"/>
  <c r="D20" i="27"/>
  <c r="D21" i="27" s="1"/>
  <c r="F20" i="27"/>
  <c r="F21" i="27" s="1"/>
  <c r="C20" i="27"/>
  <c r="C21" i="27" s="1"/>
  <c r="G20" i="27"/>
  <c r="G21" i="27" s="1"/>
  <c r="E20" i="27"/>
  <c r="E21" i="27" s="1"/>
  <c r="D22" i="32" l="1"/>
  <c r="I23" i="27"/>
  <c r="D21" i="32" l="1"/>
  <c r="H23" i="27"/>
  <c r="D20" i="32"/>
  <c r="G23" i="27"/>
  <c r="D16" i="32"/>
  <c r="F23" i="27"/>
  <c r="D15" i="32"/>
  <c r="E23" i="27"/>
  <c r="D10" i="32" l="1"/>
  <c r="C23" i="27"/>
  <c r="D11" i="32" l="1"/>
  <c r="D23" i="27"/>
  <c r="C31" i="67" l="1"/>
  <c r="C30" i="67"/>
  <c r="C36" i="67"/>
  <c r="D36" i="67" l="1"/>
  <c r="C32" i="67" l="1"/>
  <c r="C34" i="67" l="1"/>
  <c r="D30" i="67"/>
  <c r="D39" i="67"/>
  <c r="C35" i="67"/>
  <c r="D32" i="67" l="1"/>
  <c r="C33" i="67"/>
  <c r="C37" i="67" s="1"/>
  <c r="C40" i="67" s="1"/>
  <c r="G39" i="67"/>
  <c r="D31" i="67" l="1"/>
  <c r="D34" i="67"/>
  <c r="D33" i="67" l="1"/>
  <c r="D35" i="67" l="1"/>
  <c r="D37" i="67" s="1"/>
  <c r="D40" i="67" s="1"/>
  <c r="D26" i="67" l="1"/>
  <c r="R25" i="67" l="1"/>
  <c r="V25" i="67" l="1"/>
  <c r="U25" i="67"/>
  <c r="W25" i="67"/>
  <c r="R39" i="67"/>
  <c r="V39" i="67" l="1"/>
  <c r="U39" i="67"/>
  <c r="W39" i="67"/>
  <c r="G36" i="67" l="1"/>
  <c r="G31" i="67" l="1"/>
  <c r="G32" i="67"/>
  <c r="G35" i="67"/>
  <c r="G33" i="67"/>
  <c r="G34" i="67"/>
  <c r="J26" i="67"/>
  <c r="L26" i="67" l="1"/>
  <c r="H26" i="67"/>
  <c r="M26" i="67"/>
  <c r="N26" i="67"/>
  <c r="R21" i="67"/>
  <c r="G26" i="67"/>
  <c r="G30" i="67"/>
  <c r="G37" i="67" s="1"/>
  <c r="G40" i="67" s="1"/>
  <c r="K26" i="67"/>
  <c r="O26" i="67"/>
  <c r="R22" i="67"/>
  <c r="Q26" i="67"/>
  <c r="R19" i="67"/>
  <c r="R17" i="67"/>
  <c r="R18" i="67"/>
  <c r="R20" i="67"/>
  <c r="P26" i="67" l="1"/>
  <c r="W19" i="67"/>
  <c r="V19" i="67"/>
  <c r="U19" i="67"/>
  <c r="V18" i="67"/>
  <c r="U18" i="67"/>
  <c r="W18" i="67"/>
  <c r="U21" i="67"/>
  <c r="W21" i="67"/>
  <c r="V21" i="67"/>
  <c r="V22" i="67"/>
  <c r="U22" i="67"/>
  <c r="W22" i="67"/>
  <c r="V20" i="67"/>
  <c r="W20" i="67"/>
  <c r="U20" i="67"/>
  <c r="U17" i="67"/>
  <c r="W17" i="67"/>
  <c r="V17" i="67"/>
  <c r="R36" i="67"/>
  <c r="U36" i="67" l="1"/>
  <c r="W36" i="67"/>
  <c r="V36" i="67"/>
  <c r="K24" i="5" l="1"/>
  <c r="C24" i="5"/>
  <c r="M24" i="5"/>
  <c r="I24" i="5"/>
  <c r="I30" i="5" s="1"/>
  <c r="E24" i="5"/>
  <c r="G24" i="5"/>
  <c r="J24" i="5"/>
  <c r="F24" i="5"/>
  <c r="F30" i="5" s="1"/>
  <c r="L24" i="5"/>
  <c r="L30" i="5" s="1"/>
  <c r="H24" i="5"/>
  <c r="H30" i="5" s="1"/>
  <c r="D24" i="5"/>
  <c r="D30" i="5" s="1"/>
  <c r="N29" i="5"/>
  <c r="M22" i="32" s="1"/>
  <c r="N28" i="5"/>
  <c r="M21" i="32" s="1"/>
  <c r="N27" i="5"/>
  <c r="M20" i="32" s="1"/>
  <c r="N26" i="5"/>
  <c r="M16" i="32" s="1"/>
  <c r="L15" i="5"/>
  <c r="H15" i="5"/>
  <c r="D15" i="5"/>
  <c r="J15" i="5"/>
  <c r="F15" i="5"/>
  <c r="K15" i="5"/>
  <c r="G15" i="5"/>
  <c r="C15" i="5"/>
  <c r="N14" i="5"/>
  <c r="L22" i="32" s="1"/>
  <c r="I19" i="5"/>
  <c r="K11" i="36" s="1"/>
  <c r="N13" i="5"/>
  <c r="L21" i="32" s="1"/>
  <c r="H19" i="5"/>
  <c r="J11" i="36" s="1"/>
  <c r="N12" i="5"/>
  <c r="L20" i="32" s="1"/>
  <c r="G19" i="5"/>
  <c r="I11" i="36" s="1"/>
  <c r="N11" i="5"/>
  <c r="L16" i="32" s="1"/>
  <c r="F19" i="5"/>
  <c r="H11" i="36" s="1"/>
  <c r="B15" i="5"/>
  <c r="N9" i="5"/>
  <c r="L11" i="32" s="1"/>
  <c r="B24" i="5"/>
  <c r="D19" i="5"/>
  <c r="F11" i="36" s="1"/>
  <c r="K30" i="5" l="1"/>
  <c r="N23" i="5"/>
  <c r="M10" i="32" s="1"/>
  <c r="C19" i="5"/>
  <c r="E30" i="5"/>
  <c r="N25" i="5"/>
  <c r="M15" i="32" s="1"/>
  <c r="M17" i="32" s="1"/>
  <c r="G30" i="5"/>
  <c r="M30" i="5"/>
  <c r="J30" i="5"/>
  <c r="C30" i="5"/>
  <c r="M23" i="32"/>
  <c r="E15" i="5"/>
  <c r="M15" i="5"/>
  <c r="N8" i="5"/>
  <c r="L10" i="32" s="1"/>
  <c r="L12" i="32" s="1"/>
  <c r="I15" i="5"/>
  <c r="E11" i="36"/>
  <c r="L23" i="32"/>
  <c r="G11" i="57"/>
  <c r="K32" i="36"/>
  <c r="K33" i="36" s="1"/>
  <c r="K14" i="36"/>
  <c r="J14" i="36"/>
  <c r="J32" i="36"/>
  <c r="J33" i="36" s="1"/>
  <c r="F11" i="57"/>
  <c r="I14" i="36"/>
  <c r="E11" i="57"/>
  <c r="I32" i="36"/>
  <c r="I33" i="36" s="1"/>
  <c r="H32" i="36"/>
  <c r="H33" i="36" s="1"/>
  <c r="H14" i="36"/>
  <c r="D11" i="57"/>
  <c r="N10" i="5"/>
  <c r="L15" i="32" s="1"/>
  <c r="L17" i="32" s="1"/>
  <c r="E19" i="5"/>
  <c r="G11" i="36" s="1"/>
  <c r="F32" i="36"/>
  <c r="F33" i="36" s="1"/>
  <c r="F14" i="36"/>
  <c r="N24" i="5"/>
  <c r="B30" i="5"/>
  <c r="G16" i="57" l="1"/>
  <c r="G21" i="57"/>
  <c r="F21" i="57"/>
  <c r="F16" i="57"/>
  <c r="E16" i="57"/>
  <c r="E21" i="57"/>
  <c r="J19" i="5"/>
  <c r="N15" i="5"/>
  <c r="D16" i="57"/>
  <c r="D21" i="57"/>
  <c r="L24" i="32"/>
  <c r="L25" i="32" s="1"/>
  <c r="G14" i="36"/>
  <c r="G32" i="36"/>
  <c r="G33" i="36" s="1"/>
  <c r="M11" i="32"/>
  <c r="M12" i="32" s="1"/>
  <c r="M24" i="32" s="1"/>
  <c r="N30" i="5"/>
  <c r="E32" i="36"/>
  <c r="E14" i="36"/>
  <c r="D11" i="36"/>
  <c r="G23" i="57" l="1"/>
  <c r="G24" i="57" s="1"/>
  <c r="F23" i="57"/>
  <c r="F24" i="57" s="1"/>
  <c r="D23" i="57"/>
  <c r="D24" i="57" s="1"/>
  <c r="E23" i="57"/>
  <c r="E24" i="57" s="1"/>
  <c r="D14" i="36"/>
  <c r="E16" i="36" s="1"/>
  <c r="D32" i="36"/>
  <c r="D36" i="36" s="1"/>
  <c r="E33" i="36"/>
  <c r="D33" i="36" s="1"/>
  <c r="E17" i="36" l="1"/>
  <c r="E22" i="36"/>
  <c r="H36" i="36"/>
  <c r="I36" i="36"/>
  <c r="F36" i="36"/>
  <c r="G36" i="36"/>
  <c r="E36" i="36"/>
  <c r="K36" i="36"/>
  <c r="J36" i="36"/>
  <c r="K16" i="36"/>
  <c r="I16" i="36"/>
  <c r="H16" i="36"/>
  <c r="J16" i="36"/>
  <c r="F16" i="36"/>
  <c r="G16" i="36"/>
  <c r="H22" i="36" l="1"/>
  <c r="H23" i="36" s="1"/>
  <c r="H17" i="36"/>
  <c r="I48" i="36"/>
  <c r="G11" i="27" s="1"/>
  <c r="I37" i="36"/>
  <c r="I39" i="36"/>
  <c r="I40" i="36" s="1"/>
  <c r="E48" i="36"/>
  <c r="C11" i="27" s="1"/>
  <c r="E39" i="36"/>
  <c r="E40" i="36" s="1"/>
  <c r="E37" i="36"/>
  <c r="E23" i="36"/>
  <c r="K48" i="36"/>
  <c r="I11" i="27" s="1"/>
  <c r="K37" i="36"/>
  <c r="K39" i="36"/>
  <c r="K40" i="36" s="1"/>
  <c r="G22" i="36"/>
  <c r="G23" i="36" s="1"/>
  <c r="G17" i="36"/>
  <c r="I22" i="36"/>
  <c r="I23" i="36" s="1"/>
  <c r="I17" i="36"/>
  <c r="H37" i="36"/>
  <c r="H48" i="36"/>
  <c r="F11" i="27" s="1"/>
  <c r="H39" i="36"/>
  <c r="H40" i="36" s="1"/>
  <c r="F17" i="36"/>
  <c r="F22" i="36"/>
  <c r="F23" i="36" s="1"/>
  <c r="K17" i="36"/>
  <c r="K22" i="36"/>
  <c r="K23" i="36" s="1"/>
  <c r="G48" i="36"/>
  <c r="E11" i="27" s="1"/>
  <c r="G37" i="36"/>
  <c r="G39" i="36"/>
  <c r="G40" i="36" s="1"/>
  <c r="J17" i="36"/>
  <c r="J22" i="36"/>
  <c r="J23" i="36" s="1"/>
  <c r="J48" i="36"/>
  <c r="H11" i="27" s="1"/>
  <c r="J37" i="36"/>
  <c r="J39" i="36"/>
  <c r="J40" i="36" s="1"/>
  <c r="F38" i="36"/>
  <c r="F37" i="36"/>
  <c r="F48" i="36"/>
  <c r="D11" i="27" s="1"/>
  <c r="F39" i="36"/>
  <c r="F40" i="36" s="1"/>
  <c r="D17" i="36" l="1"/>
  <c r="I47" i="36"/>
  <c r="I26" i="36"/>
  <c r="I27" i="36"/>
  <c r="I28" i="36" s="1"/>
  <c r="D37" i="36"/>
  <c r="F47" i="36"/>
  <c r="F26" i="36"/>
  <c r="F27" i="36"/>
  <c r="F28" i="36" s="1"/>
  <c r="F24" i="36"/>
  <c r="G47" i="36"/>
  <c r="G27" i="36"/>
  <c r="G28" i="36" s="1"/>
  <c r="G26" i="36"/>
  <c r="D22" i="36"/>
  <c r="K47" i="36"/>
  <c r="K27" i="36"/>
  <c r="K28" i="36" s="1"/>
  <c r="K26" i="36"/>
  <c r="J47" i="36"/>
  <c r="J27" i="36"/>
  <c r="J28" i="36" s="1"/>
  <c r="J26" i="36"/>
  <c r="E47" i="36"/>
  <c r="E26" i="36"/>
  <c r="E27" i="36"/>
  <c r="E28" i="36" s="1"/>
  <c r="H26" i="36"/>
  <c r="H47" i="36"/>
  <c r="H27" i="36"/>
  <c r="H28" i="36" s="1"/>
  <c r="D26" i="36" l="1"/>
  <c r="C10" i="27"/>
  <c r="C12" i="27" s="1"/>
  <c r="C28" i="27" s="1"/>
  <c r="E49" i="36"/>
  <c r="E51" i="36" s="1"/>
  <c r="F10" i="75" s="1"/>
  <c r="H10" i="75" s="1"/>
  <c r="H49" i="36"/>
  <c r="H51" i="36" s="1"/>
  <c r="F19" i="75" s="1"/>
  <c r="H19" i="75" s="1"/>
  <c r="F10" i="27"/>
  <c r="F12" i="27" s="1"/>
  <c r="F28" i="27" s="1"/>
  <c r="J49" i="36"/>
  <c r="J51" i="36" s="1"/>
  <c r="F29" i="75" s="1"/>
  <c r="H29" i="75" s="1"/>
  <c r="H10" i="27"/>
  <c r="H12" i="27" s="1"/>
  <c r="H28" i="27" s="1"/>
  <c r="I10" i="27"/>
  <c r="I12" i="27" s="1"/>
  <c r="I28" i="27" s="1"/>
  <c r="K49" i="36"/>
  <c r="K51" i="36" s="1"/>
  <c r="F34" i="75" s="1"/>
  <c r="H34" i="75" s="1"/>
  <c r="G49" i="36"/>
  <c r="G51" i="36" s="1"/>
  <c r="F16" i="75" s="1"/>
  <c r="H16" i="75" s="1"/>
  <c r="I16" i="75" s="1"/>
  <c r="E10" i="27"/>
  <c r="E12" i="27" s="1"/>
  <c r="E28" i="27" s="1"/>
  <c r="F49" i="36"/>
  <c r="F51" i="36" s="1"/>
  <c r="F13" i="75" s="1"/>
  <c r="H13" i="75" s="1"/>
  <c r="I13" i="75" s="1"/>
  <c r="D10" i="27"/>
  <c r="D12" i="27" s="1"/>
  <c r="D28" i="27" s="1"/>
  <c r="G10" i="27"/>
  <c r="G12" i="27" s="1"/>
  <c r="G28" i="27" s="1"/>
  <c r="I49" i="36"/>
  <c r="I51" i="36" s="1"/>
  <c r="F24" i="75" s="1"/>
  <c r="H24" i="75" s="1"/>
  <c r="I19" i="75" l="1"/>
  <c r="H21" i="75"/>
  <c r="I10" i="75"/>
  <c r="J13" i="75"/>
  <c r="S11" i="67"/>
  <c r="J16" i="75"/>
  <c r="S12" i="67"/>
  <c r="I29" i="75"/>
  <c r="H31" i="75"/>
  <c r="I24" i="75"/>
  <c r="H26" i="75"/>
  <c r="I34" i="75"/>
  <c r="H36" i="75"/>
  <c r="H14" i="27"/>
  <c r="H29" i="27" s="1"/>
  <c r="E21" i="32"/>
  <c r="J54" i="36"/>
  <c r="J55" i="36" s="1"/>
  <c r="H34" i="27" s="1"/>
  <c r="I14" i="27"/>
  <c r="I29" i="27" s="1"/>
  <c r="E22" i="32"/>
  <c r="K54" i="36"/>
  <c r="K55" i="36" s="1"/>
  <c r="I34" i="27" s="1"/>
  <c r="E15" i="32"/>
  <c r="E14" i="27"/>
  <c r="E29" i="27" s="1"/>
  <c r="G54" i="36"/>
  <c r="G55" i="36" s="1"/>
  <c r="E34" i="27" s="1"/>
  <c r="F52" i="36"/>
  <c r="D14" i="27" s="1"/>
  <c r="D29" i="27" s="1"/>
  <c r="E11" i="32"/>
  <c r="F54" i="36"/>
  <c r="F55" i="36" s="1"/>
  <c r="D34" i="27" s="1"/>
  <c r="E16" i="32"/>
  <c r="F14" i="27"/>
  <c r="F29" i="27" s="1"/>
  <c r="H54" i="36"/>
  <c r="H55" i="36" s="1"/>
  <c r="F34" i="27" s="1"/>
  <c r="G14" i="27"/>
  <c r="G29" i="27" s="1"/>
  <c r="E20" i="32"/>
  <c r="I54" i="36"/>
  <c r="I55" i="36" s="1"/>
  <c r="G34" i="27" s="1"/>
  <c r="G32" i="59"/>
  <c r="E10" i="32"/>
  <c r="E54" i="36"/>
  <c r="E55" i="36" s="1"/>
  <c r="C34" i="27" s="1"/>
  <c r="C14" i="27"/>
  <c r="C29" i="27" s="1"/>
  <c r="H38" i="75" l="1"/>
  <c r="S10" i="67"/>
  <c r="J10" i="75"/>
  <c r="J24" i="75"/>
  <c r="I26" i="75"/>
  <c r="J34" i="75"/>
  <c r="I36" i="75"/>
  <c r="J29" i="75"/>
  <c r="I31" i="75"/>
  <c r="J19" i="75"/>
  <c r="I21" i="75"/>
  <c r="M32" i="59"/>
  <c r="J21" i="75" l="1"/>
  <c r="S13" i="67"/>
  <c r="J36" i="75"/>
  <c r="S16" i="67"/>
  <c r="I38" i="75"/>
  <c r="J31" i="75"/>
  <c r="S15" i="67"/>
  <c r="J26" i="75"/>
  <c r="S14" i="67"/>
  <c r="P16" i="32"/>
  <c r="P11" i="32"/>
  <c r="P15" i="32"/>
  <c r="S31" i="67"/>
  <c r="P10" i="32"/>
  <c r="S30" i="67"/>
  <c r="S33" i="67"/>
  <c r="P20" i="32" l="1"/>
  <c r="S32" i="67"/>
  <c r="P21" i="32"/>
  <c r="S23" i="67"/>
  <c r="S26" i="67" s="1"/>
  <c r="I39" i="75" s="1"/>
  <c r="P22" i="32"/>
  <c r="S34" i="67"/>
  <c r="S35" i="67"/>
  <c r="J38" i="75"/>
  <c r="P12" i="32"/>
  <c r="P17" i="32"/>
  <c r="P23" i="32" l="1"/>
  <c r="P24" i="32" s="1"/>
  <c r="P25" i="32" s="1"/>
  <c r="S37" i="67"/>
  <c r="S40" i="67" s="1"/>
  <c r="D36" i="59" l="1"/>
  <c r="G35" i="59"/>
  <c r="J35" i="59" l="1"/>
  <c r="M35" i="59" s="1"/>
  <c r="G36" i="59"/>
  <c r="D37" i="59"/>
  <c r="E36" i="59"/>
  <c r="E37" i="59" s="1"/>
  <c r="E39" i="59" s="1"/>
  <c r="G37" i="59" l="1"/>
  <c r="H36" i="59"/>
  <c r="H37" i="59" s="1"/>
  <c r="H39" i="59" s="1"/>
  <c r="H40" i="59" s="1"/>
  <c r="H41" i="59" s="1"/>
  <c r="J16" i="32" l="1"/>
  <c r="R16" i="32" s="1"/>
  <c r="J22" i="32"/>
  <c r="R22" i="32" s="1"/>
  <c r="J21" i="32"/>
  <c r="R21" i="32" s="1"/>
  <c r="J15" i="32"/>
  <c r="R15" i="32" s="1"/>
  <c r="J20" i="32"/>
  <c r="R20" i="32" s="1"/>
  <c r="R17" i="32" l="1"/>
  <c r="T17" i="32" s="1"/>
  <c r="U17" i="32" s="1"/>
  <c r="T15" i="32"/>
  <c r="U15" i="32" s="1"/>
  <c r="T21" i="32"/>
  <c r="U21" i="32" s="1"/>
  <c r="T20" i="32"/>
  <c r="U20" i="32" s="1"/>
  <c r="R23" i="32"/>
  <c r="T23" i="32" s="1"/>
  <c r="U23" i="32" s="1"/>
  <c r="J36" i="59"/>
  <c r="M33" i="59"/>
  <c r="M36" i="59" s="1"/>
  <c r="T16" i="32"/>
  <c r="U16" i="32" s="1"/>
  <c r="T22" i="32"/>
  <c r="U22" i="32" s="1"/>
  <c r="J11" i="32"/>
  <c r="R11" i="32" s="1"/>
  <c r="J10" i="32"/>
  <c r="R10" i="32" s="1"/>
  <c r="T10" i="32" s="1"/>
  <c r="T11" i="32" l="1"/>
  <c r="U11" i="32" s="1"/>
  <c r="Q20" i="32"/>
  <c r="T33" i="67"/>
  <c r="U10" i="32"/>
  <c r="R12" i="32"/>
  <c r="Q22" i="32"/>
  <c r="T35" i="67"/>
  <c r="Q21" i="32"/>
  <c r="T34" i="67"/>
  <c r="Q15" i="32"/>
  <c r="T31" i="67"/>
  <c r="M37" i="59"/>
  <c r="N36" i="59"/>
  <c r="N37" i="59" s="1"/>
  <c r="N39" i="59" s="1"/>
  <c r="N40" i="59" s="1"/>
  <c r="N41" i="59" s="1"/>
  <c r="T32" i="67"/>
  <c r="Q16" i="32"/>
  <c r="J37" i="59"/>
  <c r="K36" i="59"/>
  <c r="K37" i="59" s="1"/>
  <c r="K39" i="59" s="1"/>
  <c r="K40" i="59" s="1"/>
  <c r="K41" i="59" s="1"/>
  <c r="Q11" i="32" l="1"/>
  <c r="Q23" i="32"/>
  <c r="Q17" i="32"/>
  <c r="T12" i="32"/>
  <c r="U12" i="32" s="1"/>
  <c r="R24" i="32"/>
  <c r="Q10" i="32" l="1"/>
  <c r="Q12" i="32" s="1"/>
  <c r="Q24" i="32" s="1"/>
  <c r="Q25" i="32" s="1"/>
  <c r="T23" i="67"/>
  <c r="T30" i="67"/>
  <c r="T26" i="67" l="1"/>
  <c r="T37" i="67"/>
  <c r="T40" i="67" l="1"/>
  <c r="R25" i="32"/>
  <c r="R11" i="67" l="1"/>
  <c r="O11" i="32" l="1"/>
  <c r="U11" i="67"/>
  <c r="W11" i="67"/>
  <c r="V11" i="67"/>
  <c r="S11" i="32" l="1"/>
  <c r="R16" i="67" l="1"/>
  <c r="R12" i="67"/>
  <c r="R14" i="67"/>
  <c r="R15" i="67"/>
  <c r="R13" i="67"/>
  <c r="I23" i="67" l="1"/>
  <c r="I26" i="67" s="1"/>
  <c r="R10" i="67"/>
  <c r="O21" i="32"/>
  <c r="S21" i="32" s="1"/>
  <c r="R34" i="67"/>
  <c r="U15" i="67"/>
  <c r="W15" i="67"/>
  <c r="V15" i="67"/>
  <c r="O16" i="32"/>
  <c r="S16" i="32" s="1"/>
  <c r="R32" i="67"/>
  <c r="U13" i="67"/>
  <c r="V13" i="67"/>
  <c r="W13" i="67"/>
  <c r="O20" i="32"/>
  <c r="R33" i="67"/>
  <c r="U14" i="67"/>
  <c r="W14" i="67"/>
  <c r="V14" i="67"/>
  <c r="O15" i="32"/>
  <c r="R31" i="67"/>
  <c r="U12" i="67"/>
  <c r="W12" i="67"/>
  <c r="V12" i="67"/>
  <c r="O22" i="32"/>
  <c r="S22" i="32" s="1"/>
  <c r="R35" i="67"/>
  <c r="U16" i="67"/>
  <c r="W16" i="67"/>
  <c r="V16" i="67"/>
  <c r="U35" i="67" l="1"/>
  <c r="W35" i="67"/>
  <c r="V35" i="67"/>
  <c r="U34" i="67"/>
  <c r="W34" i="67"/>
  <c r="V34" i="67"/>
  <c r="U31" i="67"/>
  <c r="V31" i="67"/>
  <c r="W31" i="67"/>
  <c r="O17" i="32"/>
  <c r="S15" i="32"/>
  <c r="U33" i="67"/>
  <c r="V33" i="67"/>
  <c r="W33" i="67"/>
  <c r="O10" i="32"/>
  <c r="R23" i="67"/>
  <c r="R30" i="67"/>
  <c r="U10" i="67"/>
  <c r="W10" i="67"/>
  <c r="V10" i="67"/>
  <c r="O23" i="32"/>
  <c r="S20" i="32"/>
  <c r="U32" i="67"/>
  <c r="W32" i="67"/>
  <c r="V32" i="67"/>
  <c r="S10" i="32" l="1"/>
  <c r="O12" i="32"/>
  <c r="O24" i="32" s="1"/>
  <c r="O25" i="32" s="1"/>
  <c r="R26" i="67"/>
  <c r="U23" i="67"/>
  <c r="W23" i="67"/>
  <c r="V23" i="67"/>
  <c r="R37" i="67"/>
  <c r="U30" i="67"/>
  <c r="V30" i="67"/>
  <c r="W30" i="67"/>
  <c r="R40" i="67" l="1"/>
  <c r="U37" i="67"/>
  <c r="V37" i="67"/>
  <c r="W37" i="67"/>
  <c r="U26" i="67"/>
  <c r="W26" i="67"/>
  <c r="V26" i="67"/>
  <c r="U40" i="67" l="1"/>
  <c r="V40" i="67"/>
  <c r="W40" i="67"/>
</calcChain>
</file>

<file path=xl/comments1.xml><?xml version="1.0" encoding="utf-8"?>
<comments xmlns="http://schemas.openxmlformats.org/spreadsheetml/2006/main">
  <authors>
    <author>Kelly Xu</author>
  </authors>
  <commentList>
    <comment ref="H10" authorId="0" shapeId="0">
      <text>
        <r>
          <rPr>
            <b/>
            <sz val="10"/>
            <color indexed="81"/>
            <rFont val="Tahoma"/>
            <family val="2"/>
          </rPr>
          <t>Puget Sound Energy Elena Zakharova: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Contract Demand for schedules 41,85,86,87 are the average actual demand for June through August 2020. </t>
        </r>
      </text>
    </comment>
    <comment ref="D44" authorId="0" shapeId="0">
      <text>
        <r>
          <rPr>
            <b/>
            <sz val="10"/>
            <color indexed="81"/>
            <rFont val="Tahoma"/>
            <family val="2"/>
          </rPr>
          <t>Elena Zakharova:</t>
        </r>
        <r>
          <rPr>
            <sz val="10"/>
            <color indexed="81"/>
            <rFont val="Tahoma"/>
            <family val="2"/>
          </rPr>
          <t xml:space="preserve">
Revenue Adjustment Factor per 2019 GRC compliance filing.</t>
        </r>
      </text>
    </comment>
  </commentList>
</comments>
</file>

<file path=xl/comments2.xml><?xml version="1.0" encoding="utf-8"?>
<comments xmlns="http://schemas.openxmlformats.org/spreadsheetml/2006/main">
  <authors>
    <author>Amy Burton</author>
    <author>Puget Sound Energy</author>
  </authors>
  <commentList>
    <comment ref="B69" authorId="0" shapeId="0">
      <text>
        <r>
          <rPr>
            <b/>
            <sz val="9"/>
            <color indexed="81"/>
            <rFont val="Tahoma"/>
            <family val="2"/>
          </rPr>
          <t>Amy Burton:</t>
        </r>
        <r>
          <rPr>
            <sz val="9"/>
            <color indexed="81"/>
            <rFont val="Tahoma"/>
            <family val="2"/>
          </rPr>
          <t xml:space="preserve">
includes fuel for purchases, injections and withdrawals
</t>
        </r>
      </text>
    </comment>
    <comment ref="G98" authorId="1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Loads before 0.2% loss factor
</t>
        </r>
      </text>
    </comment>
  </commentList>
</comments>
</file>

<file path=xl/comments3.xml><?xml version="1.0" encoding="utf-8"?>
<comments xmlns="http://schemas.openxmlformats.org/spreadsheetml/2006/main">
  <authors>
    <author>Puget Sound Energy</author>
  </authors>
  <commentList>
    <comment ref="G76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Loads before 0.2% loss factor
</t>
        </r>
      </text>
    </comment>
  </commentList>
</comments>
</file>

<file path=xl/sharedStrings.xml><?xml version="1.0" encoding="utf-8"?>
<sst xmlns="http://schemas.openxmlformats.org/spreadsheetml/2006/main" count="756" uniqueCount="418">
  <si>
    <t>Billing</t>
  </si>
  <si>
    <t>Rate</t>
  </si>
  <si>
    <t>Sales</t>
  </si>
  <si>
    <t>Determinants</t>
  </si>
  <si>
    <t>per</t>
  </si>
  <si>
    <t>Commodity</t>
  </si>
  <si>
    <t>Demand</t>
  </si>
  <si>
    <t>(Dth)</t>
  </si>
  <si>
    <t>Dth/day</t>
  </si>
  <si>
    <t>Costs</t>
  </si>
  <si>
    <t>(a)</t>
  </si>
  <si>
    <t>(b)</t>
  </si>
  <si>
    <t>(c)</t>
  </si>
  <si>
    <t>(d)</t>
  </si>
  <si>
    <t>CAPACITY COSTS</t>
  </si>
  <si>
    <t>Demand-1</t>
  </si>
  <si>
    <t>Cap. Demand</t>
  </si>
  <si>
    <t>Pipeline Capacity Release</t>
  </si>
  <si>
    <t>GAS SUPPLY COSTS</t>
  </si>
  <si>
    <t>Purchases</t>
  </si>
  <si>
    <t>Storage Withdrawals</t>
  </si>
  <si>
    <t>Storage Injections</t>
  </si>
  <si>
    <t>Total Capacity &amp; Gas Supply</t>
  </si>
  <si>
    <t>Total</t>
  </si>
  <si>
    <t>Schedule</t>
  </si>
  <si>
    <t>Puget Sound Energy</t>
  </si>
  <si>
    <t>Calculation of PGA Demand Rates</t>
  </si>
  <si>
    <t>Line</t>
  </si>
  <si>
    <t>Residential</t>
  </si>
  <si>
    <t>Commercial and Industrial</t>
  </si>
  <si>
    <t>Large Volume</t>
  </si>
  <si>
    <t>(c )</t>
  </si>
  <si>
    <t>(e)</t>
  </si>
  <si>
    <t>(g)</t>
  </si>
  <si>
    <t>(h)</t>
  </si>
  <si>
    <t>Calculation of PGA Commodity Rates</t>
  </si>
  <si>
    <t>Rates</t>
  </si>
  <si>
    <t>Change</t>
  </si>
  <si>
    <t>(f)</t>
  </si>
  <si>
    <t>16 (unit x 19)</t>
  </si>
  <si>
    <t>PGA Period</t>
  </si>
  <si>
    <t>Change Per Customer</t>
  </si>
  <si>
    <t>Annual</t>
  </si>
  <si>
    <t>Monthly</t>
  </si>
  <si>
    <t>Commercial &amp; Industrial</t>
  </si>
  <si>
    <t>Average</t>
  </si>
  <si>
    <t>Annual Sales Volume</t>
  </si>
  <si>
    <t>Schedule:</t>
  </si>
  <si>
    <t>Annual Sales:</t>
  </si>
  <si>
    <t>Current Pre-Tax Commodity Rate</t>
  </si>
  <si>
    <t>Percent Change</t>
  </si>
  <si>
    <t>Proposed Pre-Tax Commodity Rate</t>
  </si>
  <si>
    <t>Description</t>
  </si>
  <si>
    <t>Revenue Under Proposed Rates</t>
  </si>
  <si>
    <t>Revenue</t>
  </si>
  <si>
    <t>Current Commodity Rate (Sched. 101)</t>
  </si>
  <si>
    <t>Total Proposed PGA Rates</t>
  </si>
  <si>
    <t>Calculation of Proposed Schedule 101 Rates</t>
  </si>
  <si>
    <t>Total Residential</t>
  </si>
  <si>
    <t>Total Commercial &amp; Industrial</t>
  </si>
  <si>
    <t>Current</t>
  </si>
  <si>
    <t>Proposed</t>
  </si>
  <si>
    <t>Percent</t>
  </si>
  <si>
    <t>Volume (therms)</t>
  </si>
  <si>
    <t>Rate Sch</t>
  </si>
  <si>
    <t>Projected Sales Volume by Month (Therms)</t>
  </si>
  <si>
    <t>Summary of Proposed Schedule 101 Rate Changes</t>
  </si>
  <si>
    <t>Storage Release and Exchange</t>
  </si>
  <si>
    <t>Combined Annual and Monthly Customer Impact for PGA Period</t>
  </si>
  <si>
    <t>Weighted Average Cost of Gas (WACOG) per Therm</t>
  </si>
  <si>
    <t>Total All Gas Supply (1)</t>
  </si>
  <si>
    <t>Total Commodity (Therms) (2)</t>
  </si>
  <si>
    <t>(1)</t>
  </si>
  <si>
    <t>(2)</t>
  </si>
  <si>
    <t>Transportation Losses</t>
  </si>
  <si>
    <t>Total commodity includes firm and interrruptible sales, utility use, and distribution losses.</t>
  </si>
  <si>
    <t>Total gas supply is actual purchases including firm and interruptible sales, utility use, and distribution and transportation losses.</t>
  </si>
  <si>
    <t>Proposed Total Volumetric Rates</t>
  </si>
  <si>
    <t>Current Volumetric Demand Rates (Sched. 101)</t>
  </si>
  <si>
    <t>Current Gas Supply Demand Rates (Sched. 101)</t>
  </si>
  <si>
    <t>Contract Demand (therms)</t>
  </si>
  <si>
    <t>Current Volumetric Rates Including RAF (Schedule 101)</t>
  </si>
  <si>
    <t>Revenue Adjustment Factor (RAF)</t>
  </si>
  <si>
    <t>Schedule 101 Rates Including RAF</t>
  </si>
  <si>
    <t>Proposed Pre-Tax Volumetric Rate</t>
  </si>
  <si>
    <t>Current Pre-Tax Volumetric Rate</t>
  </si>
  <si>
    <t>Proposed Pre-Tax Gas Supply Demand Rate (1)</t>
  </si>
  <si>
    <t>Current Pre-Tax Gas Supply Demand Rate (1)</t>
  </si>
  <si>
    <t>(1) Gas supply demand charge is billed based on contract or fixed demand.</t>
  </si>
  <si>
    <t>Proposed Pre-Tax Volumetric Demand Rate</t>
  </si>
  <si>
    <t xml:space="preserve">Current Pre-Tax Volumetric Demand Rate </t>
  </si>
  <si>
    <t>Proposed Volumetric Rate Including RAF</t>
  </si>
  <si>
    <t>Total Current Volumetric Rate Including RAF</t>
  </si>
  <si>
    <t>Total Proposed Volumetric Rate Change, Before RAF (line 3 - line 11)</t>
  </si>
  <si>
    <t>Total Proposed Volumetric Rate Change, Including RAF (line 6 - line 14)</t>
  </si>
  <si>
    <t>Proposed Gas Supply Demand Rate Change, Before RAF (line 7 - line 15)</t>
  </si>
  <si>
    <t>Proposed Gas Supply Demand Rate Change, Including RAF (line 8 - line 16)</t>
  </si>
  <si>
    <t>Low income charge (Schedule 129)</t>
  </si>
  <si>
    <t>Conservation charge (Schedule 120)</t>
  </si>
  <si>
    <t>Deferral amortization (Schedule 106)</t>
  </si>
  <si>
    <t>Cost of gas (Schedule 101)</t>
  </si>
  <si>
    <t>Total volumetric charges</t>
  </si>
  <si>
    <t>Delivery charge (Schedule 23)</t>
  </si>
  <si>
    <t>Total monthly bill</t>
  </si>
  <si>
    <t>Change from bill under current rates</t>
  </si>
  <si>
    <t>Percent change from bill under current rates</t>
  </si>
  <si>
    <t>Customer charge ($/month)</t>
  </si>
  <si>
    <t>Volumetric charges ($/therm)</t>
  </si>
  <si>
    <t>from</t>
  </si>
  <si>
    <t>Previous PGA</t>
  </si>
  <si>
    <t>Total Average Cost per Therm (Commodity and Demand)</t>
  </si>
  <si>
    <t>Deliverability Demand</t>
  </si>
  <si>
    <t xml:space="preserve">Proposed Gas Supply Demand Rate Including RAF </t>
  </si>
  <si>
    <t>Current Gas Supply Demand Rate Including RAF</t>
  </si>
  <si>
    <t>Projected Annual Commodity Cost (Revenue Requirement)</t>
  </si>
  <si>
    <t>Volume</t>
  </si>
  <si>
    <t>Rate Class</t>
  </si>
  <si>
    <t>A</t>
  </si>
  <si>
    <t>B</t>
  </si>
  <si>
    <t>C</t>
  </si>
  <si>
    <t>H</t>
  </si>
  <si>
    <t>Gas Supply Demand Charge Including Revenue Adjustment Factor</t>
  </si>
  <si>
    <t>Change in Average Rate per Therm</t>
  </si>
  <si>
    <t>Rate Schedule</t>
  </si>
  <si>
    <t>Billing Determinants</t>
  </si>
  <si>
    <t>Proposed Contract Demand Rate Including RAF</t>
  </si>
  <si>
    <t>Contract Demand Revenue Under Proposed Rates</t>
  </si>
  <si>
    <t>Proposed Average Rate per Therm</t>
  </si>
  <si>
    <t>Revenue Under Current Rates</t>
  </si>
  <si>
    <t>Current Contract Demand Rates Including RAF</t>
  </si>
  <si>
    <t>Contract Demand Revenue Under Current Rates</t>
  </si>
  <si>
    <t>Current Average Rate per Therm</t>
  </si>
  <si>
    <t>Interruptible</t>
  </si>
  <si>
    <t>Total Interruptible</t>
  </si>
  <si>
    <t>Customers (1)</t>
  </si>
  <si>
    <t>(1) Average customers for schedule 16 is the average numbers of mantles</t>
  </si>
  <si>
    <t>(2) Includes gas supply demand charge.</t>
  </si>
  <si>
    <t>Total Percentage Change Including RAF (2)</t>
  </si>
  <si>
    <t>Charges</t>
  </si>
  <si>
    <t>Subtotal</t>
  </si>
  <si>
    <t>Merger rate credit (Schedule 132)</t>
  </si>
  <si>
    <t>Total volumetric rates less gas costs</t>
  </si>
  <si>
    <t>Current Rates</t>
  </si>
  <si>
    <t>Schedule 101 Change</t>
  </si>
  <si>
    <t xml:space="preserve">Rates </t>
  </si>
  <si>
    <t>Effective date:</t>
  </si>
  <si>
    <t>Basic charge</t>
  </si>
  <si>
    <t>Property tax charge (Schedule 140)</t>
  </si>
  <si>
    <t>Decoupling charge (Schedule 142)</t>
  </si>
  <si>
    <t>Forecasted Sales Volumes and Customer Counts</t>
  </si>
  <si>
    <t>Number of Customers by Month</t>
  </si>
  <si>
    <t>16 (1)</t>
  </si>
  <si>
    <t>(1) Number of mantles</t>
  </si>
  <si>
    <t>41T</t>
  </si>
  <si>
    <t>85T</t>
  </si>
  <si>
    <t>Limited Interruptible</t>
  </si>
  <si>
    <t>86T</t>
  </si>
  <si>
    <t>87T</t>
  </si>
  <si>
    <t>Year-round Direct Connect Pipeline</t>
  </si>
  <si>
    <t>NWP TF-1 Standard</t>
  </si>
  <si>
    <t>NWP TF-1 Evergreen</t>
  </si>
  <si>
    <t>NWP Delivery Upgrade Contracts</t>
  </si>
  <si>
    <t xml:space="preserve">Subtotal </t>
  </si>
  <si>
    <t>Storage Related Direct Connect Pipeline</t>
  </si>
  <si>
    <t>Direct Connect Storage Contracts</t>
  </si>
  <si>
    <t>NWP SGS - 2 (J. P. Leased)</t>
  </si>
  <si>
    <t>Commodity W/drawal</t>
  </si>
  <si>
    <t>Subtotal Northwest Pipeline</t>
  </si>
  <si>
    <t>Westcoast (from Station2)</t>
  </si>
  <si>
    <t xml:space="preserve">Demand </t>
  </si>
  <si>
    <t>Foothills (from NGTL to GTN)</t>
  </si>
  <si>
    <t>GTN (from Foothills to NWP)</t>
  </si>
  <si>
    <t>Upstream Storage Contracts</t>
  </si>
  <si>
    <t xml:space="preserve">QPC Clay Basin </t>
  </si>
  <si>
    <t>Commodity Injection</t>
  </si>
  <si>
    <t>Gross Capacity Cost</t>
  </si>
  <si>
    <t>NWP TF-1 segment to XXXXX</t>
  </si>
  <si>
    <t>NWP TF-1 segment to XXX</t>
  </si>
  <si>
    <t>NWP TF-2 temp.release to XXXX</t>
  </si>
  <si>
    <t>Subtotal Pipeline Release</t>
  </si>
  <si>
    <t>JP Owned-Release to Power Book</t>
  </si>
  <si>
    <t>SGS-2 temp.release to XXXX</t>
  </si>
  <si>
    <t>CB Release/AMA to XXX</t>
  </si>
  <si>
    <t>Subtotal Storage Release</t>
  </si>
  <si>
    <t>Net Capacity Cost</t>
  </si>
  <si>
    <t>Forecasted</t>
  </si>
  <si>
    <t>Volume (Therms)</t>
  </si>
  <si>
    <t>CRM Charge (Schedule 149)</t>
  </si>
  <si>
    <t>Puget Sound Energy - Gas</t>
  </si>
  <si>
    <t>Summary of Gas Cost Allocation</t>
  </si>
  <si>
    <t>Compliance Filing Test Year With Gas</t>
  </si>
  <si>
    <t>Line No.</t>
  </si>
  <si>
    <t>Residential (16,23,53)</t>
  </si>
  <si>
    <t>Unit Demand Costs from Cost Study (1)</t>
  </si>
  <si>
    <t>Percent of Total Demand Cost</t>
  </si>
  <si>
    <t>Proposed Gas Supply Demand Rates (Sched. 101)</t>
  </si>
  <si>
    <t>Projected Annual Demand Cost (Revenue Requirement) (2)</t>
  </si>
  <si>
    <t>(2) Allocated based on line 6</t>
  </si>
  <si>
    <t>Estimated PGA Revenue Under Cost of Service Rates (line 4 x line 5)</t>
  </si>
  <si>
    <t>Revenue Under Proposed Gas Supply Demand Rates (line 3 x line 9)</t>
  </si>
  <si>
    <t>Revenue Requirement for Volumetric Charge (line 7 - line 10)</t>
  </si>
  <si>
    <t>Proposed Volumetric Demand Rates (line 11 / line 4)</t>
  </si>
  <si>
    <t>Proposed Schedule 16 Rate per Mantle (line 12 x 19)</t>
  </si>
  <si>
    <t>Proposed Total Demand Revenue ((line 2 x line 12) + (line 3 x line 9))</t>
  </si>
  <si>
    <t>Total Forecasted</t>
  </si>
  <si>
    <t>Margin</t>
  </si>
  <si>
    <t>Margin Rate</t>
  </si>
  <si>
    <t>$/Therm</t>
  </si>
  <si>
    <t>Margin Revenue</t>
  </si>
  <si>
    <t>D</t>
  </si>
  <si>
    <t xml:space="preserve">F </t>
  </si>
  <si>
    <t>I</t>
  </si>
  <si>
    <t>J</t>
  </si>
  <si>
    <t>K</t>
  </si>
  <si>
    <t>L</t>
  </si>
  <si>
    <t>M</t>
  </si>
  <si>
    <t>N</t>
  </si>
  <si>
    <t>O</t>
  </si>
  <si>
    <t>P</t>
  </si>
  <si>
    <t>Q</t>
  </si>
  <si>
    <t>23,53</t>
  </si>
  <si>
    <t>Residential Gas Lights</t>
  </si>
  <si>
    <t>Non-exclusive Interruptible</t>
  </si>
  <si>
    <t>Commercial &amp; Industrial Transportation</t>
  </si>
  <si>
    <t>31T</t>
  </si>
  <si>
    <t>Large Volume Transportation</t>
  </si>
  <si>
    <t>Interruptible Transportation</t>
  </si>
  <si>
    <t>Limited Interruptible Transportation</t>
  </si>
  <si>
    <t>Non-exclusive Interruptible Transportation</t>
  </si>
  <si>
    <t>Contracts</t>
  </si>
  <si>
    <t>By Customer Class</t>
  </si>
  <si>
    <t>Commercial &amp; industrial (31,31T)</t>
  </si>
  <si>
    <t>Large volume (41,41T)</t>
  </si>
  <si>
    <t>Interruptible (85,85T)</t>
  </si>
  <si>
    <t>Limited interruptible (86,86T)</t>
  </si>
  <si>
    <t>Non exclusive interruptible (87,87T)</t>
  </si>
  <si>
    <t>Percent Change in Volumetric Demand Rate</t>
  </si>
  <si>
    <t>Proposed Change in Volumetric Demand Rate (line 12 - line 2)</t>
  </si>
  <si>
    <t>Revenue Under Current Rates (line 17 x line 18)</t>
  </si>
  <si>
    <t>Proposed Commodity Rates (line 20 / line 18)</t>
  </si>
  <si>
    <t>Revenue Under Proposed Rates (line 21 x line 18)</t>
  </si>
  <si>
    <t>Schedule 16 Rate per Mantle (line 21 x 19)</t>
  </si>
  <si>
    <t>Proposed Change in Commodity Rate (line 21 - line 17)</t>
  </si>
  <si>
    <t>Proposed Gas Supply Demand Charge (line 9)</t>
  </si>
  <si>
    <t>Proposed Gas Supply Demand Charge Including RAF (line 26 x (1 + line 27))</t>
  </si>
  <si>
    <t>Proposed Volumetric Demand Rates (line 14)</t>
  </si>
  <si>
    <t>Proposed Commodity Rates (line 21)</t>
  </si>
  <si>
    <t>Proposed Total Volumetric Rates Including RAF (line 31 x (1 + line 27))</t>
  </si>
  <si>
    <t>Schedule 16 Rate per Mantle (line 32 x 19)</t>
  </si>
  <si>
    <t>Proposed Volumetric Change Including RAF (line 32 - line 34)</t>
  </si>
  <si>
    <t>NWP TF-1 Winter Only</t>
  </si>
  <si>
    <t xml:space="preserve">NWP TF-2 </t>
  </si>
  <si>
    <t>Year-round Up/Down Stream Pipeline</t>
  </si>
  <si>
    <t>City of Enumclaw (Downstream)</t>
  </si>
  <si>
    <t>NGTL (from Alberta)</t>
  </si>
  <si>
    <t>Sources: Exhibit PGA-1</t>
  </si>
  <si>
    <t>Hedging</t>
  </si>
  <si>
    <t>Rentals</t>
  </si>
  <si>
    <t>NWP LS-1 (Plymouth LNG)</t>
  </si>
  <si>
    <t>Liquefaction/Vaporization</t>
  </si>
  <si>
    <t>Short-term firm from Power Book</t>
  </si>
  <si>
    <t>Shaded Information is Designated as CONFIDENTIAL per WAC 480-07-160</t>
  </si>
  <si>
    <t>Revenue Adjustment Factor Calculation</t>
  </si>
  <si>
    <t>Operating Revenue Deduction (Bad Debt Rate)</t>
  </si>
  <si>
    <t>State Utility Tax Rate</t>
  </si>
  <si>
    <t>WUTC Filing Fee</t>
  </si>
  <si>
    <t>Bad Debt</t>
  </si>
  <si>
    <t>Net St Utility Tax = [(1-Bad Debt)*State Utility Tax Rate]</t>
  </si>
  <si>
    <t>WUTC Fee</t>
  </si>
  <si>
    <t>Sum</t>
  </si>
  <si>
    <t>1-Sum</t>
  </si>
  <si>
    <t>1/(1-Sum)</t>
  </si>
  <si>
    <t>Rate Change Impacts by Rate Schedule</t>
  </si>
  <si>
    <t>Sch 101</t>
  </si>
  <si>
    <t>Sch 106</t>
  </si>
  <si>
    <t>Sch 120</t>
  </si>
  <si>
    <t>Sch 129</t>
  </si>
  <si>
    <t>Sch 140</t>
  </si>
  <si>
    <t>Sch 141</t>
  </si>
  <si>
    <t>Sch 141X</t>
  </si>
  <si>
    <t>Sch 141Y</t>
  </si>
  <si>
    <t>Sch 142</t>
  </si>
  <si>
    <t>Sch 149</t>
  </si>
  <si>
    <r>
      <t>(Therms)</t>
    </r>
    <r>
      <rPr>
        <vertAlign val="superscript"/>
        <sz val="8"/>
        <color theme="1"/>
        <rFont val="Arial"/>
        <family val="2"/>
      </rPr>
      <t xml:space="preserve"> (1)</t>
    </r>
  </si>
  <si>
    <r>
      <t>Revenue</t>
    </r>
    <r>
      <rPr>
        <vertAlign val="superscript"/>
        <sz val="8"/>
        <color theme="1"/>
        <rFont val="Arial"/>
        <family val="2"/>
      </rPr>
      <t xml:space="preserve"> (1)</t>
    </r>
  </si>
  <si>
    <t>Revenue (3)</t>
  </si>
  <si>
    <t>E=D/C</t>
  </si>
  <si>
    <t xml:space="preserve">G=E*F </t>
  </si>
  <si>
    <t xml:space="preserve">R </t>
  </si>
  <si>
    <t xml:space="preserve">S </t>
  </si>
  <si>
    <r>
      <t>Rentals</t>
    </r>
    <r>
      <rPr>
        <vertAlign val="superscript"/>
        <sz val="8"/>
        <rFont val="Arial"/>
        <family val="2"/>
      </rPr>
      <t>(2)</t>
    </r>
  </si>
  <si>
    <t>ERF adjusting charge (Schedule 141)</t>
  </si>
  <si>
    <t xml:space="preserve">Combined </t>
  </si>
  <si>
    <t>EDIT adjusting charge (Schedule 141X)</t>
  </si>
  <si>
    <t>Tax Reform Credit (Schedule 141Y)</t>
  </si>
  <si>
    <t>12ME Oct 2020</t>
  </si>
  <si>
    <t>November 1, 2019</t>
  </si>
  <si>
    <t>Summary of Projected Gas Costs for PGA Period November 2019 - October 2020</t>
  </si>
  <si>
    <t>Deferral amortization (Schedule 106A Supplemental)</t>
  </si>
  <si>
    <t>Deferral amortization (Schedule 106B Supplemental)</t>
  </si>
  <si>
    <t xml:space="preserve">Revenue Impacts </t>
  </si>
  <si>
    <t>Combined</t>
  </si>
  <si>
    <t>U= S/R</t>
  </si>
  <si>
    <t>V= T/R</t>
  </si>
  <si>
    <t>W= S+T/R</t>
  </si>
  <si>
    <t>T</t>
  </si>
  <si>
    <t>cross check</t>
  </si>
  <si>
    <t>% Change</t>
  </si>
  <si>
    <t xml:space="preserve">Revenue </t>
  </si>
  <si>
    <t>Schedule 106 Change (Including Supplemental 106A &amp; 106B)</t>
  </si>
  <si>
    <t>Schedule 106 Rates                  (Including Supplemental 106A &amp; 106B)           Including RAF</t>
  </si>
  <si>
    <t>Schedules 101 and 106 (Including Supplemental 106A &amp; 106B)</t>
  </si>
  <si>
    <t>(Including Supplemental 106A &amp; 106B)</t>
  </si>
  <si>
    <t>Typical Residential Bill Impacts of Proposed Changes to Schedule 101 and 106 Rates (Including Supplemental 106A &amp; 106B)</t>
  </si>
  <si>
    <t>Sch 106 (Including Supplemental 106A &amp; 106B)</t>
  </si>
  <si>
    <t>Total Annual</t>
  </si>
  <si>
    <t>November 1, 2020</t>
  </si>
  <si>
    <t>Nov 20 - Oct 21</t>
  </si>
  <si>
    <t>Source: 2020 Forecast customer counts and delivered volumes.</t>
  </si>
  <si>
    <r>
      <t xml:space="preserve">Projected Volume </t>
    </r>
    <r>
      <rPr>
        <sz val="8"/>
        <color rgb="FF0000FF"/>
        <rFont val="Arial"/>
        <family val="2"/>
      </rPr>
      <t>Nov. 20 - Oct. 21</t>
    </r>
    <r>
      <rPr>
        <sz val="8"/>
        <rFont val="Arial"/>
        <family val="2"/>
      </rPr>
      <t xml:space="preserve"> (therms)</t>
    </r>
  </si>
  <si>
    <t>2019 GRC (UG-190530)</t>
  </si>
  <si>
    <t>2019 GRC (UG-190530) - Test Year Ended December 31, 2018</t>
  </si>
  <si>
    <t>Source: 2019 Gas General Rate Case, Cost of service model.</t>
  </si>
  <si>
    <t>E</t>
  </si>
  <si>
    <t>F</t>
  </si>
  <si>
    <t>G</t>
  </si>
  <si>
    <t>Units</t>
  </si>
  <si>
    <t>Res
16, 23 &amp; 53</t>
  </si>
  <si>
    <t>Commercial &amp; Industrial
31 &amp; 31T</t>
  </si>
  <si>
    <t>Large Volume
41 &amp; 41T</t>
  </si>
  <si>
    <t>Interruptible
85 &amp; 85T</t>
  </si>
  <si>
    <t>Limited Interruptible
86 &amp; 86T</t>
  </si>
  <si>
    <t>Non-Exclusive Interruptible
87 &amp; 87T</t>
  </si>
  <si>
    <t>Spl Contracts</t>
  </si>
  <si>
    <t>Annual Throughput (Sales &amp; Transport Excluding Spl Contracts)</t>
  </si>
  <si>
    <t>(Therms)</t>
  </si>
  <si>
    <t>Annual Sales</t>
  </si>
  <si>
    <t>Nov-Mar Winter Throughput (Sales &amp; Transport Excluding Spl Contracts)</t>
  </si>
  <si>
    <t>Nov-Mar Winter Sales</t>
  </si>
  <si>
    <t>Design Day Sales</t>
  </si>
  <si>
    <t>Cost Allocations</t>
  </si>
  <si>
    <t>Indication</t>
  </si>
  <si>
    <t>Winter Sales</t>
  </si>
  <si>
    <t>Design Peak</t>
  </si>
  <si>
    <t>Sys.Balanc'g</t>
  </si>
  <si>
    <t>Williams Northwest Pipeline,  Gas Transmission Northwest, NGTL, Foothills</t>
  </si>
  <si>
    <t>YR Capacity</t>
  </si>
  <si>
    <t>TF-2 for PSE Owned Storage &amp; JP Leased</t>
  </si>
  <si>
    <t>TF-2</t>
  </si>
  <si>
    <t>Jackson Prairie Storage plus Williams Northwest Pipeline TF-2</t>
  </si>
  <si>
    <t>JP</t>
  </si>
  <si>
    <t>Delivered Product Peaking Contract</t>
  </si>
  <si>
    <t>PC</t>
  </si>
  <si>
    <t>Clay Basin Storage</t>
  </si>
  <si>
    <t>CB</t>
  </si>
  <si>
    <t>Illustrative Costs</t>
  </si>
  <si>
    <t>Clay Basin Storage + Credit for release of JP</t>
  </si>
  <si>
    <t>Illustrative Demand Component</t>
  </si>
  <si>
    <t>PGA Demand Component</t>
  </si>
  <si>
    <t>PGA System Balancing Component</t>
  </si>
  <si>
    <t>(1) Source: 2019 Gas General Rate Case, Cost of service model.</t>
  </si>
  <si>
    <t>DEMAND COST</t>
  </si>
  <si>
    <t>Firm Transportation</t>
  </si>
  <si>
    <t>Northwest Pipeline</t>
  </si>
  <si>
    <t>NWP TF-1</t>
  </si>
  <si>
    <t>Short-term winter firm from Power Book</t>
  </si>
  <si>
    <t>NWP TF-1 segment to IGI Resources</t>
  </si>
  <si>
    <t>NWP TF-1 segment to Avista</t>
  </si>
  <si>
    <t>City of Enumclaw</t>
  </si>
  <si>
    <t>TC Energy</t>
  </si>
  <si>
    <t>NGTL, Foothills, GTN</t>
  </si>
  <si>
    <t>Westcoast Energy</t>
  </si>
  <si>
    <t>Firm Storage Service</t>
  </si>
  <si>
    <t>JP SGS-2F</t>
  </si>
  <si>
    <t>Capacity Demand</t>
  </si>
  <si>
    <t>Dominion Energy Questar Pipeline</t>
  </si>
  <si>
    <t>Firm Lateral Transportation</t>
  </si>
  <si>
    <t>Firm Storage Redelivery Transportation</t>
  </si>
  <si>
    <t>NWP TF-1 Winter Only JP</t>
  </si>
  <si>
    <t>NWP TF-2 (JP)</t>
  </si>
  <si>
    <t>PSE Release from Gas to Power</t>
  </si>
  <si>
    <t>COMMODITY COST</t>
  </si>
  <si>
    <t>Purchased Gas</t>
  </si>
  <si>
    <t>Variable Storage</t>
  </si>
  <si>
    <t>Clay Basin FSS Injection</t>
  </si>
  <si>
    <t>Clay Basin FSS Withdrawal</t>
  </si>
  <si>
    <t>Commodity Withdrawal</t>
  </si>
  <si>
    <t>Variable Pipeline</t>
  </si>
  <si>
    <t>Delivery</t>
  </si>
  <si>
    <t>Redelivery</t>
  </si>
  <si>
    <t>Storage Activity</t>
  </si>
  <si>
    <t>RNG</t>
  </si>
  <si>
    <t>RNG Market Premium</t>
  </si>
  <si>
    <t>Hedging Program (+Loss/-Gain)</t>
  </si>
  <si>
    <r>
      <t>Pipeline Capacity Release</t>
    </r>
    <r>
      <rPr>
        <vertAlign val="superscript"/>
        <sz val="8"/>
        <rFont val="Arial"/>
        <family val="2"/>
      </rPr>
      <t>1</t>
    </r>
  </si>
  <si>
    <r>
      <t>NWP TF-2 temp.release to Cascade</t>
    </r>
    <r>
      <rPr>
        <vertAlign val="superscript"/>
        <sz val="8"/>
        <rFont val="Arial"/>
        <family val="2"/>
      </rPr>
      <t>2</t>
    </r>
  </si>
  <si>
    <r>
      <rPr>
        <vertAlign val="superscript"/>
        <sz val="8"/>
        <rFont val="Arial"/>
        <family val="2"/>
      </rPr>
      <t xml:space="preserve">(1) </t>
    </r>
    <r>
      <rPr>
        <sz val="8"/>
        <rFont val="Arial"/>
        <family val="2"/>
      </rPr>
      <t>Rates for Schedule 23 customers in effect September 1, 2020</t>
    </r>
  </si>
  <si>
    <r>
      <t xml:space="preserve">Summary of Projected Gas Costs for PGA Period </t>
    </r>
    <r>
      <rPr>
        <b/>
        <sz val="8"/>
        <color rgb="FF0000FF"/>
        <rFont val="Arial"/>
        <family val="2"/>
      </rPr>
      <t>November 2020 - October 2021</t>
    </r>
  </si>
  <si>
    <t>Sched 101</t>
  </si>
  <si>
    <t>Proposed Rates</t>
  </si>
  <si>
    <t>Schedule 23 Residential</t>
  </si>
  <si>
    <t>Delivery Charge</t>
  </si>
  <si>
    <t>Therms</t>
  </si>
  <si>
    <t>Schedule 16 Gas Lights</t>
  </si>
  <si>
    <t>Schedule 31 Commercial &amp; Industrial - Sales</t>
  </si>
  <si>
    <t>Schedule 41 Large Volume High Load Factor - Sales</t>
  </si>
  <si>
    <t>Delivery Charge:</t>
  </si>
  <si>
    <t>Demand Charge</t>
  </si>
  <si>
    <t>Schedule 85 Interruptible - Sales</t>
  </si>
  <si>
    <t>Schedule 86 Limited Interruptible - Sales</t>
  </si>
  <si>
    <t>Schedule 87 Non-exclusive Interruptible - Sales</t>
  </si>
  <si>
    <t>EDIT adjusting charge (Schedule 141Z)</t>
  </si>
  <si>
    <t>UG-190530</t>
  </si>
  <si>
    <t>(1) Weather normalized volume and margin for 12 months ending December 2018, at approved rates from UG-190530 GRC compliance filing. The rates do not include schedules 140, 141 and 142.</t>
  </si>
  <si>
    <t>(2) Forecasted annual rental counts calculated using actual July 2020 count.</t>
  </si>
  <si>
    <t>(3) Forecasted revenues at current rates effective October 1, 2020.</t>
  </si>
  <si>
    <t>12ME Oct. 2021</t>
  </si>
  <si>
    <t>REDACTED VERSION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</si>
</sst>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2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164" formatCode="&quot;$&quot;#,##0.0000_);\(&quot;$&quot;#,##0.0000\)"/>
    <numFmt numFmtId="165" formatCode="&quot;$&quot;#,##0.0000"/>
    <numFmt numFmtId="166" formatCode="0.0000"/>
    <numFmt numFmtId="167" formatCode="&quot;$&quot;#,##0"/>
    <numFmt numFmtId="168" formatCode="&quot;$&quot;#,##0.000"/>
    <numFmt numFmtId="169" formatCode="_(&quot;$&quot;* #,##0_);_(&quot;$&quot;* \(#,##0\);_(&quot;$&quot;* &quot;-&quot;??_);_(@_)"/>
    <numFmt numFmtId="170" formatCode="0.0000%"/>
    <numFmt numFmtId="171" formatCode="&quot;$&quot;#,##0.00000"/>
    <numFmt numFmtId="172" formatCode="_(* #,##0_);_(* \(#,##0\);_(* &quot;-&quot;??_);_(@_)"/>
    <numFmt numFmtId="173" formatCode="0.000%"/>
    <numFmt numFmtId="174" formatCode="_(&quot;$&quot;* #,##0.00000_);_(&quot;$&quot;* \(#,##0.00000\);_(&quot;$&quot;* &quot;-&quot;??_);_(@_)"/>
    <numFmt numFmtId="175" formatCode="0.0%"/>
    <numFmt numFmtId="176" formatCode="&quot;$&quot;#,##0.00000_);[Red]\(&quot;$&quot;#,##0.00000\)"/>
    <numFmt numFmtId="177" formatCode="&quot;$&quot;#,##0.00000_);\(&quot;$&quot;#,##0.00000\)"/>
    <numFmt numFmtId="178" formatCode="#,##0.00000_);[Red]\(#,##0.00000\)"/>
    <numFmt numFmtId="179" formatCode="#,##0.00000_);\(#,##0.00000\)"/>
    <numFmt numFmtId="180" formatCode="_(* #,##0.00000_);_(* \(#,##0.00000\);_(* &quot;-&quot;??_);_(@_)"/>
    <numFmt numFmtId="181" formatCode="_(&quot;$&quot;* #,##0.00000_);_(&quot;$&quot;* \(#,##0.00000\);_(&quot;$&quot;* &quot;-&quot;?????_);_(@_)"/>
    <numFmt numFmtId="182" formatCode="_(&quot;$&quot;* #,##0.0000_);_(&quot;$&quot;* \(#,##0.0000\);_(&quot;$&quot;* &quot;-&quot;?????_);_(@_)"/>
    <numFmt numFmtId="183" formatCode="_(&quot;$&quot;* #,##0.00_);_(&quot;$&quot;* \(#,##0.00\);_(&quot;$&quot;* &quot;-&quot;?????_);_(@_)"/>
    <numFmt numFmtId="184" formatCode="_(&quot;$&quot;* #,##0.00_);_(&quot;$&quot;* \(#,##0.00\);_(&quot;$&quot;* &quot;-&quot;_);_(@_)"/>
    <numFmt numFmtId="185" formatCode="0.000000%"/>
    <numFmt numFmtId="186" formatCode="_(* #,##0.0000000_);_(* \(#,##0.0000000\);_(* &quot;-&quot;???????_);_(@_)"/>
    <numFmt numFmtId="187" formatCode="_(&quot;$&quot;* #,##0_);_(&quot;$&quot;* \(#,##0\);_(&quot;$&quot;* &quot;-&quot;?????_);_(@_)"/>
    <numFmt numFmtId="188" formatCode="_(* #,##0.0000000_);_(* \(#,##0.0000000\);_(* &quot;-&quot;??????_);_(@_)"/>
    <numFmt numFmtId="189" formatCode="_(* #,##0.0000_);_(* \(#,##0.0000\);_(* &quot;-&quot;??_);_(@_)"/>
  </numFmts>
  <fonts count="39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color indexed="81"/>
      <name val="Tahoma"/>
      <family val="2"/>
    </font>
    <font>
      <b/>
      <sz val="12"/>
      <name val="Arial"/>
      <family val="2"/>
    </font>
    <font>
      <sz val="10"/>
      <color indexed="81"/>
      <name val="Tahoma"/>
      <family val="2"/>
    </font>
    <font>
      <b/>
      <sz val="10"/>
      <color indexed="81"/>
      <name val="Tahoma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8"/>
      <name val="Arial"/>
      <family val="2"/>
    </font>
    <font>
      <b/>
      <sz val="8"/>
      <color rgb="FF008080"/>
      <name val="Arial"/>
      <family val="2"/>
    </font>
    <font>
      <b/>
      <sz val="8"/>
      <color rgb="FF009999"/>
      <name val="Arial"/>
      <family val="2"/>
    </font>
    <font>
      <sz val="8"/>
      <color rgb="FF009999"/>
      <name val="Arial"/>
      <family val="2"/>
    </font>
    <font>
      <sz val="8"/>
      <color indexed="21"/>
      <name val="Arial"/>
      <family val="2"/>
    </font>
    <font>
      <sz val="8"/>
      <color rgb="FF0000FF"/>
      <name val="Arial"/>
      <family val="2"/>
    </font>
    <font>
      <sz val="8"/>
      <color indexed="57"/>
      <name val="Arial"/>
      <family val="2"/>
    </font>
    <font>
      <sz val="8"/>
      <color rgb="FF008080"/>
      <name val="Arial"/>
      <family val="2"/>
    </font>
    <font>
      <sz val="8"/>
      <color indexed="12"/>
      <name val="Arial"/>
      <family val="2"/>
    </font>
    <font>
      <u/>
      <sz val="8"/>
      <name val="Arial"/>
      <family val="2"/>
    </font>
    <font>
      <sz val="8"/>
      <color rgb="FFFF0000"/>
      <name val="Arial"/>
      <family val="2"/>
    </font>
    <font>
      <sz val="8"/>
      <color theme="1"/>
      <name val="Arial"/>
      <family val="2"/>
    </font>
    <font>
      <b/>
      <sz val="8"/>
      <color rgb="FF0000FF"/>
      <name val="Arial"/>
      <family val="2"/>
    </font>
    <font>
      <b/>
      <sz val="8"/>
      <color theme="1"/>
      <name val="Arial"/>
      <family val="2"/>
    </font>
    <font>
      <vertAlign val="superscript"/>
      <sz val="8"/>
      <color theme="1"/>
      <name val="Arial"/>
      <family val="2"/>
    </font>
    <font>
      <vertAlign val="superscript"/>
      <sz val="8"/>
      <name val="Arial"/>
      <family val="2"/>
    </font>
    <font>
      <sz val="8"/>
      <color rgb="FFFF0000"/>
      <name val="Calibri"/>
      <family val="2"/>
      <scheme val="minor"/>
    </font>
    <font>
      <sz val="10"/>
      <name val="Arial"/>
      <family val="2"/>
    </font>
    <font>
      <b/>
      <i/>
      <sz val="8"/>
      <name val="Arial"/>
      <family val="2"/>
    </font>
    <font>
      <i/>
      <sz val="8"/>
      <name val="Arial"/>
      <family val="2"/>
    </font>
    <font>
      <b/>
      <u/>
      <sz val="8"/>
      <name val="Arial"/>
      <family val="2"/>
    </font>
    <font>
      <sz val="8"/>
      <color rgb="FF0070C0"/>
      <name val="Arial"/>
      <family val="2"/>
    </font>
    <font>
      <sz val="8"/>
      <name val="Calibri"/>
      <family val="2"/>
      <scheme val="minor"/>
    </font>
    <font>
      <sz val="8"/>
      <color rgb="FF008080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0000FF"/>
      <name val="Calibri"/>
      <family val="2"/>
      <scheme val="minor"/>
    </font>
    <font>
      <b/>
      <sz val="8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</fills>
  <borders count="31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rgb="FFFFFF00"/>
      </left>
      <right/>
      <top style="medium">
        <color rgb="FFFFFF00"/>
      </top>
      <bottom/>
      <diagonal/>
    </border>
    <border>
      <left/>
      <right/>
      <top style="medium">
        <color rgb="FFFFFF00"/>
      </top>
      <bottom/>
      <diagonal/>
    </border>
    <border>
      <left style="medium">
        <color rgb="FFFFFF00"/>
      </left>
      <right/>
      <top/>
      <bottom/>
      <diagonal/>
    </border>
    <border>
      <left style="medium">
        <color rgb="FFFFFF00"/>
      </left>
      <right/>
      <top/>
      <bottom style="medium">
        <color rgb="FFFFFF00"/>
      </bottom>
      <diagonal/>
    </border>
    <border>
      <left/>
      <right/>
      <top/>
      <bottom style="medium">
        <color rgb="FFFFFF00"/>
      </bottom>
      <diagonal/>
    </border>
    <border>
      <left/>
      <right style="medium">
        <color rgb="FFFFFF00"/>
      </right>
      <top style="medium">
        <color rgb="FFFFFF00"/>
      </top>
      <bottom/>
      <diagonal/>
    </border>
    <border>
      <left/>
      <right style="medium">
        <color rgb="FFFFFF00"/>
      </right>
      <top/>
      <bottom/>
      <diagonal/>
    </border>
    <border>
      <left/>
      <right style="medium">
        <color rgb="FFFFFF00"/>
      </right>
      <top/>
      <bottom style="medium">
        <color rgb="FFFFFF00"/>
      </bottom>
      <diagonal/>
    </border>
    <border>
      <left/>
      <right style="medium">
        <color rgb="FFFFFF00"/>
      </right>
      <top/>
      <bottom style="thin">
        <color indexed="64"/>
      </bottom>
      <diagonal/>
    </border>
    <border>
      <left style="medium">
        <color rgb="FFFFFF00"/>
      </left>
      <right/>
      <top/>
      <bottom style="thin">
        <color indexed="64"/>
      </bottom>
      <diagonal/>
    </border>
    <border>
      <left style="medium">
        <color rgb="FFFFFF00"/>
      </left>
      <right/>
      <top style="thin">
        <color indexed="64"/>
      </top>
      <bottom/>
      <diagonal/>
    </border>
  </borders>
  <cellStyleXfs count="10">
    <xf numFmtId="0" fontId="0" fillId="0" borderId="0"/>
    <xf numFmtId="44" fontId="9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3" fillId="3" borderId="2" applyNumberFormat="0">
      <alignment horizontal="center" vertical="center" wrapText="1"/>
    </xf>
    <xf numFmtId="0" fontId="2" fillId="0" borderId="0"/>
    <xf numFmtId="0" fontId="1" fillId="0" borderId="0"/>
    <xf numFmtId="9" fontId="29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</cellStyleXfs>
  <cellXfs count="632">
    <xf numFmtId="0" fontId="0" fillId="0" borderId="0" xfId="0"/>
    <xf numFmtId="0" fontId="12" fillId="0" borderId="0" xfId="0" applyFont="1" applyFill="1" applyAlignment="1">
      <alignment horizontal="centerContinuous"/>
    </xf>
    <xf numFmtId="0" fontId="4" fillId="0" borderId="0" xfId="0" applyFont="1" applyAlignment="1">
      <alignment horizontal="left"/>
    </xf>
    <xf numFmtId="0" fontId="4" fillId="0" borderId="0" xfId="0" applyFont="1"/>
    <xf numFmtId="0" fontId="13" fillId="0" borderId="0" xfId="0" applyFont="1" applyFill="1" applyAlignment="1">
      <alignment horizontal="centerContinuous"/>
    </xf>
    <xf numFmtId="0" fontId="14" fillId="0" borderId="0" xfId="0" applyFont="1" applyFill="1" applyAlignment="1">
      <alignment horizontal="centerContinuous"/>
    </xf>
    <xf numFmtId="0" fontId="4" fillId="0" borderId="0" xfId="0" applyFont="1" applyFill="1"/>
    <xf numFmtId="0" fontId="4" fillId="0" borderId="7" xfId="0" applyFont="1" applyBorder="1"/>
    <xf numFmtId="0" fontId="4" fillId="0" borderId="2" xfId="0" applyFont="1" applyBorder="1" applyAlignment="1">
      <alignment horizontal="centerContinuous"/>
    </xf>
    <xf numFmtId="0" fontId="4" fillId="0" borderId="0" xfId="0" applyFont="1" applyBorder="1" applyAlignment="1">
      <alignment horizontal="centerContinuous"/>
    </xf>
    <xf numFmtId="0" fontId="4" fillId="0" borderId="2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0" xfId="0" applyFont="1" applyBorder="1" applyAlignment="1">
      <alignment horizontal="left"/>
    </xf>
    <xf numFmtId="0" fontId="4" fillId="0" borderId="0" xfId="0" applyFont="1" applyBorder="1" applyAlignment="1">
      <alignment horizontal="center"/>
    </xf>
    <xf numFmtId="0" fontId="12" fillId="0" borderId="0" xfId="0" applyFont="1" applyBorder="1" applyAlignment="1">
      <alignment horizontal="left"/>
    </xf>
    <xf numFmtId="0" fontId="4" fillId="0" borderId="0" xfId="0" applyFont="1" applyFill="1" applyBorder="1" applyAlignment="1">
      <alignment horizontal="center"/>
    </xf>
    <xf numFmtId="0" fontId="4" fillId="0" borderId="0" xfId="0" applyFont="1" applyBorder="1" applyAlignment="1">
      <alignment horizontal="right"/>
    </xf>
    <xf numFmtId="44" fontId="15" fillId="0" borderId="0" xfId="1" applyFont="1" applyBorder="1" applyAlignment="1">
      <alignment horizontal="center"/>
    </xf>
    <xf numFmtId="0" fontId="4" fillId="0" borderId="0" xfId="0" applyFont="1" applyBorder="1"/>
    <xf numFmtId="181" fontId="15" fillId="0" borderId="0" xfId="0" applyNumberFormat="1" applyFont="1" applyFill="1" applyBorder="1"/>
    <xf numFmtId="37" fontId="4" fillId="0" borderId="0" xfId="0" applyNumberFormat="1" applyFont="1"/>
    <xf numFmtId="3" fontId="16" fillId="0" borderId="0" xfId="0" applyNumberFormat="1" applyFont="1"/>
    <xf numFmtId="2" fontId="4" fillId="0" borderId="0" xfId="0" applyNumberFormat="1" applyFont="1"/>
    <xf numFmtId="3" fontId="4" fillId="0" borderId="0" xfId="0" applyNumberFormat="1" applyFont="1"/>
    <xf numFmtId="3" fontId="18" fillId="0" borderId="0" xfId="0" applyNumberFormat="1" applyFont="1"/>
    <xf numFmtId="181" fontId="19" fillId="0" borderId="0" xfId="0" applyNumberFormat="1" applyFont="1"/>
    <xf numFmtId="42" fontId="4" fillId="0" borderId="0" xfId="0" applyNumberFormat="1" applyFont="1"/>
    <xf numFmtId="44" fontId="4" fillId="0" borderId="0" xfId="0" applyNumberFormat="1" applyFont="1"/>
    <xf numFmtId="175" fontId="4" fillId="0" borderId="0" xfId="0" applyNumberFormat="1" applyFont="1"/>
    <xf numFmtId="44" fontId="17" fillId="0" borderId="0" xfId="0" applyNumberFormat="1" applyFont="1" applyFill="1"/>
    <xf numFmtId="174" fontId="4" fillId="0" borderId="0" xfId="0" applyNumberFormat="1" applyFont="1"/>
    <xf numFmtId="181" fontId="4" fillId="0" borderId="0" xfId="0" applyNumberFormat="1" applyFont="1" applyBorder="1"/>
    <xf numFmtId="175" fontId="4" fillId="0" borderId="0" xfId="0" applyNumberFormat="1" applyFont="1" applyFill="1"/>
    <xf numFmtId="0" fontId="12" fillId="0" borderId="0" xfId="0" applyFont="1"/>
    <xf numFmtId="42" fontId="16" fillId="0" borderId="0" xfId="0" applyNumberFormat="1" applyFont="1" applyFill="1"/>
    <xf numFmtId="181" fontId="4" fillId="0" borderId="0" xfId="0" applyNumberFormat="1" applyFont="1" applyFill="1" applyBorder="1"/>
    <xf numFmtId="181" fontId="4" fillId="0" borderId="0" xfId="0" applyNumberFormat="1" applyFont="1"/>
    <xf numFmtId="9" fontId="4" fillId="0" borderId="0" xfId="0" applyNumberFormat="1" applyFont="1"/>
    <xf numFmtId="42" fontId="4" fillId="0" borderId="0" xfId="0" applyNumberFormat="1" applyFont="1" applyFill="1"/>
    <xf numFmtId="184" fontId="4" fillId="0" borderId="0" xfId="0" applyNumberFormat="1" applyFont="1"/>
    <xf numFmtId="0" fontId="4" fillId="0" borderId="0" xfId="0" applyFont="1" applyAlignment="1"/>
    <xf numFmtId="170" fontId="15" fillId="0" borderId="0" xfId="0" applyNumberFormat="1" applyFont="1" applyFill="1" applyBorder="1"/>
    <xf numFmtId="181" fontId="4" fillId="0" borderId="3" xfId="0" applyNumberFormat="1" applyFont="1" applyBorder="1"/>
    <xf numFmtId="183" fontId="4" fillId="0" borderId="0" xfId="0" applyNumberFormat="1" applyFont="1"/>
    <xf numFmtId="177" fontId="4" fillId="0" borderId="0" xfId="0" applyNumberFormat="1" applyFont="1"/>
    <xf numFmtId="181" fontId="15" fillId="0" borderId="0" xfId="0" applyNumberFormat="1" applyFont="1" applyFill="1"/>
    <xf numFmtId="0" fontId="4" fillId="0" borderId="0" xfId="0" applyFont="1" applyAlignment="1">
      <alignment horizontal="left" textRotation="180"/>
    </xf>
    <xf numFmtId="0" fontId="12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Continuous"/>
    </xf>
    <xf numFmtId="5" fontId="4" fillId="0" borderId="0" xfId="0" applyNumberFormat="1" applyFont="1" applyFill="1"/>
    <xf numFmtId="6" fontId="4" fillId="0" borderId="0" xfId="0" applyNumberFormat="1" applyFont="1" applyFill="1"/>
    <xf numFmtId="0" fontId="4" fillId="0" borderId="0" xfId="0" applyFont="1" applyFill="1" applyBorder="1"/>
    <xf numFmtId="178" fontId="20" fillId="0" borderId="0" xfId="0" applyNumberFormat="1" applyFont="1" applyFill="1" applyBorder="1"/>
    <xf numFmtId="0" fontId="4" fillId="0" borderId="0" xfId="0" applyFont="1" applyFill="1" applyAlignment="1">
      <alignment horizontal="center"/>
    </xf>
    <xf numFmtId="0" fontId="4" fillId="0" borderId="2" xfId="0" applyFont="1" applyFill="1" applyBorder="1" applyAlignment="1">
      <alignment horizontal="centerContinuous"/>
    </xf>
    <xf numFmtId="0" fontId="4" fillId="0" borderId="2" xfId="0" applyFont="1" applyFill="1" applyBorder="1" applyAlignment="1">
      <alignment horizontal="center" wrapText="1"/>
    </xf>
    <xf numFmtId="0" fontId="4" fillId="0" borderId="2" xfId="0" applyFont="1" applyFill="1" applyBorder="1" applyAlignment="1">
      <alignment horizontal="center"/>
    </xf>
    <xf numFmtId="0" fontId="21" fillId="0" borderId="0" xfId="0" applyFont="1" applyFill="1" applyAlignment="1">
      <alignment horizontal="center" wrapText="1"/>
    </xf>
    <xf numFmtId="176" fontId="4" fillId="0" borderId="3" xfId="0" applyNumberFormat="1" applyFont="1" applyFill="1" applyBorder="1" applyAlignment="1">
      <alignment horizontal="center"/>
    </xf>
    <xf numFmtId="0" fontId="4" fillId="0" borderId="3" xfId="0" applyFont="1" applyFill="1" applyBorder="1" applyAlignment="1">
      <alignment horizontal="center"/>
    </xf>
    <xf numFmtId="181" fontId="16" fillId="0" borderId="0" xfId="0" applyNumberFormat="1" applyFont="1" applyFill="1" applyBorder="1"/>
    <xf numFmtId="44" fontId="16" fillId="0" borderId="0" xfId="0" applyNumberFormat="1" applyFont="1" applyFill="1" applyBorder="1"/>
    <xf numFmtId="181" fontId="19" fillId="0" borderId="0" xfId="0" applyNumberFormat="1" applyFont="1" applyFill="1" applyBorder="1"/>
    <xf numFmtId="181" fontId="4" fillId="0" borderId="3" xfId="0" applyNumberFormat="1" applyFont="1" applyFill="1" applyBorder="1"/>
    <xf numFmtId="44" fontId="4" fillId="0" borderId="3" xfId="0" applyNumberFormat="1" applyFont="1" applyFill="1" applyBorder="1"/>
    <xf numFmtId="44" fontId="4" fillId="0" borderId="0" xfId="0" applyNumberFormat="1" applyFont="1" applyFill="1" applyBorder="1" applyAlignment="1">
      <alignment horizontal="left"/>
    </xf>
    <xf numFmtId="183" fontId="16" fillId="0" borderId="0" xfId="0" applyNumberFormat="1" applyFont="1" applyFill="1" applyBorder="1"/>
    <xf numFmtId="44" fontId="4" fillId="0" borderId="0" xfId="0" applyNumberFormat="1" applyFont="1" applyFill="1" applyBorder="1"/>
    <xf numFmtId="179" fontId="4" fillId="0" borderId="0" xfId="0" applyNumberFormat="1" applyFont="1" applyFill="1" applyBorder="1"/>
    <xf numFmtId="0" fontId="4" fillId="0" borderId="0" xfId="0" applyFont="1" applyFill="1" applyBorder="1" applyAlignment="1">
      <alignment wrapText="1"/>
    </xf>
    <xf numFmtId="175" fontId="16" fillId="0" borderId="0" xfId="0" applyNumberFormat="1" applyFont="1" applyFill="1" applyBorder="1"/>
    <xf numFmtId="175" fontId="4" fillId="0" borderId="0" xfId="0" applyNumberFormat="1" applyFont="1" applyFill="1" applyBorder="1"/>
    <xf numFmtId="170" fontId="19" fillId="0" borderId="0" xfId="0" applyNumberFormat="1" applyFont="1" applyFill="1" applyBorder="1"/>
    <xf numFmtId="175" fontId="12" fillId="0" borderId="0" xfId="0" applyNumberFormat="1" applyFont="1" applyFill="1" applyBorder="1"/>
    <xf numFmtId="173" fontId="20" fillId="0" borderId="0" xfId="0" applyNumberFormat="1" applyFont="1" applyFill="1" applyBorder="1"/>
    <xf numFmtId="0" fontId="4" fillId="0" borderId="0" xfId="0" quotePrefix="1" applyFont="1" applyFill="1" applyBorder="1" applyAlignment="1">
      <alignment horizontal="left"/>
    </xf>
    <xf numFmtId="185" fontId="20" fillId="0" borderId="0" xfId="0" applyNumberFormat="1" applyFont="1" applyFill="1" applyBorder="1"/>
    <xf numFmtId="0" fontId="12" fillId="0" borderId="0" xfId="0" applyFont="1" applyFill="1" applyAlignment="1"/>
    <xf numFmtId="0" fontId="12" fillId="0" borderId="0" xfId="0" applyFont="1" applyFill="1"/>
    <xf numFmtId="17" fontId="4" fillId="0" borderId="2" xfId="0" applyNumberFormat="1" applyFont="1" applyFill="1" applyBorder="1" applyAlignment="1">
      <alignment horizontal="center"/>
    </xf>
    <xf numFmtId="172" fontId="4" fillId="0" borderId="0" xfId="0" applyNumberFormat="1" applyFont="1" applyFill="1"/>
    <xf numFmtId="172" fontId="4" fillId="0" borderId="0" xfId="0" applyNumberFormat="1" applyFont="1" applyFill="1" applyBorder="1"/>
    <xf numFmtId="37" fontId="4" fillId="0" borderId="3" xfId="0" applyNumberFormat="1" applyFont="1" applyFill="1" applyBorder="1"/>
    <xf numFmtId="37" fontId="4" fillId="0" borderId="0" xfId="0" applyNumberFormat="1" applyFont="1" applyFill="1"/>
    <xf numFmtId="37" fontId="22" fillId="0" borderId="0" xfId="0" applyNumberFormat="1" applyFont="1" applyFill="1"/>
    <xf numFmtId="37" fontId="22" fillId="0" borderId="0" xfId="0" applyNumberFormat="1" applyFont="1" applyFill="1" applyBorder="1"/>
    <xf numFmtId="37" fontId="4" fillId="0" borderId="0" xfId="0" applyNumberFormat="1" applyFont="1" applyFill="1" applyBorder="1"/>
    <xf numFmtId="0" fontId="4" fillId="0" borderId="0" xfId="0" applyFont="1" applyFill="1" applyAlignment="1">
      <alignment horizontal="left"/>
    </xf>
    <xf numFmtId="17" fontId="4" fillId="0" borderId="2" xfId="0" applyNumberFormat="1" applyFont="1" applyFill="1" applyBorder="1"/>
    <xf numFmtId="17" fontId="17" fillId="0" borderId="2" xfId="0" applyNumberFormat="1" applyFont="1" applyFill="1" applyBorder="1" applyAlignment="1">
      <alignment horizontal="center"/>
    </xf>
    <xf numFmtId="37" fontId="19" fillId="0" borderId="0" xfId="0" applyNumberFormat="1" applyFont="1" applyFill="1" applyBorder="1"/>
    <xf numFmtId="0" fontId="24" fillId="0" borderId="0" xfId="0" applyFont="1" applyFill="1" applyAlignment="1">
      <alignment horizontal="center"/>
    </xf>
    <xf numFmtId="0" fontId="4" fillId="0" borderId="0" xfId="0" applyNumberFormat="1" applyFont="1" applyFill="1" applyAlignment="1"/>
    <xf numFmtId="0" fontId="12" fillId="0" borderId="0" xfId="0" applyNumberFormat="1" applyFont="1" applyFill="1" applyAlignment="1">
      <alignment horizontal="centerContinuous"/>
    </xf>
    <xf numFmtId="0" fontId="12" fillId="0" borderId="0" xfId="0" applyNumberFormat="1" applyFont="1" applyFill="1" applyAlignment="1"/>
    <xf numFmtId="41" fontId="12" fillId="0" borderId="2" xfId="0" applyNumberFormat="1" applyFont="1" applyFill="1" applyBorder="1" applyAlignment="1">
      <alignment horizontal="center" wrapText="1"/>
    </xf>
    <xf numFmtId="0" fontId="4" fillId="0" borderId="0" xfId="0" applyNumberFormat="1" applyFont="1" applyFill="1" applyAlignment="1">
      <alignment horizontal="center"/>
    </xf>
    <xf numFmtId="181" fontId="4" fillId="0" borderId="0" xfId="0" applyNumberFormat="1" applyFont="1" applyFill="1"/>
    <xf numFmtId="0" fontId="12" fillId="0" borderId="0" xfId="2" applyFont="1" applyAlignment="1">
      <alignment horizontal="centerContinuous"/>
    </xf>
    <xf numFmtId="0" fontId="12" fillId="0" borderId="0" xfId="2" applyFont="1" applyAlignment="1">
      <alignment horizontal="left"/>
    </xf>
    <xf numFmtId="0" fontId="4" fillId="0" borderId="0" xfId="2" applyFont="1" applyAlignment="1">
      <alignment horizontal="left"/>
    </xf>
    <xf numFmtId="0" fontId="12" fillId="0" borderId="0" xfId="2" applyFont="1" applyAlignment="1">
      <alignment horizontal="center"/>
    </xf>
    <xf numFmtId="0" fontId="4" fillId="0" borderId="0" xfId="2" applyNumberFormat="1" applyFont="1" applyAlignment="1">
      <alignment horizontal="center"/>
    </xf>
    <xf numFmtId="170" fontId="4" fillId="0" borderId="0" xfId="3" applyNumberFormat="1" applyFont="1" applyAlignment="1">
      <alignment horizontal="right"/>
    </xf>
    <xf numFmtId="0" fontId="4" fillId="0" borderId="0" xfId="2" applyFont="1" applyAlignment="1">
      <alignment horizontal="right"/>
    </xf>
    <xf numFmtId="0" fontId="4" fillId="0" borderId="0" xfId="2" quotePrefix="1" applyFont="1" applyAlignment="1">
      <alignment horizontal="right"/>
    </xf>
    <xf numFmtId="0" fontId="23" fillId="0" borderId="0" xfId="6" applyFont="1"/>
    <xf numFmtId="0" fontId="23" fillId="0" borderId="0" xfId="6" applyFont="1" applyAlignment="1">
      <alignment horizontal="center"/>
    </xf>
    <xf numFmtId="0" fontId="23" fillId="0" borderId="0" xfId="6" applyFont="1" applyBorder="1" applyAlignment="1">
      <alignment horizontal="center"/>
    </xf>
    <xf numFmtId="0" fontId="24" fillId="0" borderId="0" xfId="6" applyFont="1" applyBorder="1" applyAlignment="1">
      <alignment horizontal="center"/>
    </xf>
    <xf numFmtId="0" fontId="23" fillId="0" borderId="2" xfId="6" applyFont="1" applyBorder="1" applyAlignment="1">
      <alignment horizontal="center"/>
    </xf>
    <xf numFmtId="3" fontId="23" fillId="0" borderId="0" xfId="6" applyNumberFormat="1" applyFont="1" applyBorder="1" applyAlignment="1">
      <alignment horizontal="center"/>
    </xf>
    <xf numFmtId="42" fontId="23" fillId="0" borderId="0" xfId="6" applyNumberFormat="1" applyFont="1" applyBorder="1" applyAlignment="1">
      <alignment horizontal="center"/>
    </xf>
    <xf numFmtId="0" fontId="23" fillId="0" borderId="0" xfId="6" applyFont="1" applyAlignment="1">
      <alignment horizontal="left"/>
    </xf>
    <xf numFmtId="42" fontId="19" fillId="0" borderId="0" xfId="6" applyNumberFormat="1" applyFont="1"/>
    <xf numFmtId="174" fontId="23" fillId="0" borderId="0" xfId="6" applyNumberFormat="1" applyFont="1"/>
    <xf numFmtId="42" fontId="23" fillId="0" borderId="0" xfId="6" applyNumberFormat="1" applyFont="1"/>
    <xf numFmtId="42" fontId="4" fillId="0" borderId="0" xfId="6" applyNumberFormat="1" applyFont="1"/>
    <xf numFmtId="10" fontId="23" fillId="0" borderId="0" xfId="6" applyNumberFormat="1" applyFont="1"/>
    <xf numFmtId="174" fontId="23" fillId="0" borderId="2" xfId="6" applyNumberFormat="1" applyFont="1" applyBorder="1"/>
    <xf numFmtId="3" fontId="23" fillId="0" borderId="3" xfId="6" applyNumberFormat="1" applyFont="1" applyBorder="1"/>
    <xf numFmtId="42" fontId="23" fillId="0" borderId="3" xfId="6" applyNumberFormat="1" applyFont="1" applyBorder="1"/>
    <xf numFmtId="42" fontId="4" fillId="0" borderId="3" xfId="6" applyNumberFormat="1" applyFont="1" applyBorder="1"/>
    <xf numFmtId="10" fontId="23" fillId="0" borderId="3" xfId="6" applyNumberFormat="1" applyFont="1" applyBorder="1"/>
    <xf numFmtId="0" fontId="4" fillId="0" borderId="0" xfId="6" applyFont="1" applyBorder="1" applyAlignment="1">
      <alignment horizontal="left"/>
    </xf>
    <xf numFmtId="3" fontId="4" fillId="0" borderId="0" xfId="6" applyNumberFormat="1" applyFont="1" applyFill="1" applyBorder="1"/>
    <xf numFmtId="181" fontId="4" fillId="0" borderId="0" xfId="6" applyNumberFormat="1" applyFont="1" applyFill="1" applyBorder="1"/>
    <xf numFmtId="181" fontId="4" fillId="0" borderId="0" xfId="6" applyNumberFormat="1" applyFont="1" applyFill="1"/>
    <xf numFmtId="181" fontId="16" fillId="0" borderId="0" xfId="6" applyNumberFormat="1" applyFont="1"/>
    <xf numFmtId="175" fontId="4" fillId="0" borderId="0" xfId="6" applyNumberFormat="1" applyFont="1"/>
    <xf numFmtId="10" fontId="4" fillId="0" borderId="0" xfId="6" applyNumberFormat="1" applyFont="1"/>
    <xf numFmtId="0" fontId="4" fillId="0" borderId="0" xfId="6" applyFont="1"/>
    <xf numFmtId="183" fontId="4" fillId="0" borderId="0" xfId="6" applyNumberFormat="1" applyFont="1" applyFill="1" applyBorder="1"/>
    <xf numFmtId="187" fontId="19" fillId="0" borderId="0" xfId="6" applyNumberFormat="1" applyFont="1" applyFill="1" applyBorder="1"/>
    <xf numFmtId="37" fontId="4" fillId="0" borderId="0" xfId="6" applyNumberFormat="1" applyFont="1" applyFill="1"/>
    <xf numFmtId="0" fontId="4" fillId="0" borderId="0" xfId="6" applyFont="1" applyAlignment="1">
      <alignment horizontal="left"/>
    </xf>
    <xf numFmtId="3" fontId="4" fillId="0" borderId="0" xfId="6" applyNumberFormat="1" applyFont="1" applyBorder="1"/>
    <xf numFmtId="42" fontId="4" fillId="0" borderId="3" xfId="6" applyNumberFormat="1" applyFont="1" applyFill="1" applyBorder="1"/>
    <xf numFmtId="0" fontId="4" fillId="0" borderId="0" xfId="6" applyFont="1" applyFill="1"/>
    <xf numFmtId="3" fontId="23" fillId="0" borderId="0" xfId="6" applyNumberFormat="1" applyFont="1"/>
    <xf numFmtId="0" fontId="12" fillId="0" borderId="0" xfId="6" applyFont="1" applyAlignment="1">
      <alignment horizontal="left"/>
    </xf>
    <xf numFmtId="42" fontId="4" fillId="0" borderId="0" xfId="6" applyNumberFormat="1" applyFont="1" applyBorder="1"/>
    <xf numFmtId="172" fontId="4" fillId="0" borderId="0" xfId="6" applyNumberFormat="1" applyFont="1" applyFill="1"/>
    <xf numFmtId="169" fontId="4" fillId="0" borderId="0" xfId="6" applyNumberFormat="1" applyFont="1" applyFill="1"/>
    <xf numFmtId="0" fontId="4" fillId="0" borderId="0" xfId="6" applyFont="1" applyFill="1" applyBorder="1" applyAlignment="1">
      <alignment horizontal="left"/>
    </xf>
    <xf numFmtId="0" fontId="4" fillId="0" borderId="0" xfId="6" applyFont="1" applyFill="1" applyBorder="1"/>
    <xf numFmtId="0" fontId="4" fillId="0" borderId="0" xfId="6" applyFont="1" applyBorder="1"/>
    <xf numFmtId="169" fontId="4" fillId="0" borderId="0" xfId="6" applyNumberFormat="1" applyFont="1" applyFill="1" applyBorder="1"/>
    <xf numFmtId="0" fontId="4" fillId="0" borderId="2" xfId="6" applyFont="1" applyBorder="1" applyAlignment="1">
      <alignment horizontal="left"/>
    </xf>
    <xf numFmtId="0" fontId="4" fillId="0" borderId="3" xfId="6" applyFont="1" applyBorder="1" applyAlignment="1">
      <alignment horizontal="left"/>
    </xf>
    <xf numFmtId="172" fontId="4" fillId="0" borderId="3" xfId="6" applyNumberFormat="1" applyFont="1" applyFill="1" applyBorder="1"/>
    <xf numFmtId="169" fontId="4" fillId="0" borderId="3" xfId="6" applyNumberFormat="1" applyFont="1" applyFill="1" applyBorder="1"/>
    <xf numFmtId="44" fontId="4" fillId="0" borderId="0" xfId="6" applyNumberFormat="1" applyFont="1"/>
    <xf numFmtId="169" fontId="23" fillId="0" borderId="0" xfId="6" applyNumberFormat="1" applyFont="1"/>
    <xf numFmtId="0" fontId="12" fillId="0" borderId="0" xfId="0" applyFont="1" applyFill="1" applyBorder="1" applyAlignment="1">
      <alignment horizontal="centerContinuous"/>
    </xf>
    <xf numFmtId="0" fontId="4" fillId="0" borderId="0" xfId="0" applyFont="1" applyFill="1" applyBorder="1" applyAlignment="1">
      <alignment horizontal="centerContinuous"/>
    </xf>
    <xf numFmtId="0" fontId="14" fillId="0" borderId="0" xfId="0" applyFont="1" applyFill="1" applyBorder="1" applyAlignment="1">
      <alignment horizontal="centerContinuous"/>
    </xf>
    <xf numFmtId="0" fontId="15" fillId="0" borderId="0" xfId="0" applyFont="1" applyFill="1" applyAlignment="1">
      <alignment horizontal="centerContinuous"/>
    </xf>
    <xf numFmtId="0" fontId="15" fillId="0" borderId="0" xfId="0" applyFont="1" applyFill="1" applyBorder="1" applyAlignment="1">
      <alignment horizontal="centerContinuous"/>
    </xf>
    <xf numFmtId="0" fontId="4" fillId="0" borderId="0" xfId="0" applyFont="1" applyFill="1" applyBorder="1" applyAlignment="1">
      <alignment horizontal="left"/>
    </xf>
    <xf numFmtId="0" fontId="20" fillId="0" borderId="0" xfId="0" applyFont="1" applyFill="1"/>
    <xf numFmtId="184" fontId="4" fillId="0" borderId="0" xfId="0" applyNumberFormat="1" applyFont="1" applyFill="1"/>
    <xf numFmtId="0" fontId="20" fillId="0" borderId="0" xfId="0" applyFont="1" applyFill="1" applyBorder="1"/>
    <xf numFmtId="0" fontId="28" fillId="0" borderId="0" xfId="0" applyFont="1"/>
    <xf numFmtId="44" fontId="20" fillId="0" borderId="0" xfId="0" applyNumberFormat="1" applyFont="1" applyFill="1" applyBorder="1"/>
    <xf numFmtId="181" fontId="20" fillId="0" borderId="0" xfId="0" applyNumberFormat="1" applyFont="1" applyFill="1"/>
    <xf numFmtId="181" fontId="20" fillId="0" borderId="0" xfId="0" applyNumberFormat="1" applyFont="1" applyFill="1" applyBorder="1"/>
    <xf numFmtId="181" fontId="19" fillId="0" borderId="0" xfId="0" applyNumberFormat="1" applyFont="1" applyFill="1"/>
    <xf numFmtId="9" fontId="4" fillId="0" borderId="0" xfId="0" applyNumberFormat="1" applyFont="1" applyFill="1"/>
    <xf numFmtId="0" fontId="4" fillId="0" borderId="0" xfId="6" applyFont="1" applyFill="1" applyAlignment="1"/>
    <xf numFmtId="0" fontId="20" fillId="0" borderId="0" xfId="6" applyFont="1"/>
    <xf numFmtId="184" fontId="4" fillId="0" borderId="0" xfId="6" applyNumberFormat="1" applyFont="1"/>
    <xf numFmtId="44" fontId="20" fillId="0" borderId="0" xfId="6" applyNumberFormat="1" applyFont="1"/>
    <xf numFmtId="184" fontId="4" fillId="0" borderId="0" xfId="6" applyNumberFormat="1" applyFont="1" applyBorder="1"/>
    <xf numFmtId="44" fontId="4" fillId="0" borderId="3" xfId="6" applyNumberFormat="1" applyFont="1" applyBorder="1"/>
    <xf numFmtId="181" fontId="20" fillId="0" borderId="0" xfId="6" applyNumberFormat="1" applyFont="1"/>
    <xf numFmtId="181" fontId="4" fillId="0" borderId="3" xfId="6" applyNumberFormat="1" applyFont="1" applyBorder="1"/>
    <xf numFmtId="181" fontId="4" fillId="0" borderId="0" xfId="6" applyNumberFormat="1" applyFont="1"/>
    <xf numFmtId="184" fontId="4" fillId="0" borderId="3" xfId="6" applyNumberFormat="1" applyFont="1" applyBorder="1"/>
    <xf numFmtId="44" fontId="4" fillId="0" borderId="0" xfId="6" applyNumberFormat="1" applyFont="1" applyBorder="1"/>
    <xf numFmtId="0" fontId="12" fillId="0" borderId="0" xfId="0" applyFont="1" applyAlignment="1">
      <alignment horizontal="centerContinuous"/>
    </xf>
    <xf numFmtId="0" fontId="13" fillId="0" borderId="0" xfId="0" applyFont="1" applyAlignment="1">
      <alignment horizontal="centerContinuous"/>
    </xf>
    <xf numFmtId="0" fontId="4" fillId="0" borderId="0" xfId="0" applyFont="1" applyAlignment="1">
      <alignment horizontal="centerContinuous"/>
    </xf>
    <xf numFmtId="6" fontId="4" fillId="0" borderId="0" xfId="0" applyNumberFormat="1" applyFont="1" applyAlignment="1"/>
    <xf numFmtId="44" fontId="4" fillId="0" borderId="0" xfId="0" applyNumberFormat="1" applyFont="1" applyAlignment="1"/>
    <xf numFmtId="0" fontId="4" fillId="0" borderId="0" xfId="0" applyFont="1" applyAlignment="1">
      <alignment wrapText="1"/>
    </xf>
    <xf numFmtId="0" fontId="4" fillId="0" borderId="0" xfId="0" applyFont="1" applyAlignment="1">
      <alignment horizontal="center"/>
    </xf>
    <xf numFmtId="6" fontId="4" fillId="0" borderId="0" xfId="0" applyNumberFormat="1" applyFont="1" applyBorder="1" applyAlignment="1">
      <alignment horizontal="centerContinuous"/>
    </xf>
    <xf numFmtId="44" fontId="4" fillId="0" borderId="0" xfId="0" applyNumberFormat="1" applyFont="1" applyBorder="1" applyAlignment="1">
      <alignment horizontal="centerContinuous"/>
    </xf>
    <xf numFmtId="38" fontId="4" fillId="0" borderId="0" xfId="0" applyNumberFormat="1" applyFont="1" applyBorder="1" applyAlignment="1">
      <alignment horizontal="center"/>
    </xf>
    <xf numFmtId="14" fontId="4" fillId="0" borderId="0" xfId="0" applyNumberFormat="1" applyFont="1" applyBorder="1" applyAlignment="1">
      <alignment horizontal="center"/>
    </xf>
    <xf numFmtId="44" fontId="4" fillId="0" borderId="2" xfId="0" applyNumberFormat="1" applyFont="1" applyBorder="1" applyAlignment="1">
      <alignment horizontal="centerContinuous"/>
    </xf>
    <xf numFmtId="44" fontId="21" fillId="0" borderId="2" xfId="0" applyNumberFormat="1" applyFont="1" applyBorder="1" applyAlignment="1">
      <alignment horizontal="centerContinuous"/>
    </xf>
    <xf numFmtId="38" fontId="4" fillId="0" borderId="2" xfId="0" applyNumberFormat="1" applyFont="1" applyBorder="1" applyAlignment="1">
      <alignment horizontal="center"/>
    </xf>
    <xf numFmtId="6" fontId="4" fillId="0" borderId="2" xfId="0" applyNumberFormat="1" applyFont="1" applyBorder="1" applyAlignment="1">
      <alignment horizontal="center"/>
    </xf>
    <xf numFmtId="44" fontId="4" fillId="0" borderId="2" xfId="0" applyNumberFormat="1" applyFont="1" applyBorder="1" applyAlignment="1">
      <alignment horizontal="center"/>
    </xf>
    <xf numFmtId="6" fontId="4" fillId="0" borderId="0" xfId="0" applyNumberFormat="1" applyFont="1" applyAlignment="1">
      <alignment horizontal="center"/>
    </xf>
    <xf numFmtId="44" fontId="4" fillId="0" borderId="0" xfId="0" applyNumberFormat="1" applyFont="1" applyAlignment="1">
      <alignment horizontal="center"/>
    </xf>
    <xf numFmtId="0" fontId="21" fillId="0" borderId="0" xfId="0" applyFont="1" applyAlignment="1">
      <alignment horizontal="left"/>
    </xf>
    <xf numFmtId="0" fontId="4" fillId="0" borderId="0" xfId="0" applyFont="1" applyFill="1" applyAlignment="1">
      <alignment horizontal="right"/>
    </xf>
    <xf numFmtId="0" fontId="4" fillId="0" borderId="0" xfId="0" applyFont="1" applyAlignment="1">
      <alignment horizontal="right"/>
    </xf>
    <xf numFmtId="38" fontId="4" fillId="0" borderId="0" xfId="0" applyNumberFormat="1" applyFont="1" applyAlignment="1">
      <alignment horizontal="right"/>
    </xf>
    <xf numFmtId="38" fontId="4" fillId="0" borderId="0" xfId="0" applyNumberFormat="1" applyFont="1" applyBorder="1" applyAlignment="1">
      <alignment horizontal="right"/>
    </xf>
    <xf numFmtId="6" fontId="4" fillId="0" borderId="0" xfId="0" applyNumberFormat="1" applyFont="1" applyAlignment="1">
      <alignment horizontal="right"/>
    </xf>
    <xf numFmtId="44" fontId="4" fillId="0" borderId="0" xfId="0" applyNumberFormat="1" applyFont="1" applyAlignment="1">
      <alignment horizontal="right"/>
    </xf>
    <xf numFmtId="181" fontId="16" fillId="0" borderId="0" xfId="0" applyNumberFormat="1" applyFont="1" applyFill="1"/>
    <xf numFmtId="176" fontId="4" fillId="0" borderId="0" xfId="0" applyNumberFormat="1" applyFont="1"/>
    <xf numFmtId="38" fontId="16" fillId="0" borderId="0" xfId="0" applyNumberFormat="1" applyFont="1" applyAlignment="1">
      <alignment horizontal="right"/>
    </xf>
    <xf numFmtId="42" fontId="4" fillId="0" borderId="0" xfId="0" applyNumberFormat="1" applyFont="1" applyAlignment="1">
      <alignment horizontal="right"/>
    </xf>
    <xf numFmtId="181" fontId="18" fillId="0" borderId="0" xfId="0" applyNumberFormat="1" applyFont="1" applyFill="1"/>
    <xf numFmtId="38" fontId="4" fillId="0" borderId="1" xfId="0" applyNumberFormat="1" applyFont="1" applyBorder="1" applyAlignment="1">
      <alignment horizontal="right"/>
    </xf>
    <xf numFmtId="42" fontId="4" fillId="0" borderId="1" xfId="0" applyNumberFormat="1" applyFont="1" applyBorder="1" applyAlignment="1">
      <alignment horizontal="right"/>
    </xf>
    <xf numFmtId="44" fontId="4" fillId="0" borderId="1" xfId="0" applyNumberFormat="1" applyFont="1" applyBorder="1" applyAlignment="1">
      <alignment horizontal="right"/>
    </xf>
    <xf numFmtId="38" fontId="4" fillId="0" borderId="0" xfId="0" applyNumberFormat="1" applyFont="1" applyFill="1" applyAlignment="1">
      <alignment horizontal="right"/>
    </xf>
    <xf numFmtId="38" fontId="4" fillId="0" borderId="0" xfId="0" applyNumberFormat="1" applyFont="1" applyFill="1" applyBorder="1" applyAlignment="1">
      <alignment horizontal="right"/>
    </xf>
    <xf numFmtId="38" fontId="4" fillId="0" borderId="1" xfId="0" applyNumberFormat="1" applyFont="1" applyFill="1" applyBorder="1" applyAlignment="1">
      <alignment horizontal="right"/>
    </xf>
    <xf numFmtId="42" fontId="4" fillId="0" borderId="0" xfId="0" applyNumberFormat="1" applyFont="1" applyBorder="1" applyAlignment="1">
      <alignment horizontal="right"/>
    </xf>
    <xf numFmtId="44" fontId="4" fillId="0" borderId="0" xfId="0" applyNumberFormat="1" applyFont="1" applyBorder="1" applyAlignment="1">
      <alignment horizontal="right"/>
    </xf>
    <xf numFmtId="176" fontId="4" fillId="0" borderId="0" xfId="0" applyNumberFormat="1" applyFont="1" applyFill="1"/>
    <xf numFmtId="8" fontId="4" fillId="0" borderId="0" xfId="0" applyNumberFormat="1" applyFont="1" applyFill="1"/>
    <xf numFmtId="181" fontId="19" fillId="0" borderId="0" xfId="6" applyNumberFormat="1" applyFont="1"/>
    <xf numFmtId="3" fontId="19" fillId="0" borderId="0" xfId="0" applyNumberFormat="1" applyFont="1"/>
    <xf numFmtId="44" fontId="16" fillId="0" borderId="0" xfId="0" applyNumberFormat="1" applyFont="1"/>
    <xf numFmtId="44" fontId="19" fillId="0" borderId="0" xfId="0" applyNumberFormat="1" applyFont="1"/>
    <xf numFmtId="44" fontId="17" fillId="0" borderId="0" xfId="0" applyNumberFormat="1" applyFont="1"/>
    <xf numFmtId="10" fontId="4" fillId="0" borderId="0" xfId="0" applyNumberFormat="1" applyFont="1"/>
    <xf numFmtId="3" fontId="17" fillId="0" borderId="0" xfId="0" applyNumberFormat="1" applyFont="1"/>
    <xf numFmtId="0" fontId="23" fillId="0" borderId="0" xfId="6" applyFont="1" applyFill="1"/>
    <xf numFmtId="0" fontId="23" fillId="0" borderId="0" xfId="6" applyFont="1" applyFill="1" applyAlignment="1">
      <alignment horizontal="center"/>
    </xf>
    <xf numFmtId="181" fontId="4" fillId="0" borderId="0" xfId="6" applyNumberFormat="1" applyFont="1" applyBorder="1"/>
    <xf numFmtId="181" fontId="4" fillId="0" borderId="2" xfId="6" applyNumberFormat="1" applyFont="1" applyBorder="1"/>
    <xf numFmtId="42" fontId="4" fillId="0" borderId="0" xfId="0" applyNumberFormat="1" applyFont="1" applyAlignment="1">
      <alignment horizontal="left"/>
    </xf>
    <xf numFmtId="42" fontId="19" fillId="0" borderId="0" xfId="6" applyNumberFormat="1" applyFont="1" applyFill="1" applyBorder="1"/>
    <xf numFmtId="181" fontId="19" fillId="0" borderId="0" xfId="6" applyNumberFormat="1" applyFont="1" applyFill="1"/>
    <xf numFmtId="0" fontId="22" fillId="0" borderId="0" xfId="0" applyFont="1" applyFill="1"/>
    <xf numFmtId="42" fontId="22" fillId="0" borderId="0" xfId="0" applyNumberFormat="1" applyFont="1" applyFill="1"/>
    <xf numFmtId="0" fontId="0" fillId="0" borderId="0" xfId="0" applyBorder="1" applyAlignment="1">
      <alignment horizontal="center" wrapText="1"/>
    </xf>
    <xf numFmtId="10" fontId="4" fillId="0" borderId="0" xfId="7" applyNumberFormat="1" applyFont="1" applyAlignment="1">
      <alignment horizontal="center"/>
    </xf>
    <xf numFmtId="181" fontId="4" fillId="0" borderId="0" xfId="0" applyNumberFormat="1" applyFont="1" applyAlignment="1">
      <alignment horizontal="center"/>
    </xf>
    <xf numFmtId="0" fontId="24" fillId="0" borderId="0" xfId="6" applyFont="1" applyBorder="1" applyAlignment="1">
      <alignment horizontal="center" wrapText="1"/>
    </xf>
    <xf numFmtId="186" fontId="19" fillId="0" borderId="0" xfId="2" applyNumberFormat="1" applyFont="1" applyAlignment="1">
      <alignment horizontal="right"/>
    </xf>
    <xf numFmtId="0" fontId="19" fillId="0" borderId="0" xfId="2" applyFont="1" applyAlignment="1">
      <alignment horizontal="left"/>
    </xf>
    <xf numFmtId="188" fontId="4" fillId="0" borderId="0" xfId="2" applyNumberFormat="1" applyFont="1" applyAlignment="1">
      <alignment horizontal="right"/>
    </xf>
    <xf numFmtId="188" fontId="4" fillId="0" borderId="3" xfId="2" applyNumberFormat="1" applyFont="1" applyBorder="1" applyAlignment="1">
      <alignment horizontal="right"/>
    </xf>
    <xf numFmtId="188" fontId="4" fillId="0" borderId="15" xfId="2" applyNumberFormat="1" applyFont="1" applyBorder="1" applyAlignment="1">
      <alignment horizontal="right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 wrapText="1"/>
    </xf>
    <xf numFmtId="0" fontId="25" fillId="0" borderId="8" xfId="0" applyFont="1" applyBorder="1" applyAlignment="1">
      <alignment horizontal="center"/>
    </xf>
    <xf numFmtId="0" fontId="25" fillId="0" borderId="14" xfId="0" applyFont="1" applyBorder="1" applyAlignment="1">
      <alignment horizontal="center"/>
    </xf>
    <xf numFmtId="37" fontId="25" fillId="0" borderId="8" xfId="0" applyNumberFormat="1" applyFont="1" applyFill="1" applyBorder="1" applyAlignment="1" applyProtection="1">
      <alignment horizontal="center" vertical="center" wrapText="1"/>
    </xf>
    <xf numFmtId="37" fontId="25" fillId="0" borderId="1" xfId="0" applyNumberFormat="1" applyFont="1" applyFill="1" applyBorder="1" applyAlignment="1" applyProtection="1">
      <alignment horizontal="center" vertical="center" wrapText="1"/>
    </xf>
    <xf numFmtId="37" fontId="25" fillId="0" borderId="6" xfId="0" applyNumberFormat="1" applyFont="1" applyFill="1" applyBorder="1" applyAlignment="1" applyProtection="1">
      <alignment horizontal="center" vertical="center" wrapText="1"/>
    </xf>
    <xf numFmtId="0" fontId="23" fillId="0" borderId="17" xfId="0" applyFont="1" applyBorder="1"/>
    <xf numFmtId="0" fontId="23" fillId="0" borderId="12" xfId="0" applyFont="1" applyBorder="1" applyAlignment="1">
      <alignment horizontal="center"/>
    </xf>
    <xf numFmtId="172" fontId="23" fillId="0" borderId="12" xfId="0" applyNumberFormat="1" applyFont="1" applyBorder="1"/>
    <xf numFmtId="172" fontId="19" fillId="0" borderId="17" xfId="0" applyNumberFormat="1" applyFont="1" applyFill="1" applyBorder="1"/>
    <xf numFmtId="172" fontId="19" fillId="0" borderId="0" xfId="0" applyNumberFormat="1" applyFont="1" applyFill="1" applyBorder="1"/>
    <xf numFmtId="172" fontId="19" fillId="0" borderId="7" xfId="0" applyNumberFormat="1" applyFont="1" applyFill="1" applyBorder="1"/>
    <xf numFmtId="0" fontId="23" fillId="0" borderId="12" xfId="0" applyFont="1" applyBorder="1"/>
    <xf numFmtId="10" fontId="23" fillId="0" borderId="17" xfId="0" applyNumberFormat="1" applyFont="1" applyFill="1" applyBorder="1"/>
    <xf numFmtId="10" fontId="23" fillId="0" borderId="0" xfId="0" applyNumberFormat="1" applyFont="1" applyFill="1" applyBorder="1"/>
    <xf numFmtId="10" fontId="23" fillId="0" borderId="7" xfId="0" applyNumberFormat="1" applyFont="1" applyFill="1" applyBorder="1"/>
    <xf numFmtId="172" fontId="23" fillId="0" borderId="17" xfId="0" applyNumberFormat="1" applyFont="1" applyFill="1" applyBorder="1"/>
    <xf numFmtId="172" fontId="23" fillId="0" borderId="0" xfId="0" applyNumberFormat="1" applyFont="1" applyFill="1" applyBorder="1"/>
    <xf numFmtId="172" fontId="23" fillId="0" borderId="7" xfId="0" applyNumberFormat="1" applyFont="1" applyFill="1" applyBorder="1"/>
    <xf numFmtId="0" fontId="23" fillId="0" borderId="4" xfId="0" applyFont="1" applyBorder="1"/>
    <xf numFmtId="0" fontId="23" fillId="0" borderId="13" xfId="0" applyFont="1" applyBorder="1"/>
    <xf numFmtId="172" fontId="23" fillId="0" borderId="13" xfId="0" applyNumberFormat="1" applyFont="1" applyBorder="1"/>
    <xf numFmtId="10" fontId="23" fillId="0" borderId="4" xfId="0" applyNumberFormat="1" applyFont="1" applyFill="1" applyBorder="1"/>
    <xf numFmtId="10" fontId="23" fillId="0" borderId="2" xfId="0" applyNumberFormat="1" applyFont="1" applyFill="1" applyBorder="1"/>
    <xf numFmtId="10" fontId="23" fillId="0" borderId="5" xfId="0" applyNumberFormat="1" applyFont="1" applyFill="1" applyBorder="1"/>
    <xf numFmtId="0" fontId="23" fillId="0" borderId="0" xfId="0" applyFont="1"/>
    <xf numFmtId="172" fontId="23" fillId="0" borderId="0" xfId="0" applyNumberFormat="1" applyFont="1"/>
    <xf numFmtId="0" fontId="25" fillId="0" borderId="0" xfId="0" applyFont="1"/>
    <xf numFmtId="0" fontId="25" fillId="0" borderId="14" xfId="0" applyFont="1" applyBorder="1"/>
    <xf numFmtId="0" fontId="25" fillId="0" borderId="1" xfId="0" applyFont="1" applyBorder="1" applyAlignment="1">
      <alignment horizontal="center"/>
    </xf>
    <xf numFmtId="0" fontId="25" fillId="0" borderId="6" xfId="0" applyFont="1" applyBorder="1" applyAlignment="1">
      <alignment horizontal="center"/>
    </xf>
    <xf numFmtId="0" fontId="23" fillId="0" borderId="11" xfId="0" applyFont="1" applyBorder="1"/>
    <xf numFmtId="175" fontId="23" fillId="0" borderId="11" xfId="0" applyNumberFormat="1" applyFont="1" applyBorder="1"/>
    <xf numFmtId="175" fontId="19" fillId="0" borderId="3" xfId="0" applyNumberFormat="1" applyFont="1" applyBorder="1"/>
    <xf numFmtId="175" fontId="19" fillId="0" borderId="18" xfId="0" applyNumberFormat="1" applyFont="1" applyBorder="1"/>
    <xf numFmtId="0" fontId="23" fillId="0" borderId="12" xfId="0" applyFont="1" applyFill="1" applyBorder="1"/>
    <xf numFmtId="175" fontId="23" fillId="0" borderId="12" xfId="0" applyNumberFormat="1" applyFont="1" applyBorder="1"/>
    <xf numFmtId="0" fontId="23" fillId="0" borderId="0" xfId="0" applyFont="1" applyBorder="1"/>
    <xf numFmtId="175" fontId="19" fillId="0" borderId="0" xfId="0" applyNumberFormat="1" applyFont="1" applyBorder="1"/>
    <xf numFmtId="175" fontId="19" fillId="0" borderId="7" xfId="0" applyNumberFormat="1" applyFont="1" applyBorder="1"/>
    <xf numFmtId="0" fontId="19" fillId="0" borderId="0" xfId="0" applyFont="1" applyBorder="1"/>
    <xf numFmtId="9" fontId="19" fillId="0" borderId="0" xfId="0" applyNumberFormat="1" applyFont="1" applyBorder="1"/>
    <xf numFmtId="0" fontId="23" fillId="0" borderId="13" xfId="0" applyFont="1" applyFill="1" applyBorder="1"/>
    <xf numFmtId="175" fontId="23" fillId="0" borderId="13" xfId="0" applyNumberFormat="1" applyFont="1" applyBorder="1"/>
    <xf numFmtId="0" fontId="23" fillId="0" borderId="2" xfId="0" applyFont="1" applyBorder="1"/>
    <xf numFmtId="9" fontId="19" fillId="0" borderId="2" xfId="0" applyNumberFormat="1" applyFont="1" applyBorder="1"/>
    <xf numFmtId="175" fontId="19" fillId="0" borderId="5" xfId="0" applyNumberFormat="1" applyFont="1" applyBorder="1"/>
    <xf numFmtId="175" fontId="23" fillId="0" borderId="0" xfId="0" applyNumberFormat="1" applyFont="1" applyBorder="1"/>
    <xf numFmtId="0" fontId="25" fillId="0" borderId="0" xfId="0" applyFont="1" applyBorder="1"/>
    <xf numFmtId="0" fontId="25" fillId="0" borderId="1" xfId="0" applyFont="1" applyBorder="1" applyAlignment="1">
      <alignment horizontal="center" wrapText="1"/>
    </xf>
    <xf numFmtId="0" fontId="25" fillId="0" borderId="6" xfId="0" applyFont="1" applyBorder="1" applyAlignment="1">
      <alignment horizontal="center" wrapText="1"/>
    </xf>
    <xf numFmtId="42" fontId="19" fillId="0" borderId="12" xfId="0" applyNumberFormat="1" applyFont="1" applyFill="1" applyBorder="1"/>
    <xf numFmtId="42" fontId="23" fillId="0" borderId="0" xfId="0" applyNumberFormat="1" applyFont="1" applyBorder="1"/>
    <xf numFmtId="42" fontId="23" fillId="0" borderId="18" xfId="0" applyNumberFormat="1" applyFont="1" applyBorder="1"/>
    <xf numFmtId="42" fontId="23" fillId="0" borderId="7" xfId="0" applyNumberFormat="1" applyFont="1" applyBorder="1"/>
    <xf numFmtId="42" fontId="23" fillId="0" borderId="5" xfId="0" applyNumberFormat="1" applyFont="1" applyBorder="1"/>
    <xf numFmtId="0" fontId="23" fillId="0" borderId="14" xfId="0" applyFont="1" applyBorder="1"/>
    <xf numFmtId="42" fontId="23" fillId="0" borderId="14" xfId="0" applyNumberFormat="1" applyFont="1" applyBorder="1" applyAlignment="1">
      <alignment horizontal="center"/>
    </xf>
    <xf numFmtId="42" fontId="23" fillId="0" borderId="1" xfId="0" applyNumberFormat="1" applyFont="1" applyBorder="1" applyAlignment="1">
      <alignment horizontal="center"/>
    </xf>
    <xf numFmtId="42" fontId="23" fillId="0" borderId="6" xfId="0" applyNumberFormat="1" applyFont="1" applyBorder="1" applyAlignment="1">
      <alignment horizontal="center"/>
    </xf>
    <xf numFmtId="0" fontId="25" fillId="0" borderId="8" xfId="0" applyFont="1" applyBorder="1"/>
    <xf numFmtId="0" fontId="25" fillId="0" borderId="1" xfId="0" applyFont="1" applyBorder="1"/>
    <xf numFmtId="0" fontId="23" fillId="0" borderId="7" xfId="0" applyFont="1" applyBorder="1"/>
    <xf numFmtId="169" fontId="4" fillId="0" borderId="12" xfId="0" applyNumberFormat="1" applyFont="1" applyBorder="1"/>
    <xf numFmtId="169" fontId="4" fillId="0" borderId="0" xfId="0" applyNumberFormat="1" applyFont="1" applyBorder="1"/>
    <xf numFmtId="169" fontId="4" fillId="0" borderId="7" xfId="0" applyNumberFormat="1" applyFont="1" applyBorder="1"/>
    <xf numFmtId="169" fontId="23" fillId="0" borderId="12" xfId="0" applyNumberFormat="1" applyFont="1" applyBorder="1"/>
    <xf numFmtId="169" fontId="23" fillId="0" borderId="0" xfId="0" applyNumberFormat="1" applyFont="1" applyBorder="1"/>
    <xf numFmtId="169" fontId="23" fillId="0" borderId="7" xfId="0" applyNumberFormat="1" applyFont="1" applyBorder="1"/>
    <xf numFmtId="0" fontId="23" fillId="0" borderId="8" xfId="0" applyFont="1" applyFill="1" applyBorder="1"/>
    <xf numFmtId="0" fontId="23" fillId="0" borderId="1" xfId="0" applyFont="1" applyBorder="1"/>
    <xf numFmtId="169" fontId="23" fillId="0" borderId="14" xfId="0" applyNumberFormat="1" applyFont="1" applyBorder="1"/>
    <xf numFmtId="169" fontId="23" fillId="0" borderId="1" xfId="0" applyNumberFormat="1" applyFont="1" applyBorder="1"/>
    <xf numFmtId="169" fontId="23" fillId="0" borderId="6" xfId="0" applyNumberFormat="1" applyFont="1" applyBorder="1"/>
    <xf numFmtId="0" fontId="23" fillId="0" borderId="3" xfId="0" applyFont="1" applyFill="1" applyBorder="1"/>
    <xf numFmtId="172" fontId="23" fillId="0" borderId="0" xfId="0" applyNumberFormat="1" applyFont="1" applyBorder="1"/>
    <xf numFmtId="172" fontId="23" fillId="0" borderId="1" xfId="0" applyNumberFormat="1" applyFont="1" applyBorder="1"/>
    <xf numFmtId="172" fontId="19" fillId="0" borderId="1" xfId="0" applyNumberFormat="1" applyFont="1" applyBorder="1"/>
    <xf numFmtId="172" fontId="19" fillId="0" borderId="6" xfId="0" applyNumberFormat="1" applyFont="1" applyBorder="1"/>
    <xf numFmtId="0" fontId="23" fillId="0" borderId="0" xfId="0" applyFont="1" applyFill="1" applyBorder="1"/>
    <xf numFmtId="0" fontId="25" fillId="0" borderId="0" xfId="0" applyFont="1" applyFill="1" applyBorder="1"/>
    <xf numFmtId="0" fontId="23" fillId="0" borderId="19" xfId="0" applyFont="1" applyFill="1" applyBorder="1"/>
    <xf numFmtId="0" fontId="23" fillId="0" borderId="3" xfId="0" applyFont="1" applyBorder="1"/>
    <xf numFmtId="189" fontId="23" fillId="0" borderId="3" xfId="0" applyNumberFormat="1" applyFont="1" applyBorder="1"/>
    <xf numFmtId="174" fontId="23" fillId="0" borderId="3" xfId="0" applyNumberFormat="1" applyFont="1" applyBorder="1"/>
    <xf numFmtId="174" fontId="23" fillId="0" borderId="18" xfId="0" applyNumberFormat="1" applyFont="1" applyBorder="1"/>
    <xf numFmtId="0" fontId="23" fillId="0" borderId="17" xfId="0" applyFont="1" applyFill="1" applyBorder="1"/>
    <xf numFmtId="189" fontId="23" fillId="0" borderId="0" xfId="0" applyNumberFormat="1" applyFont="1" applyBorder="1"/>
    <xf numFmtId="174" fontId="23" fillId="0" borderId="0" xfId="0" applyNumberFormat="1" applyFont="1" applyBorder="1"/>
    <xf numFmtId="174" fontId="23" fillId="0" borderId="7" xfId="0" applyNumberFormat="1" applyFont="1" applyBorder="1"/>
    <xf numFmtId="189" fontId="23" fillId="0" borderId="1" xfId="0" applyNumberFormat="1" applyFont="1" applyBorder="1"/>
    <xf numFmtId="174" fontId="23" fillId="0" borderId="1" xfId="0" applyNumberFormat="1" applyFont="1" applyBorder="1"/>
    <xf numFmtId="174" fontId="23" fillId="0" borderId="6" xfId="0" applyNumberFormat="1" applyFont="1" applyBorder="1"/>
    <xf numFmtId="181" fontId="4" fillId="0" borderId="0" xfId="0" applyNumberFormat="1" applyFont="1" applyFill="1" applyAlignment="1"/>
    <xf numFmtId="0" fontId="4" fillId="0" borderId="8" xfId="0" applyFont="1" applyBorder="1" applyAlignment="1">
      <alignment horizontal="centerContinuous"/>
    </xf>
    <xf numFmtId="0" fontId="4" fillId="0" borderId="6" xfId="0" applyFont="1" applyBorder="1" applyAlignment="1">
      <alignment horizontal="centerContinuous"/>
    </xf>
    <xf numFmtId="0" fontId="4" fillId="0" borderId="1" xfId="0" applyFont="1" applyBorder="1" applyAlignment="1">
      <alignment horizontal="centerContinuous"/>
    </xf>
    <xf numFmtId="0" fontId="4" fillId="0" borderId="14" xfId="0" applyFont="1" applyFill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4" fillId="0" borderId="8" xfId="0" applyFont="1" applyFill="1" applyBorder="1" applyAlignment="1">
      <alignment horizontal="centerContinuous"/>
    </xf>
    <xf numFmtId="0" fontId="4" fillId="0" borderId="6" xfId="0" applyFont="1" applyFill="1" applyBorder="1" applyAlignment="1">
      <alignment horizontal="centerContinuous"/>
    </xf>
    <xf numFmtId="0" fontId="4" fillId="0" borderId="1" xfId="0" applyFont="1" applyFill="1" applyBorder="1" applyAlignment="1">
      <alignment horizontal="centerContinuous"/>
    </xf>
    <xf numFmtId="3" fontId="19" fillId="0" borderId="0" xfId="6" applyNumberFormat="1" applyFont="1" applyBorder="1"/>
    <xf numFmtId="3" fontId="19" fillId="0" borderId="2" xfId="6" applyNumberFormat="1" applyFont="1" applyBorder="1"/>
    <xf numFmtId="3" fontId="24" fillId="0" borderId="2" xfId="6" applyNumberFormat="1" applyFont="1" applyBorder="1" applyAlignment="1">
      <alignment horizontal="center"/>
    </xf>
    <xf numFmtId="3" fontId="13" fillId="0" borderId="0" xfId="6" applyNumberFormat="1" applyFont="1" applyBorder="1" applyAlignment="1">
      <alignment horizontal="center"/>
    </xf>
    <xf numFmtId="0" fontId="12" fillId="0" borderId="0" xfId="0" applyFont="1" applyFill="1" applyBorder="1" applyAlignment="1">
      <alignment horizontal="right"/>
    </xf>
    <xf numFmtId="0" fontId="4" fillId="0" borderId="16" xfId="0" applyFont="1" applyFill="1" applyBorder="1" applyAlignment="1">
      <alignment wrapText="1"/>
    </xf>
    <xf numFmtId="0" fontId="4" fillId="0" borderId="9" xfId="0" applyFont="1" applyBorder="1"/>
    <xf numFmtId="0" fontId="12" fillId="0" borderId="0" xfId="0" applyFont="1" applyBorder="1" applyAlignment="1">
      <alignment horizontal="right"/>
    </xf>
    <xf numFmtId="0" fontId="12" fillId="0" borderId="0" xfId="0" applyFont="1" applyFill="1" applyBorder="1"/>
    <xf numFmtId="0" fontId="20" fillId="0" borderId="10" xfId="0" quotePrefix="1" applyFont="1" applyBorder="1"/>
    <xf numFmtId="0" fontId="12" fillId="0" borderId="0" xfId="0" applyFont="1" applyBorder="1" applyAlignment="1">
      <alignment horizontal="right" vertical="top"/>
    </xf>
    <xf numFmtId="0" fontId="12" fillId="0" borderId="0" xfId="0" applyFont="1" applyBorder="1" applyAlignment="1">
      <alignment horizontal="centerContinuous"/>
    </xf>
    <xf numFmtId="5" fontId="30" fillId="0" borderId="0" xfId="0" applyNumberFormat="1" applyFont="1" applyBorder="1" applyAlignment="1">
      <alignment horizontal="centerContinuous"/>
    </xf>
    <xf numFmtId="0" fontId="31" fillId="0" borderId="0" xfId="0" applyFont="1" applyBorder="1" applyAlignment="1">
      <alignment horizontal="centerContinuous"/>
    </xf>
    <xf numFmtId="37" fontId="30" fillId="0" borderId="0" xfId="0" applyNumberFormat="1" applyFont="1" applyBorder="1" applyAlignment="1">
      <alignment horizontal="centerContinuous"/>
    </xf>
    <xf numFmtId="37" fontId="31" fillId="0" borderId="0" xfId="0" applyNumberFormat="1" applyFont="1" applyBorder="1" applyAlignment="1">
      <alignment horizontal="centerContinuous"/>
    </xf>
    <xf numFmtId="164" fontId="31" fillId="0" borderId="0" xfId="0" applyNumberFormat="1" applyFont="1" applyBorder="1" applyAlignment="1">
      <alignment horizontal="centerContinuous"/>
    </xf>
    <xf numFmtId="37" fontId="31" fillId="0" borderId="0" xfId="0" applyNumberFormat="1" applyFont="1" applyBorder="1" applyAlignment="1">
      <alignment horizontal="left"/>
    </xf>
    <xf numFmtId="164" fontId="31" fillId="0" borderId="0" xfId="0" applyNumberFormat="1" applyFont="1" applyBorder="1" applyAlignment="1">
      <alignment horizontal="left"/>
    </xf>
    <xf numFmtId="0" fontId="31" fillId="0" borderId="0" xfId="0" applyFont="1" applyBorder="1" applyAlignment="1">
      <alignment horizontal="left"/>
    </xf>
    <xf numFmtId="37" fontId="13" fillId="0" borderId="0" xfId="0" applyNumberFormat="1" applyFont="1" applyFill="1" applyBorder="1" applyAlignment="1">
      <alignment horizontal="centerContinuous"/>
    </xf>
    <xf numFmtId="37" fontId="12" fillId="0" borderId="0" xfId="0" applyNumberFormat="1" applyFont="1" applyFill="1" applyBorder="1" applyAlignment="1">
      <alignment horizontal="centerContinuous"/>
    </xf>
    <xf numFmtId="37" fontId="12" fillId="0" borderId="0" xfId="0" applyNumberFormat="1" applyFont="1" applyFill="1" applyBorder="1" applyAlignment="1"/>
    <xf numFmtId="0" fontId="12" fillId="0" borderId="0" xfId="0" applyFont="1" applyBorder="1" applyAlignment="1">
      <alignment horizontal="center"/>
    </xf>
    <xf numFmtId="0" fontId="32" fillId="0" borderId="0" xfId="0" applyFont="1" applyBorder="1" applyAlignment="1">
      <alignment horizontal="center"/>
    </xf>
    <xf numFmtId="44" fontId="4" fillId="0" borderId="0" xfId="0" applyNumberFormat="1" applyFont="1" applyBorder="1" applyAlignment="1">
      <alignment horizontal="center"/>
    </xf>
    <xf numFmtId="0" fontId="32" fillId="0" borderId="0" xfId="0" applyFont="1" applyBorder="1"/>
    <xf numFmtId="3" fontId="4" fillId="0" borderId="0" xfId="0" applyNumberFormat="1" applyFont="1" applyBorder="1"/>
    <xf numFmtId="5" fontId="4" fillId="0" borderId="0" xfId="0" applyNumberFormat="1" applyFont="1" applyBorder="1"/>
    <xf numFmtId="0" fontId="4" fillId="2" borderId="0" xfId="0" applyFont="1" applyFill="1" applyBorder="1"/>
    <xf numFmtId="42" fontId="22" fillId="2" borderId="0" xfId="0" applyNumberFormat="1" applyFont="1" applyFill="1" applyBorder="1"/>
    <xf numFmtId="175" fontId="4" fillId="2" borderId="0" xfId="0" applyNumberFormat="1" applyFont="1" applyFill="1" applyBorder="1"/>
    <xf numFmtId="5" fontId="15" fillId="2" borderId="0" xfId="0" applyNumberFormat="1" applyFont="1" applyFill="1" applyBorder="1"/>
    <xf numFmtId="42" fontId="4" fillId="2" borderId="0" xfId="0" applyNumberFormat="1" applyFont="1" applyFill="1" applyBorder="1"/>
    <xf numFmtId="166" fontId="4" fillId="0" borderId="0" xfId="0" applyNumberFormat="1" applyFont="1" applyBorder="1"/>
    <xf numFmtId="5" fontId="4" fillId="0" borderId="0" xfId="0" applyNumberFormat="1" applyFont="1" applyFill="1" applyBorder="1"/>
    <xf numFmtId="168" fontId="4" fillId="0" borderId="0" xfId="0" applyNumberFormat="1" applyFont="1" applyBorder="1"/>
    <xf numFmtId="42" fontId="17" fillId="2" borderId="0" xfId="0" applyNumberFormat="1" applyFont="1" applyFill="1" applyBorder="1"/>
    <xf numFmtId="42" fontId="15" fillId="2" borderId="0" xfId="0" applyNumberFormat="1" applyFont="1" applyFill="1" applyBorder="1"/>
    <xf numFmtId="165" fontId="4" fillId="0" borderId="0" xfId="0" applyNumberFormat="1" applyFont="1" applyBorder="1"/>
    <xf numFmtId="0" fontId="4" fillId="0" borderId="0" xfId="0" applyFont="1" applyFill="1" applyBorder="1" applyAlignment="1">
      <alignment horizontal="right"/>
    </xf>
    <xf numFmtId="3" fontId="4" fillId="0" borderId="0" xfId="0" applyNumberFormat="1" applyFont="1" applyFill="1" applyBorder="1"/>
    <xf numFmtId="42" fontId="4" fillId="0" borderId="0" xfId="0" applyNumberFormat="1" applyFont="1" applyFill="1" applyBorder="1"/>
    <xf numFmtId="175" fontId="4" fillId="0" borderId="0" xfId="0" applyNumberFormat="1" applyFont="1" applyBorder="1"/>
    <xf numFmtId="182" fontId="4" fillId="0" borderId="0" xfId="0" applyNumberFormat="1" applyFont="1" applyFill="1" applyBorder="1"/>
    <xf numFmtId="0" fontId="30" fillId="0" borderId="0" xfId="0" applyFont="1" applyBorder="1"/>
    <xf numFmtId="0" fontId="4" fillId="0" borderId="0" xfId="0" applyNumberFormat="1" applyFont="1" applyFill="1" applyBorder="1"/>
    <xf numFmtId="3" fontId="4" fillId="0" borderId="0" xfId="0" applyNumberFormat="1" applyFont="1" applyFill="1" applyBorder="1" applyAlignment="1">
      <alignment horizontal="center"/>
    </xf>
    <xf numFmtId="10" fontId="4" fillId="2" borderId="0" xfId="0" applyNumberFormat="1" applyFont="1" applyFill="1" applyBorder="1"/>
    <xf numFmtId="3" fontId="4" fillId="2" borderId="0" xfId="0" applyNumberFormat="1" applyFont="1" applyFill="1" applyBorder="1" applyAlignment="1">
      <alignment horizontal="center"/>
    </xf>
    <xf numFmtId="171" fontId="4" fillId="2" borderId="0" xfId="0" applyNumberFormat="1" applyFont="1" applyFill="1" applyBorder="1" applyAlignment="1">
      <alignment horizontal="right"/>
    </xf>
    <xf numFmtId="171" fontId="4" fillId="2" borderId="0" xfId="0" applyNumberFormat="1" applyFont="1" applyFill="1" applyBorder="1"/>
    <xf numFmtId="171" fontId="4" fillId="2" borderId="0" xfId="0" applyNumberFormat="1" applyFont="1" applyFill="1" applyBorder="1" applyAlignment="1"/>
    <xf numFmtId="171" fontId="12" fillId="0" borderId="0" xfId="0" applyNumberFormat="1" applyFont="1" applyFill="1" applyBorder="1" applyAlignment="1">
      <alignment horizontal="center"/>
    </xf>
    <xf numFmtId="10" fontId="4" fillId="0" borderId="0" xfId="0" applyNumberFormat="1" applyFont="1" applyBorder="1"/>
    <xf numFmtId="167" fontId="4" fillId="0" borderId="0" xfId="0" applyNumberFormat="1" applyFont="1" applyBorder="1"/>
    <xf numFmtId="0" fontId="4" fillId="0" borderId="0" xfId="0" quotePrefix="1" applyFont="1" applyAlignment="1">
      <alignment horizontal="center"/>
    </xf>
    <xf numFmtId="0" fontId="4" fillId="0" borderId="0" xfId="0" applyFont="1" applyBorder="1" applyAlignment="1">
      <alignment horizontal="right" vertical="top"/>
    </xf>
    <xf numFmtId="0" fontId="4" fillId="0" borderId="0" xfId="0" applyFont="1" applyFill="1" applyBorder="1" applyAlignment="1">
      <alignment horizontal="right" vertical="top"/>
    </xf>
    <xf numFmtId="0" fontId="4" fillId="0" borderId="0" xfId="0" applyFont="1" applyBorder="1" applyAlignment="1">
      <alignment vertical="top" textRotation="180"/>
    </xf>
    <xf numFmtId="0" fontId="4" fillId="0" borderId="0" xfId="0" applyFont="1" applyAlignment="1">
      <alignment horizontal="right" textRotation="180"/>
    </xf>
    <xf numFmtId="0" fontId="4" fillId="0" borderId="0" xfId="0" applyFont="1" applyFill="1" applyBorder="1" applyAlignment="1">
      <alignment horizontal="right" textRotation="180"/>
    </xf>
    <xf numFmtId="180" fontId="4" fillId="0" borderId="0" xfId="0" applyNumberFormat="1" applyFont="1" applyBorder="1"/>
    <xf numFmtId="171" fontId="4" fillId="0" borderId="0" xfId="0" applyNumberFormat="1" applyFont="1" applyBorder="1" applyAlignment="1">
      <alignment horizontal="right"/>
    </xf>
    <xf numFmtId="10" fontId="4" fillId="0" borderId="0" xfId="0" applyNumberFormat="1" applyFont="1" applyFill="1" applyBorder="1"/>
    <xf numFmtId="0" fontId="4" fillId="0" borderId="0" xfId="2" applyFont="1"/>
    <xf numFmtId="0" fontId="4" fillId="0" borderId="0" xfId="2" applyFont="1" applyFill="1"/>
    <xf numFmtId="0" fontId="4" fillId="0" borderId="0" xfId="2" applyFont="1" applyBorder="1" applyAlignment="1">
      <alignment horizontal="center"/>
    </xf>
    <xf numFmtId="0" fontId="4" fillId="0" borderId="0" xfId="2" applyFont="1" applyFill="1" applyBorder="1"/>
    <xf numFmtId="0" fontId="4" fillId="0" borderId="0" xfId="2" applyFont="1" applyBorder="1"/>
    <xf numFmtId="0" fontId="4" fillId="0" borderId="9" xfId="2" applyFont="1" applyBorder="1"/>
    <xf numFmtId="0" fontId="12" fillId="0" borderId="0" xfId="2" applyFont="1" applyFill="1" applyBorder="1"/>
    <xf numFmtId="0" fontId="20" fillId="0" borderId="10" xfId="2" quotePrefix="1" applyFont="1" applyBorder="1"/>
    <xf numFmtId="0" fontId="4" fillId="0" borderId="0" xfId="2" applyFont="1" applyBorder="1" applyAlignment="1">
      <alignment horizontal="left"/>
    </xf>
    <xf numFmtId="0" fontId="12" fillId="0" borderId="0" xfId="2" applyFont="1" applyBorder="1" applyAlignment="1">
      <alignment horizontal="left"/>
    </xf>
    <xf numFmtId="0" fontId="12" fillId="0" borderId="0" xfId="2" applyFont="1" applyBorder="1" applyAlignment="1">
      <alignment horizontal="center"/>
    </xf>
    <xf numFmtId="0" fontId="32" fillId="0" borderId="0" xfId="2" applyFont="1" applyBorder="1" applyAlignment="1">
      <alignment horizontal="center"/>
    </xf>
    <xf numFmtId="0" fontId="4" fillId="0" borderId="2" xfId="2" applyFont="1" applyBorder="1" applyAlignment="1">
      <alignment horizontal="center"/>
    </xf>
    <xf numFmtId="44" fontId="4" fillId="0" borderId="2" xfId="2" applyNumberFormat="1" applyFont="1" applyBorder="1" applyAlignment="1">
      <alignment horizontal="center"/>
    </xf>
    <xf numFmtId="0" fontId="32" fillId="0" borderId="0" xfId="2" applyFont="1" applyBorder="1"/>
    <xf numFmtId="3" fontId="4" fillId="0" borderId="0" xfId="2" applyNumberFormat="1" applyFont="1" applyBorder="1"/>
    <xf numFmtId="0" fontId="4" fillId="2" borderId="0" xfId="2" applyFont="1" applyFill="1" applyBorder="1"/>
    <xf numFmtId="3" fontId="17" fillId="2" borderId="0" xfId="2" applyNumberFormat="1" applyFont="1" applyFill="1" applyBorder="1" applyAlignment="1">
      <alignment horizontal="right"/>
    </xf>
    <xf numFmtId="166" fontId="4" fillId="0" borderId="0" xfId="2" applyNumberFormat="1" applyFont="1" applyBorder="1"/>
    <xf numFmtId="165" fontId="4" fillId="0" borderId="0" xfId="2" applyNumberFormat="1" applyFont="1" applyBorder="1"/>
    <xf numFmtId="168" fontId="4" fillId="0" borderId="0" xfId="2" applyNumberFormat="1" applyFont="1" applyBorder="1"/>
    <xf numFmtId="3" fontId="4" fillId="2" borderId="0" xfId="2" applyNumberFormat="1" applyFont="1" applyFill="1" applyBorder="1" applyAlignment="1">
      <alignment horizontal="right"/>
    </xf>
    <xf numFmtId="3" fontId="4" fillId="2" borderId="0" xfId="2" applyNumberFormat="1" applyFont="1" applyFill="1" applyBorder="1"/>
    <xf numFmtId="3" fontId="17" fillId="2" borderId="0" xfId="2" applyNumberFormat="1" applyFont="1" applyFill="1" applyBorder="1"/>
    <xf numFmtId="0" fontId="4" fillId="0" borderId="0" xfId="2" applyFont="1" applyFill="1" applyBorder="1" applyAlignment="1">
      <alignment horizontal="right"/>
    </xf>
    <xf numFmtId="3" fontId="4" fillId="0" borderId="0" xfId="2" applyNumberFormat="1" applyFont="1" applyFill="1" applyBorder="1"/>
    <xf numFmtId="181" fontId="4" fillId="0" borderId="0" xfId="2" applyNumberFormat="1" applyFont="1" applyBorder="1"/>
    <xf numFmtId="42" fontId="4" fillId="0" borderId="0" xfId="2" applyNumberFormat="1" applyFont="1" applyFill="1" applyBorder="1"/>
    <xf numFmtId="5" fontId="4" fillId="0" borderId="0" xfId="2" applyNumberFormat="1" applyFont="1" applyBorder="1"/>
    <xf numFmtId="0" fontId="4" fillId="0" borderId="0" xfId="2" applyFont="1" applyBorder="1" applyAlignment="1">
      <alignment horizontal="right"/>
    </xf>
    <xf numFmtId="5" fontId="4" fillId="0" borderId="0" xfId="2" applyNumberFormat="1" applyFont="1" applyFill="1" applyBorder="1"/>
    <xf numFmtId="3" fontId="4" fillId="2" borderId="2" xfId="2" applyNumberFormat="1" applyFont="1" applyFill="1" applyBorder="1"/>
    <xf numFmtId="182" fontId="4" fillId="0" borderId="0" xfId="2" applyNumberFormat="1" applyFont="1" applyFill="1" applyBorder="1"/>
    <xf numFmtId="0" fontId="30" fillId="0" borderId="0" xfId="2" applyFont="1" applyBorder="1"/>
    <xf numFmtId="3" fontId="4" fillId="0" borderId="0" xfId="2" applyNumberFormat="1" applyFont="1" applyBorder="1" applyAlignment="1">
      <alignment horizontal="center"/>
    </xf>
    <xf numFmtId="10" fontId="4" fillId="2" borderId="0" xfId="2" applyNumberFormat="1" applyFont="1" applyFill="1" applyBorder="1"/>
    <xf numFmtId="171" fontId="12" fillId="0" borderId="0" xfId="2" applyNumberFormat="1" applyFont="1" applyBorder="1" applyAlignment="1">
      <alignment horizontal="center"/>
    </xf>
    <xf numFmtId="0" fontId="12" fillId="0" borderId="0" xfId="2" applyFont="1" applyBorder="1" applyAlignment="1">
      <alignment horizontal="centerContinuous"/>
    </xf>
    <xf numFmtId="167" fontId="4" fillId="0" borderId="0" xfId="2" applyNumberFormat="1" applyFont="1" applyBorder="1"/>
    <xf numFmtId="0" fontId="4" fillId="0" borderId="0" xfId="2" quotePrefix="1" applyFont="1" applyAlignment="1">
      <alignment horizontal="center"/>
    </xf>
    <xf numFmtId="3" fontId="4" fillId="0" borderId="0" xfId="2" applyNumberFormat="1" applyFont="1"/>
    <xf numFmtId="42" fontId="4" fillId="0" borderId="0" xfId="2" applyNumberFormat="1" applyFont="1"/>
    <xf numFmtId="0" fontId="4" fillId="0" borderId="0" xfId="2" applyFont="1" applyAlignment="1">
      <alignment horizontal="center"/>
    </xf>
    <xf numFmtId="9" fontId="4" fillId="0" borderId="0" xfId="2" applyNumberFormat="1" applyFont="1"/>
    <xf numFmtId="0" fontId="4" fillId="0" borderId="0" xfId="2" applyFont="1" applyFill="1" applyBorder="1" applyAlignment="1">
      <alignment horizontal="center" vertical="top" textRotation="180"/>
    </xf>
    <xf numFmtId="0" fontId="4" fillId="0" borderId="0" xfId="2" applyFont="1" applyBorder="1" applyAlignment="1">
      <alignment horizontal="right" vertical="top"/>
    </xf>
    <xf numFmtId="0" fontId="4" fillId="0" borderId="0" xfId="2" applyFont="1" applyAlignment="1">
      <alignment horizontal="right" textRotation="180"/>
    </xf>
    <xf numFmtId="171" fontId="4" fillId="0" borderId="0" xfId="2" applyNumberFormat="1" applyFont="1" applyBorder="1" applyAlignment="1">
      <alignment horizontal="right"/>
    </xf>
    <xf numFmtId="175" fontId="4" fillId="0" borderId="0" xfId="2" applyNumberFormat="1" applyFont="1"/>
    <xf numFmtId="0" fontId="4" fillId="0" borderId="0" xfId="0" applyFont="1" applyBorder="1" applyAlignment="1">
      <alignment horizontal="center"/>
    </xf>
    <xf numFmtId="0" fontId="4" fillId="2" borderId="21" xfId="8" applyFont="1" applyFill="1" applyBorder="1"/>
    <xf numFmtId="0" fontId="4" fillId="2" borderId="22" xfId="8" applyFont="1" applyFill="1" applyBorder="1" applyAlignment="1">
      <alignment horizontal="left" indent="1"/>
    </xf>
    <xf numFmtId="0" fontId="4" fillId="2" borderId="0" xfId="8" applyFont="1" applyFill="1" applyBorder="1"/>
    <xf numFmtId="0" fontId="4" fillId="2" borderId="22" xfId="8" applyFont="1" applyFill="1" applyBorder="1"/>
    <xf numFmtId="3" fontId="4" fillId="2" borderId="0" xfId="8" applyNumberFormat="1" applyFont="1" applyFill="1" applyBorder="1" applyAlignment="1">
      <alignment horizontal="right"/>
    </xf>
    <xf numFmtId="0" fontId="4" fillId="2" borderId="26" xfId="8" applyFont="1" applyFill="1" applyBorder="1"/>
    <xf numFmtId="0" fontId="4" fillId="2" borderId="22" xfId="0" applyFont="1" applyFill="1" applyBorder="1"/>
    <xf numFmtId="0" fontId="4" fillId="2" borderId="24" xfId="0" applyFont="1" applyFill="1" applyBorder="1"/>
    <xf numFmtId="0" fontId="12" fillId="2" borderId="20" xfId="8" applyFont="1" applyFill="1" applyBorder="1"/>
    <xf numFmtId="0" fontId="4" fillId="2" borderId="21" xfId="8" applyFont="1" applyFill="1" applyBorder="1" applyAlignment="1">
      <alignment horizontal="right"/>
    </xf>
    <xf numFmtId="0" fontId="4" fillId="2" borderId="25" xfId="8" applyFont="1" applyFill="1" applyBorder="1"/>
    <xf numFmtId="0" fontId="12" fillId="2" borderId="22" xfId="8" applyFont="1" applyFill="1" applyBorder="1"/>
    <xf numFmtId="0" fontId="4" fillId="2" borderId="0" xfId="8" applyFont="1" applyFill="1" applyBorder="1" applyAlignment="1">
      <alignment horizontal="right"/>
    </xf>
    <xf numFmtId="0" fontId="4" fillId="2" borderId="22" xfId="2" applyFont="1" applyFill="1" applyBorder="1"/>
    <xf numFmtId="0" fontId="30" fillId="2" borderId="22" xfId="8" applyFont="1" applyFill="1" applyBorder="1" applyAlignment="1">
      <alignment horizontal="left" indent="2"/>
    </xf>
    <xf numFmtId="0" fontId="12" fillId="2" borderId="0" xfId="8" applyFont="1" applyFill="1" applyBorder="1"/>
    <xf numFmtId="0" fontId="23" fillId="2" borderId="22" xfId="0" applyFont="1" applyFill="1" applyBorder="1"/>
    <xf numFmtId="0" fontId="23" fillId="2" borderId="0" xfId="0" applyFont="1" applyFill="1" applyBorder="1"/>
    <xf numFmtId="0" fontId="23" fillId="2" borderId="26" xfId="0" applyFont="1" applyFill="1" applyBorder="1"/>
    <xf numFmtId="0" fontId="4" fillId="2" borderId="22" xfId="8" applyFont="1" applyFill="1" applyBorder="1" applyAlignment="1">
      <alignment horizontal="left" indent="2"/>
    </xf>
    <xf numFmtId="3" fontId="12" fillId="2" borderId="0" xfId="8" applyNumberFormat="1" applyFont="1" applyFill="1" applyBorder="1" applyAlignment="1">
      <alignment horizontal="right"/>
    </xf>
    <xf numFmtId="0" fontId="12" fillId="2" borderId="26" xfId="8" applyFont="1" applyFill="1" applyBorder="1"/>
    <xf numFmtId="0" fontId="30" fillId="2" borderId="22" xfId="8" applyFont="1" applyFill="1" applyBorder="1"/>
    <xf numFmtId="0" fontId="12" fillId="2" borderId="0" xfId="8" applyFont="1" applyFill="1" applyBorder="1" applyAlignment="1">
      <alignment horizontal="right"/>
    </xf>
    <xf numFmtId="0" fontId="4" fillId="2" borderId="23" xfId="0" applyFont="1" applyFill="1" applyBorder="1"/>
    <xf numFmtId="37" fontId="15" fillId="2" borderId="24" xfId="0" applyNumberFormat="1" applyFont="1" applyFill="1" applyBorder="1"/>
    <xf numFmtId="42" fontId="15" fillId="2" borderId="24" xfId="0" applyNumberFormat="1" applyFont="1" applyFill="1" applyBorder="1"/>
    <xf numFmtId="175" fontId="4" fillId="2" borderId="24" xfId="0" applyNumberFormat="1" applyFont="1" applyFill="1" applyBorder="1"/>
    <xf numFmtId="5" fontId="15" fillId="2" borderId="24" xfId="0" applyNumberFormat="1" applyFont="1" applyFill="1" applyBorder="1"/>
    <xf numFmtId="42" fontId="4" fillId="2" borderId="24" xfId="0" applyNumberFormat="1" applyFont="1" applyFill="1" applyBorder="1"/>
    <xf numFmtId="166" fontId="4" fillId="0" borderId="0" xfId="2" applyNumberFormat="1" applyFont="1" applyFill="1" applyBorder="1"/>
    <xf numFmtId="168" fontId="4" fillId="0" borderId="0" xfId="2" applyNumberFormat="1" applyFont="1" applyFill="1" applyBorder="1"/>
    <xf numFmtId="165" fontId="4" fillId="0" borderId="0" xfId="2" applyNumberFormat="1" applyFont="1" applyFill="1" applyBorder="1"/>
    <xf numFmtId="0" fontId="4" fillId="2" borderId="20" xfId="0" applyFont="1" applyFill="1" applyBorder="1"/>
    <xf numFmtId="0" fontId="4" fillId="2" borderId="21" xfId="0" applyFont="1" applyFill="1" applyBorder="1"/>
    <xf numFmtId="0" fontId="4" fillId="2" borderId="25" xfId="0" applyFont="1" applyFill="1" applyBorder="1"/>
    <xf numFmtId="42" fontId="22" fillId="2" borderId="22" xfId="0" applyNumberFormat="1" applyFont="1" applyFill="1" applyBorder="1"/>
    <xf numFmtId="175" fontId="4" fillId="2" borderId="26" xfId="0" applyNumberFormat="1" applyFont="1" applyFill="1" applyBorder="1"/>
    <xf numFmtId="42" fontId="4" fillId="2" borderId="22" xfId="0" applyNumberFormat="1" applyFont="1" applyFill="1" applyBorder="1"/>
    <xf numFmtId="42" fontId="15" fillId="2" borderId="22" xfId="0" applyNumberFormat="1" applyFont="1" applyFill="1" applyBorder="1"/>
    <xf numFmtId="0" fontId="4" fillId="2" borderId="26" xfId="0" applyFont="1" applyFill="1" applyBorder="1"/>
    <xf numFmtId="42" fontId="15" fillId="2" borderId="23" xfId="0" applyNumberFormat="1" applyFont="1" applyFill="1" applyBorder="1"/>
    <xf numFmtId="175" fontId="4" fillId="2" borderId="27" xfId="0" applyNumberFormat="1" applyFont="1" applyFill="1" applyBorder="1"/>
    <xf numFmtId="0" fontId="32" fillId="2" borderId="22" xfId="8" applyFont="1" applyFill="1" applyBorder="1"/>
    <xf numFmtId="3" fontId="19" fillId="2" borderId="0" xfId="8" applyNumberFormat="1" applyFont="1" applyFill="1" applyBorder="1" applyAlignment="1">
      <alignment horizontal="right"/>
    </xf>
    <xf numFmtId="5" fontId="4" fillId="2" borderId="0" xfId="0" applyNumberFormat="1" applyFont="1" applyFill="1" applyBorder="1"/>
    <xf numFmtId="5" fontId="15" fillId="2" borderId="2" xfId="0" applyNumberFormat="1" applyFont="1" applyFill="1" applyBorder="1"/>
    <xf numFmtId="5" fontId="4" fillId="2" borderId="2" xfId="0" applyNumberFormat="1" applyFont="1" applyFill="1" applyBorder="1"/>
    <xf numFmtId="5" fontId="12" fillId="0" borderId="0" xfId="0" applyNumberFormat="1" applyFont="1" applyFill="1" applyBorder="1"/>
    <xf numFmtId="42" fontId="12" fillId="0" borderId="0" xfId="0" applyNumberFormat="1" applyFont="1" applyFill="1" applyBorder="1"/>
    <xf numFmtId="175" fontId="12" fillId="0" borderId="0" xfId="0" applyNumberFormat="1" applyFont="1" applyBorder="1"/>
    <xf numFmtId="42" fontId="4" fillId="2" borderId="3" xfId="0" applyNumberFormat="1" applyFont="1" applyFill="1" applyBorder="1"/>
    <xf numFmtId="5" fontId="15" fillId="2" borderId="22" xfId="0" applyNumberFormat="1" applyFont="1" applyFill="1" applyBorder="1"/>
    <xf numFmtId="5" fontId="19" fillId="0" borderId="0" xfId="0" applyNumberFormat="1" applyFont="1"/>
    <xf numFmtId="0" fontId="17" fillId="2" borderId="25" xfId="0" applyFont="1" applyFill="1" applyBorder="1"/>
    <xf numFmtId="5" fontId="17" fillId="2" borderId="26" xfId="0" applyNumberFormat="1" applyFont="1" applyFill="1" applyBorder="1"/>
    <xf numFmtId="42" fontId="17" fillId="2" borderId="26" xfId="0" applyNumberFormat="1" applyFont="1" applyFill="1" applyBorder="1"/>
    <xf numFmtId="42" fontId="4" fillId="2" borderId="26" xfId="0" applyNumberFormat="1" applyFont="1" applyFill="1" applyBorder="1"/>
    <xf numFmtId="42" fontId="4" fillId="2" borderId="26" xfId="2" applyNumberFormat="1" applyFont="1" applyFill="1" applyBorder="1"/>
    <xf numFmtId="42" fontId="4" fillId="2" borderId="23" xfId="0" applyNumberFormat="1" applyFont="1" applyFill="1" applyBorder="1"/>
    <xf numFmtId="42" fontId="4" fillId="2" borderId="27" xfId="0" applyNumberFormat="1" applyFont="1" applyFill="1" applyBorder="1"/>
    <xf numFmtId="42" fontId="4" fillId="2" borderId="20" xfId="0" applyNumberFormat="1" applyFont="1" applyFill="1" applyBorder="1"/>
    <xf numFmtId="42" fontId="17" fillId="2" borderId="25" xfId="2" applyNumberFormat="1" applyFont="1" applyFill="1" applyBorder="1"/>
    <xf numFmtId="42" fontId="4" fillId="2" borderId="23" xfId="2" applyNumberFormat="1" applyFont="1" applyFill="1" applyBorder="1"/>
    <xf numFmtId="42" fontId="4" fillId="2" borderId="27" xfId="2" applyNumberFormat="1" applyFont="1" applyFill="1" applyBorder="1"/>
    <xf numFmtId="0" fontId="4" fillId="2" borderId="20" xfId="2" applyFont="1" applyFill="1" applyBorder="1"/>
    <xf numFmtId="0" fontId="4" fillId="2" borderId="21" xfId="2" applyFont="1" applyFill="1" applyBorder="1"/>
    <xf numFmtId="3" fontId="4" fillId="2" borderId="21" xfId="2" applyNumberFormat="1" applyFont="1" applyFill="1" applyBorder="1"/>
    <xf numFmtId="181" fontId="4" fillId="2" borderId="25" xfId="2" applyNumberFormat="1" applyFont="1" applyFill="1" applyBorder="1" applyAlignment="1">
      <alignment horizontal="right"/>
    </xf>
    <xf numFmtId="165" fontId="4" fillId="2" borderId="26" xfId="2" applyNumberFormat="1" applyFont="1" applyFill="1" applyBorder="1"/>
    <xf numFmtId="165" fontId="4" fillId="2" borderId="28" xfId="2" applyNumberFormat="1" applyFont="1" applyFill="1" applyBorder="1"/>
    <xf numFmtId="0" fontId="30" fillId="2" borderId="23" xfId="2" applyFont="1" applyFill="1" applyBorder="1"/>
    <xf numFmtId="0" fontId="4" fillId="2" borderId="24" xfId="2" applyFont="1" applyFill="1" applyBorder="1"/>
    <xf numFmtId="3" fontId="4" fillId="2" borderId="24" xfId="2" applyNumberFormat="1" applyFont="1" applyFill="1" applyBorder="1"/>
    <xf numFmtId="165" fontId="4" fillId="2" borderId="27" xfId="2" applyNumberFormat="1" applyFont="1" applyFill="1" applyBorder="1"/>
    <xf numFmtId="5" fontId="17" fillId="2" borderId="29" xfId="0" applyNumberFormat="1" applyFont="1" applyFill="1" applyBorder="1"/>
    <xf numFmtId="42" fontId="4" fillId="2" borderId="29" xfId="0" applyNumberFormat="1" applyFont="1" applyFill="1" applyBorder="1"/>
    <xf numFmtId="42" fontId="4" fillId="2" borderId="28" xfId="0" applyNumberFormat="1" applyFont="1" applyFill="1" applyBorder="1"/>
    <xf numFmtId="42" fontId="15" fillId="2" borderId="29" xfId="0" applyNumberFormat="1" applyFont="1" applyFill="1" applyBorder="1"/>
    <xf numFmtId="5" fontId="17" fillId="2" borderId="28" xfId="0" applyNumberFormat="1" applyFont="1" applyFill="1" applyBorder="1"/>
    <xf numFmtId="42" fontId="17" fillId="2" borderId="28" xfId="0" applyNumberFormat="1" applyFont="1" applyFill="1" applyBorder="1"/>
    <xf numFmtId="170" fontId="4" fillId="2" borderId="21" xfId="2" applyNumberFormat="1" applyFont="1" applyFill="1" applyBorder="1"/>
    <xf numFmtId="10" fontId="4" fillId="2" borderId="21" xfId="2" applyNumberFormat="1" applyFont="1" applyFill="1" applyBorder="1"/>
    <xf numFmtId="42" fontId="17" fillId="2" borderId="21" xfId="0" applyNumberFormat="1" applyFont="1" applyFill="1" applyBorder="1"/>
    <xf numFmtId="3" fontId="4" fillId="2" borderId="25" xfId="2" applyNumberFormat="1" applyFont="1" applyFill="1" applyBorder="1" applyAlignment="1">
      <alignment horizontal="right"/>
    </xf>
    <xf numFmtId="3" fontId="4" fillId="2" borderId="26" xfId="2" applyNumberFormat="1" applyFont="1" applyFill="1" applyBorder="1" applyAlignment="1">
      <alignment horizontal="center"/>
    </xf>
    <xf numFmtId="171" fontId="4" fillId="2" borderId="26" xfId="2" applyNumberFormat="1" applyFont="1" applyFill="1" applyBorder="1" applyAlignment="1"/>
    <xf numFmtId="0" fontId="4" fillId="2" borderId="23" xfId="2" applyFont="1" applyFill="1" applyBorder="1"/>
    <xf numFmtId="9" fontId="4" fillId="2" borderId="24" xfId="2" applyNumberFormat="1" applyFont="1" applyFill="1" applyBorder="1"/>
    <xf numFmtId="171" fontId="4" fillId="2" borderId="27" xfId="2" applyNumberFormat="1" applyFont="1" applyFill="1" applyBorder="1" applyAlignment="1">
      <alignment horizontal="right"/>
    </xf>
    <xf numFmtId="0" fontId="32" fillId="2" borderId="20" xfId="2" applyFont="1" applyFill="1" applyBorder="1"/>
    <xf numFmtId="0" fontId="4" fillId="2" borderId="25" xfId="2" applyFont="1" applyFill="1" applyBorder="1"/>
    <xf numFmtId="181" fontId="17" fillId="2" borderId="26" xfId="2" applyNumberFormat="1" applyFont="1" applyFill="1" applyBorder="1"/>
    <xf numFmtId="0" fontId="30" fillId="2" borderId="22" xfId="2" applyFont="1" applyFill="1" applyBorder="1" applyAlignment="1">
      <alignment horizontal="left" indent="2"/>
    </xf>
    <xf numFmtId="181" fontId="4" fillId="2" borderId="26" xfId="2" applyNumberFormat="1" applyFont="1" applyFill="1" applyBorder="1"/>
    <xf numFmtId="0" fontId="32" fillId="2" borderId="22" xfId="2" applyFont="1" applyFill="1" applyBorder="1"/>
    <xf numFmtId="181" fontId="17" fillId="2" borderId="26" xfId="2" applyNumberFormat="1" applyFont="1" applyFill="1" applyBorder="1" applyAlignment="1">
      <alignment horizontal="center"/>
    </xf>
    <xf numFmtId="181" fontId="4" fillId="2" borderId="26" xfId="2" applyNumberFormat="1" applyFont="1" applyFill="1" applyBorder="1" applyAlignment="1">
      <alignment horizontal="right"/>
    </xf>
    <xf numFmtId="0" fontId="30" fillId="2" borderId="22" xfId="2" applyFont="1" applyFill="1" applyBorder="1"/>
    <xf numFmtId="0" fontId="30" fillId="2" borderId="22" xfId="2" applyFont="1" applyFill="1" applyBorder="1" applyAlignment="1">
      <alignment horizontal="left" indent="1"/>
    </xf>
    <xf numFmtId="0" fontId="30" fillId="2" borderId="23" xfId="2" applyFont="1" applyFill="1" applyBorder="1" applyAlignment="1">
      <alignment horizontal="left" indent="1"/>
    </xf>
    <xf numFmtId="181" fontId="4" fillId="2" borderId="27" xfId="2" applyNumberFormat="1" applyFont="1" applyFill="1" applyBorder="1"/>
    <xf numFmtId="170" fontId="4" fillId="2" borderId="21" xfId="0" applyNumberFormat="1" applyFont="1" applyFill="1" applyBorder="1"/>
    <xf numFmtId="10" fontId="4" fillId="2" borderId="21" xfId="0" applyNumberFormat="1" applyFont="1" applyFill="1" applyBorder="1"/>
    <xf numFmtId="42" fontId="15" fillId="2" borderId="21" xfId="0" applyNumberFormat="1" applyFont="1" applyFill="1" applyBorder="1"/>
    <xf numFmtId="42" fontId="4" fillId="2" borderId="21" xfId="0" applyNumberFormat="1" applyFont="1" applyFill="1" applyBorder="1"/>
    <xf numFmtId="175" fontId="4" fillId="2" borderId="21" xfId="0" applyNumberFormat="1" applyFont="1" applyFill="1" applyBorder="1"/>
    <xf numFmtId="0" fontId="4" fillId="2" borderId="25" xfId="0" applyNumberFormat="1" applyFont="1" applyFill="1" applyBorder="1"/>
    <xf numFmtId="9" fontId="4" fillId="2" borderId="24" xfId="0" applyNumberFormat="1" applyFont="1" applyFill="1" applyBorder="1"/>
    <xf numFmtId="171" fontId="4" fillId="2" borderId="24" xfId="0" applyNumberFormat="1" applyFont="1" applyFill="1" applyBorder="1" applyAlignment="1">
      <alignment horizontal="right"/>
    </xf>
    <xf numFmtId="171" fontId="4" fillId="2" borderId="24" xfId="0" applyNumberFormat="1" applyFont="1" applyFill="1" applyBorder="1"/>
    <xf numFmtId="42" fontId="4" fillId="2" borderId="30" xfId="0" applyNumberFormat="1" applyFont="1" applyFill="1" applyBorder="1"/>
    <xf numFmtId="177" fontId="19" fillId="2" borderId="26" xfId="8" applyNumberFormat="1" applyFont="1" applyFill="1" applyBorder="1"/>
    <xf numFmtId="177" fontId="4" fillId="2" borderId="26" xfId="8" applyNumberFormat="1" applyFont="1" applyFill="1" applyBorder="1"/>
    <xf numFmtId="177" fontId="23" fillId="2" borderId="26" xfId="0" applyNumberFormat="1" applyFont="1" applyFill="1" applyBorder="1"/>
    <xf numFmtId="181" fontId="17" fillId="2" borderId="27" xfId="0" applyNumberFormat="1" applyFont="1" applyFill="1" applyBorder="1"/>
    <xf numFmtId="37" fontId="19" fillId="0" borderId="2" xfId="0" applyNumberFormat="1" applyFont="1" applyFill="1" applyBorder="1"/>
    <xf numFmtId="0" fontId="4" fillId="0" borderId="0" xfId="0" applyFont="1" applyBorder="1" applyAlignment="1">
      <alignment horizontal="center"/>
    </xf>
    <xf numFmtId="0" fontId="34" fillId="0" borderId="2" xfId="0" applyFont="1" applyBorder="1"/>
    <xf numFmtId="0" fontId="34" fillId="0" borderId="2" xfId="0" applyFont="1" applyBorder="1" applyAlignment="1">
      <alignment horizontal="center"/>
    </xf>
    <xf numFmtId="0" fontId="35" fillId="0" borderId="2" xfId="0" applyFont="1" applyFill="1" applyBorder="1" applyAlignment="1">
      <alignment horizontal="center"/>
    </xf>
    <xf numFmtId="0" fontId="36" fillId="0" borderId="0" xfId="0" applyFont="1" applyBorder="1" applyProtection="1">
      <protection locked="0"/>
    </xf>
    <xf numFmtId="0" fontId="34" fillId="0" borderId="0" xfId="0" applyFont="1"/>
    <xf numFmtId="42" fontId="4" fillId="0" borderId="0" xfId="0" applyNumberFormat="1" applyFont="1" applyBorder="1" applyAlignment="1">
      <alignment horizontal="center"/>
    </xf>
    <xf numFmtId="0" fontId="34" fillId="0" borderId="0" xfId="0" applyFont="1" applyBorder="1"/>
    <xf numFmtId="3" fontId="35" fillId="0" borderId="0" xfId="0" applyNumberFormat="1" applyFont="1"/>
    <xf numFmtId="174" fontId="37" fillId="0" borderId="0" xfId="0" applyNumberFormat="1" applyFont="1" applyFill="1"/>
    <xf numFmtId="174" fontId="35" fillId="0" borderId="0" xfId="0" applyNumberFormat="1" applyFont="1" applyFill="1"/>
    <xf numFmtId="42" fontId="34" fillId="0" borderId="0" xfId="0" applyNumberFormat="1" applyFont="1" applyBorder="1"/>
    <xf numFmtId="0" fontId="34" fillId="0" borderId="0" xfId="0" applyFont="1" applyBorder="1" applyProtection="1">
      <protection locked="0"/>
    </xf>
    <xf numFmtId="174" fontId="37" fillId="0" borderId="0" xfId="0" applyNumberFormat="1" applyFont="1"/>
    <xf numFmtId="174" fontId="35" fillId="0" borderId="0" xfId="0" applyNumberFormat="1" applyFont="1"/>
    <xf numFmtId="0" fontId="36" fillId="0" borderId="0" xfId="0" applyFont="1" applyFill="1" applyBorder="1" applyProtection="1">
      <protection locked="0"/>
    </xf>
    <xf numFmtId="3" fontId="34" fillId="0" borderId="0" xfId="0" applyNumberFormat="1" applyFont="1" applyFill="1" applyBorder="1" applyAlignment="1" applyProtection="1">
      <alignment horizontal="left"/>
      <protection locked="0"/>
    </xf>
    <xf numFmtId="0" fontId="35" fillId="0" borderId="0" xfId="0" applyFont="1"/>
    <xf numFmtId="0" fontId="34" fillId="0" borderId="0" xfId="0" applyFont="1" applyFill="1" applyBorder="1"/>
    <xf numFmtId="44" fontId="37" fillId="0" borderId="0" xfId="0" applyNumberFormat="1" applyFont="1"/>
    <xf numFmtId="44" fontId="35" fillId="0" borderId="0" xfId="0" applyNumberFormat="1" applyFont="1"/>
    <xf numFmtId="42" fontId="34" fillId="0" borderId="3" xfId="0" applyNumberFormat="1" applyFont="1" applyBorder="1"/>
    <xf numFmtId="175" fontId="4" fillId="0" borderId="3" xfId="0" applyNumberFormat="1" applyFont="1" applyBorder="1"/>
    <xf numFmtId="0" fontId="34" fillId="0" borderId="0" xfId="0" applyFont="1" applyFill="1"/>
    <xf numFmtId="0" fontId="35" fillId="0" borderId="0" xfId="0" applyFont="1" applyFill="1"/>
    <xf numFmtId="42" fontId="4" fillId="0" borderId="0" xfId="0" applyNumberFormat="1" applyFont="1" applyBorder="1"/>
    <xf numFmtId="0" fontId="38" fillId="0" borderId="0" xfId="0" applyFont="1"/>
    <xf numFmtId="42" fontId="4" fillId="0" borderId="3" xfId="0" applyNumberFormat="1" applyFont="1" applyBorder="1"/>
    <xf numFmtId="169" fontId="4" fillId="0" borderId="0" xfId="0" applyNumberFormat="1" applyFont="1"/>
    <xf numFmtId="42" fontId="22" fillId="0" borderId="0" xfId="0" applyNumberFormat="1" applyFont="1"/>
    <xf numFmtId="44" fontId="19" fillId="0" borderId="0" xfId="0" applyNumberFormat="1" applyFont="1" applyBorder="1"/>
    <xf numFmtId="0" fontId="6" fillId="2" borderId="0" xfId="5" applyFont="1" applyFill="1"/>
    <xf numFmtId="0" fontId="2" fillId="2" borderId="0" xfId="2" applyFill="1"/>
    <xf numFmtId="0" fontId="14" fillId="0" borderId="0" xfId="6" applyFont="1" applyAlignment="1">
      <alignment horizontal="center"/>
    </xf>
    <xf numFmtId="0" fontId="25" fillId="0" borderId="0" xfId="6" applyFont="1" applyAlignment="1">
      <alignment horizontal="center"/>
    </xf>
    <xf numFmtId="0" fontId="12" fillId="0" borderId="0" xfId="6" applyFont="1" applyAlignment="1">
      <alignment horizontal="center"/>
    </xf>
    <xf numFmtId="0" fontId="4" fillId="0" borderId="0" xfId="0" applyFont="1" applyFill="1" applyAlignment="1">
      <alignment horizontal="center" wrapText="1"/>
    </xf>
    <xf numFmtId="0" fontId="0" fillId="0" borderId="0" xfId="0" applyAlignment="1">
      <alignment horizontal="center" wrapText="1"/>
    </xf>
    <xf numFmtId="0" fontId="4" fillId="0" borderId="2" xfId="0" applyFont="1" applyFill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4" fillId="0" borderId="2" xfId="0" applyFont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13" fillId="0" borderId="0" xfId="0" applyFont="1" applyFill="1" applyAlignment="1">
      <alignment horizontal="center" wrapText="1"/>
    </xf>
    <xf numFmtId="0" fontId="12" fillId="0" borderId="0" xfId="0" applyFont="1" applyFill="1" applyAlignment="1">
      <alignment horizontal="center" wrapText="1"/>
    </xf>
    <xf numFmtId="0" fontId="2" fillId="0" borderId="0" xfId="0" applyFont="1" applyAlignment="1">
      <alignment horizontal="center" wrapText="1"/>
    </xf>
    <xf numFmtId="0" fontId="4" fillId="0" borderId="0" xfId="0" applyFont="1" applyBorder="1" applyAlignment="1">
      <alignment horizontal="center"/>
    </xf>
    <xf numFmtId="0" fontId="12" fillId="4" borderId="0" xfId="0" applyFont="1" applyFill="1" applyBorder="1" applyAlignment="1">
      <alignment horizontal="center" wrapText="1"/>
    </xf>
    <xf numFmtId="0" fontId="4" fillId="4" borderId="0" xfId="0" applyFont="1" applyFill="1" applyBorder="1" applyAlignment="1">
      <alignment horizontal="center" wrapText="1"/>
    </xf>
    <xf numFmtId="0" fontId="4" fillId="0" borderId="0" xfId="0" applyFont="1" applyBorder="1" applyAlignment="1">
      <alignment wrapText="1"/>
    </xf>
    <xf numFmtId="167" fontId="33" fillId="0" borderId="0" xfId="2" applyNumberFormat="1" applyFont="1" applyFill="1" applyBorder="1" applyAlignment="1">
      <alignment horizontal="center" wrapText="1"/>
    </xf>
    <xf numFmtId="0" fontId="12" fillId="4" borderId="0" xfId="0" applyFont="1" applyFill="1" applyAlignment="1">
      <alignment horizontal="center" wrapText="1"/>
    </xf>
    <xf numFmtId="0" fontId="4" fillId="4" borderId="0" xfId="0" applyFont="1" applyFill="1" applyAlignment="1">
      <alignment horizontal="center" wrapText="1"/>
    </xf>
  </cellXfs>
  <cellStyles count="10">
    <cellStyle name="Currency" xfId="1" builtinId="4"/>
    <cellStyle name="Currency 10" xfId="9"/>
    <cellStyle name="Normal" xfId="0" builtinId="0"/>
    <cellStyle name="Normal - Style1 2 2 3 4" xfId="2"/>
    <cellStyle name="Normal 2 10" xfId="8"/>
    <cellStyle name="Normal 2 2" xfId="5"/>
    <cellStyle name="Normal 5" xfId="6"/>
    <cellStyle name="Percent" xfId="7" builtinId="5"/>
    <cellStyle name="Percent 10" xfId="3"/>
    <cellStyle name="Report Heading" xfId="4"/>
  </cellStyles>
  <dxfs count="0"/>
  <tableStyles count="0" defaultTableStyle="TableStyleMedium9" defaultPivotStyle="PivotStyleLight16"/>
  <colors>
    <mruColors>
      <color rgb="FF0000FF"/>
      <color rgb="FF009999"/>
      <color rgb="FF008080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48.xml"/><Relationship Id="rId68" Type="http://schemas.openxmlformats.org/officeDocument/2006/relationships/externalLink" Target="externalLinks/externalLink53.xml"/><Relationship Id="rId84" Type="http://schemas.openxmlformats.org/officeDocument/2006/relationships/customXml" Target="../customXml/item5.xml"/><Relationship Id="rId16" Type="http://schemas.openxmlformats.org/officeDocument/2006/relationships/externalLink" Target="externalLinks/externalLink1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74" Type="http://schemas.openxmlformats.org/officeDocument/2006/relationships/externalLink" Target="externalLinks/externalLink59.xml"/><Relationship Id="rId79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6.xml"/><Relationship Id="rId82" Type="http://schemas.openxmlformats.org/officeDocument/2006/relationships/customXml" Target="../customXml/item3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49.xml"/><Relationship Id="rId69" Type="http://schemas.openxmlformats.org/officeDocument/2006/relationships/externalLink" Target="externalLinks/externalLink54.xml"/><Relationship Id="rId77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externalLink" Target="externalLinks/externalLink57.xml"/><Relationship Id="rId80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52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47.xml"/><Relationship Id="rId70" Type="http://schemas.openxmlformats.org/officeDocument/2006/relationships/externalLink" Target="externalLinks/externalLink55.xml"/><Relationship Id="rId75" Type="http://schemas.openxmlformats.org/officeDocument/2006/relationships/externalLink" Target="externalLinks/externalLink60.xml"/><Relationship Id="rId83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45.xml"/><Relationship Id="rId65" Type="http://schemas.openxmlformats.org/officeDocument/2006/relationships/externalLink" Target="externalLinks/externalLink50.xml"/><Relationship Id="rId73" Type="http://schemas.openxmlformats.org/officeDocument/2006/relationships/externalLink" Target="externalLinks/externalLink58.xml"/><Relationship Id="rId78" Type="http://schemas.openxmlformats.org/officeDocument/2006/relationships/sharedStrings" Target="sharedStrings.xml"/><Relationship Id="rId8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34" Type="http://schemas.openxmlformats.org/officeDocument/2006/relationships/externalLink" Target="externalLinks/externalLink19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76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6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4.xml"/><Relationship Id="rId24" Type="http://schemas.openxmlformats.org/officeDocument/2006/relationships/externalLink" Target="externalLinks/externalLink9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66" Type="http://schemas.openxmlformats.org/officeDocument/2006/relationships/externalLink" Target="externalLinks/externalLink5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4</xdr:row>
      <xdr:rowOff>0</xdr:rowOff>
    </xdr:from>
    <xdr:to>
      <xdr:col>31</xdr:col>
      <xdr:colOff>274971</xdr:colOff>
      <xdr:row>50</xdr:row>
      <xdr:rowOff>8652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72525" y="571500"/>
          <a:ext cx="10028571" cy="69809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33</xdr:row>
      <xdr:rowOff>0</xdr:rowOff>
    </xdr:from>
    <xdr:to>
      <xdr:col>4</xdr:col>
      <xdr:colOff>489585</xdr:colOff>
      <xdr:row>35</xdr:row>
      <xdr:rowOff>55245</xdr:rowOff>
    </xdr:to>
    <xdr:sp macro="" textlink="">
      <xdr:nvSpPr>
        <xdr:cNvPr id="2" name="TextBox 1"/>
        <xdr:cNvSpPr txBox="1"/>
      </xdr:nvSpPr>
      <xdr:spPr>
        <a:xfrm>
          <a:off x="3381375" y="4762500"/>
          <a:ext cx="1156335" cy="34099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600"/>
            <a:t>REDACTED</a:t>
          </a:r>
        </a:p>
      </xdr:txBody>
    </xdr:sp>
    <xdr:clientData/>
  </xdr:twoCellAnchor>
  <xdr:twoCellAnchor>
    <xdr:from>
      <xdr:col>7</xdr:col>
      <xdr:colOff>0</xdr:colOff>
      <xdr:row>33</xdr:row>
      <xdr:rowOff>0</xdr:rowOff>
    </xdr:from>
    <xdr:to>
      <xdr:col>8</xdr:col>
      <xdr:colOff>346710</xdr:colOff>
      <xdr:row>35</xdr:row>
      <xdr:rowOff>55245</xdr:rowOff>
    </xdr:to>
    <xdr:sp macro="" textlink="">
      <xdr:nvSpPr>
        <xdr:cNvPr id="3" name="TextBox 2"/>
        <xdr:cNvSpPr txBox="1"/>
      </xdr:nvSpPr>
      <xdr:spPr>
        <a:xfrm>
          <a:off x="5505450" y="4762500"/>
          <a:ext cx="1156335" cy="34099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600"/>
            <a:t>REDACTED</a:t>
          </a:r>
        </a:p>
      </xdr:txBody>
    </xdr:sp>
    <xdr:clientData/>
  </xdr:twoCellAnchor>
  <xdr:twoCellAnchor>
    <xdr:from>
      <xdr:col>3</xdr:col>
      <xdr:colOff>0</xdr:colOff>
      <xdr:row>98</xdr:row>
      <xdr:rowOff>0</xdr:rowOff>
    </xdr:from>
    <xdr:to>
      <xdr:col>4</xdr:col>
      <xdr:colOff>489585</xdr:colOff>
      <xdr:row>100</xdr:row>
      <xdr:rowOff>55245</xdr:rowOff>
    </xdr:to>
    <xdr:sp macro="" textlink="">
      <xdr:nvSpPr>
        <xdr:cNvPr id="4" name="TextBox 3"/>
        <xdr:cNvSpPr txBox="1"/>
      </xdr:nvSpPr>
      <xdr:spPr>
        <a:xfrm>
          <a:off x="3381375" y="14068425"/>
          <a:ext cx="1156335" cy="34099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600"/>
            <a:t>REDACTED</a:t>
          </a:r>
        </a:p>
      </xdr:txBody>
    </xdr:sp>
    <xdr:clientData/>
  </xdr:twoCellAnchor>
  <xdr:twoCellAnchor>
    <xdr:from>
      <xdr:col>6</xdr:col>
      <xdr:colOff>790575</xdr:colOff>
      <xdr:row>98</xdr:row>
      <xdr:rowOff>9525</xdr:rowOff>
    </xdr:from>
    <xdr:to>
      <xdr:col>8</xdr:col>
      <xdr:colOff>327660</xdr:colOff>
      <xdr:row>100</xdr:row>
      <xdr:rowOff>64770</xdr:rowOff>
    </xdr:to>
    <xdr:sp macro="" textlink="">
      <xdr:nvSpPr>
        <xdr:cNvPr id="5" name="TextBox 4"/>
        <xdr:cNvSpPr txBox="1"/>
      </xdr:nvSpPr>
      <xdr:spPr>
        <a:xfrm>
          <a:off x="5486400" y="14077950"/>
          <a:ext cx="1156335" cy="34099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600"/>
            <a:t>REDACTED</a:t>
          </a:r>
        </a:p>
      </xdr:txBody>
    </xdr:sp>
    <xdr:clientData/>
  </xdr:twoCellAnchor>
  <xdr:twoCellAnchor>
    <xdr:from>
      <xdr:col>3</xdr:col>
      <xdr:colOff>0</xdr:colOff>
      <xdr:row>71</xdr:row>
      <xdr:rowOff>0</xdr:rowOff>
    </xdr:from>
    <xdr:to>
      <xdr:col>4</xdr:col>
      <xdr:colOff>489585</xdr:colOff>
      <xdr:row>73</xdr:row>
      <xdr:rowOff>55245</xdr:rowOff>
    </xdr:to>
    <xdr:sp macro="" textlink="">
      <xdr:nvSpPr>
        <xdr:cNvPr id="6" name="TextBox 5"/>
        <xdr:cNvSpPr txBox="1"/>
      </xdr:nvSpPr>
      <xdr:spPr>
        <a:xfrm>
          <a:off x="3381375" y="10191750"/>
          <a:ext cx="1156335" cy="34099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600"/>
            <a:t>REDACTED</a:t>
          </a:r>
        </a:p>
      </xdr:txBody>
    </xdr:sp>
    <xdr:clientData/>
  </xdr:twoCellAnchor>
  <xdr:twoCellAnchor>
    <xdr:from>
      <xdr:col>7</xdr:col>
      <xdr:colOff>0</xdr:colOff>
      <xdr:row>71</xdr:row>
      <xdr:rowOff>0</xdr:rowOff>
    </xdr:from>
    <xdr:to>
      <xdr:col>8</xdr:col>
      <xdr:colOff>346710</xdr:colOff>
      <xdr:row>73</xdr:row>
      <xdr:rowOff>55245</xdr:rowOff>
    </xdr:to>
    <xdr:sp macro="" textlink="">
      <xdr:nvSpPr>
        <xdr:cNvPr id="7" name="TextBox 6"/>
        <xdr:cNvSpPr txBox="1"/>
      </xdr:nvSpPr>
      <xdr:spPr>
        <a:xfrm>
          <a:off x="5505450" y="10191750"/>
          <a:ext cx="1156335" cy="34099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600"/>
            <a:t>REDACTED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36</xdr:row>
      <xdr:rowOff>0</xdr:rowOff>
    </xdr:from>
    <xdr:to>
      <xdr:col>4</xdr:col>
      <xdr:colOff>489585</xdr:colOff>
      <xdr:row>38</xdr:row>
      <xdr:rowOff>55245</xdr:rowOff>
    </xdr:to>
    <xdr:sp macro="" textlink="">
      <xdr:nvSpPr>
        <xdr:cNvPr id="2" name="TextBox 1"/>
        <xdr:cNvSpPr txBox="1"/>
      </xdr:nvSpPr>
      <xdr:spPr>
        <a:xfrm>
          <a:off x="3667125" y="5210175"/>
          <a:ext cx="1156335" cy="34099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600"/>
            <a:t>REDACTED</a:t>
          </a:r>
        </a:p>
      </xdr:txBody>
    </xdr:sp>
    <xdr:clientData/>
  </xdr:twoCellAnchor>
  <xdr:twoCellAnchor>
    <xdr:from>
      <xdr:col>6</xdr:col>
      <xdr:colOff>171450</xdr:colOff>
      <xdr:row>36</xdr:row>
      <xdr:rowOff>19050</xdr:rowOff>
    </xdr:from>
    <xdr:to>
      <xdr:col>7</xdr:col>
      <xdr:colOff>556260</xdr:colOff>
      <xdr:row>38</xdr:row>
      <xdr:rowOff>74295</xdr:rowOff>
    </xdr:to>
    <xdr:sp macro="" textlink="">
      <xdr:nvSpPr>
        <xdr:cNvPr id="3" name="TextBox 2"/>
        <xdr:cNvSpPr txBox="1"/>
      </xdr:nvSpPr>
      <xdr:spPr>
        <a:xfrm>
          <a:off x="5248275" y="5229225"/>
          <a:ext cx="1156335" cy="34099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600"/>
            <a:t>REDACTED</a:t>
          </a:r>
        </a:p>
      </xdr:txBody>
    </xdr:sp>
    <xdr:clientData/>
  </xdr:twoCellAnchor>
  <xdr:twoCellAnchor>
    <xdr:from>
      <xdr:col>3</xdr:col>
      <xdr:colOff>0</xdr:colOff>
      <xdr:row>68</xdr:row>
      <xdr:rowOff>0</xdr:rowOff>
    </xdr:from>
    <xdr:to>
      <xdr:col>4</xdr:col>
      <xdr:colOff>489585</xdr:colOff>
      <xdr:row>70</xdr:row>
      <xdr:rowOff>36195</xdr:rowOff>
    </xdr:to>
    <xdr:sp macro="" textlink="">
      <xdr:nvSpPr>
        <xdr:cNvPr id="4" name="TextBox 3"/>
        <xdr:cNvSpPr txBox="1"/>
      </xdr:nvSpPr>
      <xdr:spPr>
        <a:xfrm>
          <a:off x="3667125" y="9829800"/>
          <a:ext cx="1156335" cy="34099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600"/>
            <a:t>REDACTED</a:t>
          </a:r>
        </a:p>
      </xdr:txBody>
    </xdr:sp>
    <xdr:clientData/>
  </xdr:twoCellAnchor>
  <xdr:twoCellAnchor>
    <xdr:from>
      <xdr:col>6</xdr:col>
      <xdr:colOff>238125</xdr:colOff>
      <xdr:row>68</xdr:row>
      <xdr:rowOff>0</xdr:rowOff>
    </xdr:from>
    <xdr:to>
      <xdr:col>7</xdr:col>
      <xdr:colOff>622935</xdr:colOff>
      <xdr:row>70</xdr:row>
      <xdr:rowOff>36195</xdr:rowOff>
    </xdr:to>
    <xdr:sp macro="" textlink="">
      <xdr:nvSpPr>
        <xdr:cNvPr id="5" name="TextBox 4"/>
        <xdr:cNvSpPr txBox="1"/>
      </xdr:nvSpPr>
      <xdr:spPr>
        <a:xfrm>
          <a:off x="5314950" y="9829800"/>
          <a:ext cx="1156335" cy="34099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600"/>
            <a:t>REDACTED</a:t>
          </a:r>
        </a:p>
      </xdr:txBody>
    </xdr:sp>
    <xdr:clientData/>
  </xdr:twoCellAnchor>
  <xdr:twoCellAnchor>
    <xdr:from>
      <xdr:col>3</xdr:col>
      <xdr:colOff>0</xdr:colOff>
      <xdr:row>76</xdr:row>
      <xdr:rowOff>0</xdr:rowOff>
    </xdr:from>
    <xdr:to>
      <xdr:col>4</xdr:col>
      <xdr:colOff>489585</xdr:colOff>
      <xdr:row>78</xdr:row>
      <xdr:rowOff>55245</xdr:rowOff>
    </xdr:to>
    <xdr:sp macro="" textlink="">
      <xdr:nvSpPr>
        <xdr:cNvPr id="6" name="TextBox 5"/>
        <xdr:cNvSpPr txBox="1"/>
      </xdr:nvSpPr>
      <xdr:spPr>
        <a:xfrm>
          <a:off x="3667125" y="11010900"/>
          <a:ext cx="1156335" cy="34099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600"/>
            <a:t>REDACTED</a:t>
          </a:r>
        </a:p>
      </xdr:txBody>
    </xdr:sp>
    <xdr:clientData/>
  </xdr:twoCellAnchor>
  <xdr:twoCellAnchor>
    <xdr:from>
      <xdr:col>6</xdr:col>
      <xdr:colOff>247650</xdr:colOff>
      <xdr:row>75</xdr:row>
      <xdr:rowOff>123825</xdr:rowOff>
    </xdr:from>
    <xdr:to>
      <xdr:col>7</xdr:col>
      <xdr:colOff>632460</xdr:colOff>
      <xdr:row>78</xdr:row>
      <xdr:rowOff>36195</xdr:rowOff>
    </xdr:to>
    <xdr:sp macro="" textlink="">
      <xdr:nvSpPr>
        <xdr:cNvPr id="7" name="TextBox 6"/>
        <xdr:cNvSpPr txBox="1"/>
      </xdr:nvSpPr>
      <xdr:spPr>
        <a:xfrm>
          <a:off x="5324475" y="10991850"/>
          <a:ext cx="1156335" cy="34099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600"/>
            <a:t>REDACTED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p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%201149\JAM%20OR%20Dec%202001%20-%20SB1149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2013%20Rate%20Design%20Collaborative/Peak%20Credit/Peak%20Credit%20(Levelized%20Fixed%20Charge%20Rate%20-%202013)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T\ENCOGEN_WBOOK%20(StratPlan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3\Xception\%23All-Source%20RFP%202004\Quantitative%20Analysis%20Team\Wind%20RFP%20Analysis\EnXco%20Depr.%20and%20Royalty%20Alts\ASM8W-%20A06%20EnXco%20$3.95%20w%20depr%20clas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NT\Temporary%20Internet%20Files\OLK93\FCR%20for%20PSE%20S40%20V0%20%20HM%20edit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mpliance/Compliance%202011%20GRC%20ECO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\RPL\GrpRevnu\PUBLIC\%23%202017%20GRC\Supplemental%20Filing%202017%20GRC\NO%20MS%20SUPP%202017%20GRC%20Workpapers\%23Electric%20Model%202017%20GRC%20CONT%20CALCULATION%20(SUPP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0%20GTIF\Original2010GTIF-Oct\Models%20&amp;%20Adjustments%20Oct-10%20filing\3.03%203.04%20RB%20&amp;%20WC-RC%20June%2010%20Working%20Fil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oljh\Local%20Settings\MSN%20Rate%20v6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\RPL\03Processes\General%20Accounting\newgas\2012\4-2012\UBR-GAS%2004-201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4Home\JDyer\Unbilled%20Reasonableness\04-2013%20Gas%20Reasonableness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2013%20GRC%20(Docket%20UE-xxxxxx)\Filed\Direct\Exhibit%20No_(CCP-5)\Tab%204%20&amp;%205\COS%20WA%20June%202012%20(TempAdj-chg%20to%20St%20Lgts%20only).xlsm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lsea%20Projects\Encogen\Sept%2023%20Review\PSE%20Own%2011-99%20for%20$1yr00noboilerJH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S/Revenue%20Requirement/Electric%20Model%202011%20GRC%20Orig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C0\Aurora%20Prices%20for%20RORC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artwri\My%20Documents\Projects\PSE\Projects\BHP\Due%20Diligence\BHP%20IS.BS.CF%20Mode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epor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dmurra\Local%20Settings\Temporary%20Internet%20Files\OLK15\Power%20Cost%2050yr%206.15.06%20AURORA%20run%20with%205.23.06%20price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Testimony/Workpapers/ECOS%202011%20GRC%20Workpapers%20(JAP-4)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12-05-JAM%20update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\RPL\GrpRates\Public\Gas%20GRC%202017\Compliance%20Filing\Cost%20Of%20Service\2017%20Gas%20COSS%20September%20TY_Complianc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Decoupling\2016%20GRC%20Prep\PCA\%23Electric%20Model%202016%20GRC%20Original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7%20GRC/Settlement/Settlement%20Workpapers/%23Gas%20Model%202017%20GRC%20(SETTLEMENT)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Load%20Research\GRC%202007%20(not%20filed)\Load%20Research%20Analyses\RLW\From%20RLW\Off%20System%20Results\M9_Statistics_All_R991_ADJ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M1EXC\PSE_VER1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rpRevnu\PUBLIC\WUTC\Puget%20Sound%20Energy\Semi%20Annual%20Report\Jun_30_01\Proforma%20Adj_not%20used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COS%20Inputs\COS%20Model\ECOS%20Model%20-%20FINAL%20COMPANY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WA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5\SOE\09-2005%20SOE%20Final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09-05-JAM%20update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pRates\Public\RASANEN\%232005%20GRC\Update%206-30-06\COS%20Update%207-7-06\ECOS%20Model%20-%20UPDATE%20(JAH-5)%207-7-06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apacity\CAP_WBook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peder\Local%20Settings\Temporary%20Internet%20Files\Content.Outlook\966INFBW\03-09%20Elec_Unb%20(93%203%25%208%20months)%20final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mulas\vlookup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7%20GRC\4.04G%20Pass%20Through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71\SOE%20Sept%202003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12\RECOV12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6\09-06%20Elec_Unb%20(93%203%25%202%20months)final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xu\Downloads\UBR-GAS%2007-2011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jprd.puget.com:50100/irj/go/km/docs/documents/Public%20Documents/Sales%20and%20Margin%20Reports%20(Final)/Unbilled%20Revenue/2013/09-2013%20ELECTRIC%20Unbilled%20Revenue%20Calculation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\RPL\GrpRates\Public\Gas%20GRC%202011\Cost%20of%20Service\Revenue%20Reqt%20and%20Rate%20Base\May%2016%20235%20pm\Gas%20Rev%20Req%20Model%202011%20GRC%20Orig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2013%20GRC%20(Docket%20UE-xxxxxx)\COS\Direct\COS%20WA%20June%202012%20-%20NS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2F\Due%20Diligence\August%20New%20Model\Fred%20Value%209.1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(Input)"/>
      <sheetName val="Results-Print"/>
      <sheetName val="Summary of Results"/>
      <sheetName val="Income Statement (Results)"/>
      <sheetName val="Cash Flow Statement (Results)"/>
      <sheetName val="Tax Statement (Results)"/>
      <sheetName val="MiscItems(Input)"/>
      <sheetName val="Capital Projects(Input)"/>
      <sheetName val="Plant(Input)"/>
      <sheetName val="Capital Projects(Results)"/>
      <sheetName val="Book Depreciation"/>
      <sheetName val="Tax Depreciation"/>
      <sheetName val="MACRS RATES"/>
      <sheetName val="Sheet1"/>
    </sheetNames>
    <sheetDataSet>
      <sheetData sheetId="0">
        <row r="5">
          <cell r="B5">
            <v>0.35</v>
          </cell>
        </row>
        <row r="6">
          <cell r="B6">
            <v>1</v>
          </cell>
        </row>
        <row r="7">
          <cell r="B7">
            <v>5.1998314171835648E-3</v>
          </cell>
        </row>
        <row r="8">
          <cell r="B8">
            <v>4.5621000000000002E-2</v>
          </cell>
        </row>
        <row r="9">
          <cell r="B9">
            <v>6.2450845342655007E-4</v>
          </cell>
        </row>
        <row r="11">
          <cell r="B11">
            <v>0</v>
          </cell>
        </row>
        <row r="12">
          <cell r="B12" t="str">
            <v>Yes</v>
          </cell>
          <cell r="C12">
            <v>1</v>
          </cell>
        </row>
        <row r="13">
          <cell r="B13" t="str">
            <v>No</v>
          </cell>
        </row>
        <row r="37">
          <cell r="D37">
            <v>6.6900000000000001E-2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7">
          <cell r="D7">
            <v>2014</v>
          </cell>
        </row>
        <row r="8">
          <cell r="D8">
            <v>2005</v>
          </cell>
        </row>
        <row r="9">
          <cell r="D9">
            <v>2006</v>
          </cell>
        </row>
        <row r="10">
          <cell r="D10">
            <v>2007</v>
          </cell>
        </row>
        <row r="11">
          <cell r="D11">
            <v>2004</v>
          </cell>
        </row>
        <row r="12">
          <cell r="D12">
            <v>2006</v>
          </cell>
        </row>
        <row r="13">
          <cell r="D13">
            <v>2003</v>
          </cell>
        </row>
        <row r="14">
          <cell r="D14">
            <v>2004</v>
          </cell>
        </row>
        <row r="15">
          <cell r="D15">
            <v>2004</v>
          </cell>
        </row>
        <row r="16">
          <cell r="D16">
            <v>2008</v>
          </cell>
        </row>
        <row r="17">
          <cell r="D17">
            <v>2003</v>
          </cell>
        </row>
        <row r="18">
          <cell r="D18">
            <v>2006</v>
          </cell>
        </row>
        <row r="19">
          <cell r="D19">
            <v>2007</v>
          </cell>
        </row>
        <row r="20">
          <cell r="D20">
            <v>2003</v>
          </cell>
        </row>
        <row r="21">
          <cell r="D21">
            <v>2008</v>
          </cell>
        </row>
        <row r="22">
          <cell r="D22">
            <v>2006</v>
          </cell>
        </row>
        <row r="23">
          <cell r="D23">
            <v>2015</v>
          </cell>
        </row>
        <row r="24">
          <cell r="D24">
            <v>2014</v>
          </cell>
        </row>
        <row r="25">
          <cell r="D25">
            <v>2002</v>
          </cell>
        </row>
        <row r="26">
          <cell r="D26">
            <v>2003</v>
          </cell>
        </row>
        <row r="27">
          <cell r="D27">
            <v>2004</v>
          </cell>
        </row>
        <row r="28">
          <cell r="D28">
            <v>2005</v>
          </cell>
        </row>
        <row r="29">
          <cell r="D29">
            <v>2006</v>
          </cell>
        </row>
        <row r="30">
          <cell r="D30">
            <v>2007</v>
          </cell>
        </row>
        <row r="31">
          <cell r="D31">
            <v>2008</v>
          </cell>
        </row>
        <row r="32">
          <cell r="D32">
            <v>2009</v>
          </cell>
        </row>
        <row r="33">
          <cell r="D33">
            <v>2010</v>
          </cell>
        </row>
        <row r="34">
          <cell r="D34">
            <v>2011</v>
          </cell>
        </row>
        <row r="35">
          <cell r="D35">
            <v>2012</v>
          </cell>
        </row>
        <row r="36">
          <cell r="D36">
            <v>2013</v>
          </cell>
        </row>
        <row r="37">
          <cell r="D37">
            <v>2014</v>
          </cell>
        </row>
        <row r="38">
          <cell r="D38">
            <v>2015</v>
          </cell>
        </row>
        <row r="39">
          <cell r="D39">
            <v>2016</v>
          </cell>
        </row>
        <row r="40">
          <cell r="D40">
            <v>2017</v>
          </cell>
        </row>
        <row r="41">
          <cell r="D41">
            <v>2018</v>
          </cell>
        </row>
        <row r="42">
          <cell r="D42">
            <v>2019</v>
          </cell>
        </row>
        <row r="43">
          <cell r="D43">
            <v>2020</v>
          </cell>
        </row>
        <row r="44">
          <cell r="D44">
            <v>2021</v>
          </cell>
        </row>
        <row r="45">
          <cell r="D45">
            <v>2022</v>
          </cell>
        </row>
        <row r="46">
          <cell r="D46">
            <v>2023</v>
          </cell>
        </row>
        <row r="47">
          <cell r="D47">
            <v>2015</v>
          </cell>
        </row>
        <row r="48">
          <cell r="D48">
            <v>2021</v>
          </cell>
        </row>
        <row r="49">
          <cell r="D49">
            <v>2022</v>
          </cell>
        </row>
        <row r="50">
          <cell r="D50">
            <v>2023</v>
          </cell>
        </row>
        <row r="51">
          <cell r="D51">
            <v>2024</v>
          </cell>
        </row>
        <row r="52">
          <cell r="D52">
            <v>2025</v>
          </cell>
        </row>
        <row r="53">
          <cell r="D53">
            <v>2026</v>
          </cell>
        </row>
      </sheetData>
      <sheetData sheetId="8"/>
      <sheetData sheetId="9"/>
      <sheetData sheetId="10"/>
      <sheetData sheetId="11"/>
      <sheetData sheetId="12">
        <row r="3">
          <cell r="A3">
            <v>0</v>
          </cell>
          <cell r="B3">
            <v>1.0000000000000001E-9</v>
          </cell>
          <cell r="C3">
            <v>1.0000000000000001E-9</v>
          </cell>
          <cell r="D3">
            <v>1.0000000000000001E-9</v>
          </cell>
          <cell r="E3">
            <v>1.0000000000000001E-9</v>
          </cell>
          <cell r="F3">
            <v>1.0000000000000001E-9</v>
          </cell>
          <cell r="G3">
            <v>1.0000000000000001E-9</v>
          </cell>
          <cell r="H3">
            <v>1.0000000000000001E-9</v>
          </cell>
          <cell r="I3">
            <v>1.0000000000000001E-9</v>
          </cell>
          <cell r="J3">
            <v>1.0000000000000001E-9</v>
          </cell>
          <cell r="K3">
            <v>1.0000000000000001E-9</v>
          </cell>
          <cell r="L3">
            <v>1.0000000000000001E-9</v>
          </cell>
          <cell r="M3">
            <v>1.0000000000000001E-9</v>
          </cell>
          <cell r="N3">
            <v>1.0000000000000001E-9</v>
          </cell>
          <cell r="O3">
            <v>1.0000000000000001E-9</v>
          </cell>
          <cell r="P3">
            <v>1.0000000000000001E-9</v>
          </cell>
          <cell r="Q3">
            <v>1.0000000000000001E-9</v>
          </cell>
          <cell r="R3">
            <v>1.0000000000000001E-9</v>
          </cell>
          <cell r="S3">
            <v>1.0000000000000001E-9</v>
          </cell>
          <cell r="T3">
            <v>1.0000000000000001E-9</v>
          </cell>
          <cell r="U3">
            <v>1.0000000000000001E-9</v>
          </cell>
          <cell r="V3">
            <v>1.0000000000000001E-9</v>
          </cell>
          <cell r="W3">
            <v>1.0000000000000001E-9</v>
          </cell>
          <cell r="X3">
            <v>1.0000000000000001E-9</v>
          </cell>
          <cell r="Y3">
            <v>1.0000000000000001E-9</v>
          </cell>
          <cell r="Z3">
            <v>1.0000000000000001E-9</v>
          </cell>
          <cell r="AA3">
            <v>1.0000000000000001E-9</v>
          </cell>
          <cell r="AB3">
            <v>1.0000000000000001E-9</v>
          </cell>
          <cell r="AC3">
            <v>1.0000000000000001E-9</v>
          </cell>
          <cell r="AD3">
            <v>1.0000000000000001E-9</v>
          </cell>
          <cell r="AE3">
            <v>1.0000000000000001E-9</v>
          </cell>
          <cell r="AF3">
            <v>1.0000000000000001E-9</v>
          </cell>
          <cell r="AG3">
            <v>1.0000000000000001E-9</v>
          </cell>
          <cell r="AH3">
            <v>1.0000000000000001E-9</v>
          </cell>
          <cell r="AI3">
            <v>1.0000000000000001E-9</v>
          </cell>
          <cell r="AJ3">
            <v>1.0000000000000001E-9</v>
          </cell>
          <cell r="AK3">
            <v>1.0000000000000001E-9</v>
          </cell>
          <cell r="AL3">
            <v>1.0000000000000001E-9</v>
          </cell>
          <cell r="AM3">
            <v>1.0000000000000001E-9</v>
          </cell>
          <cell r="AN3">
            <v>1.0000000000000001E-9</v>
          </cell>
          <cell r="AO3">
            <v>1.0000000000000001E-9</v>
          </cell>
        </row>
        <row r="4">
          <cell r="A4">
            <v>3</v>
          </cell>
          <cell r="B4">
            <v>0.33333333333333331</v>
          </cell>
          <cell r="C4">
            <v>0.44444444444444448</v>
          </cell>
          <cell r="D4">
            <v>0.14814814814814817</v>
          </cell>
          <cell r="E4">
            <v>7.407407407407407E-2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</row>
        <row r="5">
          <cell r="A5">
            <v>5</v>
          </cell>
          <cell r="B5">
            <v>0.2</v>
          </cell>
          <cell r="C5">
            <v>0.32</v>
          </cell>
          <cell r="D5">
            <v>0.192</v>
          </cell>
          <cell r="E5">
            <v>0.11520000000000001</v>
          </cell>
          <cell r="F5">
            <v>0.11520000000000001</v>
          </cell>
          <cell r="G5">
            <v>5.7600000000000096E-2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</row>
        <row r="6">
          <cell r="A6">
            <v>7</v>
          </cell>
          <cell r="B6">
            <v>0.14285714285714285</v>
          </cell>
          <cell r="C6">
            <v>0.24489795918367349</v>
          </cell>
          <cell r="D6">
            <v>0.1749271137026239</v>
          </cell>
          <cell r="E6">
            <v>0.12494793835901707</v>
          </cell>
          <cell r="F6">
            <v>8.9200000000000002E-2</v>
          </cell>
          <cell r="G6">
            <v>8.9200000000000002E-2</v>
          </cell>
          <cell r="H6">
            <v>8.9200000000000002E-2</v>
          </cell>
          <cell r="I6">
            <v>4.4769845897542737E-2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</row>
        <row r="7">
          <cell r="A7">
            <v>10</v>
          </cell>
          <cell r="B7">
            <v>0.1</v>
          </cell>
          <cell r="C7">
            <v>0.18</v>
          </cell>
          <cell r="D7">
            <v>0.14399999999999999</v>
          </cell>
          <cell r="E7">
            <v>0.1152</v>
          </cell>
          <cell r="F7">
            <v>9.2159999999999992E-2</v>
          </cell>
          <cell r="G7">
            <v>7.3727999999999988E-2</v>
          </cell>
          <cell r="H7">
            <v>6.5535999999999983E-2</v>
          </cell>
          <cell r="I7">
            <v>6.5535999999999983E-2</v>
          </cell>
          <cell r="J7">
            <v>6.5535999999999983E-2</v>
          </cell>
          <cell r="K7">
            <v>6.5535999999999983E-2</v>
          </cell>
          <cell r="L7">
            <v>3.2767999999999908E-2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</row>
        <row r="8">
          <cell r="A8">
            <v>15</v>
          </cell>
          <cell r="B8">
            <v>0.05</v>
          </cell>
          <cell r="C8">
            <v>9.5000000000000001E-2</v>
          </cell>
          <cell r="D8">
            <v>8.5500000000000007E-2</v>
          </cell>
          <cell r="E8">
            <v>7.6999999999999999E-2</v>
          </cell>
          <cell r="F8">
            <v>6.9199999999999998E-2</v>
          </cell>
          <cell r="G8">
            <v>6.2300000000000001E-2</v>
          </cell>
          <cell r="H8">
            <v>5.91E-2</v>
          </cell>
          <cell r="I8">
            <v>5.91E-2</v>
          </cell>
          <cell r="J8">
            <v>5.91E-2</v>
          </cell>
          <cell r="K8">
            <v>5.91E-2</v>
          </cell>
          <cell r="L8">
            <v>5.91E-2</v>
          </cell>
          <cell r="M8">
            <v>5.91E-2</v>
          </cell>
          <cell r="N8">
            <v>5.91E-2</v>
          </cell>
          <cell r="O8">
            <v>5.91E-2</v>
          </cell>
          <cell r="P8">
            <v>5.91E-2</v>
          </cell>
          <cell r="Q8">
            <v>2.9100000000000001E-2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A9">
            <v>20</v>
          </cell>
          <cell r="B9">
            <v>3.7499999999999999E-2</v>
          </cell>
          <cell r="C9">
            <v>7.22E-2</v>
          </cell>
          <cell r="D9">
            <v>6.6799999999999998E-2</v>
          </cell>
          <cell r="E9">
            <v>6.1800000000000001E-2</v>
          </cell>
          <cell r="F9">
            <v>5.7099999999999998E-2</v>
          </cell>
          <cell r="G9">
            <v>5.28E-2</v>
          </cell>
          <cell r="H9">
            <v>4.8899999999999999E-2</v>
          </cell>
          <cell r="I9">
            <v>4.4699999999999997E-2</v>
          </cell>
          <cell r="J9">
            <v>4.4699999999999997E-2</v>
          </cell>
          <cell r="K9">
            <v>4.4699999999999997E-2</v>
          </cell>
          <cell r="L9">
            <v>4.4699999999999997E-2</v>
          </cell>
          <cell r="M9">
            <v>4.4699999999999997E-2</v>
          </cell>
          <cell r="N9">
            <v>4.4699999999999997E-2</v>
          </cell>
          <cell r="O9">
            <v>4.4699999999999997E-2</v>
          </cell>
          <cell r="P9">
            <v>4.4699999999999997E-2</v>
          </cell>
          <cell r="Q9">
            <v>4.4699999999999997E-2</v>
          </cell>
          <cell r="R9">
            <v>4.4699999999999997E-2</v>
          </cell>
          <cell r="S9">
            <v>4.4699999999999997E-2</v>
          </cell>
          <cell r="T9">
            <v>4.4699999999999997E-2</v>
          </cell>
          <cell r="U9">
            <v>4.4699999999999997E-2</v>
          </cell>
          <cell r="V9">
            <v>2.18E-2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A10">
            <v>40</v>
          </cell>
          <cell r="B10">
            <v>2.5000000000000001E-2</v>
          </cell>
          <cell r="C10">
            <v>2.5000000000000001E-2</v>
          </cell>
          <cell r="D10">
            <v>2.5000000000000001E-2</v>
          </cell>
          <cell r="E10">
            <v>2.5000000000000001E-2</v>
          </cell>
          <cell r="F10">
            <v>2.5000000000000001E-2</v>
          </cell>
          <cell r="G10">
            <v>2.5000000000000001E-2</v>
          </cell>
          <cell r="H10">
            <v>2.5000000000000001E-2</v>
          </cell>
          <cell r="I10">
            <v>2.5000000000000001E-2</v>
          </cell>
          <cell r="J10">
            <v>2.5000000000000001E-2</v>
          </cell>
          <cell r="K10">
            <v>2.5000000000000001E-2</v>
          </cell>
          <cell r="L10">
            <v>2.5000000000000001E-2</v>
          </cell>
          <cell r="M10">
            <v>2.5000000000000001E-2</v>
          </cell>
          <cell r="N10">
            <v>2.5000000000000001E-2</v>
          </cell>
          <cell r="O10">
            <v>2.5000000000000001E-2</v>
          </cell>
          <cell r="P10">
            <v>2.5000000000000001E-2</v>
          </cell>
          <cell r="Q10">
            <v>2.5000000000000001E-2</v>
          </cell>
          <cell r="R10">
            <v>2.5000000000000001E-2</v>
          </cell>
          <cell r="S10">
            <v>2.5000000000000001E-2</v>
          </cell>
          <cell r="T10">
            <v>2.5000000000000001E-2</v>
          </cell>
          <cell r="U10">
            <v>2.5000000000000001E-2</v>
          </cell>
          <cell r="V10">
            <v>2.5000000000000001E-2</v>
          </cell>
          <cell r="W10">
            <v>2.5000000000000001E-2</v>
          </cell>
          <cell r="X10">
            <v>2.5000000000000001E-2</v>
          </cell>
          <cell r="Y10">
            <v>2.5000000000000001E-2</v>
          </cell>
          <cell r="Z10">
            <v>2.5000000000000001E-2</v>
          </cell>
          <cell r="AA10">
            <v>2.5000000000000001E-2</v>
          </cell>
          <cell r="AB10">
            <v>2.5000000000000001E-2</v>
          </cell>
          <cell r="AC10">
            <v>2.5000000000000001E-2</v>
          </cell>
          <cell r="AD10">
            <v>2.5000000000000001E-2</v>
          </cell>
          <cell r="AE10">
            <v>2.5000000000000001E-2</v>
          </cell>
          <cell r="AF10">
            <v>2.5000000000000001E-2</v>
          </cell>
          <cell r="AG10">
            <v>2.5000000000000001E-2</v>
          </cell>
          <cell r="AH10">
            <v>2.5000000000000001E-2</v>
          </cell>
          <cell r="AI10">
            <v>2.5000000000000001E-2</v>
          </cell>
          <cell r="AJ10">
            <v>2.5000000000000001E-2</v>
          </cell>
          <cell r="AK10">
            <v>2.5000000000000001E-2</v>
          </cell>
          <cell r="AL10">
            <v>2.5000000000000001E-2</v>
          </cell>
          <cell r="AM10">
            <v>2.5000000000000001E-2</v>
          </cell>
          <cell r="AN10">
            <v>2.5000000000000001E-2</v>
          </cell>
          <cell r="AO10">
            <v>2.5000000000000001E-2</v>
          </cell>
        </row>
      </sheetData>
      <sheetData sheetId="13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 A"/>
      <sheetName val="tab_1"/>
      <sheetName val="Encogen_A"/>
      <sheetName val="Income"/>
      <sheetName val="O&amp;M"/>
      <sheetName val="Gas Cost Calc Monthly"/>
      <sheetName val="12.1.02 Aurora Run"/>
      <sheetName val="Encogen Costs"/>
      <sheetName val="MTM of Gas"/>
      <sheetName val="OLD Gas Cost Calc Monthly OLD"/>
      <sheetName val="Gas Cost Calc"/>
      <sheetName val="Cabot Gas Replacement"/>
      <sheetName val="Cabot Amort"/>
      <sheetName val="Cabot Stretch Goal 2000"/>
      <sheetName val="Cascade Price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>
            <v>2000</v>
          </cell>
          <cell r="C8">
            <v>335</v>
          </cell>
          <cell r="D8">
            <v>10000</v>
          </cell>
          <cell r="E8">
            <v>2.4451000000000001</v>
          </cell>
          <cell r="F8">
            <v>2.1025</v>
          </cell>
        </row>
        <row r="9">
          <cell r="B9">
            <v>2001</v>
          </cell>
          <cell r="C9">
            <v>365</v>
          </cell>
          <cell r="D9">
            <v>10000</v>
          </cell>
          <cell r="E9">
            <v>2.5672999999999999</v>
          </cell>
          <cell r="F9">
            <v>2.19</v>
          </cell>
        </row>
        <row r="10">
          <cell r="B10">
            <v>2002</v>
          </cell>
          <cell r="C10">
            <v>365</v>
          </cell>
          <cell r="D10">
            <v>10000</v>
          </cell>
          <cell r="E10">
            <v>2.6957</v>
          </cell>
          <cell r="F10">
            <v>2.21</v>
          </cell>
        </row>
        <row r="11">
          <cell r="B11">
            <v>2003</v>
          </cell>
          <cell r="C11">
            <v>365</v>
          </cell>
          <cell r="D11">
            <v>10000</v>
          </cell>
          <cell r="E11">
            <v>2.8304999999999998</v>
          </cell>
          <cell r="F11">
            <v>2.25</v>
          </cell>
        </row>
        <row r="12">
          <cell r="B12">
            <v>2004</v>
          </cell>
          <cell r="C12">
            <v>366</v>
          </cell>
          <cell r="D12">
            <v>10000</v>
          </cell>
          <cell r="E12">
            <v>2.972</v>
          </cell>
          <cell r="F12">
            <v>2.3199999999999998</v>
          </cell>
        </row>
        <row r="13">
          <cell r="B13">
            <v>2005</v>
          </cell>
          <cell r="C13">
            <v>365</v>
          </cell>
          <cell r="D13">
            <v>10000</v>
          </cell>
          <cell r="E13">
            <v>3.1206</v>
          </cell>
          <cell r="F13">
            <v>2.38</v>
          </cell>
        </row>
        <row r="14">
          <cell r="B14">
            <v>2006</v>
          </cell>
          <cell r="C14">
            <v>366</v>
          </cell>
          <cell r="D14">
            <v>10000</v>
          </cell>
          <cell r="E14">
            <v>3.2766000000000002</v>
          </cell>
          <cell r="F14">
            <v>2.44</v>
          </cell>
        </row>
        <row r="15">
          <cell r="B15">
            <v>2007</v>
          </cell>
          <cell r="C15">
            <v>365</v>
          </cell>
          <cell r="D15">
            <v>10000</v>
          </cell>
          <cell r="E15">
            <v>3.4403999999999999</v>
          </cell>
          <cell r="F15">
            <v>2.5099999999999998</v>
          </cell>
        </row>
        <row r="16">
          <cell r="B16">
            <v>2008</v>
          </cell>
          <cell r="C16">
            <v>182</v>
          </cell>
          <cell r="D16">
            <v>10000</v>
          </cell>
          <cell r="E16">
            <v>3.5243000000000002</v>
          </cell>
          <cell r="F16">
            <v>2.62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 Rev Req "/>
      <sheetName val="EnXco Categories"/>
      <sheetName val="Capital Expenditures"/>
      <sheetName val="CapEx Depr Table"/>
      <sheetName val="TypeConsol"/>
      <sheetName val="Type1"/>
      <sheetName val="Type2"/>
      <sheetName val="Type5"/>
      <sheetName val="Type6"/>
      <sheetName val="Type7"/>
      <sheetName val="Type8"/>
      <sheetName val="Type9"/>
      <sheetName val="Lump 1 Depr Class"/>
      <sheetName val="SL Tables"/>
      <sheetName val="MACRS Tables"/>
      <sheetName val="Assumptions"/>
      <sheetName val="Summary"/>
      <sheetName val="Wind Acquisition"/>
      <sheetName val="Questions-concerns"/>
      <sheetName val="Graphs"/>
      <sheetName val="PPA 1"/>
      <sheetName val="PPA 2"/>
      <sheetName val="PPA 3"/>
      <sheetName val="PPA 4"/>
      <sheetName val="Wind PPA"/>
      <sheetName val="Acquisition Inputs"/>
      <sheetName val="Wind Inputs"/>
      <sheetName val="Proposal OpEx"/>
      <sheetName val="Emissions Inputs"/>
      <sheetName val="Fuel Consumption"/>
      <sheetName val="OMfromenxcoASM4"/>
      <sheetName val="OandM Documentation"/>
      <sheetName val="OandM Documentationold"/>
      <sheetName val="Capital Costs"/>
      <sheetName val="Transmission Doc"/>
      <sheetName val="Emissions"/>
      <sheetName val="Results Summary"/>
      <sheetName val="Acquisition 1"/>
      <sheetName val="Acquisition 2"/>
      <sheetName val="Chart1"/>
      <sheetName val="PPA Rollup"/>
      <sheetName val="End Effects"/>
      <sheetName val="Equity Equalization - PPA"/>
      <sheetName val="&lt;Dispatch Model&gt;"/>
      <sheetName val="CB Assumptions"/>
      <sheetName val="CB Correlation Matrix"/>
      <sheetName val="Dispatch"/>
      <sheetName val="Load Shape"/>
      <sheetName val="Price Data"/>
      <sheetName val="Wind Data"/>
      <sheetName val="Thermal Plants"/>
      <sheetName val="&lt;Data Sheets&gt;"/>
      <sheetName val="WACC"/>
      <sheetName val="Not used Capital Expendit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5">
          <cell r="D5" t="str">
            <v>Yes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 refreshError="1"/>
      <sheetData sheetId="1" refreshError="1"/>
      <sheetData sheetId="2" refreshError="1">
        <row r="10">
          <cell r="G10">
            <v>35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Account 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</sheetNames>
    <sheetDataSet>
      <sheetData sheetId="0"/>
      <sheetData sheetId="1">
        <row r="11">
          <cell r="C11">
            <v>2</v>
          </cell>
        </row>
        <row r="29">
          <cell r="F29">
            <v>7.8E-2</v>
          </cell>
        </row>
        <row r="30">
          <cell r="F30">
            <v>3.1E-2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0.620749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-SUPP"/>
      <sheetName val="Exhibits==&gt;"/>
      <sheetName val="KJB-3,11 Def"/>
      <sheetName val="KJB-6,13 Cmn Adj"/>
      <sheetName val="Power Cost Bridge to A-1"/>
      <sheetName val="KJB-7,14 El Adj"/>
      <sheetName val="KJB-16 No MS Def"/>
      <sheetName val="KJB-16 No MS BLR"/>
      <sheetName val="KJB-12 Sum DIFF"/>
      <sheetName val="KJB-12 Sum"/>
      <sheetName val="PKW RY PC1"/>
      <sheetName val="Work Papers==&gt;"/>
      <sheetName val="Table in KJB-10T"/>
      <sheetName val="JAP-07"/>
      <sheetName val="For Prod Adj Expense"/>
      <sheetName val="For Prod Adj Ratebase"/>
      <sheetName val="Verify Pwr Costs"/>
      <sheetName val="RJR Prod O&amp;M"/>
      <sheetName val="Centralia Equity Kicker"/>
      <sheetName val="Trans Ratebase"/>
      <sheetName val="Trans OATT Revenue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0">
          <cell r="L20">
            <v>0.35</v>
          </cell>
        </row>
      </sheetData>
      <sheetData sheetId="3">
        <row r="7">
          <cell r="B7" t="str">
            <v>FOR THE TWELVE MONTHS ENDED SEPTEMBER 30, 2016</v>
          </cell>
        </row>
        <row r="8">
          <cell r="B8" t="str">
            <v xml:space="preserve">2017 GENERAL RATE CASE </v>
          </cell>
        </row>
      </sheetData>
      <sheetData sheetId="4">
        <row r="9">
          <cell r="N9">
            <v>0.97465048031911128</v>
          </cell>
        </row>
      </sheetData>
      <sheetData sheetId="5">
        <row r="13">
          <cell r="BL13">
            <v>2.5349519680888721E-2</v>
          </cell>
        </row>
      </sheetData>
      <sheetData sheetId="6"/>
      <sheetData sheetId="7"/>
      <sheetData sheetId="8"/>
      <sheetData sheetId="9">
        <row r="2">
          <cell r="AS2" t="str">
            <v>Exhibit No.___(KJB-4)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28">
          <cell r="D28">
            <v>147018434.04146132</v>
          </cell>
        </row>
      </sheetData>
      <sheetData sheetId="18">
        <row r="33">
          <cell r="E33">
            <v>4959911.9999999991</v>
          </cell>
        </row>
      </sheetData>
      <sheetData sheetId="19"/>
      <sheetData sheetId="20">
        <row r="43">
          <cell r="D43">
            <v>9944078.2818932347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view Checklist"/>
      <sheetName val="GRB EOP"/>
      <sheetName val="ERB EOP"/>
      <sheetName val="CWC EOP"/>
      <sheetName val="Gas RB Recon to WC"/>
      <sheetName val="El RB Recon to WC"/>
      <sheetName val="ERB"/>
      <sheetName val="GRB"/>
      <sheetName val="CWC"/>
      <sheetName val="BS"/>
      <sheetName val="Invested Capital"/>
      <sheetName val="Detailed Electric RB"/>
      <sheetName val="Detailed Gas RB"/>
      <sheetName val="Working Capital"/>
      <sheetName val="Summary Flux sheet"/>
      <sheetName val="El Flux Analysis"/>
      <sheetName val="Gas Flux Analysis"/>
      <sheetName val="Attachment A Page 1"/>
      <sheetName val="Attachment A Page 2"/>
      <sheetName val="PPXLSaveData0"/>
      <sheetName val="Chg Code"/>
      <sheetName val="PPXLFunctions"/>
      <sheetName val="PPXLOpen"/>
      <sheetName val="E Input"/>
      <sheetName val="E Recon PWR Plt"/>
      <sheetName val="G Recon PWR Plt"/>
      <sheetName val="G Input"/>
      <sheetName val="Power Plant Info"/>
      <sheetName val="GasMerchInv"/>
      <sheetName val="May10"/>
      <sheetName val="Jun10"/>
      <sheetName val="Sheet2"/>
      <sheetName val="Allocation Factor"/>
      <sheetName val="Dec09"/>
      <sheetName val="Jan10"/>
      <sheetName val="Feb10"/>
      <sheetName val="Mar10"/>
      <sheetName val="Apr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7">
          <cell r="Q7">
            <v>0</v>
          </cell>
          <cell r="S7">
            <v>0</v>
          </cell>
          <cell r="U7">
            <v>0</v>
          </cell>
          <cell r="V7">
            <v>0</v>
          </cell>
          <cell r="W7">
            <v>0</v>
          </cell>
          <cell r="Y7">
            <v>0</v>
          </cell>
          <cell r="AA7">
            <v>0</v>
          </cell>
          <cell r="AJ7">
            <v>-1655144.4233333336</v>
          </cell>
          <cell r="AL7">
            <v>-1426484.5483333331</v>
          </cell>
          <cell r="AN7">
            <v>-1112572.0991666669</v>
          </cell>
          <cell r="AR7">
            <v>-427912.34583333338</v>
          </cell>
          <cell r="AV7">
            <v>0</v>
          </cell>
          <cell r="AZ7">
            <v>0</v>
          </cell>
        </row>
        <row r="8">
          <cell r="Q8">
            <v>0</v>
          </cell>
          <cell r="S8">
            <v>0</v>
          </cell>
          <cell r="U8">
            <v>0</v>
          </cell>
          <cell r="V8">
            <v>0</v>
          </cell>
          <cell r="W8">
            <v>0</v>
          </cell>
          <cell r="Y8">
            <v>0</v>
          </cell>
          <cell r="AA8">
            <v>0</v>
          </cell>
          <cell r="AJ8">
            <v>1655144.4233333336</v>
          </cell>
          <cell r="AL8">
            <v>1426484.5483333331</v>
          </cell>
          <cell r="AN8">
            <v>1112572.0991666669</v>
          </cell>
          <cell r="AR8">
            <v>427912.34583333338</v>
          </cell>
          <cell r="AV8">
            <v>0</v>
          </cell>
          <cell r="AZ8">
            <v>0</v>
          </cell>
        </row>
        <row r="9">
          <cell r="Q9">
            <v>0</v>
          </cell>
          <cell r="S9">
            <v>0</v>
          </cell>
          <cell r="U9">
            <v>0</v>
          </cell>
          <cell r="V9">
            <v>0</v>
          </cell>
          <cell r="W9">
            <v>0</v>
          </cell>
          <cell r="Y9">
            <v>0</v>
          </cell>
          <cell r="AA9">
            <v>0</v>
          </cell>
          <cell r="AJ9">
            <v>0</v>
          </cell>
          <cell r="AL9">
            <v>0</v>
          </cell>
          <cell r="AN9">
            <v>0</v>
          </cell>
          <cell r="AR9">
            <v>0</v>
          </cell>
          <cell r="AV9">
            <v>0</v>
          </cell>
          <cell r="AZ9">
            <v>0</v>
          </cell>
        </row>
        <row r="10">
          <cell r="Q10">
            <v>0</v>
          </cell>
          <cell r="S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  <cell r="AA10">
            <v>0</v>
          </cell>
          <cell r="AJ10">
            <v>0</v>
          </cell>
          <cell r="AL10">
            <v>0</v>
          </cell>
          <cell r="AN10">
            <v>0</v>
          </cell>
          <cell r="AR10">
            <v>0</v>
          </cell>
          <cell r="AV10">
            <v>0</v>
          </cell>
          <cell r="AZ10">
            <v>0</v>
          </cell>
        </row>
        <row r="11">
          <cell r="Q11">
            <v>0</v>
          </cell>
          <cell r="S11">
            <v>0</v>
          </cell>
          <cell r="U11">
            <v>0</v>
          </cell>
          <cell r="V11">
            <v>0</v>
          </cell>
          <cell r="W11">
            <v>0</v>
          </cell>
          <cell r="Y11">
            <v>0</v>
          </cell>
          <cell r="AA11">
            <v>0</v>
          </cell>
          <cell r="AJ11">
            <v>0</v>
          </cell>
          <cell r="AL11">
            <v>0</v>
          </cell>
          <cell r="AN11">
            <v>0</v>
          </cell>
          <cell r="AR11">
            <v>0</v>
          </cell>
          <cell r="AV11">
            <v>0</v>
          </cell>
          <cell r="AZ11">
            <v>0</v>
          </cell>
        </row>
        <row r="12">
          <cell r="Q12">
            <v>0</v>
          </cell>
          <cell r="S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  <cell r="AA12">
            <v>0</v>
          </cell>
          <cell r="AJ12">
            <v>-14045.986666666666</v>
          </cell>
          <cell r="AL12">
            <v>-11370.444999999998</v>
          </cell>
          <cell r="AN12">
            <v>-8694.9579166666663</v>
          </cell>
          <cell r="AR12">
            <v>-3344.2145833333329</v>
          </cell>
          <cell r="AV12">
            <v>0</v>
          </cell>
          <cell r="AZ12">
            <v>0</v>
          </cell>
        </row>
        <row r="13">
          <cell r="Q13">
            <v>0</v>
          </cell>
          <cell r="S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AA13">
            <v>0</v>
          </cell>
          <cell r="AJ13">
            <v>14045.986666666666</v>
          </cell>
          <cell r="AL13">
            <v>11370.444999999998</v>
          </cell>
          <cell r="AN13">
            <v>8694.9579166666663</v>
          </cell>
          <cell r="AR13">
            <v>3344.2145833333329</v>
          </cell>
          <cell r="AV13">
            <v>0</v>
          </cell>
          <cell r="AZ13">
            <v>0</v>
          </cell>
        </row>
        <row r="14">
          <cell r="Q14">
            <v>6048482342.6300001</v>
          </cell>
          <cell r="S14">
            <v>6112284992.5100002</v>
          </cell>
          <cell r="U14">
            <v>6152862298.7600002</v>
          </cell>
          <cell r="V14">
            <v>6174410669.9099998</v>
          </cell>
          <cell r="W14">
            <v>6198743579.6000004</v>
          </cell>
          <cell r="Y14">
            <v>6236096297.6099997</v>
          </cell>
          <cell r="AA14">
            <v>6237478128.4200001</v>
          </cell>
          <cell r="AJ14">
            <v>5719028068.4399996</v>
          </cell>
          <cell r="AL14">
            <v>5805203372.4945831</v>
          </cell>
          <cell r="AN14">
            <v>5894396029.5858335</v>
          </cell>
          <cell r="AR14">
            <v>6064762060.5654173</v>
          </cell>
          <cell r="AV14">
            <v>6183419903.5250006</v>
          </cell>
          <cell r="AZ14">
            <v>6269690857.2545824</v>
          </cell>
        </row>
        <row r="15">
          <cell r="Q15">
            <v>2381048218.02</v>
          </cell>
          <cell r="S15">
            <v>2435784787.5900002</v>
          </cell>
          <cell r="U15">
            <v>2474902337.4299998</v>
          </cell>
          <cell r="V15">
            <v>2484963662.0999999</v>
          </cell>
          <cell r="W15">
            <v>2493181952.1500001</v>
          </cell>
          <cell r="Y15">
            <v>2514524005.77</v>
          </cell>
          <cell r="AA15">
            <v>2514547820.5999999</v>
          </cell>
          <cell r="AJ15">
            <v>2288973794.9749999</v>
          </cell>
          <cell r="AL15">
            <v>2321439050.9045835</v>
          </cell>
          <cell r="AN15">
            <v>2355372812.0329165</v>
          </cell>
          <cell r="AR15">
            <v>2421384077.4991665</v>
          </cell>
          <cell r="AV15">
            <v>2483390271.71875</v>
          </cell>
          <cell r="AZ15">
            <v>2529875020.6729169</v>
          </cell>
        </row>
        <row r="16">
          <cell r="Q16">
            <v>513616773.94</v>
          </cell>
          <cell r="S16">
            <v>518036205.13</v>
          </cell>
          <cell r="U16">
            <v>525922628.55000001</v>
          </cell>
          <cell r="V16">
            <v>529582609.93000001</v>
          </cell>
          <cell r="W16">
            <v>537617929.95000005</v>
          </cell>
          <cell r="Y16">
            <v>542664666.13999999</v>
          </cell>
          <cell r="AA16">
            <v>514834540.25</v>
          </cell>
          <cell r="AJ16">
            <v>489348331.26791668</v>
          </cell>
          <cell r="AL16">
            <v>495126578.3483333</v>
          </cell>
          <cell r="AN16">
            <v>501615958.78291672</v>
          </cell>
          <cell r="AR16">
            <v>517729821.51833338</v>
          </cell>
          <cell r="AV16">
            <v>525400157.5670833</v>
          </cell>
          <cell r="AZ16">
            <v>519694689.25166672</v>
          </cell>
        </row>
        <row r="17">
          <cell r="Q17">
            <v>22664862.559999999</v>
          </cell>
          <cell r="S17">
            <v>0</v>
          </cell>
          <cell r="U17">
            <v>0</v>
          </cell>
          <cell r="V17">
            <v>0</v>
          </cell>
          <cell r="W17">
            <v>0</v>
          </cell>
          <cell r="Y17">
            <v>0</v>
          </cell>
          <cell r="AA17">
            <v>0</v>
          </cell>
          <cell r="AJ17">
            <v>22753499.379166666</v>
          </cell>
          <cell r="AL17">
            <v>21781106.371666666</v>
          </cell>
          <cell r="AN17">
            <v>17981630.57041667</v>
          </cell>
          <cell r="AR17">
            <v>10397093.240416666</v>
          </cell>
          <cell r="AV17">
            <v>2831869.2733333334</v>
          </cell>
          <cell r="AZ17">
            <v>0</v>
          </cell>
        </row>
        <row r="18">
          <cell r="U18">
            <v>15249131.16</v>
          </cell>
          <cell r="V18">
            <v>14900726.140000001</v>
          </cell>
          <cell r="W18">
            <v>14552321.119999999</v>
          </cell>
          <cell r="Y18">
            <v>13855511.08</v>
          </cell>
          <cell r="AA18">
            <v>13198518.76</v>
          </cell>
          <cell r="AJ18">
            <v>0</v>
          </cell>
          <cell r="AL18">
            <v>0</v>
          </cell>
          <cell r="AN18">
            <v>1935175.1466666665</v>
          </cell>
          <cell r="AR18">
            <v>6785948.8533333344</v>
          </cell>
          <cell r="AV18">
            <v>11171154.418333335</v>
          </cell>
          <cell r="AZ18">
            <v>9743412.6491666678</v>
          </cell>
        </row>
        <row r="19">
          <cell r="Q19">
            <v>45843563.659999996</v>
          </cell>
          <cell r="S19">
            <v>45251084.619999997</v>
          </cell>
          <cell r="U19">
            <v>44021559.100000001</v>
          </cell>
          <cell r="V19">
            <v>43703710.549999997</v>
          </cell>
          <cell r="W19">
            <v>44066126.560000002</v>
          </cell>
          <cell r="Y19">
            <v>43473647.520000003</v>
          </cell>
          <cell r="AA19">
            <v>43002485.619999997</v>
          </cell>
          <cell r="AJ19">
            <v>1910148.4858333331</v>
          </cell>
          <cell r="AL19">
            <v>9501369.1758333333</v>
          </cell>
          <cell r="AN19">
            <v>16989380.979166668</v>
          </cell>
          <cell r="AR19">
            <v>31596658.267499998</v>
          </cell>
          <cell r="AV19">
            <v>44015306.288333334</v>
          </cell>
          <cell r="AZ19">
            <v>30702376.695000004</v>
          </cell>
        </row>
        <row r="20">
          <cell r="Q20">
            <v>1403431.75</v>
          </cell>
          <cell r="S20">
            <v>1315717.25</v>
          </cell>
          <cell r="U20">
            <v>1228002.75</v>
          </cell>
          <cell r="V20">
            <v>1179534.43</v>
          </cell>
          <cell r="W20">
            <v>1062128.33</v>
          </cell>
          <cell r="Y20">
            <v>974413.83</v>
          </cell>
          <cell r="AA20">
            <v>870291.25</v>
          </cell>
          <cell r="AJ20">
            <v>58476.322916666664</v>
          </cell>
          <cell r="AL20">
            <v>285072.07291666669</v>
          </cell>
          <cell r="AN20">
            <v>497048.73958333331</v>
          </cell>
          <cell r="AR20">
            <v>860477.25041666662</v>
          </cell>
          <cell r="AV20">
            <v>1095976.40625</v>
          </cell>
          <cell r="AZ20">
            <v>691838.73958333337</v>
          </cell>
        </row>
        <row r="21">
          <cell r="Q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AA21">
            <v>0</v>
          </cell>
          <cell r="AJ21">
            <v>0</v>
          </cell>
          <cell r="AL21">
            <v>0</v>
          </cell>
          <cell r="AN21">
            <v>0</v>
          </cell>
          <cell r="AR21">
            <v>0</v>
          </cell>
          <cell r="AV21">
            <v>0</v>
          </cell>
          <cell r="AZ21">
            <v>0</v>
          </cell>
        </row>
        <row r="22">
          <cell r="Q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AA22">
            <v>0</v>
          </cell>
          <cell r="AJ22">
            <v>0</v>
          </cell>
          <cell r="AL22">
            <v>0</v>
          </cell>
          <cell r="AN22">
            <v>0</v>
          </cell>
          <cell r="AR22">
            <v>0</v>
          </cell>
          <cell r="AV22">
            <v>0</v>
          </cell>
          <cell r="AZ22">
            <v>0</v>
          </cell>
        </row>
        <row r="23">
          <cell r="Q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Y23">
            <v>0</v>
          </cell>
          <cell r="AA23">
            <v>0</v>
          </cell>
          <cell r="AJ23">
            <v>0</v>
          </cell>
          <cell r="AL23">
            <v>0</v>
          </cell>
          <cell r="AN23">
            <v>0</v>
          </cell>
          <cell r="AR23">
            <v>0</v>
          </cell>
          <cell r="AV23">
            <v>0</v>
          </cell>
          <cell r="AZ23">
            <v>0</v>
          </cell>
        </row>
        <row r="24">
          <cell r="Q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Y24">
            <v>0</v>
          </cell>
          <cell r="AA24">
            <v>0</v>
          </cell>
          <cell r="AJ24">
            <v>-1389542.64</v>
          </cell>
          <cell r="AL24">
            <v>-1389542.64</v>
          </cell>
          <cell r="AN24">
            <v>-1389542.64</v>
          </cell>
          <cell r="AR24">
            <v>608.20083333333332</v>
          </cell>
          <cell r="AV24">
            <v>0</v>
          </cell>
          <cell r="AZ24">
            <v>0</v>
          </cell>
        </row>
        <row r="25">
          <cell r="Q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AA25">
            <v>0</v>
          </cell>
          <cell r="AJ25">
            <v>0</v>
          </cell>
          <cell r="AL25">
            <v>0</v>
          </cell>
          <cell r="AN25">
            <v>0</v>
          </cell>
          <cell r="AR25">
            <v>0</v>
          </cell>
          <cell r="AV25">
            <v>0</v>
          </cell>
          <cell r="AZ25">
            <v>0</v>
          </cell>
        </row>
        <row r="26">
          <cell r="Q26">
            <v>0</v>
          </cell>
          <cell r="S26">
            <v>0</v>
          </cell>
          <cell r="U26">
            <v>0</v>
          </cell>
          <cell r="V26">
            <v>0</v>
          </cell>
          <cell r="W26">
            <v>0</v>
          </cell>
          <cell r="Y26">
            <v>0</v>
          </cell>
          <cell r="AA26">
            <v>0</v>
          </cell>
          <cell r="AJ26">
            <v>0</v>
          </cell>
          <cell r="AL26">
            <v>0</v>
          </cell>
          <cell r="AN26">
            <v>0</v>
          </cell>
          <cell r="AR26">
            <v>0</v>
          </cell>
          <cell r="AV26">
            <v>0</v>
          </cell>
          <cell r="AZ26">
            <v>0</v>
          </cell>
        </row>
        <row r="27">
          <cell r="Q27">
            <v>16765057.869999999</v>
          </cell>
          <cell r="S27">
            <v>17256636.489999998</v>
          </cell>
          <cell r="U27">
            <v>19495555.449999999</v>
          </cell>
          <cell r="V27">
            <v>19620988.960000001</v>
          </cell>
          <cell r="W27">
            <v>20429519.73</v>
          </cell>
          <cell r="Y27">
            <v>17492510</v>
          </cell>
          <cell r="AA27">
            <v>17262721.379999999</v>
          </cell>
          <cell r="AJ27">
            <v>14617008.54458333</v>
          </cell>
          <cell r="AL27">
            <v>16043779.782083334</v>
          </cell>
          <cell r="AN27">
            <v>16753858.175833335</v>
          </cell>
          <cell r="AR27">
            <v>17790269.279166665</v>
          </cell>
          <cell r="AV27">
            <v>18385490.341250002</v>
          </cell>
          <cell r="AZ27">
            <v>21658841.240833331</v>
          </cell>
        </row>
        <row r="28">
          <cell r="Q28">
            <v>64439.34</v>
          </cell>
          <cell r="S28">
            <v>64439.34</v>
          </cell>
          <cell r="U28">
            <v>12508209.27</v>
          </cell>
          <cell r="V28">
            <v>12515268.880000001</v>
          </cell>
          <cell r="W28">
            <v>12524418.74</v>
          </cell>
          <cell r="Y28">
            <v>12549068.02</v>
          </cell>
          <cell r="AA28">
            <v>12553236.539999999</v>
          </cell>
          <cell r="AJ28">
            <v>64439.339999999975</v>
          </cell>
          <cell r="AL28">
            <v>64439.339999999975</v>
          </cell>
          <cell r="AN28">
            <v>1618967.7462499999</v>
          </cell>
          <cell r="AR28">
            <v>5772632.7408333337</v>
          </cell>
          <cell r="AV28">
            <v>9937356.9354166668</v>
          </cell>
          <cell r="AZ28">
            <v>12554577.226249998</v>
          </cell>
        </row>
        <row r="29">
          <cell r="Q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  <cell r="AA29">
            <v>0</v>
          </cell>
          <cell r="AJ29">
            <v>0</v>
          </cell>
          <cell r="AL29">
            <v>0</v>
          </cell>
          <cell r="AN29">
            <v>0</v>
          </cell>
          <cell r="AR29">
            <v>0</v>
          </cell>
          <cell r="AV29">
            <v>0</v>
          </cell>
          <cell r="AZ29">
            <v>0</v>
          </cell>
        </row>
        <row r="30">
          <cell r="Q30">
            <v>58874298.369999997</v>
          </cell>
          <cell r="S30">
            <v>54969123.93</v>
          </cell>
          <cell r="U30">
            <v>50453340.710000001</v>
          </cell>
          <cell r="V30">
            <v>51975617.579999998</v>
          </cell>
          <cell r="W30">
            <v>50997799.93</v>
          </cell>
          <cell r="Y30">
            <v>51186234.409999996</v>
          </cell>
          <cell r="AA30">
            <v>53556066.380000003</v>
          </cell>
          <cell r="AJ30">
            <v>78711148.008749992</v>
          </cell>
          <cell r="AL30">
            <v>78067643.292499989</v>
          </cell>
          <cell r="AN30">
            <v>72712576.872083321</v>
          </cell>
          <cell r="AR30">
            <v>55923519.371666662</v>
          </cell>
          <cell r="AV30">
            <v>64060716.900000006</v>
          </cell>
          <cell r="AZ30">
            <v>99710527.889583349</v>
          </cell>
        </row>
        <row r="31">
          <cell r="Q31">
            <v>65726595.93</v>
          </cell>
          <cell r="S31">
            <v>29559072.73</v>
          </cell>
          <cell r="U31">
            <v>21543318.690000001</v>
          </cell>
          <cell r="V31">
            <v>22303893.370000001</v>
          </cell>
          <cell r="W31">
            <v>26885033.300000001</v>
          </cell>
          <cell r="Y31">
            <v>27258841.600000001</v>
          </cell>
          <cell r="AA31">
            <v>46190107.420000002</v>
          </cell>
          <cell r="AJ31">
            <v>39275308.796250008</v>
          </cell>
          <cell r="AL31">
            <v>35018107.119583331</v>
          </cell>
          <cell r="AN31">
            <v>31639103.298333332</v>
          </cell>
          <cell r="AR31">
            <v>30609243.839166667</v>
          </cell>
          <cell r="AV31">
            <v>32399909.249166667</v>
          </cell>
          <cell r="AZ31">
            <v>30257034.329999998</v>
          </cell>
        </row>
        <row r="32">
          <cell r="Q32">
            <v>1451001.06</v>
          </cell>
          <cell r="S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  <cell r="AA32">
            <v>0</v>
          </cell>
          <cell r="AJ32">
            <v>2209322.0758333341</v>
          </cell>
          <cell r="AL32">
            <v>2380047.6358333337</v>
          </cell>
          <cell r="AN32">
            <v>2380047.6358333337</v>
          </cell>
          <cell r="AR32">
            <v>417063.34708333336</v>
          </cell>
          <cell r="AV32">
            <v>181719.17666666667</v>
          </cell>
          <cell r="AZ32">
            <v>0</v>
          </cell>
        </row>
        <row r="33">
          <cell r="Q33">
            <v>0</v>
          </cell>
          <cell r="S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  <cell r="AA33">
            <v>0</v>
          </cell>
          <cell r="AJ33">
            <v>0</v>
          </cell>
          <cell r="AL33">
            <v>0</v>
          </cell>
          <cell r="AN33">
            <v>0</v>
          </cell>
          <cell r="AR33">
            <v>0</v>
          </cell>
          <cell r="AV33">
            <v>0</v>
          </cell>
          <cell r="AZ33">
            <v>0</v>
          </cell>
        </row>
        <row r="34">
          <cell r="Q34">
            <v>0</v>
          </cell>
          <cell r="S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  <cell r="AA34">
            <v>0</v>
          </cell>
          <cell r="AJ34">
            <v>0</v>
          </cell>
          <cell r="AL34">
            <v>0</v>
          </cell>
          <cell r="AN34">
            <v>0</v>
          </cell>
          <cell r="AR34">
            <v>0</v>
          </cell>
          <cell r="AV34">
            <v>0</v>
          </cell>
          <cell r="AZ34">
            <v>0</v>
          </cell>
        </row>
        <row r="35">
          <cell r="Q35">
            <v>0</v>
          </cell>
          <cell r="S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  <cell r="AA35">
            <v>0</v>
          </cell>
          <cell r="AJ35">
            <v>0</v>
          </cell>
          <cell r="AL35">
            <v>0</v>
          </cell>
          <cell r="AN35">
            <v>0</v>
          </cell>
          <cell r="AR35">
            <v>0</v>
          </cell>
          <cell r="AV35">
            <v>0</v>
          </cell>
          <cell r="AZ35">
            <v>0</v>
          </cell>
        </row>
        <row r="36">
          <cell r="Q36">
            <v>-3618727.54</v>
          </cell>
          <cell r="S36">
            <v>3686056.39</v>
          </cell>
          <cell r="U36">
            <v>4851014.84</v>
          </cell>
          <cell r="V36">
            <v>6528300.4500000002</v>
          </cell>
          <cell r="W36">
            <v>5097670.09</v>
          </cell>
          <cell r="Y36">
            <v>1938599.12</v>
          </cell>
          <cell r="AA36">
            <v>1409909.17</v>
          </cell>
          <cell r="AJ36">
            <v>5000207.1891666669</v>
          </cell>
          <cell r="AL36">
            <v>4267902.8279166669</v>
          </cell>
          <cell r="AN36">
            <v>3748203.2520833332</v>
          </cell>
          <cell r="AR36">
            <v>2938438.6991666667</v>
          </cell>
          <cell r="AV36">
            <v>2720509.9012500001</v>
          </cell>
          <cell r="AZ36">
            <v>4798695.0666666664</v>
          </cell>
        </row>
        <row r="37">
          <cell r="Q37">
            <v>0</v>
          </cell>
          <cell r="S37">
            <v>0</v>
          </cell>
          <cell r="U37">
            <v>0</v>
          </cell>
          <cell r="V37">
            <v>0</v>
          </cell>
          <cell r="W37">
            <v>0</v>
          </cell>
          <cell r="Y37">
            <v>0</v>
          </cell>
          <cell r="AA37">
            <v>52114.37</v>
          </cell>
          <cell r="AJ37">
            <v>198640.4725</v>
          </cell>
          <cell r="AL37">
            <v>175011.39916666667</v>
          </cell>
          <cell r="AN37">
            <v>138517.34375</v>
          </cell>
          <cell r="AR37">
            <v>64641.427083333336</v>
          </cell>
          <cell r="AV37">
            <v>12679.655416666666</v>
          </cell>
          <cell r="AZ37">
            <v>35146.938749999994</v>
          </cell>
        </row>
        <row r="38">
          <cell r="Q38">
            <v>0</v>
          </cell>
          <cell r="S38">
            <v>0</v>
          </cell>
          <cell r="U38">
            <v>0</v>
          </cell>
          <cell r="V38">
            <v>0</v>
          </cell>
          <cell r="W38">
            <v>0</v>
          </cell>
          <cell r="Y38">
            <v>0</v>
          </cell>
          <cell r="AA38">
            <v>0</v>
          </cell>
          <cell r="AJ38">
            <v>0</v>
          </cell>
          <cell r="AL38">
            <v>0</v>
          </cell>
          <cell r="AN38">
            <v>0</v>
          </cell>
          <cell r="AR38">
            <v>0</v>
          </cell>
          <cell r="AV38">
            <v>840.18375000000003</v>
          </cell>
          <cell r="AZ38">
            <v>7561.6537500000004</v>
          </cell>
        </row>
        <row r="39">
          <cell r="Q39">
            <v>0</v>
          </cell>
          <cell r="S39">
            <v>4843442.62</v>
          </cell>
          <cell r="U39">
            <v>5485108.0899999999</v>
          </cell>
          <cell r="V39">
            <v>7464692.5999999996</v>
          </cell>
          <cell r="W39">
            <v>5044592.8600000003</v>
          </cell>
          <cell r="Y39">
            <v>5717721.2800000003</v>
          </cell>
          <cell r="AA39">
            <v>9940459.7799999993</v>
          </cell>
          <cell r="AJ39">
            <v>7587555.9275000021</v>
          </cell>
          <cell r="AN39">
            <v>6561521.3208333328</v>
          </cell>
          <cell r="AR39">
            <v>5936816.6245833337</v>
          </cell>
          <cell r="AV39">
            <v>6032104.4595833337</v>
          </cell>
          <cell r="AZ39">
            <v>8691128.6908333339</v>
          </cell>
        </row>
        <row r="40">
          <cell r="Q40">
            <v>2632179.79</v>
          </cell>
          <cell r="S40">
            <v>24201487.949999999</v>
          </cell>
          <cell r="U40">
            <v>20293182.440000001</v>
          </cell>
          <cell r="V40">
            <v>20614318.940000001</v>
          </cell>
          <cell r="W40">
            <v>17216151.350000001</v>
          </cell>
          <cell r="Y40">
            <v>16758634.74</v>
          </cell>
          <cell r="AA40">
            <v>20309879.789999999</v>
          </cell>
          <cell r="AJ40">
            <v>18480397.571249999</v>
          </cell>
          <cell r="AN40">
            <v>20762406.352916662</v>
          </cell>
          <cell r="AR40">
            <v>20262857.039999999</v>
          </cell>
          <cell r="AV40">
            <v>18474176.257499997</v>
          </cell>
          <cell r="AZ40">
            <v>14615712.965416668</v>
          </cell>
        </row>
        <row r="41">
          <cell r="Q41">
            <v>173554074.58000001</v>
          </cell>
          <cell r="S41">
            <v>181847461.86000001</v>
          </cell>
          <cell r="U41">
            <v>191951143.94</v>
          </cell>
          <cell r="V41">
            <v>188677194.83000001</v>
          </cell>
          <cell r="W41">
            <v>241258447.31999999</v>
          </cell>
          <cell r="Y41">
            <v>313907707.43000001</v>
          </cell>
          <cell r="AA41">
            <v>356713708.88999999</v>
          </cell>
          <cell r="AJ41">
            <v>180113585.50166667</v>
          </cell>
          <cell r="AN41">
            <v>177202190.4366667</v>
          </cell>
          <cell r="AR41">
            <v>198371822.27416667</v>
          </cell>
          <cell r="AV41">
            <v>244375467.77666667</v>
          </cell>
          <cell r="AZ41">
            <v>275023348.38458335</v>
          </cell>
        </row>
        <row r="42">
          <cell r="Q42">
            <v>43727339.829999998</v>
          </cell>
          <cell r="S42">
            <v>31803811.09</v>
          </cell>
          <cell r="U42">
            <v>20644362.140000001</v>
          </cell>
          <cell r="V42">
            <v>20508757.190000001</v>
          </cell>
          <cell r="W42">
            <v>22504845.75</v>
          </cell>
          <cell r="Y42">
            <v>31328763.010000002</v>
          </cell>
          <cell r="AA42">
            <v>18702871.699999999</v>
          </cell>
          <cell r="AJ42">
            <v>42780384.907499999</v>
          </cell>
          <cell r="AN42">
            <v>43855117.812083326</v>
          </cell>
          <cell r="AR42">
            <v>38406500.983333327</v>
          </cell>
          <cell r="AV42">
            <v>28539252.640000001</v>
          </cell>
          <cell r="AZ42">
            <v>26362907.767083332</v>
          </cell>
        </row>
        <row r="43">
          <cell r="Q43">
            <v>38918779.079999998</v>
          </cell>
          <cell r="S43">
            <v>44712278.210000001</v>
          </cell>
          <cell r="U43">
            <v>46400890.990000002</v>
          </cell>
          <cell r="V43">
            <v>48912862.100000001</v>
          </cell>
          <cell r="W43">
            <v>44497880.82</v>
          </cell>
          <cell r="Y43">
            <v>49901234.520000003</v>
          </cell>
          <cell r="AA43">
            <v>55785412.829999998</v>
          </cell>
          <cell r="AJ43">
            <v>26851092.516666666</v>
          </cell>
          <cell r="AN43">
            <v>33943335.187916659</v>
          </cell>
          <cell r="AR43">
            <v>41897219.334583342</v>
          </cell>
          <cell r="AV43">
            <v>48617043.230416663</v>
          </cell>
          <cell r="AZ43">
            <v>44971691.068749994</v>
          </cell>
        </row>
        <row r="44">
          <cell r="Q44">
            <v>0</v>
          </cell>
          <cell r="S44">
            <v>0</v>
          </cell>
          <cell r="U44">
            <v>0</v>
          </cell>
          <cell r="V44">
            <v>0</v>
          </cell>
          <cell r="W44">
            <v>0</v>
          </cell>
          <cell r="Y44">
            <v>0</v>
          </cell>
          <cell r="AA44">
            <v>0</v>
          </cell>
          <cell r="AJ44">
            <v>115788.93124999998</v>
          </cell>
          <cell r="AN44">
            <v>77306.925833333327</v>
          </cell>
          <cell r="AR44">
            <v>31627.226666666666</v>
          </cell>
          <cell r="AV44">
            <v>0</v>
          </cell>
          <cell r="AZ44">
            <v>0</v>
          </cell>
        </row>
        <row r="45">
          <cell r="Q45">
            <v>0</v>
          </cell>
          <cell r="S45">
            <v>0</v>
          </cell>
          <cell r="U45">
            <v>0</v>
          </cell>
          <cell r="V45">
            <v>0</v>
          </cell>
          <cell r="W45">
            <v>0</v>
          </cell>
          <cell r="Y45">
            <v>0</v>
          </cell>
          <cell r="AA45">
            <v>0</v>
          </cell>
          <cell r="AJ45">
            <v>-115788.93124999998</v>
          </cell>
          <cell r="AN45">
            <v>-77306.925833333327</v>
          </cell>
          <cell r="AR45">
            <v>-31627.226666666666</v>
          </cell>
          <cell r="AV45">
            <v>0</v>
          </cell>
          <cell r="AZ45">
            <v>0</v>
          </cell>
        </row>
        <row r="46">
          <cell r="Q46">
            <v>0</v>
          </cell>
          <cell r="S46">
            <v>0</v>
          </cell>
          <cell r="U46">
            <v>0</v>
          </cell>
          <cell r="V46">
            <v>0</v>
          </cell>
          <cell r="W46">
            <v>0</v>
          </cell>
          <cell r="Y46">
            <v>0</v>
          </cell>
          <cell r="AA46">
            <v>0</v>
          </cell>
          <cell r="AJ46">
            <v>0</v>
          </cell>
          <cell r="AN46">
            <v>0</v>
          </cell>
          <cell r="AR46">
            <v>0</v>
          </cell>
          <cell r="AV46">
            <v>0</v>
          </cell>
          <cell r="AZ46">
            <v>0</v>
          </cell>
        </row>
        <row r="47">
          <cell r="Q47">
            <v>0</v>
          </cell>
          <cell r="S47">
            <v>0</v>
          </cell>
          <cell r="U47">
            <v>0</v>
          </cell>
          <cell r="V47">
            <v>0</v>
          </cell>
          <cell r="W47">
            <v>0</v>
          </cell>
          <cell r="Y47">
            <v>0</v>
          </cell>
          <cell r="AA47">
            <v>0</v>
          </cell>
          <cell r="AJ47">
            <v>11013.111666666664</v>
          </cell>
          <cell r="AN47">
            <v>6969.975833333333</v>
          </cell>
          <cell r="AR47">
            <v>2729.1066666666666</v>
          </cell>
          <cell r="AV47">
            <v>0</v>
          </cell>
          <cell r="AZ47">
            <v>0</v>
          </cell>
        </row>
        <row r="48">
          <cell r="Q48">
            <v>0</v>
          </cell>
          <cell r="S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AA48">
            <v>0</v>
          </cell>
          <cell r="AJ48">
            <v>-11013.111666666664</v>
          </cell>
          <cell r="AN48">
            <v>-6969.975833333333</v>
          </cell>
          <cell r="AR48">
            <v>-2729.1066666666666</v>
          </cell>
          <cell r="AV48">
            <v>0</v>
          </cell>
          <cell r="AZ48">
            <v>0</v>
          </cell>
        </row>
        <row r="49">
          <cell r="Q49">
            <v>0</v>
          </cell>
          <cell r="S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AA49">
            <v>0</v>
          </cell>
          <cell r="AJ49">
            <v>0</v>
          </cell>
          <cell r="AN49">
            <v>0</v>
          </cell>
          <cell r="AR49">
            <v>0</v>
          </cell>
          <cell r="AV49">
            <v>0</v>
          </cell>
          <cell r="AZ49">
            <v>0</v>
          </cell>
        </row>
        <row r="50">
          <cell r="Q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Y50">
            <v>0</v>
          </cell>
          <cell r="AA50">
            <v>0</v>
          </cell>
          <cell r="AJ50">
            <v>0</v>
          </cell>
          <cell r="AN50">
            <v>0</v>
          </cell>
          <cell r="AR50">
            <v>0</v>
          </cell>
          <cell r="AV50">
            <v>0</v>
          </cell>
          <cell r="AZ50">
            <v>0</v>
          </cell>
        </row>
        <row r="51">
          <cell r="Q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AA51">
            <v>0</v>
          </cell>
          <cell r="AJ51">
            <v>0</v>
          </cell>
          <cell r="AN51">
            <v>0</v>
          </cell>
          <cell r="AR51">
            <v>0</v>
          </cell>
          <cell r="AV51">
            <v>0</v>
          </cell>
          <cell r="AZ51">
            <v>0</v>
          </cell>
        </row>
        <row r="52">
          <cell r="Q52">
            <v>0</v>
          </cell>
          <cell r="S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AA52">
            <v>0</v>
          </cell>
          <cell r="AJ52">
            <v>0</v>
          </cell>
          <cell r="AN52">
            <v>0</v>
          </cell>
          <cell r="AR52">
            <v>0</v>
          </cell>
          <cell r="AV52">
            <v>0</v>
          </cell>
          <cell r="AZ52">
            <v>0</v>
          </cell>
        </row>
        <row r="53">
          <cell r="Q53">
            <v>0</v>
          </cell>
          <cell r="S53">
            <v>0</v>
          </cell>
          <cell r="U53">
            <v>0</v>
          </cell>
          <cell r="V53">
            <v>0</v>
          </cell>
          <cell r="W53">
            <v>0</v>
          </cell>
          <cell r="Y53">
            <v>0</v>
          </cell>
          <cell r="AA53">
            <v>0</v>
          </cell>
          <cell r="AJ53">
            <v>0</v>
          </cell>
          <cell r="AN53">
            <v>0</v>
          </cell>
          <cell r="AR53">
            <v>0</v>
          </cell>
          <cell r="AV53">
            <v>0</v>
          </cell>
          <cell r="AZ53">
            <v>0</v>
          </cell>
        </row>
        <row r="54">
          <cell r="Q54">
            <v>-42834236</v>
          </cell>
          <cell r="S54">
            <v>-42834236</v>
          </cell>
          <cell r="U54">
            <v>-42151986</v>
          </cell>
          <cell r="V54">
            <v>-42151986</v>
          </cell>
          <cell r="W54">
            <v>-43721207</v>
          </cell>
          <cell r="Y54">
            <v>-43721207</v>
          </cell>
          <cell r="AA54">
            <v>-44262577</v>
          </cell>
          <cell r="AJ54">
            <v>-34194580.916666664</v>
          </cell>
          <cell r="AN54">
            <v>-37155500.75</v>
          </cell>
          <cell r="AR54">
            <v>-40943851.416666664</v>
          </cell>
          <cell r="AV54">
            <v>-43322620.708333336</v>
          </cell>
          <cell r="AZ54">
            <v>-44136554.625</v>
          </cell>
        </row>
        <row r="55">
          <cell r="Q55">
            <v>-113835552</v>
          </cell>
          <cell r="S55">
            <v>-113835552</v>
          </cell>
          <cell r="U55">
            <v>-119243460</v>
          </cell>
          <cell r="V55">
            <v>-119243460</v>
          </cell>
          <cell r="W55">
            <v>-121613173</v>
          </cell>
          <cell r="Y55">
            <v>-121613173</v>
          </cell>
          <cell r="AA55">
            <v>-125407887</v>
          </cell>
          <cell r="AJ55">
            <v>-108938605.70833333</v>
          </cell>
          <cell r="AN55">
            <v>-112190645.75</v>
          </cell>
          <cell r="AR55">
            <v>-116127997.66666667</v>
          </cell>
          <cell r="AV55">
            <v>-120640753.29166667</v>
          </cell>
          <cell r="AZ55">
            <v>-125804431.375</v>
          </cell>
        </row>
        <row r="56">
          <cell r="Q56">
            <v>42834236</v>
          </cell>
          <cell r="S56">
            <v>42834236</v>
          </cell>
          <cell r="U56">
            <v>42151986</v>
          </cell>
          <cell r="V56">
            <v>42151986</v>
          </cell>
          <cell r="W56">
            <v>43721207</v>
          </cell>
          <cell r="Y56">
            <v>43721207</v>
          </cell>
          <cell r="AA56">
            <v>44262577</v>
          </cell>
          <cell r="AJ56">
            <v>34194580.916666664</v>
          </cell>
          <cell r="AN56">
            <v>37155500.75</v>
          </cell>
          <cell r="AR56">
            <v>40943851.416666664</v>
          </cell>
          <cell r="AV56">
            <v>43322620.708333336</v>
          </cell>
          <cell r="AZ56">
            <v>44136554.625</v>
          </cell>
        </row>
        <row r="57">
          <cell r="Q57">
            <v>113835552</v>
          </cell>
          <cell r="S57">
            <v>113835552</v>
          </cell>
          <cell r="U57">
            <v>119243460</v>
          </cell>
          <cell r="V57">
            <v>119243460</v>
          </cell>
          <cell r="W57">
            <v>121613173</v>
          </cell>
          <cell r="Y57">
            <v>121613173</v>
          </cell>
          <cell r="AA57">
            <v>125407887</v>
          </cell>
          <cell r="AJ57">
            <v>108938605.70833333</v>
          </cell>
          <cell r="AN57">
            <v>112190645.75</v>
          </cell>
          <cell r="AR57">
            <v>116127997.66666667</v>
          </cell>
          <cell r="AV57">
            <v>120640753.29166667</v>
          </cell>
          <cell r="AZ57">
            <v>125804431.375</v>
          </cell>
        </row>
        <row r="58">
          <cell r="Q58">
            <v>0</v>
          </cell>
          <cell r="S58">
            <v>0</v>
          </cell>
          <cell r="U58">
            <v>0</v>
          </cell>
          <cell r="V58">
            <v>0</v>
          </cell>
          <cell r="W58">
            <v>0</v>
          </cell>
          <cell r="Y58">
            <v>0</v>
          </cell>
          <cell r="AA58">
            <v>0</v>
          </cell>
          <cell r="AJ58">
            <v>0</v>
          </cell>
          <cell r="AN58">
            <v>0</v>
          </cell>
          <cell r="AR58">
            <v>0</v>
          </cell>
          <cell r="AV58">
            <v>0</v>
          </cell>
          <cell r="AZ58">
            <v>0</v>
          </cell>
        </row>
        <row r="59">
          <cell r="Q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Y59">
            <v>0</v>
          </cell>
          <cell r="AA59">
            <v>0</v>
          </cell>
          <cell r="AJ59">
            <v>0</v>
          </cell>
          <cell r="AN59">
            <v>0</v>
          </cell>
          <cell r="AR59">
            <v>0</v>
          </cell>
          <cell r="AV59">
            <v>0</v>
          </cell>
          <cell r="AZ59">
            <v>0</v>
          </cell>
        </row>
        <row r="60">
          <cell r="Q60">
            <v>0</v>
          </cell>
          <cell r="S60">
            <v>0</v>
          </cell>
          <cell r="U60">
            <v>0</v>
          </cell>
          <cell r="V60">
            <v>0</v>
          </cell>
          <cell r="W60">
            <v>0</v>
          </cell>
          <cell r="Y60">
            <v>0</v>
          </cell>
          <cell r="AA60">
            <v>0</v>
          </cell>
          <cell r="AJ60">
            <v>0</v>
          </cell>
          <cell r="AN60">
            <v>0</v>
          </cell>
          <cell r="AR60">
            <v>0</v>
          </cell>
          <cell r="AV60">
            <v>0</v>
          </cell>
          <cell r="AZ60">
            <v>0</v>
          </cell>
        </row>
        <row r="61">
          <cell r="Q61">
            <v>-2399292910.7399998</v>
          </cell>
          <cell r="S61">
            <v>-2443387078.1500001</v>
          </cell>
          <cell r="U61">
            <v>-2460937497.7600002</v>
          </cell>
          <cell r="V61">
            <v>-2472919628.8200002</v>
          </cell>
          <cell r="W61">
            <v>-2484160269.9699998</v>
          </cell>
          <cell r="Y61">
            <v>-2492691837.29</v>
          </cell>
          <cell r="AA61">
            <v>-2483933421.3200002</v>
          </cell>
          <cell r="AJ61">
            <v>-2307299187.2479167</v>
          </cell>
          <cell r="AN61">
            <v>-2372766361.9716668</v>
          </cell>
          <cell r="AR61">
            <v>-2432915611.5799999</v>
          </cell>
          <cell r="AV61">
            <v>-2468266330.1083331</v>
          </cell>
          <cell r="AZ61">
            <v>-2498656466.7287498</v>
          </cell>
        </row>
        <row r="62">
          <cell r="Q62">
            <v>-765122592.55999994</v>
          </cell>
          <cell r="S62">
            <v>-774544795.52999997</v>
          </cell>
          <cell r="U62">
            <v>-789808505.13</v>
          </cell>
          <cell r="V62">
            <v>-796519695.50999999</v>
          </cell>
          <cell r="W62">
            <v>-803072108.48000002</v>
          </cell>
          <cell r="Y62">
            <v>-813967053.75</v>
          </cell>
          <cell r="AA62">
            <v>-800349616.55999994</v>
          </cell>
          <cell r="AJ62">
            <v>-733170211.43083334</v>
          </cell>
          <cell r="AN62">
            <v>-754402253.41416657</v>
          </cell>
          <cell r="AR62">
            <v>-777574961.57458341</v>
          </cell>
          <cell r="AV62">
            <v>-796330090.14541674</v>
          </cell>
          <cell r="AZ62">
            <v>-811645489.19666672</v>
          </cell>
        </row>
        <row r="63">
          <cell r="Q63">
            <v>-38660758.909999996</v>
          </cell>
          <cell r="S63">
            <v>-41038835.219999999</v>
          </cell>
          <cell r="U63">
            <v>-43428517.009999998</v>
          </cell>
          <cell r="V63">
            <v>-44866667.149999999</v>
          </cell>
          <cell r="W63">
            <v>-45971763.850000001</v>
          </cell>
          <cell r="Y63">
            <v>-48306515.119999997</v>
          </cell>
          <cell r="AA63">
            <v>-21110117.27</v>
          </cell>
          <cell r="AJ63">
            <v>-34797096.578333326</v>
          </cell>
          <cell r="AN63">
            <v>-37697507.099999994</v>
          </cell>
          <cell r="AR63">
            <v>-41418967.67666667</v>
          </cell>
          <cell r="AV63">
            <v>-39702344.885416664</v>
          </cell>
          <cell r="AZ63">
            <v>-32907999.748333335</v>
          </cell>
        </row>
        <row r="64">
          <cell r="Q64">
            <v>8207425.3200000003</v>
          </cell>
          <cell r="S64">
            <v>6906797.1200000001</v>
          </cell>
          <cell r="U64">
            <v>4501065.28</v>
          </cell>
          <cell r="V64">
            <v>5184694.1399999997</v>
          </cell>
          <cell r="W64">
            <v>4925868.76</v>
          </cell>
          <cell r="Y64">
            <v>1222825.0900000001</v>
          </cell>
          <cell r="AA64">
            <v>-640403.19999999995</v>
          </cell>
          <cell r="AJ64">
            <v>-347810.29333333333</v>
          </cell>
          <cell r="AN64">
            <v>3085592.8700000006</v>
          </cell>
          <cell r="AR64">
            <v>5620029.3949999996</v>
          </cell>
          <cell r="AV64">
            <v>3932941.6895833337</v>
          </cell>
          <cell r="AZ64">
            <v>3817754.9508333332</v>
          </cell>
        </row>
        <row r="65">
          <cell r="Q65">
            <v>21478.19</v>
          </cell>
          <cell r="S65">
            <v>21876.85</v>
          </cell>
          <cell r="U65">
            <v>35873.72</v>
          </cell>
          <cell r="V65">
            <v>34754.29</v>
          </cell>
          <cell r="W65">
            <v>32280.97</v>
          </cell>
          <cell r="Y65">
            <v>34177.589999999997</v>
          </cell>
          <cell r="AA65">
            <v>30390.34</v>
          </cell>
          <cell r="AJ65">
            <v>12294.800833333335</v>
          </cell>
          <cell r="AN65">
            <v>18332.91</v>
          </cell>
          <cell r="AR65">
            <v>25755.20041666667</v>
          </cell>
          <cell r="AV65">
            <v>39893.202083333337</v>
          </cell>
          <cell r="AZ65">
            <v>77687.453750000001</v>
          </cell>
        </row>
        <row r="66">
          <cell r="Q66">
            <v>1658139.1</v>
          </cell>
          <cell r="S66">
            <v>1434648.84</v>
          </cell>
          <cell r="U66">
            <v>1323754.18</v>
          </cell>
          <cell r="V66">
            <v>1285193.06</v>
          </cell>
          <cell r="W66">
            <v>1597358.61</v>
          </cell>
          <cell r="Y66">
            <v>1282146.75</v>
          </cell>
          <cell r="AA66">
            <v>1133602.08</v>
          </cell>
          <cell r="AJ66">
            <v>3013183.98</v>
          </cell>
          <cell r="AN66">
            <v>2851712.9800000004</v>
          </cell>
          <cell r="AR66">
            <v>1755711.6804166667</v>
          </cell>
          <cell r="AV66">
            <v>1317723.40625</v>
          </cell>
          <cell r="AZ66">
            <v>1167744.8045833332</v>
          </cell>
        </row>
        <row r="67">
          <cell r="Q67">
            <v>0</v>
          </cell>
          <cell r="S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AA67">
            <v>0</v>
          </cell>
          <cell r="AJ67">
            <v>0</v>
          </cell>
          <cell r="AN67">
            <v>0</v>
          </cell>
          <cell r="AR67">
            <v>0</v>
          </cell>
          <cell r="AV67">
            <v>0</v>
          </cell>
          <cell r="AZ67">
            <v>0</v>
          </cell>
        </row>
        <row r="68">
          <cell r="Q68">
            <v>0</v>
          </cell>
          <cell r="S68">
            <v>0</v>
          </cell>
          <cell r="U68">
            <v>0</v>
          </cell>
          <cell r="V68">
            <v>0</v>
          </cell>
          <cell r="W68">
            <v>0</v>
          </cell>
          <cell r="Y68">
            <v>0</v>
          </cell>
          <cell r="AA68">
            <v>0</v>
          </cell>
          <cell r="AJ68">
            <v>0</v>
          </cell>
          <cell r="AN68">
            <v>0</v>
          </cell>
          <cell r="AR68">
            <v>0</v>
          </cell>
          <cell r="AV68">
            <v>0</v>
          </cell>
          <cell r="AZ68">
            <v>0</v>
          </cell>
        </row>
        <row r="69">
          <cell r="Q69">
            <v>0</v>
          </cell>
          <cell r="S69">
            <v>0</v>
          </cell>
          <cell r="U69">
            <v>0</v>
          </cell>
          <cell r="V69">
            <v>0</v>
          </cell>
          <cell r="W69">
            <v>0</v>
          </cell>
          <cell r="Y69">
            <v>0</v>
          </cell>
          <cell r="AA69">
            <v>0</v>
          </cell>
          <cell r="AJ69">
            <v>0</v>
          </cell>
          <cell r="AN69">
            <v>0</v>
          </cell>
          <cell r="AR69">
            <v>0</v>
          </cell>
          <cell r="AV69">
            <v>0</v>
          </cell>
          <cell r="AZ69">
            <v>0</v>
          </cell>
        </row>
        <row r="70">
          <cell r="Q70">
            <v>0</v>
          </cell>
          <cell r="S70">
            <v>0</v>
          </cell>
          <cell r="U70">
            <v>0</v>
          </cell>
          <cell r="V70">
            <v>0</v>
          </cell>
          <cell r="W70">
            <v>0</v>
          </cell>
          <cell r="Y70">
            <v>0</v>
          </cell>
          <cell r="AA70">
            <v>0</v>
          </cell>
          <cell r="AJ70">
            <v>0</v>
          </cell>
          <cell r="AN70">
            <v>0</v>
          </cell>
          <cell r="AR70">
            <v>0</v>
          </cell>
          <cell r="AV70">
            <v>0</v>
          </cell>
          <cell r="AZ70">
            <v>0</v>
          </cell>
        </row>
        <row r="71">
          <cell r="Q71">
            <v>0</v>
          </cell>
          <cell r="S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  <cell r="AA71">
            <v>0</v>
          </cell>
          <cell r="AJ71">
            <v>0</v>
          </cell>
          <cell r="AN71">
            <v>0</v>
          </cell>
          <cell r="AR71">
            <v>0</v>
          </cell>
          <cell r="AV71">
            <v>0</v>
          </cell>
          <cell r="AZ71">
            <v>0</v>
          </cell>
        </row>
        <row r="72">
          <cell r="Q72">
            <v>0</v>
          </cell>
          <cell r="S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  <cell r="AA72">
            <v>0</v>
          </cell>
          <cell r="AJ72">
            <v>0</v>
          </cell>
          <cell r="AN72">
            <v>0</v>
          </cell>
          <cell r="AR72">
            <v>0</v>
          </cell>
          <cell r="AV72">
            <v>0</v>
          </cell>
          <cell r="AZ72">
            <v>0</v>
          </cell>
        </row>
        <row r="73">
          <cell r="Q73">
            <v>-11122157.73</v>
          </cell>
          <cell r="S73">
            <v>-11671485.689999999</v>
          </cell>
          <cell r="U73">
            <v>-12231487.66</v>
          </cell>
          <cell r="V73">
            <v>-12509185.359999999</v>
          </cell>
          <cell r="W73">
            <v>-12786869</v>
          </cell>
          <cell r="Y73">
            <v>-13396355.720000001</v>
          </cell>
          <cell r="AA73">
            <v>-13763391.439999999</v>
          </cell>
          <cell r="AJ73">
            <v>-9973002.4933333322</v>
          </cell>
          <cell r="AN73">
            <v>-10727984.810000001</v>
          </cell>
          <cell r="AR73">
            <v>-11716370.014999999</v>
          </cell>
          <cell r="AV73">
            <v>-12638695.392916666</v>
          </cell>
          <cell r="AZ73">
            <v>-12854519.89625</v>
          </cell>
        </row>
        <row r="74">
          <cell r="Q74">
            <v>-11058142.369999999</v>
          </cell>
          <cell r="S74">
            <v>-11449324.710000001</v>
          </cell>
          <cell r="U74">
            <v>-11642727.699999999</v>
          </cell>
          <cell r="V74">
            <v>-11739651.77</v>
          </cell>
          <cell r="W74">
            <v>-11836615.32</v>
          </cell>
          <cell r="Y74">
            <v>-12030480.029999999</v>
          </cell>
          <cell r="AA74">
            <v>-12224431.59</v>
          </cell>
          <cell r="AJ74">
            <v>-10414650.352499999</v>
          </cell>
          <cell r="AN74">
            <v>-10897912.282500001</v>
          </cell>
          <cell r="AR74">
            <v>-11361582.42</v>
          </cell>
          <cell r="AV74">
            <v>-11762514.584166668</v>
          </cell>
          <cell r="AZ74">
            <v>-11146954.502083333</v>
          </cell>
        </row>
        <row r="75">
          <cell r="Q75">
            <v>-258857944.91</v>
          </cell>
          <cell r="S75">
            <v>-265592332.41</v>
          </cell>
          <cell r="U75">
            <v>-272399119.79000002</v>
          </cell>
          <cell r="V75">
            <v>-275881590.41000003</v>
          </cell>
          <cell r="W75">
            <v>-279455032</v>
          </cell>
          <cell r="Y75">
            <v>-286718469.36000001</v>
          </cell>
          <cell r="AA75">
            <v>-293987278.88999999</v>
          </cell>
          <cell r="AJ75">
            <v>-238681174.88291666</v>
          </cell>
          <cell r="AN75">
            <v>-252109742.57999995</v>
          </cell>
          <cell r="AR75">
            <v>-265763013.53958333</v>
          </cell>
          <cell r="AV75">
            <v>-277541678.49375004</v>
          </cell>
          <cell r="AZ75">
            <v>-272912456.98166674</v>
          </cell>
        </row>
        <row r="76">
          <cell r="Q76">
            <v>946172.25</v>
          </cell>
          <cell r="S76">
            <v>946172.25</v>
          </cell>
          <cell r="U76">
            <v>946172.25</v>
          </cell>
          <cell r="V76">
            <v>946172.25</v>
          </cell>
          <cell r="W76">
            <v>946172.25</v>
          </cell>
          <cell r="Y76">
            <v>946172.25</v>
          </cell>
          <cell r="AA76">
            <v>946172.25</v>
          </cell>
          <cell r="AJ76">
            <v>946172.25</v>
          </cell>
          <cell r="AN76">
            <v>946172.25</v>
          </cell>
          <cell r="AR76">
            <v>946172.25</v>
          </cell>
          <cell r="AV76">
            <v>946172.25</v>
          </cell>
          <cell r="AZ76">
            <v>946172.25</v>
          </cell>
        </row>
        <row r="77">
          <cell r="Q77">
            <v>0</v>
          </cell>
          <cell r="S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  <cell r="AA77">
            <v>0</v>
          </cell>
          <cell r="AJ77">
            <v>0</v>
          </cell>
          <cell r="AN77">
            <v>0</v>
          </cell>
          <cell r="AR77">
            <v>0</v>
          </cell>
          <cell r="AV77">
            <v>0</v>
          </cell>
          <cell r="AZ77">
            <v>0</v>
          </cell>
        </row>
        <row r="78">
          <cell r="Q78">
            <v>302358.01</v>
          </cell>
          <cell r="S78">
            <v>302358.01</v>
          </cell>
          <cell r="U78">
            <v>302358.01</v>
          </cell>
          <cell r="V78">
            <v>302358.01</v>
          </cell>
          <cell r="W78">
            <v>302358.01</v>
          </cell>
          <cell r="Y78">
            <v>302358.01</v>
          </cell>
          <cell r="AA78">
            <v>302358.01</v>
          </cell>
          <cell r="AJ78">
            <v>302358.00999999995</v>
          </cell>
          <cell r="AN78">
            <v>302358.00999999995</v>
          </cell>
          <cell r="AR78">
            <v>302358.00999999995</v>
          </cell>
          <cell r="AV78">
            <v>302358.00999999995</v>
          </cell>
          <cell r="AZ78">
            <v>302358.00999999995</v>
          </cell>
        </row>
        <row r="79">
          <cell r="Q79">
            <v>76622596.840000004</v>
          </cell>
          <cell r="S79">
            <v>76622596.840000004</v>
          </cell>
          <cell r="U79">
            <v>76622596.840000004</v>
          </cell>
          <cell r="V79">
            <v>76622596.840000004</v>
          </cell>
          <cell r="W79">
            <v>76622596.840000004</v>
          </cell>
          <cell r="Y79">
            <v>76622596.840000004</v>
          </cell>
          <cell r="AA79">
            <v>76622596.840000004</v>
          </cell>
          <cell r="AJ79">
            <v>76622596.840000018</v>
          </cell>
          <cell r="AN79">
            <v>76622596.840000018</v>
          </cell>
          <cell r="AR79">
            <v>76622596.840000018</v>
          </cell>
          <cell r="AV79">
            <v>76622596.840000018</v>
          </cell>
          <cell r="AZ79">
            <v>76622596.840000018</v>
          </cell>
        </row>
        <row r="80">
          <cell r="Q80">
            <v>0</v>
          </cell>
          <cell r="S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AA80">
            <v>0</v>
          </cell>
          <cell r="AJ80">
            <v>0</v>
          </cell>
          <cell r="AN80">
            <v>0</v>
          </cell>
          <cell r="AR80">
            <v>0</v>
          </cell>
          <cell r="AV80">
            <v>0</v>
          </cell>
          <cell r="AZ80">
            <v>0</v>
          </cell>
        </row>
        <row r="81">
          <cell r="Q81">
            <v>150900617.56</v>
          </cell>
          <cell r="S81">
            <v>154416733.77000001</v>
          </cell>
          <cell r="U81">
            <v>155115857.46000001</v>
          </cell>
          <cell r="V81">
            <v>154633591.38999999</v>
          </cell>
          <cell r="W81">
            <v>154925691.68000001</v>
          </cell>
          <cell r="Y81">
            <v>155175892.68000001</v>
          </cell>
          <cell r="AA81">
            <v>155148727.80000001</v>
          </cell>
          <cell r="AJ81">
            <v>6287525.7316666665</v>
          </cell>
          <cell r="AN81">
            <v>57401152.735000007</v>
          </cell>
          <cell r="AR81">
            <v>109053776.02249999</v>
          </cell>
          <cell r="AV81">
            <v>154553362.19041663</v>
          </cell>
          <cell r="AZ81">
            <v>155751081.81999999</v>
          </cell>
        </row>
        <row r="82">
          <cell r="S82">
            <v>16935620.390000001</v>
          </cell>
          <cell r="U82">
            <v>16950272.940000001</v>
          </cell>
          <cell r="V82">
            <v>16950332.440000001</v>
          </cell>
          <cell r="W82">
            <v>16950332.899999999</v>
          </cell>
          <cell r="Y82">
            <v>16950332.899999999</v>
          </cell>
          <cell r="AA82">
            <v>16950332.899999999</v>
          </cell>
          <cell r="AJ82">
            <v>0</v>
          </cell>
          <cell r="AN82">
            <v>3528864.7708333335</v>
          </cell>
          <cell r="AR82">
            <v>9178973.2008333337</v>
          </cell>
          <cell r="AV82">
            <v>14829084.167500002</v>
          </cell>
          <cell r="AZ82">
            <v>16950330.363333333</v>
          </cell>
        </row>
        <row r="83">
          <cell r="AV83">
            <v>0</v>
          </cell>
          <cell r="AZ83">
            <v>0</v>
          </cell>
        </row>
        <row r="84">
          <cell r="Q84">
            <v>-693189</v>
          </cell>
          <cell r="S84">
            <v>-697489</v>
          </cell>
          <cell r="U84">
            <v>-701789</v>
          </cell>
          <cell r="V84">
            <v>-703939</v>
          </cell>
          <cell r="W84">
            <v>-706089</v>
          </cell>
          <cell r="Y84">
            <v>-710389</v>
          </cell>
          <cell r="AA84">
            <v>-714689</v>
          </cell>
          <cell r="AJ84">
            <v>-680289</v>
          </cell>
          <cell r="AN84">
            <v>-688889</v>
          </cell>
          <cell r="AR84">
            <v>-697489</v>
          </cell>
          <cell r="AV84">
            <v>-706089</v>
          </cell>
          <cell r="AZ84">
            <v>-714689</v>
          </cell>
        </row>
        <row r="85">
          <cell r="Q85">
            <v>0</v>
          </cell>
          <cell r="S85">
            <v>0</v>
          </cell>
          <cell r="U85">
            <v>0</v>
          </cell>
          <cell r="V85">
            <v>0</v>
          </cell>
          <cell r="W85">
            <v>0</v>
          </cell>
          <cell r="Y85">
            <v>0</v>
          </cell>
          <cell r="AA85">
            <v>0</v>
          </cell>
          <cell r="AJ85">
            <v>0</v>
          </cell>
          <cell r="AN85">
            <v>0</v>
          </cell>
          <cell r="AR85">
            <v>0</v>
          </cell>
          <cell r="AV85">
            <v>0</v>
          </cell>
          <cell r="AZ85">
            <v>0</v>
          </cell>
        </row>
        <row r="86">
          <cell r="Q86">
            <v>-271599.03999999998</v>
          </cell>
          <cell r="S86">
            <v>-273465.7</v>
          </cell>
          <cell r="U86">
            <v>-275332.36</v>
          </cell>
          <cell r="V86">
            <v>-276265.69</v>
          </cell>
          <cell r="W86">
            <v>-277199.02</v>
          </cell>
          <cell r="Y86">
            <v>-279065.68</v>
          </cell>
          <cell r="AA86">
            <v>-280932.34000000003</v>
          </cell>
          <cell r="AJ86">
            <v>-265999.06</v>
          </cell>
          <cell r="AN86">
            <v>-269732.38000000006</v>
          </cell>
          <cell r="AR86">
            <v>-273465.69999999995</v>
          </cell>
          <cell r="AV86">
            <v>-277199.01999999996</v>
          </cell>
          <cell r="AZ86">
            <v>-280932.34000000003</v>
          </cell>
        </row>
        <row r="87">
          <cell r="Q87">
            <v>-39924138.659999996</v>
          </cell>
          <cell r="S87">
            <v>-40366288.659999996</v>
          </cell>
          <cell r="U87">
            <v>-40808438.659999996</v>
          </cell>
          <cell r="V87">
            <v>-41029513.659999996</v>
          </cell>
          <cell r="W87">
            <v>-41250588.659999996</v>
          </cell>
          <cell r="Y87">
            <v>-41692738.659999996</v>
          </cell>
          <cell r="AA87">
            <v>-42134888.659999996</v>
          </cell>
          <cell r="AJ87">
            <v>-38597688.659999989</v>
          </cell>
          <cell r="AN87">
            <v>-39481988.659999989</v>
          </cell>
          <cell r="AR87">
            <v>-40366288.659999989</v>
          </cell>
          <cell r="AV87">
            <v>-41250588.659999989</v>
          </cell>
          <cell r="AZ87">
            <v>-42134888.659999989</v>
          </cell>
        </row>
        <row r="88">
          <cell r="Q88">
            <v>-369830.2</v>
          </cell>
          <cell r="S88">
            <v>-1063937.04</v>
          </cell>
          <cell r="U88">
            <v>-1823795.66</v>
          </cell>
          <cell r="V88">
            <v>-2202800.02</v>
          </cell>
          <cell r="W88">
            <v>-2582520.31</v>
          </cell>
          <cell r="Y88">
            <v>-3343065.87</v>
          </cell>
          <cell r="AA88">
            <v>-4103533.69</v>
          </cell>
          <cell r="AJ88">
            <v>-15409.591666666667</v>
          </cell>
          <cell r="AN88">
            <v>-383380.55916666664</v>
          </cell>
          <cell r="AR88">
            <v>-1244337.5120833335</v>
          </cell>
          <cell r="AV88">
            <v>-2596951.9291666667</v>
          </cell>
          <cell r="AZ88">
            <v>-4108176.6945833336</v>
          </cell>
        </row>
        <row r="89">
          <cell r="S89">
            <v>-168873.65</v>
          </cell>
          <cell r="U89">
            <v>-550565.36</v>
          </cell>
          <cell r="V89">
            <v>-744625.77</v>
          </cell>
          <cell r="W89">
            <v>-932426.17</v>
          </cell>
          <cell r="Y89">
            <v>-1320546.99</v>
          </cell>
          <cell r="AA89">
            <v>-1702407.8</v>
          </cell>
          <cell r="AJ89">
            <v>0</v>
          </cell>
          <cell r="AN89">
            <v>-67243.495833333334</v>
          </cell>
          <cell r="AR89">
            <v>-378834.72041666665</v>
          </cell>
          <cell r="AV89">
            <v>-945782.31958333321</v>
          </cell>
          <cell r="AZ89">
            <v>-1700234.187083333</v>
          </cell>
        </row>
        <row r="90">
          <cell r="Q90">
            <v>0</v>
          </cell>
          <cell r="S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AA90">
            <v>0</v>
          </cell>
          <cell r="AJ90">
            <v>0</v>
          </cell>
          <cell r="AN90">
            <v>0</v>
          </cell>
          <cell r="AR90">
            <v>0</v>
          </cell>
          <cell r="AV90">
            <v>0</v>
          </cell>
          <cell r="AZ90">
            <v>0</v>
          </cell>
        </row>
        <row r="91">
          <cell r="Q91">
            <v>7036930.9000000004</v>
          </cell>
          <cell r="S91">
            <v>7125542.04</v>
          </cell>
          <cell r="U91">
            <v>7172985.8499999996</v>
          </cell>
          <cell r="V91">
            <v>7200270.2999999998</v>
          </cell>
          <cell r="W91">
            <v>7238534.71</v>
          </cell>
          <cell r="Y91">
            <v>7309932.3300000001</v>
          </cell>
          <cell r="AA91">
            <v>7389392.6299999999</v>
          </cell>
          <cell r="AJ91">
            <v>6692694.4420833336</v>
          </cell>
          <cell r="AN91">
            <v>6926245.0837499993</v>
          </cell>
          <cell r="AR91">
            <v>7098600.4499999983</v>
          </cell>
          <cell r="AV91">
            <v>7252173.3016666668</v>
          </cell>
          <cell r="AZ91">
            <v>7425869.2975000003</v>
          </cell>
        </row>
        <row r="92">
          <cell r="Q92">
            <v>0</v>
          </cell>
          <cell r="S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  <cell r="AA92">
            <v>0</v>
          </cell>
          <cell r="AJ92">
            <v>0</v>
          </cell>
          <cell r="AN92">
            <v>0</v>
          </cell>
          <cell r="AR92">
            <v>0</v>
          </cell>
          <cell r="AV92">
            <v>0</v>
          </cell>
          <cell r="AZ92">
            <v>0</v>
          </cell>
        </row>
        <row r="93">
          <cell r="Q93">
            <v>0</v>
          </cell>
          <cell r="S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AA93">
            <v>0</v>
          </cell>
          <cell r="AJ93">
            <v>0</v>
          </cell>
          <cell r="AN93">
            <v>0</v>
          </cell>
          <cell r="AR93">
            <v>0</v>
          </cell>
          <cell r="AV93">
            <v>0</v>
          </cell>
          <cell r="AZ93">
            <v>0</v>
          </cell>
        </row>
        <row r="94">
          <cell r="Q94">
            <v>-1112033.1499999999</v>
          </cell>
          <cell r="S94">
            <v>-1084531.1200000001</v>
          </cell>
          <cell r="U94">
            <v>-883395.11</v>
          </cell>
          <cell r="V94">
            <v>-434125.04</v>
          </cell>
          <cell r="W94">
            <v>-434425.04</v>
          </cell>
          <cell r="Y94">
            <v>-96513.65</v>
          </cell>
          <cell r="AA94">
            <v>-98522.54</v>
          </cell>
          <cell r="AJ94">
            <v>-100449.5175</v>
          </cell>
          <cell r="AN94">
            <v>-334331.17</v>
          </cell>
          <cell r="AR94">
            <v>-495626.53833333333</v>
          </cell>
          <cell r="AV94">
            <v>-496102.46541666664</v>
          </cell>
          <cell r="AZ94">
            <v>-191176.62583333332</v>
          </cell>
        </row>
        <row r="95">
          <cell r="Q95">
            <v>2855572.49</v>
          </cell>
          <cell r="S95">
            <v>2837811.66</v>
          </cell>
          <cell r="U95">
            <v>2837811.66</v>
          </cell>
          <cell r="V95">
            <v>2837811.66</v>
          </cell>
          <cell r="W95">
            <v>2840031.21</v>
          </cell>
          <cell r="Y95">
            <v>2843623.56</v>
          </cell>
          <cell r="AA95">
            <v>2843623.56</v>
          </cell>
          <cell r="AJ95">
            <v>2844471.9712500009</v>
          </cell>
          <cell r="AN95">
            <v>2846692.0750000007</v>
          </cell>
          <cell r="AR95">
            <v>2846863.4904166665</v>
          </cell>
          <cell r="AV95">
            <v>2864503.8495833329</v>
          </cell>
          <cell r="AZ95">
            <v>3037207.7324999999</v>
          </cell>
        </row>
        <row r="96">
          <cell r="Q96">
            <v>0</v>
          </cell>
          <cell r="S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  <cell r="AA96">
            <v>0</v>
          </cell>
          <cell r="AJ96">
            <v>0</v>
          </cell>
          <cell r="AN96">
            <v>0</v>
          </cell>
          <cell r="AR96">
            <v>0</v>
          </cell>
          <cell r="AV96">
            <v>0</v>
          </cell>
          <cell r="AZ96">
            <v>0</v>
          </cell>
        </row>
        <row r="97">
          <cell r="Q97">
            <v>-446720.92</v>
          </cell>
          <cell r="S97">
            <v>-446720.92</v>
          </cell>
          <cell r="U97">
            <v>-446720.92</v>
          </cell>
          <cell r="V97">
            <v>-446720.92</v>
          </cell>
          <cell r="W97">
            <v>-446720.92</v>
          </cell>
          <cell r="Y97">
            <v>-446720.92</v>
          </cell>
          <cell r="AA97">
            <v>-446720.92</v>
          </cell>
          <cell r="AJ97">
            <v>-446393.65958333336</v>
          </cell>
          <cell r="AN97">
            <v>-446720.92</v>
          </cell>
          <cell r="AR97">
            <v>-446720.92</v>
          </cell>
          <cell r="AV97">
            <v>-449847.57875000004</v>
          </cell>
          <cell r="AZ97">
            <v>-474860.84874999995</v>
          </cell>
        </row>
        <row r="98">
          <cell r="Q98">
            <v>443838568.27999997</v>
          </cell>
          <cell r="S98">
            <v>58011193.450000003</v>
          </cell>
          <cell r="U98">
            <v>58093445.390000001</v>
          </cell>
          <cell r="V98">
            <v>58093445.390000001</v>
          </cell>
          <cell r="W98">
            <v>56218650.359999999</v>
          </cell>
          <cell r="Y98">
            <v>56218650.359999999</v>
          </cell>
          <cell r="AA98">
            <v>55982106.93</v>
          </cell>
          <cell r="AJ98">
            <v>308853960.92083335</v>
          </cell>
          <cell r="AN98">
            <v>235847422.48833334</v>
          </cell>
          <cell r="AR98">
            <v>161508387.23458335</v>
          </cell>
          <cell r="AV98">
            <v>104178300.27374999</v>
          </cell>
          <cell r="AZ98">
            <v>54352868.52791667</v>
          </cell>
        </row>
        <row r="99">
          <cell r="Q99">
            <v>0</v>
          </cell>
          <cell r="S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AA99">
            <v>0</v>
          </cell>
          <cell r="AJ99">
            <v>0</v>
          </cell>
          <cell r="AN99">
            <v>0</v>
          </cell>
          <cell r="AR99">
            <v>0</v>
          </cell>
          <cell r="AV99">
            <v>0</v>
          </cell>
          <cell r="AZ99">
            <v>0</v>
          </cell>
        </row>
        <row r="100">
          <cell r="Q100">
            <v>100000</v>
          </cell>
          <cell r="S100">
            <v>100000</v>
          </cell>
          <cell r="U100">
            <v>100000</v>
          </cell>
          <cell r="V100">
            <v>100000</v>
          </cell>
          <cell r="W100">
            <v>100000</v>
          </cell>
          <cell r="Y100">
            <v>100000</v>
          </cell>
          <cell r="AA100">
            <v>100000</v>
          </cell>
          <cell r="AJ100">
            <v>100000</v>
          </cell>
          <cell r="AN100">
            <v>100000</v>
          </cell>
          <cell r="AR100">
            <v>100000</v>
          </cell>
          <cell r="AV100">
            <v>100000</v>
          </cell>
          <cell r="AZ100">
            <v>100000</v>
          </cell>
        </row>
        <row r="101">
          <cell r="Q101">
            <v>61983052.93</v>
          </cell>
          <cell r="S101">
            <v>61983052.93</v>
          </cell>
          <cell r="U101">
            <v>61735413.329999998</v>
          </cell>
          <cell r="V101">
            <v>61735413.329999998</v>
          </cell>
          <cell r="W101">
            <v>63312723.689999998</v>
          </cell>
          <cell r="Y101">
            <v>63313188.240000002</v>
          </cell>
          <cell r="AA101">
            <v>64350130.060000002</v>
          </cell>
          <cell r="AJ101">
            <v>60353776.018333323</v>
          </cell>
          <cell r="AN101">
            <v>61360062.964166664</v>
          </cell>
          <cell r="AR101">
            <v>61922912.796666674</v>
          </cell>
          <cell r="AV101">
            <v>62998582.946249992</v>
          </cell>
          <cell r="AZ101">
            <v>64252836.651666671</v>
          </cell>
        </row>
        <row r="102">
          <cell r="Q102">
            <v>-100000</v>
          </cell>
          <cell r="S102">
            <v>-100000</v>
          </cell>
          <cell r="U102">
            <v>-100000</v>
          </cell>
          <cell r="V102">
            <v>-100000</v>
          </cell>
          <cell r="W102">
            <v>-100000</v>
          </cell>
          <cell r="Y102">
            <v>-100000</v>
          </cell>
          <cell r="AA102">
            <v>-100000</v>
          </cell>
          <cell r="AJ102">
            <v>-100000</v>
          </cell>
          <cell r="AN102">
            <v>-100000</v>
          </cell>
          <cell r="AR102">
            <v>-100000</v>
          </cell>
          <cell r="AV102">
            <v>-100000</v>
          </cell>
          <cell r="AZ102">
            <v>-100000</v>
          </cell>
        </row>
        <row r="103">
          <cell r="Q103">
            <v>-5515.47</v>
          </cell>
          <cell r="S103">
            <v>-5515.47</v>
          </cell>
          <cell r="U103">
            <v>-5515.47</v>
          </cell>
          <cell r="V103">
            <v>-5515.47</v>
          </cell>
          <cell r="W103">
            <v>-5515.47</v>
          </cell>
          <cell r="Y103">
            <v>-5515.47</v>
          </cell>
          <cell r="AA103">
            <v>-2041.19</v>
          </cell>
          <cell r="AJ103">
            <v>-5192.0266666666676</v>
          </cell>
          <cell r="AN103">
            <v>-5328.213333333334</v>
          </cell>
          <cell r="AR103">
            <v>-5464.4000000000005</v>
          </cell>
          <cell r="AV103">
            <v>-4791.6616666666678</v>
          </cell>
          <cell r="AZ103">
            <v>-3633.5683333333341</v>
          </cell>
        </row>
        <row r="104">
          <cell r="Q104">
            <v>0</v>
          </cell>
          <cell r="S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AA104">
            <v>0</v>
          </cell>
          <cell r="AJ104">
            <v>0</v>
          </cell>
          <cell r="AN104">
            <v>0</v>
          </cell>
          <cell r="AR104">
            <v>0</v>
          </cell>
          <cell r="AV104">
            <v>0</v>
          </cell>
          <cell r="AZ104">
            <v>0</v>
          </cell>
        </row>
        <row r="105">
          <cell r="Q105">
            <v>6324.69</v>
          </cell>
          <cell r="S105">
            <v>6324.69</v>
          </cell>
          <cell r="U105">
            <v>6848.69</v>
          </cell>
          <cell r="V105">
            <v>6848.69</v>
          </cell>
          <cell r="W105">
            <v>4796.6000000000004</v>
          </cell>
          <cell r="Y105">
            <v>4796.6000000000004</v>
          </cell>
          <cell r="AA105">
            <v>3668.33</v>
          </cell>
          <cell r="AJ105">
            <v>11385.790416666669</v>
          </cell>
          <cell r="AN105">
            <v>8591.4987500000007</v>
          </cell>
          <cell r="AR105">
            <v>6768.7900000000018</v>
          </cell>
          <cell r="AV105">
            <v>4970.4475000000002</v>
          </cell>
          <cell r="AZ105">
            <v>3944.6662499999998</v>
          </cell>
        </row>
        <row r="106">
          <cell r="Q106">
            <v>1072111.53</v>
          </cell>
          <cell r="S106">
            <v>1058021.77</v>
          </cell>
          <cell r="U106">
            <v>1047414.85</v>
          </cell>
          <cell r="V106">
            <v>995116.85</v>
          </cell>
          <cell r="W106">
            <v>989834.27</v>
          </cell>
          <cell r="Y106">
            <v>955202.46</v>
          </cell>
          <cell r="AA106">
            <v>972182.77</v>
          </cell>
          <cell r="AJ106">
            <v>1134157.6466666667</v>
          </cell>
          <cell r="AN106">
            <v>1076055.7125000001</v>
          </cell>
          <cell r="AR106">
            <v>1026075.2716666665</v>
          </cell>
          <cell r="AV106">
            <v>993473.85958333313</v>
          </cell>
          <cell r="AZ106">
            <v>953598.19125000003</v>
          </cell>
        </row>
        <row r="107">
          <cell r="Q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0</v>
          </cell>
          <cell r="AA107">
            <v>0</v>
          </cell>
          <cell r="AJ107">
            <v>0</v>
          </cell>
          <cell r="AN107">
            <v>0</v>
          </cell>
          <cell r="AR107">
            <v>0</v>
          </cell>
          <cell r="AV107">
            <v>0</v>
          </cell>
          <cell r="AZ107">
            <v>0</v>
          </cell>
        </row>
        <row r="108">
          <cell r="Q108">
            <v>3524603.19</v>
          </cell>
          <cell r="S108">
            <v>3403625.25</v>
          </cell>
          <cell r="U108">
            <v>3368316.7</v>
          </cell>
          <cell r="V108">
            <v>3310738.5</v>
          </cell>
          <cell r="W108">
            <v>3328488.78</v>
          </cell>
          <cell r="Y108">
            <v>3213332.38</v>
          </cell>
          <cell r="AA108">
            <v>3626882.37</v>
          </cell>
          <cell r="AJ108">
            <v>1368225.8395833333</v>
          </cell>
          <cell r="AN108">
            <v>2351068.0333333332</v>
          </cell>
          <cell r="AR108">
            <v>3300134.4370833333</v>
          </cell>
          <cell r="AV108">
            <v>3434754.5216666665</v>
          </cell>
          <cell r="AZ108">
            <v>3450180.0291666663</v>
          </cell>
        </row>
        <row r="109">
          <cell r="Q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  <cell r="AA109">
            <v>0</v>
          </cell>
          <cell r="AJ109">
            <v>0</v>
          </cell>
          <cell r="AN109">
            <v>0</v>
          </cell>
          <cell r="AR109">
            <v>0</v>
          </cell>
          <cell r="AV109">
            <v>0</v>
          </cell>
          <cell r="AZ109">
            <v>0</v>
          </cell>
        </row>
        <row r="110">
          <cell r="Q110">
            <v>0</v>
          </cell>
          <cell r="S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AA110">
            <v>0</v>
          </cell>
          <cell r="AJ110">
            <v>0</v>
          </cell>
          <cell r="AN110">
            <v>0</v>
          </cell>
          <cell r="AR110">
            <v>0</v>
          </cell>
          <cell r="AV110">
            <v>0</v>
          </cell>
          <cell r="AZ110">
            <v>0</v>
          </cell>
        </row>
        <row r="111">
          <cell r="Q111">
            <v>0</v>
          </cell>
          <cell r="S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0</v>
          </cell>
          <cell r="AA111">
            <v>0</v>
          </cell>
          <cell r="AJ111">
            <v>0</v>
          </cell>
          <cell r="AN111">
            <v>0</v>
          </cell>
          <cell r="AR111">
            <v>0</v>
          </cell>
          <cell r="AV111">
            <v>0</v>
          </cell>
          <cell r="AZ111">
            <v>0</v>
          </cell>
        </row>
        <row r="112">
          <cell r="Q112">
            <v>0</v>
          </cell>
          <cell r="S112">
            <v>0</v>
          </cell>
          <cell r="U112">
            <v>0</v>
          </cell>
          <cell r="V112">
            <v>0</v>
          </cell>
          <cell r="W112">
            <v>0</v>
          </cell>
          <cell r="Y112">
            <v>0</v>
          </cell>
          <cell r="AA112">
            <v>0</v>
          </cell>
          <cell r="AJ112">
            <v>0</v>
          </cell>
          <cell r="AN112">
            <v>0</v>
          </cell>
          <cell r="AR112">
            <v>0</v>
          </cell>
          <cell r="AV112">
            <v>0</v>
          </cell>
          <cell r="AZ112">
            <v>0</v>
          </cell>
        </row>
        <row r="113">
          <cell r="Q113">
            <v>7556.66</v>
          </cell>
          <cell r="S113">
            <v>7556.66</v>
          </cell>
          <cell r="U113">
            <v>7556.66</v>
          </cell>
          <cell r="V113">
            <v>7556.66</v>
          </cell>
          <cell r="W113">
            <v>7556.66</v>
          </cell>
          <cell r="Y113">
            <v>7556.66</v>
          </cell>
          <cell r="AA113">
            <v>2041.19</v>
          </cell>
          <cell r="AJ113">
            <v>11599.630416666667</v>
          </cell>
          <cell r="AN113">
            <v>9897.3270833333354</v>
          </cell>
          <cell r="AR113">
            <v>8195.0237500000021</v>
          </cell>
          <cell r="AV113">
            <v>6407.603750000002</v>
          </cell>
          <cell r="AZ113">
            <v>4569.1137500000013</v>
          </cell>
        </row>
        <row r="114">
          <cell r="Q114">
            <v>0</v>
          </cell>
          <cell r="S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AA114">
            <v>0</v>
          </cell>
          <cell r="AJ114">
            <v>0</v>
          </cell>
          <cell r="AN114">
            <v>0</v>
          </cell>
          <cell r="AR114">
            <v>0</v>
          </cell>
          <cell r="AV114">
            <v>0</v>
          </cell>
          <cell r="AZ114">
            <v>0</v>
          </cell>
        </row>
        <row r="115">
          <cell r="Q115">
            <v>0</v>
          </cell>
          <cell r="S115">
            <v>0</v>
          </cell>
          <cell r="U115">
            <v>0</v>
          </cell>
          <cell r="V115">
            <v>0</v>
          </cell>
          <cell r="W115">
            <v>0</v>
          </cell>
          <cell r="Y115">
            <v>0</v>
          </cell>
          <cell r="AA115">
            <v>0</v>
          </cell>
          <cell r="AJ115">
            <v>0</v>
          </cell>
          <cell r="AN115">
            <v>0</v>
          </cell>
          <cell r="AR115">
            <v>0</v>
          </cell>
          <cell r="AV115">
            <v>0</v>
          </cell>
          <cell r="AZ115">
            <v>0</v>
          </cell>
        </row>
        <row r="116">
          <cell r="Q116">
            <v>0</v>
          </cell>
          <cell r="S116">
            <v>0</v>
          </cell>
          <cell r="U116">
            <v>0</v>
          </cell>
          <cell r="V116">
            <v>0</v>
          </cell>
          <cell r="W116">
            <v>0</v>
          </cell>
          <cell r="Y116">
            <v>0</v>
          </cell>
          <cell r="AA116">
            <v>0</v>
          </cell>
          <cell r="AJ116">
            <v>0</v>
          </cell>
          <cell r="AN116">
            <v>0</v>
          </cell>
          <cell r="AR116">
            <v>0</v>
          </cell>
          <cell r="AV116">
            <v>0</v>
          </cell>
          <cell r="AZ116">
            <v>0</v>
          </cell>
        </row>
        <row r="117">
          <cell r="Q117">
            <v>0</v>
          </cell>
          <cell r="S117">
            <v>0</v>
          </cell>
          <cell r="U117">
            <v>0</v>
          </cell>
          <cell r="V117">
            <v>0</v>
          </cell>
          <cell r="W117">
            <v>0</v>
          </cell>
          <cell r="Y117">
            <v>0</v>
          </cell>
          <cell r="AA117">
            <v>0</v>
          </cell>
          <cell r="AJ117">
            <v>120225729.49166666</v>
          </cell>
          <cell r="AN117">
            <v>75933203.93249999</v>
          </cell>
          <cell r="AR117">
            <v>34073843.134999998</v>
          </cell>
          <cell r="AV117">
            <v>0</v>
          </cell>
          <cell r="AZ117">
            <v>0</v>
          </cell>
        </row>
        <row r="118">
          <cell r="Q118">
            <v>0</v>
          </cell>
          <cell r="S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AA118">
            <v>0</v>
          </cell>
          <cell r="AJ118">
            <v>0</v>
          </cell>
          <cell r="AN118">
            <v>0</v>
          </cell>
          <cell r="AR118">
            <v>0</v>
          </cell>
          <cell r="AV118">
            <v>0</v>
          </cell>
          <cell r="AZ118">
            <v>0</v>
          </cell>
        </row>
        <row r="119">
          <cell r="Q119">
            <v>0</v>
          </cell>
          <cell r="S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0</v>
          </cell>
          <cell r="AA119">
            <v>0</v>
          </cell>
          <cell r="AJ119">
            <v>0</v>
          </cell>
          <cell r="AN119">
            <v>0</v>
          </cell>
          <cell r="AR119">
            <v>0</v>
          </cell>
          <cell r="AV119">
            <v>0</v>
          </cell>
          <cell r="AZ119">
            <v>0</v>
          </cell>
        </row>
        <row r="120">
          <cell r="Q120">
            <v>0</v>
          </cell>
          <cell r="S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AA120">
            <v>0</v>
          </cell>
          <cell r="AJ120">
            <v>0</v>
          </cell>
          <cell r="AN120">
            <v>0</v>
          </cell>
          <cell r="AR120">
            <v>0</v>
          </cell>
          <cell r="AV120">
            <v>0</v>
          </cell>
          <cell r="AZ120">
            <v>0</v>
          </cell>
        </row>
        <row r="121">
          <cell r="Q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AA121">
            <v>0</v>
          </cell>
          <cell r="AJ121">
            <v>0</v>
          </cell>
          <cell r="AN121">
            <v>0</v>
          </cell>
          <cell r="AR121">
            <v>0</v>
          </cell>
          <cell r="AV121">
            <v>0</v>
          </cell>
          <cell r="AZ121">
            <v>0</v>
          </cell>
        </row>
        <row r="122">
          <cell r="Q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0</v>
          </cell>
          <cell r="AA122">
            <v>0</v>
          </cell>
          <cell r="AJ122">
            <v>0</v>
          </cell>
          <cell r="AN122">
            <v>0</v>
          </cell>
          <cell r="AR122">
            <v>0</v>
          </cell>
          <cell r="AV122">
            <v>0</v>
          </cell>
          <cell r="AZ122">
            <v>0</v>
          </cell>
        </row>
        <row r="123">
          <cell r="Q123">
            <v>0</v>
          </cell>
          <cell r="S123">
            <v>0</v>
          </cell>
          <cell r="U123">
            <v>0</v>
          </cell>
          <cell r="V123">
            <v>0</v>
          </cell>
          <cell r="W123">
            <v>0</v>
          </cell>
          <cell r="Y123">
            <v>0</v>
          </cell>
          <cell r="AA123">
            <v>0</v>
          </cell>
          <cell r="AJ123">
            <v>0</v>
          </cell>
          <cell r="AN123">
            <v>0</v>
          </cell>
          <cell r="AR123">
            <v>0</v>
          </cell>
          <cell r="AV123">
            <v>0</v>
          </cell>
          <cell r="AZ123">
            <v>0</v>
          </cell>
        </row>
        <row r="124">
          <cell r="Q124">
            <v>0</v>
          </cell>
          <cell r="S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AA124">
            <v>0</v>
          </cell>
          <cell r="AJ124">
            <v>0</v>
          </cell>
          <cell r="AN124">
            <v>0</v>
          </cell>
          <cell r="AR124">
            <v>0</v>
          </cell>
          <cell r="AV124">
            <v>0</v>
          </cell>
          <cell r="AZ124">
            <v>0</v>
          </cell>
        </row>
        <row r="125">
          <cell r="Q125">
            <v>30664.54</v>
          </cell>
          <cell r="S125">
            <v>33333.03</v>
          </cell>
          <cell r="U125">
            <v>35951.64</v>
          </cell>
          <cell r="V125">
            <v>45047.76</v>
          </cell>
          <cell r="W125">
            <v>59036.480000000003</v>
          </cell>
          <cell r="Y125">
            <v>139839.60999999999</v>
          </cell>
          <cell r="AA125">
            <v>149606.25</v>
          </cell>
          <cell r="AJ125">
            <v>202001.08624999996</v>
          </cell>
          <cell r="AN125">
            <v>158775.54041666668</v>
          </cell>
          <cell r="AR125">
            <v>117355.02</v>
          </cell>
          <cell r="AV125">
            <v>78901.60291666667</v>
          </cell>
          <cell r="AZ125">
            <v>73636.822500000024</v>
          </cell>
        </row>
        <row r="126">
          <cell r="Q126">
            <v>230200.63</v>
          </cell>
          <cell r="S126">
            <v>884028.37</v>
          </cell>
          <cell r="U126">
            <v>361987.33</v>
          </cell>
          <cell r="V126">
            <v>698611.46</v>
          </cell>
          <cell r="W126">
            <v>987145.77</v>
          </cell>
          <cell r="Y126">
            <v>1452299.59</v>
          </cell>
          <cell r="AA126">
            <v>679033.6</v>
          </cell>
          <cell r="AJ126">
            <v>952886.56541666656</v>
          </cell>
          <cell r="AN126">
            <v>737866.12250000006</v>
          </cell>
          <cell r="AR126">
            <v>798015.48083333333</v>
          </cell>
          <cell r="AV126">
            <v>911134.70000000007</v>
          </cell>
          <cell r="AZ126">
            <v>1048272.6566666666</v>
          </cell>
        </row>
        <row r="127">
          <cell r="Q127">
            <v>20430.099999999999</v>
          </cell>
          <cell r="S127">
            <v>7240.61</v>
          </cell>
          <cell r="U127">
            <v>17264.88</v>
          </cell>
          <cell r="V127">
            <v>16515.400000000001</v>
          </cell>
          <cell r="W127">
            <v>16155.03</v>
          </cell>
          <cell r="Y127">
            <v>16517.59</v>
          </cell>
          <cell r="AA127">
            <v>17024.05</v>
          </cell>
          <cell r="AJ127">
            <v>-204688.80416666667</v>
          </cell>
          <cell r="AN127">
            <v>15874.249999999998</v>
          </cell>
          <cell r="AR127">
            <v>16793.347916666669</v>
          </cell>
          <cell r="AV127">
            <v>15420.023333333333</v>
          </cell>
          <cell r="AZ127">
            <v>14101.696666666669</v>
          </cell>
        </row>
        <row r="128">
          <cell r="Q128">
            <v>0</v>
          </cell>
          <cell r="S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AA128">
            <v>0</v>
          </cell>
          <cell r="AJ128">
            <v>0</v>
          </cell>
          <cell r="AN128">
            <v>0</v>
          </cell>
          <cell r="AR128">
            <v>0</v>
          </cell>
          <cell r="AV128">
            <v>0</v>
          </cell>
          <cell r="AZ128">
            <v>0</v>
          </cell>
        </row>
        <row r="129">
          <cell r="Q129">
            <v>0</v>
          </cell>
          <cell r="S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0</v>
          </cell>
          <cell r="AA129">
            <v>0</v>
          </cell>
          <cell r="AJ129">
            <v>0</v>
          </cell>
          <cell r="AN129">
            <v>0</v>
          </cell>
          <cell r="AR129">
            <v>0</v>
          </cell>
          <cell r="AV129">
            <v>0</v>
          </cell>
          <cell r="AZ129">
            <v>0</v>
          </cell>
        </row>
        <row r="130">
          <cell r="Q130">
            <v>0</v>
          </cell>
          <cell r="S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AA130">
            <v>0</v>
          </cell>
          <cell r="AJ130">
            <v>1461381.803333333</v>
          </cell>
          <cell r="AN130">
            <v>730690.96</v>
          </cell>
          <cell r="AR130">
            <v>0</v>
          </cell>
          <cell r="AV130">
            <v>0</v>
          </cell>
          <cell r="AZ130">
            <v>0</v>
          </cell>
        </row>
        <row r="131">
          <cell r="Q131">
            <v>0</v>
          </cell>
          <cell r="S131">
            <v>0</v>
          </cell>
          <cell r="U131">
            <v>0</v>
          </cell>
          <cell r="V131">
            <v>0</v>
          </cell>
          <cell r="W131">
            <v>0</v>
          </cell>
          <cell r="Y131">
            <v>0</v>
          </cell>
          <cell r="AA131">
            <v>0</v>
          </cell>
          <cell r="AJ131">
            <v>0</v>
          </cell>
          <cell r="AN131">
            <v>0</v>
          </cell>
          <cell r="AR131">
            <v>0</v>
          </cell>
          <cell r="AV131">
            <v>0</v>
          </cell>
          <cell r="AZ131">
            <v>0</v>
          </cell>
        </row>
        <row r="132">
          <cell r="Q132">
            <v>8312521.1600000001</v>
          </cell>
          <cell r="S132">
            <v>12631775.25</v>
          </cell>
          <cell r="U132">
            <v>13076930.800000001</v>
          </cell>
          <cell r="V132">
            <v>9811604.6099999994</v>
          </cell>
          <cell r="W132">
            <v>9114943.5299999993</v>
          </cell>
          <cell r="Y132">
            <v>6039258.04</v>
          </cell>
          <cell r="AA132">
            <v>5624014.7000000002</v>
          </cell>
          <cell r="AJ132">
            <v>9409494.5216666646</v>
          </cell>
          <cell r="AN132">
            <v>9570336.072916666</v>
          </cell>
          <cell r="AR132">
            <v>9533781.6941666659</v>
          </cell>
          <cell r="AV132">
            <v>9705793.8816666678</v>
          </cell>
          <cell r="AZ132">
            <v>9150256.6491666678</v>
          </cell>
        </row>
        <row r="133">
          <cell r="Q133">
            <v>0</v>
          </cell>
          <cell r="S133">
            <v>-20867</v>
          </cell>
          <cell r="U133">
            <v>0</v>
          </cell>
          <cell r="V133">
            <v>0</v>
          </cell>
          <cell r="W133">
            <v>0</v>
          </cell>
          <cell r="Y133">
            <v>173094.36</v>
          </cell>
          <cell r="AA133">
            <v>-9722.91</v>
          </cell>
          <cell r="AJ133">
            <v>14997.707499999999</v>
          </cell>
          <cell r="AN133">
            <v>13258.797499999995</v>
          </cell>
          <cell r="AR133">
            <v>2587.6341666666631</v>
          </cell>
          <cell r="AV133">
            <v>43810.874166666668</v>
          </cell>
          <cell r="AZ133">
            <v>45571.427499999991</v>
          </cell>
        </row>
        <row r="134">
          <cell r="Q134">
            <v>1928011.44</v>
          </cell>
          <cell r="S134">
            <v>1623415.99</v>
          </cell>
          <cell r="U134">
            <v>2357686.73</v>
          </cell>
          <cell r="V134">
            <v>1622508.29</v>
          </cell>
          <cell r="W134">
            <v>2329383.0299999998</v>
          </cell>
          <cell r="Y134">
            <v>1485702.44</v>
          </cell>
          <cell r="AA134">
            <v>1724883.34</v>
          </cell>
          <cell r="AJ134">
            <v>1468474.4000000001</v>
          </cell>
          <cell r="AN134">
            <v>1867150.2333333336</v>
          </cell>
          <cell r="AR134">
            <v>1943524.0674999999</v>
          </cell>
          <cell r="AV134">
            <v>3012015.0383333326</v>
          </cell>
          <cell r="AZ134">
            <v>5386417.1408333341</v>
          </cell>
        </row>
        <row r="135">
          <cell r="Q135">
            <v>781337.92</v>
          </cell>
          <cell r="S135">
            <v>800320.63</v>
          </cell>
          <cell r="U135">
            <v>909674.57</v>
          </cell>
          <cell r="V135">
            <v>1225053.55</v>
          </cell>
          <cell r="W135">
            <v>-245933.44</v>
          </cell>
          <cell r="Y135">
            <v>595934.69999999995</v>
          </cell>
          <cell r="AA135">
            <v>379886.97</v>
          </cell>
          <cell r="AJ135">
            <v>843492.26541666652</v>
          </cell>
          <cell r="AN135">
            <v>809677.96458333312</v>
          </cell>
          <cell r="AR135">
            <v>774894.75583333336</v>
          </cell>
          <cell r="AV135">
            <v>680083.18791666662</v>
          </cell>
          <cell r="AZ135">
            <v>598616.45041666669</v>
          </cell>
        </row>
        <row r="136">
          <cell r="Q136">
            <v>0</v>
          </cell>
          <cell r="S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0</v>
          </cell>
          <cell r="AA136">
            <v>0</v>
          </cell>
          <cell r="AJ136">
            <v>0</v>
          </cell>
          <cell r="AN136">
            <v>0</v>
          </cell>
          <cell r="AR136">
            <v>0</v>
          </cell>
          <cell r="AV136">
            <v>0</v>
          </cell>
          <cell r="AZ136">
            <v>0</v>
          </cell>
        </row>
        <row r="137">
          <cell r="Q137">
            <v>0</v>
          </cell>
          <cell r="S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0</v>
          </cell>
          <cell r="AA137">
            <v>0</v>
          </cell>
          <cell r="AJ137">
            <v>0</v>
          </cell>
          <cell r="AN137">
            <v>0</v>
          </cell>
          <cell r="AR137">
            <v>0</v>
          </cell>
          <cell r="AV137">
            <v>0</v>
          </cell>
          <cell r="AZ137">
            <v>0</v>
          </cell>
        </row>
        <row r="138">
          <cell r="Q138">
            <v>54.1</v>
          </cell>
          <cell r="S138">
            <v>-40.96</v>
          </cell>
          <cell r="U138">
            <v>1588.57</v>
          </cell>
          <cell r="V138">
            <v>331.63</v>
          </cell>
          <cell r="W138">
            <v>4959.42</v>
          </cell>
          <cell r="Y138">
            <v>4320.7700000000004</v>
          </cell>
          <cell r="AA138">
            <v>0</v>
          </cell>
          <cell r="AJ138">
            <v>606.69541666666657</v>
          </cell>
          <cell r="AN138">
            <v>629.00625000000002</v>
          </cell>
          <cell r="AR138">
            <v>1034.6083333333333</v>
          </cell>
          <cell r="AV138">
            <v>1007.7533333333332</v>
          </cell>
          <cell r="AZ138">
            <v>922.32625000000007</v>
          </cell>
        </row>
        <row r="139">
          <cell r="Q139">
            <v>0</v>
          </cell>
          <cell r="S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AA139">
            <v>0</v>
          </cell>
          <cell r="AJ139">
            <v>45216.795000000006</v>
          </cell>
          <cell r="AN139">
            <v>45216.795000000006</v>
          </cell>
          <cell r="AR139">
            <v>10364.275833333333</v>
          </cell>
          <cell r="AV139">
            <v>0</v>
          </cell>
          <cell r="AZ139">
            <v>0</v>
          </cell>
        </row>
        <row r="140">
          <cell r="Q140">
            <v>12299.23</v>
          </cell>
          <cell r="S140">
            <v>399.5</v>
          </cell>
          <cell r="U140">
            <v>-3257.28</v>
          </cell>
          <cell r="V140">
            <v>7425.92</v>
          </cell>
          <cell r="W140">
            <v>-466.28</v>
          </cell>
          <cell r="Y140">
            <v>-194.56</v>
          </cell>
          <cell r="AA140">
            <v>3278.27</v>
          </cell>
          <cell r="AJ140">
            <v>-12450.414583333337</v>
          </cell>
          <cell r="AN140">
            <v>-18202.108333333334</v>
          </cell>
          <cell r="AR140">
            <v>-23183.015833333338</v>
          </cell>
          <cell r="AV140">
            <v>1615.7245833333334</v>
          </cell>
          <cell r="AZ140">
            <v>140.73666666666659</v>
          </cell>
        </row>
        <row r="141">
          <cell r="Q141">
            <v>3465.18</v>
          </cell>
          <cell r="S141">
            <v>-2234.25</v>
          </cell>
          <cell r="U141">
            <v>-4425.43</v>
          </cell>
          <cell r="V141">
            <v>-545.91999999999996</v>
          </cell>
          <cell r="W141">
            <v>-2817055.73</v>
          </cell>
          <cell r="Y141">
            <v>-4535.71</v>
          </cell>
          <cell r="AA141">
            <v>-294.02</v>
          </cell>
          <cell r="AJ141">
            <v>-8562.4</v>
          </cell>
          <cell r="AN141">
            <v>-6039.0912500000004</v>
          </cell>
          <cell r="AR141">
            <v>-238983.63791666666</v>
          </cell>
          <cell r="AV141">
            <v>-235657.41708333333</v>
          </cell>
          <cell r="AZ141">
            <v>-238930.35541666663</v>
          </cell>
        </row>
        <row r="142">
          <cell r="Q142">
            <v>0</v>
          </cell>
          <cell r="S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0</v>
          </cell>
          <cell r="AA142">
            <v>0</v>
          </cell>
          <cell r="AJ142">
            <v>0</v>
          </cell>
          <cell r="AN142">
            <v>0</v>
          </cell>
          <cell r="AR142">
            <v>0</v>
          </cell>
          <cell r="AV142">
            <v>0</v>
          </cell>
          <cell r="AZ142">
            <v>0</v>
          </cell>
        </row>
        <row r="143">
          <cell r="Q143">
            <v>-7287084.5199999996</v>
          </cell>
          <cell r="S143">
            <v>-6412744.8399999999</v>
          </cell>
          <cell r="U143">
            <v>-33832390.560000002</v>
          </cell>
          <cell r="V143">
            <v>-15136569.130000001</v>
          </cell>
          <cell r="W143">
            <v>-4760648.8899999997</v>
          </cell>
          <cell r="Y143">
            <v>-4604507.87</v>
          </cell>
          <cell r="AA143">
            <v>-29125867.59</v>
          </cell>
          <cell r="AJ143">
            <v>-11010148.284999998</v>
          </cell>
          <cell r="AN143">
            <v>-10660073.790416667</v>
          </cell>
          <cell r="AR143">
            <v>-11304963.712083334</v>
          </cell>
          <cell r="AV143">
            <v>-13104490.772500001</v>
          </cell>
          <cell r="AZ143">
            <v>-14222877.63833333</v>
          </cell>
        </row>
        <row r="144">
          <cell r="Q144">
            <v>-850240.57</v>
          </cell>
          <cell r="S144">
            <v>-1055092.53</v>
          </cell>
          <cell r="U144">
            <v>-1080440.06</v>
          </cell>
          <cell r="V144">
            <v>-956440.7</v>
          </cell>
          <cell r="W144">
            <v>-1344553.14</v>
          </cell>
          <cell r="Y144">
            <v>-1153144.6200000001</v>
          </cell>
          <cell r="AA144">
            <v>-1064071.74</v>
          </cell>
          <cell r="AJ144">
            <v>-1170773.2141666666</v>
          </cell>
          <cell r="AN144">
            <v>-1107069.1054166667</v>
          </cell>
          <cell r="AR144">
            <v>-1044792.4254166667</v>
          </cell>
          <cell r="AV144">
            <v>-1079742.5174999998</v>
          </cell>
          <cell r="AZ144">
            <v>-1089779.3375000001</v>
          </cell>
        </row>
        <row r="145">
          <cell r="Q145">
            <v>0</v>
          </cell>
          <cell r="S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AA145">
            <v>0</v>
          </cell>
          <cell r="AJ145">
            <v>-103344.08166666667</v>
          </cell>
          <cell r="AN145">
            <v>-103344.08166666667</v>
          </cell>
          <cell r="AR145">
            <v>-105658.04166666667</v>
          </cell>
          <cell r="AV145">
            <v>-101634.3575</v>
          </cell>
          <cell r="AZ145">
            <v>-101566.02250000001</v>
          </cell>
        </row>
        <row r="146">
          <cell r="Q146">
            <v>664113.85</v>
          </cell>
          <cell r="S146">
            <v>1056858.71</v>
          </cell>
          <cell r="U146">
            <v>3131366.29</v>
          </cell>
          <cell r="V146">
            <v>14115946.25</v>
          </cell>
          <cell r="W146">
            <v>324636.11</v>
          </cell>
          <cell r="Y146">
            <v>0</v>
          </cell>
          <cell r="AA146">
            <v>0</v>
          </cell>
          <cell r="AJ146">
            <v>513238.63291666657</v>
          </cell>
          <cell r="AN146">
            <v>717093.50749999995</v>
          </cell>
          <cell r="AR146">
            <v>1901602.0383333331</v>
          </cell>
          <cell r="AV146">
            <v>1742047.70625</v>
          </cell>
          <cell r="AZ146">
            <v>1335319.2170833333</v>
          </cell>
        </row>
        <row r="147">
          <cell r="Q147">
            <v>178621.09</v>
          </cell>
          <cell r="S147">
            <v>323296.15999999997</v>
          </cell>
          <cell r="U147">
            <v>249000</v>
          </cell>
          <cell r="V147">
            <v>289805.52</v>
          </cell>
          <cell r="W147">
            <v>212891.99</v>
          </cell>
          <cell r="Y147">
            <v>491577.92</v>
          </cell>
          <cell r="AA147">
            <v>799.82</v>
          </cell>
          <cell r="AJ147">
            <v>15133.890416666667</v>
          </cell>
          <cell r="AN147">
            <v>112510.70124999998</v>
          </cell>
          <cell r="AR147">
            <v>210784.88499999998</v>
          </cell>
          <cell r="AV147">
            <v>216805.23958333328</v>
          </cell>
          <cell r="AZ147">
            <v>119408.84333333334</v>
          </cell>
        </row>
        <row r="148">
          <cell r="Q148">
            <v>32556.53</v>
          </cell>
          <cell r="S148">
            <v>-40252.53</v>
          </cell>
          <cell r="U148">
            <v>929.45</v>
          </cell>
          <cell r="V148">
            <v>15226.39</v>
          </cell>
          <cell r="W148">
            <v>21407.4</v>
          </cell>
          <cell r="Y148">
            <v>44237.9</v>
          </cell>
          <cell r="AA148">
            <v>30194.57</v>
          </cell>
          <cell r="AJ148">
            <v>31171.607083333336</v>
          </cell>
          <cell r="AN148">
            <v>21066.017083333336</v>
          </cell>
          <cell r="AR148">
            <v>19846.97625</v>
          </cell>
          <cell r="AV148">
            <v>18478.697916666668</v>
          </cell>
          <cell r="AZ148">
            <v>16166.213750000001</v>
          </cell>
        </row>
        <row r="149">
          <cell r="Y149">
            <v>0</v>
          </cell>
          <cell r="AA149">
            <v>595801.48</v>
          </cell>
          <cell r="AJ149">
            <v>0</v>
          </cell>
          <cell r="AN149">
            <v>0</v>
          </cell>
          <cell r="AR149">
            <v>0</v>
          </cell>
          <cell r="AV149">
            <v>185189.15625</v>
          </cell>
          <cell r="AZ149">
            <v>548986.52625</v>
          </cell>
        </row>
        <row r="150">
          <cell r="U150">
            <v>-2401720.16</v>
          </cell>
          <cell r="V150">
            <v>-13352828.77</v>
          </cell>
          <cell r="W150">
            <v>353882.56</v>
          </cell>
          <cell r="Y150">
            <v>317173.11</v>
          </cell>
          <cell r="AA150">
            <v>375188.24</v>
          </cell>
          <cell r="AJ150">
            <v>0</v>
          </cell>
          <cell r="AN150">
            <v>-100071.67333333334</v>
          </cell>
          <cell r="AR150">
            <v>-1239877.5862499999</v>
          </cell>
          <cell r="AV150">
            <v>-1100529.0545833334</v>
          </cell>
          <cell r="AZ150">
            <v>-778688.36458333337</v>
          </cell>
        </row>
        <row r="151">
          <cell r="U151">
            <v>0</v>
          </cell>
          <cell r="V151">
            <v>0</v>
          </cell>
          <cell r="W151">
            <v>0</v>
          </cell>
          <cell r="Y151">
            <v>0</v>
          </cell>
          <cell r="AA151">
            <v>0</v>
          </cell>
          <cell r="AJ151">
            <v>0</v>
          </cell>
          <cell r="AN151">
            <v>0</v>
          </cell>
          <cell r="AR151">
            <v>0</v>
          </cell>
          <cell r="AV151">
            <v>0</v>
          </cell>
          <cell r="AZ151">
            <v>0</v>
          </cell>
        </row>
        <row r="152">
          <cell r="Q152">
            <v>0</v>
          </cell>
          <cell r="S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0</v>
          </cell>
          <cell r="AA152">
            <v>0</v>
          </cell>
          <cell r="AJ152">
            <v>0</v>
          </cell>
          <cell r="AN152">
            <v>0</v>
          </cell>
          <cell r="AR152">
            <v>0</v>
          </cell>
          <cell r="AV152">
            <v>0</v>
          </cell>
          <cell r="AZ152">
            <v>0</v>
          </cell>
        </row>
        <row r="153">
          <cell r="Q153">
            <v>0</v>
          </cell>
          <cell r="S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AA153">
            <v>0</v>
          </cell>
          <cell r="AJ153">
            <v>0</v>
          </cell>
          <cell r="AN153">
            <v>0</v>
          </cell>
          <cell r="AR153">
            <v>0</v>
          </cell>
          <cell r="AV153">
            <v>0</v>
          </cell>
          <cell r="AZ153">
            <v>0</v>
          </cell>
        </row>
        <row r="154">
          <cell r="Q154">
            <v>209156.53</v>
          </cell>
          <cell r="S154">
            <v>755998.95</v>
          </cell>
          <cell r="U154">
            <v>294420.3</v>
          </cell>
          <cell r="V154">
            <v>325503.94</v>
          </cell>
          <cell r="W154">
            <v>153188.81</v>
          </cell>
          <cell r="Y154">
            <v>213780.58</v>
          </cell>
          <cell r="AA154">
            <v>177914.57</v>
          </cell>
          <cell r="AJ154">
            <v>262728.11249999999</v>
          </cell>
          <cell r="AN154">
            <v>301305.4916666667</v>
          </cell>
          <cell r="AR154">
            <v>253894.90083333335</v>
          </cell>
          <cell r="AV154">
            <v>288173.96249999997</v>
          </cell>
          <cell r="AZ154">
            <v>271217.00291666668</v>
          </cell>
        </row>
        <row r="155">
          <cell r="Q155">
            <v>0</v>
          </cell>
          <cell r="S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0</v>
          </cell>
          <cell r="AA155">
            <v>0</v>
          </cell>
          <cell r="AJ155">
            <v>0</v>
          </cell>
          <cell r="AN155">
            <v>0</v>
          </cell>
          <cell r="AR155">
            <v>0</v>
          </cell>
          <cell r="AV155">
            <v>0</v>
          </cell>
          <cell r="AZ155">
            <v>0</v>
          </cell>
        </row>
        <row r="156">
          <cell r="Q156">
            <v>0</v>
          </cell>
          <cell r="S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0</v>
          </cell>
          <cell r="AA156">
            <v>0</v>
          </cell>
          <cell r="AJ156">
            <v>0</v>
          </cell>
          <cell r="AN156">
            <v>0</v>
          </cell>
          <cell r="AR156">
            <v>0</v>
          </cell>
          <cell r="AV156">
            <v>0</v>
          </cell>
          <cell r="AZ156">
            <v>0</v>
          </cell>
        </row>
        <row r="157">
          <cell r="Q157">
            <v>435367</v>
          </cell>
          <cell r="S157">
            <v>435367</v>
          </cell>
          <cell r="U157">
            <v>1551367</v>
          </cell>
          <cell r="V157">
            <v>1551367</v>
          </cell>
          <cell r="W157">
            <v>1551367</v>
          </cell>
          <cell r="Y157">
            <v>435367</v>
          </cell>
          <cell r="AA157">
            <v>435367</v>
          </cell>
          <cell r="AJ157">
            <v>414533.66666666669</v>
          </cell>
          <cell r="AN157">
            <v>574867</v>
          </cell>
          <cell r="AR157">
            <v>900367</v>
          </cell>
          <cell r="AV157">
            <v>900408.66666666663</v>
          </cell>
          <cell r="AZ157">
            <v>762492</v>
          </cell>
        </row>
        <row r="158">
          <cell r="Q158">
            <v>-435367</v>
          </cell>
          <cell r="S158">
            <v>-435367</v>
          </cell>
          <cell r="U158">
            <v>-1551367</v>
          </cell>
          <cell r="V158">
            <v>-1551367</v>
          </cell>
          <cell r="W158">
            <v>-1551367</v>
          </cell>
          <cell r="Y158">
            <v>-435367</v>
          </cell>
          <cell r="AA158">
            <v>-435367</v>
          </cell>
          <cell r="AJ158">
            <v>-414533.66666666669</v>
          </cell>
          <cell r="AN158">
            <v>-574867</v>
          </cell>
          <cell r="AR158">
            <v>-900367</v>
          </cell>
          <cell r="AV158">
            <v>-900408.66666666663</v>
          </cell>
          <cell r="AZ158">
            <v>-762492</v>
          </cell>
        </row>
        <row r="159">
          <cell r="Q159">
            <v>0</v>
          </cell>
          <cell r="S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0</v>
          </cell>
          <cell r="AA159">
            <v>0</v>
          </cell>
          <cell r="AJ159">
            <v>144400</v>
          </cell>
          <cell r="AN159">
            <v>83600</v>
          </cell>
          <cell r="AR159">
            <v>22800</v>
          </cell>
          <cell r="AV159">
            <v>0</v>
          </cell>
          <cell r="AZ159">
            <v>0</v>
          </cell>
        </row>
        <row r="160">
          <cell r="Q160">
            <v>0</v>
          </cell>
          <cell r="S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0</v>
          </cell>
          <cell r="AA160">
            <v>0</v>
          </cell>
          <cell r="AJ160">
            <v>0</v>
          </cell>
          <cell r="AN160">
            <v>0</v>
          </cell>
          <cell r="AR160">
            <v>0</v>
          </cell>
          <cell r="AV160">
            <v>0</v>
          </cell>
          <cell r="AZ160">
            <v>0</v>
          </cell>
        </row>
        <row r="161">
          <cell r="Q161">
            <v>8512</v>
          </cell>
          <cell r="S161">
            <v>8512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AA161">
            <v>0</v>
          </cell>
          <cell r="AJ161">
            <v>46012</v>
          </cell>
          <cell r="AN161">
            <v>24948</v>
          </cell>
          <cell r="AR161">
            <v>4610.666666666667</v>
          </cell>
          <cell r="AV161">
            <v>1773.3333333333333</v>
          </cell>
          <cell r="AZ161">
            <v>0</v>
          </cell>
        </row>
        <row r="162">
          <cell r="Q162">
            <v>0</v>
          </cell>
          <cell r="S162">
            <v>0</v>
          </cell>
          <cell r="U162">
            <v>0</v>
          </cell>
          <cell r="V162">
            <v>0</v>
          </cell>
          <cell r="W162">
            <v>0</v>
          </cell>
          <cell r="Y162">
            <v>0</v>
          </cell>
          <cell r="AA162">
            <v>0</v>
          </cell>
          <cell r="AJ162">
            <v>0</v>
          </cell>
          <cell r="AN162">
            <v>0</v>
          </cell>
          <cell r="AR162">
            <v>0</v>
          </cell>
          <cell r="AV162">
            <v>0</v>
          </cell>
          <cell r="AZ162">
            <v>0</v>
          </cell>
        </row>
        <row r="163">
          <cell r="Q163">
            <v>0</v>
          </cell>
          <cell r="S163">
            <v>0</v>
          </cell>
          <cell r="U163">
            <v>0</v>
          </cell>
          <cell r="V163">
            <v>0</v>
          </cell>
          <cell r="W163">
            <v>0</v>
          </cell>
          <cell r="Y163">
            <v>0</v>
          </cell>
          <cell r="AA163">
            <v>0</v>
          </cell>
          <cell r="AJ163">
            <v>36885.333333333336</v>
          </cell>
          <cell r="AN163">
            <v>14186.666666666666</v>
          </cell>
          <cell r="AR163">
            <v>0</v>
          </cell>
          <cell r="AV163">
            <v>0</v>
          </cell>
          <cell r="AZ163">
            <v>0</v>
          </cell>
        </row>
        <row r="164">
          <cell r="Q164">
            <v>4188093</v>
          </cell>
          <cell r="S164">
            <v>4196422.41</v>
          </cell>
          <cell r="U164">
            <v>3377938.23</v>
          </cell>
          <cell r="V164">
            <v>3346485.29</v>
          </cell>
          <cell r="W164">
            <v>3449840.06</v>
          </cell>
          <cell r="Y164">
            <v>3382260.03</v>
          </cell>
          <cell r="AA164">
            <v>3313529.66</v>
          </cell>
          <cell r="AJ164">
            <v>3709137.8849999998</v>
          </cell>
          <cell r="AN164">
            <v>3863908.3504166664</v>
          </cell>
          <cell r="AR164">
            <v>3797870.2512500007</v>
          </cell>
          <cell r="AV164">
            <v>3535145.8045833334</v>
          </cell>
          <cell r="AZ164">
            <v>2603277.4979166668</v>
          </cell>
        </row>
        <row r="165">
          <cell r="Q165">
            <v>0</v>
          </cell>
          <cell r="S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0</v>
          </cell>
          <cell r="AA165">
            <v>0</v>
          </cell>
          <cell r="AJ165">
            <v>56066.666666666664</v>
          </cell>
          <cell r="AN165">
            <v>22750</v>
          </cell>
          <cell r="AR165">
            <v>416.66666666666669</v>
          </cell>
          <cell r="AV165">
            <v>0</v>
          </cell>
          <cell r="AZ165">
            <v>0</v>
          </cell>
        </row>
        <row r="166">
          <cell r="Q166">
            <v>0</v>
          </cell>
          <cell r="S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AA166">
            <v>0</v>
          </cell>
          <cell r="AJ166">
            <v>16578.022500000003</v>
          </cell>
          <cell r="AN166">
            <v>6376.1625000000013</v>
          </cell>
          <cell r="AR166">
            <v>0</v>
          </cell>
          <cell r="AV166">
            <v>0</v>
          </cell>
          <cell r="AZ166">
            <v>0</v>
          </cell>
        </row>
        <row r="167">
          <cell r="Q167">
            <v>0</v>
          </cell>
          <cell r="S167">
            <v>0</v>
          </cell>
          <cell r="U167">
            <v>0</v>
          </cell>
          <cell r="V167">
            <v>0</v>
          </cell>
          <cell r="W167">
            <v>0</v>
          </cell>
          <cell r="Y167">
            <v>0</v>
          </cell>
          <cell r="AA167">
            <v>0</v>
          </cell>
          <cell r="AJ167">
            <v>14166.666666666666</v>
          </cell>
          <cell r="AN167">
            <v>7500</v>
          </cell>
          <cell r="AR167">
            <v>833.33333333333337</v>
          </cell>
          <cell r="AV167">
            <v>0</v>
          </cell>
          <cell r="AZ167">
            <v>0</v>
          </cell>
        </row>
        <row r="168">
          <cell r="Q168">
            <v>0</v>
          </cell>
          <cell r="S168">
            <v>0</v>
          </cell>
          <cell r="U168">
            <v>0</v>
          </cell>
          <cell r="V168">
            <v>0</v>
          </cell>
          <cell r="W168">
            <v>0</v>
          </cell>
          <cell r="Y168">
            <v>0</v>
          </cell>
          <cell r="AA168">
            <v>0</v>
          </cell>
          <cell r="AJ168">
            <v>24710.798749999998</v>
          </cell>
          <cell r="AN168">
            <v>6739.3087500000001</v>
          </cell>
          <cell r="AR168">
            <v>0</v>
          </cell>
          <cell r="AV168">
            <v>0</v>
          </cell>
          <cell r="AZ168">
            <v>0</v>
          </cell>
        </row>
        <row r="169">
          <cell r="Q169">
            <v>298949</v>
          </cell>
          <cell r="S169">
            <v>298949</v>
          </cell>
          <cell r="U169">
            <v>263903</v>
          </cell>
          <cell r="V169">
            <v>263903</v>
          </cell>
          <cell r="W169">
            <v>263903</v>
          </cell>
          <cell r="Y169">
            <v>263903</v>
          </cell>
          <cell r="AA169">
            <v>263903</v>
          </cell>
          <cell r="AJ169">
            <v>151196.45833333334</v>
          </cell>
          <cell r="AN169">
            <v>241671.79166666666</v>
          </cell>
          <cell r="AR169">
            <v>282886.25</v>
          </cell>
          <cell r="AV169">
            <v>242335.54416666666</v>
          </cell>
          <cell r="AZ169">
            <v>150399.96083333335</v>
          </cell>
        </row>
        <row r="170">
          <cell r="W170">
            <v>150447.59</v>
          </cell>
          <cell r="Y170">
            <v>120499.06</v>
          </cell>
          <cell r="AA170">
            <v>64245.63</v>
          </cell>
          <cell r="AJ170">
            <v>0</v>
          </cell>
          <cell r="AN170">
            <v>0</v>
          </cell>
          <cell r="AR170">
            <v>27599.478333333333</v>
          </cell>
          <cell r="AV170">
            <v>51270.756249999999</v>
          </cell>
          <cell r="AZ170">
            <v>71988.489166666681</v>
          </cell>
        </row>
        <row r="171">
          <cell r="Q171">
            <v>778800</v>
          </cell>
          <cell r="S171">
            <v>778800</v>
          </cell>
          <cell r="U171">
            <v>454300</v>
          </cell>
          <cell r="V171">
            <v>454300</v>
          </cell>
          <cell r="W171">
            <v>519200</v>
          </cell>
          <cell r="Y171">
            <v>778800</v>
          </cell>
          <cell r="AA171">
            <v>803800</v>
          </cell>
          <cell r="AJ171">
            <v>778800</v>
          </cell>
          <cell r="AN171">
            <v>738237.5</v>
          </cell>
          <cell r="AR171">
            <v>676041.66666666663</v>
          </cell>
          <cell r="AV171">
            <v>683333.33333333337</v>
          </cell>
          <cell r="AZ171">
            <v>729525</v>
          </cell>
        </row>
        <row r="172">
          <cell r="Q172">
            <v>92000</v>
          </cell>
          <cell r="S172">
            <v>92000</v>
          </cell>
          <cell r="U172">
            <v>92000</v>
          </cell>
          <cell r="V172">
            <v>0</v>
          </cell>
          <cell r="W172">
            <v>0</v>
          </cell>
          <cell r="Y172">
            <v>0</v>
          </cell>
          <cell r="AA172">
            <v>0</v>
          </cell>
          <cell r="AJ172">
            <v>88166.666666666672</v>
          </cell>
          <cell r="AN172">
            <v>92000</v>
          </cell>
          <cell r="AR172">
            <v>65166.666666666664</v>
          </cell>
          <cell r="AV172">
            <v>34500</v>
          </cell>
          <cell r="AZ172">
            <v>3833.3333333333335</v>
          </cell>
        </row>
        <row r="173">
          <cell r="Q173">
            <v>12243257.460000001</v>
          </cell>
          <cell r="S173">
            <v>12243257.460000001</v>
          </cell>
          <cell r="U173">
            <v>10447371.48</v>
          </cell>
          <cell r="V173">
            <v>10447371.48</v>
          </cell>
          <cell r="W173">
            <v>10447371.48</v>
          </cell>
          <cell r="Y173">
            <v>12671951.91</v>
          </cell>
          <cell r="AA173">
            <v>12671951.91</v>
          </cell>
          <cell r="AJ173">
            <v>6626958.8850000007</v>
          </cell>
          <cell r="AN173">
            <v>10483946.122500001</v>
          </cell>
          <cell r="AR173">
            <v>11512897.991250003</v>
          </cell>
          <cell r="AV173">
            <v>11656119.21875</v>
          </cell>
          <cell r="AZ173">
            <v>12023115.95125</v>
          </cell>
        </row>
        <row r="174">
          <cell r="Q174">
            <v>389400</v>
          </cell>
          <cell r="S174">
            <v>389400</v>
          </cell>
          <cell r="U174">
            <v>389400</v>
          </cell>
          <cell r="V174">
            <v>389400</v>
          </cell>
          <cell r="W174">
            <v>0</v>
          </cell>
          <cell r="Y174">
            <v>0</v>
          </cell>
          <cell r="AA174">
            <v>0</v>
          </cell>
          <cell r="AJ174">
            <v>113575</v>
          </cell>
          <cell r="AN174">
            <v>243375</v>
          </cell>
          <cell r="AR174">
            <v>292050</v>
          </cell>
          <cell r="AV174">
            <v>178475</v>
          </cell>
          <cell r="AZ174">
            <v>48675</v>
          </cell>
        </row>
        <row r="175">
          <cell r="Q175">
            <v>80000</v>
          </cell>
          <cell r="S175">
            <v>80000</v>
          </cell>
          <cell r="U175">
            <v>80000</v>
          </cell>
          <cell r="V175">
            <v>80000</v>
          </cell>
          <cell r="W175">
            <v>80000</v>
          </cell>
          <cell r="Y175">
            <v>80000</v>
          </cell>
          <cell r="AA175">
            <v>80000</v>
          </cell>
          <cell r="AJ175">
            <v>3333.3333333333335</v>
          </cell>
          <cell r="AN175">
            <v>30000</v>
          </cell>
          <cell r="AR175">
            <v>56666.666666666664</v>
          </cell>
          <cell r="AV175">
            <v>80000</v>
          </cell>
          <cell r="AZ175">
            <v>80000</v>
          </cell>
        </row>
        <row r="176">
          <cell r="S176">
            <v>10000</v>
          </cell>
          <cell r="U176">
            <v>25576</v>
          </cell>
          <cell r="V176">
            <v>25576</v>
          </cell>
          <cell r="W176">
            <v>25576</v>
          </cell>
          <cell r="Y176">
            <v>25576</v>
          </cell>
          <cell r="AA176">
            <v>25576</v>
          </cell>
          <cell r="AJ176">
            <v>0</v>
          </cell>
          <cell r="AN176">
            <v>4863.666666666667</v>
          </cell>
          <cell r="AR176">
            <v>13389</v>
          </cell>
          <cell r="AV176">
            <v>22539.333333333332</v>
          </cell>
          <cell r="AZ176">
            <v>31284.333333333332</v>
          </cell>
        </row>
        <row r="177">
          <cell r="U177">
            <v>10000</v>
          </cell>
          <cell r="V177">
            <v>10000</v>
          </cell>
          <cell r="W177">
            <v>10000</v>
          </cell>
          <cell r="Y177">
            <v>10000</v>
          </cell>
          <cell r="AA177">
            <v>10000</v>
          </cell>
          <cell r="AJ177">
            <v>0</v>
          </cell>
          <cell r="AN177">
            <v>1250</v>
          </cell>
          <cell r="AR177">
            <v>4583.333333333333</v>
          </cell>
          <cell r="AV177">
            <v>7916.666666666667</v>
          </cell>
          <cell r="AZ177">
            <v>10000</v>
          </cell>
        </row>
        <row r="178">
          <cell r="AR178">
            <v>0</v>
          </cell>
          <cell r="AV178">
            <v>0</v>
          </cell>
          <cell r="AZ178">
            <v>0</v>
          </cell>
        </row>
        <row r="179">
          <cell r="AV179">
            <v>0</v>
          </cell>
          <cell r="AZ179">
            <v>0</v>
          </cell>
        </row>
        <row r="180">
          <cell r="AR180">
            <v>0</v>
          </cell>
          <cell r="AV180">
            <v>87756.628749999989</v>
          </cell>
          <cell r="AZ180">
            <v>757866.4733333335</v>
          </cell>
        </row>
        <row r="181">
          <cell r="AV181">
            <v>0</v>
          </cell>
          <cell r="AZ181">
            <v>11262.558750000002</v>
          </cell>
        </row>
        <row r="182">
          <cell r="Q182">
            <v>98033.49</v>
          </cell>
          <cell r="S182">
            <v>96188.07</v>
          </cell>
          <cell r="U182">
            <v>96233.49</v>
          </cell>
          <cell r="V182">
            <v>96233.49</v>
          </cell>
          <cell r="W182">
            <v>96149.97</v>
          </cell>
          <cell r="Y182">
            <v>96224.97</v>
          </cell>
          <cell r="AA182">
            <v>98224.97</v>
          </cell>
          <cell r="AJ182">
            <v>90119.322916666672</v>
          </cell>
          <cell r="AN182">
            <v>93782.76416666666</v>
          </cell>
          <cell r="AR182">
            <v>96097.13916666666</v>
          </cell>
          <cell r="AV182">
            <v>96883.423333333325</v>
          </cell>
          <cell r="AZ182">
            <v>97784.368333333332</v>
          </cell>
        </row>
        <row r="183">
          <cell r="Q183">
            <v>346489.93</v>
          </cell>
          <cell r="S183">
            <v>330101.58</v>
          </cell>
          <cell r="U183">
            <v>221663.86</v>
          </cell>
          <cell r="V183">
            <v>262270.98</v>
          </cell>
          <cell r="W183">
            <v>231254.16</v>
          </cell>
          <cell r="Y183">
            <v>722182.22</v>
          </cell>
          <cell r="AA183">
            <v>235696.12</v>
          </cell>
          <cell r="AJ183">
            <v>312605.22124999989</v>
          </cell>
          <cell r="AN183">
            <v>324547.78416666662</v>
          </cell>
          <cell r="AR183">
            <v>319776.02250000002</v>
          </cell>
          <cell r="AV183">
            <v>368859.61166666663</v>
          </cell>
          <cell r="AZ183">
            <v>358085.30791666661</v>
          </cell>
        </row>
        <row r="184">
          <cell r="Q184">
            <v>73353</v>
          </cell>
          <cell r="S184">
            <v>73353</v>
          </cell>
          <cell r="U184">
            <v>73353</v>
          </cell>
          <cell r="V184">
            <v>73353</v>
          </cell>
          <cell r="W184">
            <v>73353</v>
          </cell>
          <cell r="Y184">
            <v>73353</v>
          </cell>
          <cell r="AA184">
            <v>73353</v>
          </cell>
          <cell r="AJ184">
            <v>73353</v>
          </cell>
          <cell r="AN184">
            <v>73353</v>
          </cell>
          <cell r="AR184">
            <v>73353</v>
          </cell>
          <cell r="AV184">
            <v>73353</v>
          </cell>
          <cell r="AZ184">
            <v>73353</v>
          </cell>
        </row>
        <row r="185">
          <cell r="Q185">
            <v>1484090</v>
          </cell>
          <cell r="S185">
            <v>1575687</v>
          </cell>
          <cell r="U185">
            <v>1575687</v>
          </cell>
          <cell r="V185">
            <v>1575687</v>
          </cell>
          <cell r="W185">
            <v>1575687</v>
          </cell>
          <cell r="Y185">
            <v>1575687</v>
          </cell>
          <cell r="AA185">
            <v>1575687</v>
          </cell>
          <cell r="AJ185">
            <v>1437481</v>
          </cell>
          <cell r="AN185">
            <v>1510805.7916666667</v>
          </cell>
          <cell r="AR185">
            <v>1541338.125</v>
          </cell>
          <cell r="AV185">
            <v>1571870.4583333333</v>
          </cell>
          <cell r="AZ185">
            <v>1448839.125</v>
          </cell>
        </row>
        <row r="186">
          <cell r="Q186">
            <v>784970</v>
          </cell>
          <cell r="S186">
            <v>1166064</v>
          </cell>
          <cell r="U186">
            <v>1166064</v>
          </cell>
          <cell r="V186">
            <v>1166064</v>
          </cell>
          <cell r="W186">
            <v>1166064</v>
          </cell>
          <cell r="Y186">
            <v>1166064</v>
          </cell>
          <cell r="AA186">
            <v>1166064</v>
          </cell>
          <cell r="AJ186">
            <v>797965.25</v>
          </cell>
          <cell r="AN186">
            <v>896122.41666666663</v>
          </cell>
          <cell r="AR186">
            <v>1023153.75</v>
          </cell>
          <cell r="AV186">
            <v>1150185.0833333333</v>
          </cell>
          <cell r="AZ186">
            <v>1126420.0833333333</v>
          </cell>
        </row>
        <row r="187">
          <cell r="Q187">
            <v>0</v>
          </cell>
          <cell r="S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AA187">
            <v>0</v>
          </cell>
          <cell r="AJ187">
            <v>0</v>
          </cell>
          <cell r="AN187">
            <v>0</v>
          </cell>
          <cell r="AR187">
            <v>0</v>
          </cell>
          <cell r="AV187">
            <v>0</v>
          </cell>
          <cell r="AZ187">
            <v>0</v>
          </cell>
        </row>
        <row r="188">
          <cell r="Q188">
            <v>0</v>
          </cell>
          <cell r="S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0</v>
          </cell>
          <cell r="AA188">
            <v>0</v>
          </cell>
          <cell r="AJ188">
            <v>11.090000000000002</v>
          </cell>
          <cell r="AN188">
            <v>10.165833333333333</v>
          </cell>
          <cell r="AR188">
            <v>2.7724999999999995</v>
          </cell>
          <cell r="AV188">
            <v>0</v>
          </cell>
          <cell r="AZ188">
            <v>0</v>
          </cell>
        </row>
        <row r="189">
          <cell r="Q189">
            <v>0</v>
          </cell>
          <cell r="S189">
            <v>0</v>
          </cell>
          <cell r="U189">
            <v>0</v>
          </cell>
          <cell r="V189">
            <v>0</v>
          </cell>
          <cell r="W189">
            <v>0</v>
          </cell>
          <cell r="Y189">
            <v>0</v>
          </cell>
          <cell r="AA189">
            <v>0</v>
          </cell>
          <cell r="AJ189">
            <v>0</v>
          </cell>
          <cell r="AN189">
            <v>0</v>
          </cell>
          <cell r="AR189">
            <v>0</v>
          </cell>
          <cell r="AV189">
            <v>0</v>
          </cell>
          <cell r="AZ189">
            <v>0</v>
          </cell>
        </row>
        <row r="190">
          <cell r="Q190">
            <v>53028.05</v>
          </cell>
          <cell r="S190">
            <v>44239.08</v>
          </cell>
          <cell r="U190">
            <v>13002.93</v>
          </cell>
          <cell r="V190">
            <v>37075.040000000001</v>
          </cell>
          <cell r="W190">
            <v>8692.23</v>
          </cell>
          <cell r="Y190">
            <v>73807</v>
          </cell>
          <cell r="AA190">
            <v>36306.81</v>
          </cell>
          <cell r="AJ190">
            <v>50063.098333333335</v>
          </cell>
          <cell r="AN190">
            <v>42226.935000000005</v>
          </cell>
          <cell r="AR190">
            <v>34135.66375</v>
          </cell>
          <cell r="AV190">
            <v>36680.810833333329</v>
          </cell>
          <cell r="AZ190">
            <v>20820.789583333328</v>
          </cell>
        </row>
        <row r="191">
          <cell r="Q191">
            <v>0</v>
          </cell>
          <cell r="S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0</v>
          </cell>
          <cell r="AA191">
            <v>0</v>
          </cell>
          <cell r="AJ191">
            <v>0</v>
          </cell>
          <cell r="AN191">
            <v>0</v>
          </cell>
          <cell r="AR191">
            <v>0</v>
          </cell>
          <cell r="AV191">
            <v>0</v>
          </cell>
          <cell r="AZ191">
            <v>0</v>
          </cell>
        </row>
        <row r="192">
          <cell r="Q192">
            <v>0</v>
          </cell>
          <cell r="S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0</v>
          </cell>
          <cell r="AA192">
            <v>0</v>
          </cell>
          <cell r="AJ192">
            <v>0</v>
          </cell>
          <cell r="AN192">
            <v>0</v>
          </cell>
          <cell r="AR192">
            <v>0</v>
          </cell>
          <cell r="AV192">
            <v>0</v>
          </cell>
          <cell r="AZ192">
            <v>0</v>
          </cell>
        </row>
        <row r="193">
          <cell r="Q193">
            <v>1000</v>
          </cell>
          <cell r="S193">
            <v>1000</v>
          </cell>
          <cell r="U193">
            <v>1000</v>
          </cell>
          <cell r="V193">
            <v>1000</v>
          </cell>
          <cell r="W193">
            <v>1000</v>
          </cell>
          <cell r="Y193">
            <v>1000</v>
          </cell>
          <cell r="AA193">
            <v>1000</v>
          </cell>
          <cell r="AJ193">
            <v>6313.0083333333314</v>
          </cell>
          <cell r="AN193">
            <v>4844.3483333333334</v>
          </cell>
          <cell r="AR193">
            <v>3032.3179166666669</v>
          </cell>
          <cell r="AV193">
            <v>1000</v>
          </cell>
          <cell r="AZ193">
            <v>1000</v>
          </cell>
        </row>
        <row r="194">
          <cell r="Q194">
            <v>0</v>
          </cell>
          <cell r="S194">
            <v>0</v>
          </cell>
          <cell r="U194">
            <v>0</v>
          </cell>
          <cell r="V194">
            <v>0</v>
          </cell>
          <cell r="W194">
            <v>0</v>
          </cell>
          <cell r="Y194">
            <v>0</v>
          </cell>
          <cell r="AA194">
            <v>0</v>
          </cell>
          <cell r="AJ194">
            <v>0</v>
          </cell>
          <cell r="AN194">
            <v>0</v>
          </cell>
          <cell r="AR194">
            <v>0</v>
          </cell>
          <cell r="AV194">
            <v>0</v>
          </cell>
          <cell r="AZ194">
            <v>0</v>
          </cell>
        </row>
        <row r="195">
          <cell r="Q195">
            <v>0</v>
          </cell>
          <cell r="S195">
            <v>0</v>
          </cell>
          <cell r="U195">
            <v>0</v>
          </cell>
          <cell r="V195">
            <v>0</v>
          </cell>
          <cell r="W195">
            <v>0</v>
          </cell>
          <cell r="Y195">
            <v>0</v>
          </cell>
          <cell r="AA195">
            <v>0</v>
          </cell>
          <cell r="AJ195">
            <v>2050000</v>
          </cell>
          <cell r="AN195">
            <v>0</v>
          </cell>
          <cell r="AR195">
            <v>0</v>
          </cell>
          <cell r="AV195">
            <v>0</v>
          </cell>
          <cell r="AZ195">
            <v>0</v>
          </cell>
        </row>
        <row r="196">
          <cell r="Q196">
            <v>13900000</v>
          </cell>
          <cell r="S196">
            <v>87002086.969999999</v>
          </cell>
          <cell r="U196">
            <v>26152086.969999999</v>
          </cell>
          <cell r="V196">
            <v>47450000</v>
          </cell>
          <cell r="W196">
            <v>9550000</v>
          </cell>
          <cell r="Y196">
            <v>50850000</v>
          </cell>
          <cell r="AA196">
            <v>31750000</v>
          </cell>
          <cell r="AJ196">
            <v>40102558.949166663</v>
          </cell>
          <cell r="AN196">
            <v>59645039.935833335</v>
          </cell>
          <cell r="AR196">
            <v>74272491.94250001</v>
          </cell>
          <cell r="AV196">
            <v>59136188.419166662</v>
          </cell>
          <cell r="AZ196">
            <v>43371565.149583332</v>
          </cell>
        </row>
        <row r="197">
          <cell r="Q197">
            <v>0</v>
          </cell>
          <cell r="S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AA197">
            <v>0</v>
          </cell>
          <cell r="AJ197">
            <v>0</v>
          </cell>
          <cell r="AN197">
            <v>0</v>
          </cell>
          <cell r="AR197">
            <v>0</v>
          </cell>
          <cell r="AV197">
            <v>0</v>
          </cell>
          <cell r="AZ197">
            <v>0</v>
          </cell>
        </row>
        <row r="198">
          <cell r="Q198">
            <v>6012976.7699999996</v>
          </cell>
          <cell r="S198">
            <v>7295748.79</v>
          </cell>
          <cell r="U198">
            <v>8443594.3900000006</v>
          </cell>
          <cell r="V198">
            <v>8448808.7799999993</v>
          </cell>
          <cell r="W198">
            <v>8452607.9700000007</v>
          </cell>
          <cell r="Y198">
            <v>8966862.4700000007</v>
          </cell>
          <cell r="AA198">
            <v>30318765.350000001</v>
          </cell>
          <cell r="AJ198">
            <v>4223241.9079166669</v>
          </cell>
          <cell r="AN198">
            <v>5663981.6462499993</v>
          </cell>
          <cell r="AR198">
            <v>7153723.1437499998</v>
          </cell>
          <cell r="AV198">
            <v>14326111.75</v>
          </cell>
          <cell r="AZ198">
            <v>25767672.355416667</v>
          </cell>
        </row>
        <row r="199">
          <cell r="Q199">
            <v>0</v>
          </cell>
          <cell r="S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0</v>
          </cell>
          <cell r="AA199">
            <v>0</v>
          </cell>
          <cell r="AJ199">
            <v>217206.93666666668</v>
          </cell>
          <cell r="AN199">
            <v>217206.93666666668</v>
          </cell>
          <cell r="AR199">
            <v>0</v>
          </cell>
          <cell r="AV199">
            <v>0</v>
          </cell>
          <cell r="AZ199">
            <v>0</v>
          </cell>
        </row>
        <row r="200">
          <cell r="U200">
            <v>658810.86</v>
          </cell>
          <cell r="V200">
            <v>659217.71</v>
          </cell>
          <cell r="W200">
            <v>685640.93</v>
          </cell>
          <cell r="Y200">
            <v>707523.76</v>
          </cell>
          <cell r="AA200">
            <v>718884.56</v>
          </cell>
          <cell r="AJ200">
            <v>0</v>
          </cell>
          <cell r="AN200">
            <v>60444.619166666664</v>
          </cell>
          <cell r="AR200">
            <v>288390.2558333333</v>
          </cell>
          <cell r="AV200">
            <v>532643.91958333331</v>
          </cell>
          <cell r="AZ200">
            <v>727838.02708333347</v>
          </cell>
        </row>
        <row r="201">
          <cell r="Q201">
            <v>5515.47</v>
          </cell>
          <cell r="S201">
            <v>5515.47</v>
          </cell>
          <cell r="U201">
            <v>5515.47</v>
          </cell>
          <cell r="V201">
            <v>5515.47</v>
          </cell>
          <cell r="W201">
            <v>5515.47</v>
          </cell>
          <cell r="Y201">
            <v>5515.47</v>
          </cell>
          <cell r="AA201">
            <v>2041.19</v>
          </cell>
          <cell r="AJ201">
            <v>5192.0266666666676</v>
          </cell>
          <cell r="AN201">
            <v>5328.213333333334</v>
          </cell>
          <cell r="AR201">
            <v>5464.4000000000005</v>
          </cell>
          <cell r="AV201">
            <v>4791.6616666666678</v>
          </cell>
          <cell r="AZ201">
            <v>3633.5683333333341</v>
          </cell>
        </row>
        <row r="202">
          <cell r="Q202">
            <v>4851095.6399999997</v>
          </cell>
          <cell r="S202">
            <v>4634754.1399999997</v>
          </cell>
          <cell r="U202">
            <v>4580016.54</v>
          </cell>
          <cell r="V202">
            <v>5277905.72</v>
          </cell>
          <cell r="W202">
            <v>6016147.0499999998</v>
          </cell>
          <cell r="Y202">
            <v>5917619.3700000001</v>
          </cell>
          <cell r="AA202">
            <v>4832959.9800000004</v>
          </cell>
          <cell r="AJ202">
            <v>3767168.8483333327</v>
          </cell>
          <cell r="AN202">
            <v>4032379.7320833341</v>
          </cell>
          <cell r="AR202">
            <v>4620363.8254166665</v>
          </cell>
          <cell r="AV202">
            <v>4810628.3479166664</v>
          </cell>
          <cell r="AZ202">
            <v>3948559.0829166663</v>
          </cell>
        </row>
        <row r="203">
          <cell r="Y203">
            <v>0</v>
          </cell>
          <cell r="AA203">
            <v>89050.03</v>
          </cell>
          <cell r="AR203">
            <v>0</v>
          </cell>
          <cell r="AV203">
            <v>267695.26708333334</v>
          </cell>
          <cell r="AZ203">
            <v>959420.99916666665</v>
          </cell>
        </row>
        <row r="204">
          <cell r="Q204">
            <v>-107377.05</v>
          </cell>
          <cell r="S204">
            <v>-304644.78000000003</v>
          </cell>
          <cell r="U204">
            <v>-7968.72</v>
          </cell>
          <cell r="V204">
            <v>-139470.79999999999</v>
          </cell>
          <cell r="W204">
            <v>-285702.51</v>
          </cell>
          <cell r="Y204">
            <v>-234369.52</v>
          </cell>
          <cell r="AA204">
            <v>-162163.57</v>
          </cell>
          <cell r="AJ204">
            <v>-268399.13708333339</v>
          </cell>
          <cell r="AN204">
            <v>-148385.07041666668</v>
          </cell>
          <cell r="AR204">
            <v>-234932.35708333331</v>
          </cell>
          <cell r="AV204">
            <v>-305740.80833333329</v>
          </cell>
          <cell r="AZ204">
            <v>-470030.17791666667</v>
          </cell>
        </row>
        <row r="205">
          <cell r="Q205">
            <v>386226211.69</v>
          </cell>
          <cell r="S205">
            <v>0</v>
          </cell>
          <cell r="U205">
            <v>0</v>
          </cell>
          <cell r="V205">
            <v>0</v>
          </cell>
          <cell r="W205">
            <v>0</v>
          </cell>
          <cell r="Y205">
            <v>0</v>
          </cell>
          <cell r="AA205">
            <v>0</v>
          </cell>
          <cell r="AJ205">
            <v>250490984.67208329</v>
          </cell>
          <cell r="AN205">
            <v>178095664.70750001</v>
          </cell>
          <cell r="AR205">
            <v>104668913.47916669</v>
          </cell>
          <cell r="AV205">
            <v>47362005.417916663</v>
          </cell>
          <cell r="AZ205">
            <v>0</v>
          </cell>
        </row>
        <row r="206">
          <cell r="Q206">
            <v>166320274.00999999</v>
          </cell>
          <cell r="S206">
            <v>186569926.05000001</v>
          </cell>
          <cell r="U206">
            <v>157786641.61000001</v>
          </cell>
          <cell r="V206">
            <v>152507407.09999999</v>
          </cell>
          <cell r="W206">
            <v>137096880.41999999</v>
          </cell>
          <cell r="Y206">
            <v>127828448.23</v>
          </cell>
          <cell r="AA206">
            <v>125906062.7</v>
          </cell>
          <cell r="AJ206">
            <v>139621041.26583335</v>
          </cell>
          <cell r="AN206">
            <v>143694071.98708335</v>
          </cell>
          <cell r="AR206">
            <v>147619867.58166668</v>
          </cell>
          <cell r="AV206">
            <v>150932191.18958333</v>
          </cell>
          <cell r="AZ206">
            <v>147274695.86708334</v>
          </cell>
        </row>
        <row r="207">
          <cell r="Q207">
            <v>0</v>
          </cell>
          <cell r="S207">
            <v>0</v>
          </cell>
          <cell r="U207">
            <v>0</v>
          </cell>
          <cell r="V207">
            <v>0</v>
          </cell>
          <cell r="W207">
            <v>0</v>
          </cell>
          <cell r="Y207">
            <v>0</v>
          </cell>
          <cell r="AA207">
            <v>0</v>
          </cell>
          <cell r="AJ207">
            <v>0</v>
          </cell>
          <cell r="AN207">
            <v>0</v>
          </cell>
          <cell r="AR207">
            <v>0</v>
          </cell>
          <cell r="AV207">
            <v>0</v>
          </cell>
          <cell r="AZ207">
            <v>0</v>
          </cell>
        </row>
        <row r="208">
          <cell r="Q208">
            <v>158000000</v>
          </cell>
          <cell r="S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0</v>
          </cell>
          <cell r="AA208">
            <v>0</v>
          </cell>
          <cell r="AJ208">
            <v>123750000</v>
          </cell>
          <cell r="AN208">
            <v>107750000</v>
          </cell>
          <cell r="AR208">
            <v>80291666.666666672</v>
          </cell>
          <cell r="AV208">
            <v>22250000</v>
          </cell>
          <cell r="AZ208">
            <v>0</v>
          </cell>
        </row>
        <row r="209">
          <cell r="Q209">
            <v>0</v>
          </cell>
          <cell r="S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0</v>
          </cell>
          <cell r="AA209">
            <v>0</v>
          </cell>
          <cell r="AJ209">
            <v>0</v>
          </cell>
          <cell r="AN209">
            <v>0</v>
          </cell>
          <cell r="AR209">
            <v>0</v>
          </cell>
          <cell r="AV209">
            <v>0</v>
          </cell>
          <cell r="AZ209">
            <v>0</v>
          </cell>
        </row>
        <row r="210">
          <cell r="Q210">
            <v>0</v>
          </cell>
          <cell r="S210">
            <v>0</v>
          </cell>
          <cell r="U210">
            <v>0</v>
          </cell>
          <cell r="V210">
            <v>0</v>
          </cell>
          <cell r="W210">
            <v>0</v>
          </cell>
          <cell r="Y210">
            <v>0</v>
          </cell>
          <cell r="AA210">
            <v>0</v>
          </cell>
          <cell r="AJ210">
            <v>0</v>
          </cell>
          <cell r="AN210">
            <v>0</v>
          </cell>
          <cell r="AR210">
            <v>0</v>
          </cell>
          <cell r="AV210">
            <v>0</v>
          </cell>
          <cell r="AZ210">
            <v>0</v>
          </cell>
        </row>
        <row r="211">
          <cell r="Q211">
            <v>134267420.27000001</v>
          </cell>
          <cell r="S211">
            <v>165549425.03</v>
          </cell>
          <cell r="U211">
            <v>121683149.48999999</v>
          </cell>
          <cell r="V211">
            <v>98638657.170000002</v>
          </cell>
          <cell r="W211">
            <v>67191192.010000005</v>
          </cell>
          <cell r="Y211">
            <v>49224535.039999999</v>
          </cell>
          <cell r="AA211">
            <v>59026536.799999997</v>
          </cell>
          <cell r="AJ211">
            <v>86260314.594999999</v>
          </cell>
          <cell r="AN211">
            <v>96143460.341666654</v>
          </cell>
          <cell r="AR211">
            <v>98981271.509583309</v>
          </cell>
          <cell r="AV211">
            <v>98675322.170000002</v>
          </cell>
          <cell r="AZ211">
            <v>83040242.816249996</v>
          </cell>
        </row>
        <row r="212">
          <cell r="Q212">
            <v>-166320274.00999999</v>
          </cell>
          <cell r="S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AA212">
            <v>0</v>
          </cell>
          <cell r="AJ212">
            <v>-139621041.26583335</v>
          </cell>
          <cell r="AN212">
            <v>-106862321.32666667</v>
          </cell>
          <cell r="AR212">
            <v>-64235018.263749994</v>
          </cell>
          <cell r="AV212">
            <v>-21918495.841249999</v>
          </cell>
          <cell r="AZ212">
            <v>0</v>
          </cell>
        </row>
        <row r="213">
          <cell r="Q213">
            <v>-134267420.27000001</v>
          </cell>
          <cell r="S213">
            <v>0</v>
          </cell>
          <cell r="U213">
            <v>0</v>
          </cell>
          <cell r="V213">
            <v>0</v>
          </cell>
          <cell r="W213">
            <v>0</v>
          </cell>
          <cell r="Y213">
            <v>0</v>
          </cell>
          <cell r="AA213">
            <v>0</v>
          </cell>
          <cell r="AJ213">
            <v>-86260314.594999999</v>
          </cell>
          <cell r="AN213">
            <v>-65011535.308750004</v>
          </cell>
          <cell r="AR213">
            <v>-42376954.452916667</v>
          </cell>
          <cell r="AV213">
            <v>-19105290.937916666</v>
          </cell>
          <cell r="AZ213">
            <v>0</v>
          </cell>
        </row>
        <row r="214">
          <cell r="Q214">
            <v>0</v>
          </cell>
          <cell r="S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AA214">
            <v>0</v>
          </cell>
          <cell r="AJ214">
            <v>0</v>
          </cell>
          <cell r="AN214">
            <v>0</v>
          </cell>
          <cell r="AR214">
            <v>0</v>
          </cell>
          <cell r="AV214">
            <v>0</v>
          </cell>
          <cell r="AZ214">
            <v>0</v>
          </cell>
        </row>
        <row r="215">
          <cell r="Q215">
            <v>0</v>
          </cell>
          <cell r="S215">
            <v>0</v>
          </cell>
          <cell r="U215">
            <v>0</v>
          </cell>
          <cell r="V215">
            <v>0</v>
          </cell>
          <cell r="W215">
            <v>0</v>
          </cell>
          <cell r="Y215">
            <v>0</v>
          </cell>
          <cell r="AA215">
            <v>0</v>
          </cell>
          <cell r="AJ215">
            <v>0</v>
          </cell>
          <cell r="AN215">
            <v>0</v>
          </cell>
          <cell r="AR215">
            <v>0</v>
          </cell>
          <cell r="AV215">
            <v>0</v>
          </cell>
          <cell r="AZ215">
            <v>0</v>
          </cell>
        </row>
        <row r="216">
          <cell r="Q216">
            <v>49801.93</v>
          </cell>
          <cell r="S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AA216">
            <v>0</v>
          </cell>
          <cell r="AJ216">
            <v>258688.60041666668</v>
          </cell>
          <cell r="AN216">
            <v>141007.02041666667</v>
          </cell>
          <cell r="AR216">
            <v>68452.681250000009</v>
          </cell>
          <cell r="AV216">
            <v>5956.2095833333333</v>
          </cell>
          <cell r="AZ216">
            <v>0</v>
          </cell>
        </row>
        <row r="217">
          <cell r="Q217">
            <v>41451.39</v>
          </cell>
          <cell r="S217">
            <v>0</v>
          </cell>
          <cell r="U217">
            <v>0</v>
          </cell>
          <cell r="V217">
            <v>0</v>
          </cell>
          <cell r="W217">
            <v>0</v>
          </cell>
          <cell r="Y217">
            <v>0</v>
          </cell>
          <cell r="AA217">
            <v>0</v>
          </cell>
          <cell r="AJ217">
            <v>151594.01874999999</v>
          </cell>
          <cell r="AN217">
            <v>67302.818750000006</v>
          </cell>
          <cell r="AR217">
            <v>33789.790833333333</v>
          </cell>
          <cell r="AV217">
            <v>5124.1295833333334</v>
          </cell>
          <cell r="AZ217">
            <v>0</v>
          </cell>
        </row>
        <row r="218">
          <cell r="Q218">
            <v>-29676330.690000001</v>
          </cell>
          <cell r="S218">
            <v>-15467526.199999999</v>
          </cell>
          <cell r="U218">
            <v>-10860383.77</v>
          </cell>
          <cell r="V218">
            <v>-10884644.390000001</v>
          </cell>
          <cell r="W218">
            <v>-12508174.630000001</v>
          </cell>
          <cell r="Y218">
            <v>-22376729.449999999</v>
          </cell>
          <cell r="AA218">
            <v>-30743020.34</v>
          </cell>
          <cell r="AJ218">
            <v>-22823878.729166668</v>
          </cell>
          <cell r="AN218">
            <v>-22845877.77666666</v>
          </cell>
          <cell r="AR218">
            <v>-21369832.92625</v>
          </cell>
          <cell r="AV218">
            <v>-19839948.910416666</v>
          </cell>
          <cell r="AZ218">
            <v>-20450198.31625</v>
          </cell>
        </row>
        <row r="219">
          <cell r="Q219">
            <v>4930.66</v>
          </cell>
          <cell r="S219">
            <v>4934.88</v>
          </cell>
          <cell r="U219">
            <v>6350.72</v>
          </cell>
          <cell r="V219">
            <v>5486.54</v>
          </cell>
          <cell r="W219">
            <v>5504.87</v>
          </cell>
          <cell r="Y219">
            <v>5543.81</v>
          </cell>
          <cell r="AA219">
            <v>7238.24</v>
          </cell>
          <cell r="AJ219">
            <v>2652.19</v>
          </cell>
          <cell r="AN219">
            <v>4953.0254166666673</v>
          </cell>
          <cell r="AR219">
            <v>5217.702916666668</v>
          </cell>
          <cell r="AV219">
            <v>5788.7624999999998</v>
          </cell>
          <cell r="AZ219">
            <v>5985.1095833333338</v>
          </cell>
        </row>
        <row r="220">
          <cell r="Q220">
            <v>0</v>
          </cell>
          <cell r="S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AA220">
            <v>0</v>
          </cell>
          <cell r="AJ220">
            <v>0</v>
          </cell>
          <cell r="AN220">
            <v>0</v>
          </cell>
          <cell r="AR220">
            <v>0</v>
          </cell>
          <cell r="AV220">
            <v>0</v>
          </cell>
          <cell r="AZ220">
            <v>0</v>
          </cell>
        </row>
        <row r="221">
          <cell r="Q221">
            <v>5322325.9400000004</v>
          </cell>
          <cell r="S221">
            <v>3445569.28</v>
          </cell>
          <cell r="U221">
            <v>10243276.140000001</v>
          </cell>
          <cell r="V221">
            <v>6056939.3300000001</v>
          </cell>
          <cell r="W221">
            <v>7831199.25</v>
          </cell>
          <cell r="Y221">
            <v>13908651.93</v>
          </cell>
          <cell r="AA221">
            <v>13452489.34</v>
          </cell>
          <cell r="AJ221">
            <v>20705709.036666665</v>
          </cell>
          <cell r="AN221">
            <v>15828821.287916666</v>
          </cell>
          <cell r="AR221">
            <v>10585119.274583332</v>
          </cell>
          <cell r="AV221">
            <v>8402950.9983333331</v>
          </cell>
          <cell r="AZ221">
            <v>11750986.701666668</v>
          </cell>
        </row>
        <row r="222">
          <cell r="Q222">
            <v>7515.95</v>
          </cell>
          <cell r="S222">
            <v>6246.99</v>
          </cell>
          <cell r="U222">
            <v>5997.99</v>
          </cell>
          <cell r="V222">
            <v>5914.82</v>
          </cell>
          <cell r="W222">
            <v>5258.76</v>
          </cell>
          <cell r="Y222">
            <v>4780.16</v>
          </cell>
          <cell r="AA222">
            <v>4115.62</v>
          </cell>
          <cell r="AJ222">
            <v>10352.30625</v>
          </cell>
          <cell r="AN222">
            <v>8510.8337499999998</v>
          </cell>
          <cell r="AR222">
            <v>6721.4724999999999</v>
          </cell>
          <cell r="AV222">
            <v>5386.78</v>
          </cell>
          <cell r="AZ222">
            <v>4086.2758333333336</v>
          </cell>
        </row>
        <row r="223">
          <cell r="Q223">
            <v>269248.39</v>
          </cell>
          <cell r="S223">
            <v>168408.06</v>
          </cell>
          <cell r="U223">
            <v>188362.69</v>
          </cell>
          <cell r="V223">
            <v>-84927.88</v>
          </cell>
          <cell r="W223">
            <v>80690.38</v>
          </cell>
          <cell r="Y223">
            <v>257341.75</v>
          </cell>
          <cell r="AA223">
            <v>-170753.24</v>
          </cell>
          <cell r="AJ223">
            <v>1944939.7883333333</v>
          </cell>
          <cell r="AN223">
            <v>1101409.2654166666</v>
          </cell>
          <cell r="AR223">
            <v>525075.91083333327</v>
          </cell>
          <cell r="AV223">
            <v>83468.554583333331</v>
          </cell>
          <cell r="AZ223">
            <v>71469.733749999999</v>
          </cell>
        </row>
        <row r="224">
          <cell r="Q224">
            <v>253.24</v>
          </cell>
          <cell r="S224">
            <v>107.63</v>
          </cell>
          <cell r="U224">
            <v>12.93</v>
          </cell>
          <cell r="V224">
            <v>292.89</v>
          </cell>
          <cell r="W224">
            <v>192.36</v>
          </cell>
          <cell r="Y224">
            <v>34.86</v>
          </cell>
          <cell r="AA224">
            <v>143.76</v>
          </cell>
          <cell r="AJ224">
            <v>10.551666666666668</v>
          </cell>
          <cell r="AN224">
            <v>40.853749999999998</v>
          </cell>
          <cell r="AR224">
            <v>86.558333333333337</v>
          </cell>
          <cell r="AV224">
            <v>121.41374999999999</v>
          </cell>
          <cell r="AZ224">
            <v>113.17583333333334</v>
          </cell>
        </row>
        <row r="225">
          <cell r="Q225">
            <v>269248.24</v>
          </cell>
          <cell r="S225">
            <v>168408.01</v>
          </cell>
          <cell r="U225">
            <v>188362.55</v>
          </cell>
          <cell r="V225">
            <v>-84927.96</v>
          </cell>
          <cell r="W225">
            <v>0</v>
          </cell>
          <cell r="Y225">
            <v>141981.41</v>
          </cell>
          <cell r="AA225">
            <v>-170749.78</v>
          </cell>
          <cell r="AJ225">
            <v>1900493.6087499999</v>
          </cell>
          <cell r="AN225">
            <v>1066526.4783333333</v>
          </cell>
          <cell r="AR225">
            <v>494160.4629166667</v>
          </cell>
          <cell r="AV225">
            <v>47473.707499999997</v>
          </cell>
          <cell r="AZ225">
            <v>47859.174583333333</v>
          </cell>
        </row>
        <row r="226">
          <cell r="Q226">
            <v>6108.26</v>
          </cell>
          <cell r="S226">
            <v>2596.71</v>
          </cell>
          <cell r="U226">
            <v>682.41</v>
          </cell>
          <cell r="V226">
            <v>7064.42</v>
          </cell>
          <cell r="W226">
            <v>735.57</v>
          </cell>
          <cell r="Y226">
            <v>1058.74</v>
          </cell>
          <cell r="AA226">
            <v>3470.31</v>
          </cell>
          <cell r="AJ226">
            <v>254.51083333333335</v>
          </cell>
          <cell r="AN226">
            <v>1422.1220833333336</v>
          </cell>
          <cell r="AR226">
            <v>2223.8608333333336</v>
          </cell>
          <cell r="AV226">
            <v>2648.8600000000006</v>
          </cell>
          <cell r="AZ226">
            <v>1887.0874999999996</v>
          </cell>
        </row>
        <row r="227">
          <cell r="Q227">
            <v>11489.07</v>
          </cell>
          <cell r="S227">
            <v>8782.75</v>
          </cell>
          <cell r="U227">
            <v>6414.6</v>
          </cell>
          <cell r="V227">
            <v>6398.49</v>
          </cell>
          <cell r="W227">
            <v>5789.66</v>
          </cell>
          <cell r="Y227">
            <v>5221.3599999999997</v>
          </cell>
          <cell r="AA227">
            <v>4664.92</v>
          </cell>
          <cell r="AJ227">
            <v>18161.405416666665</v>
          </cell>
          <cell r="AN227">
            <v>13069.290416666665</v>
          </cell>
          <cell r="AR227">
            <v>9187.6395833333354</v>
          </cell>
          <cell r="AV227">
            <v>6582.2941666666657</v>
          </cell>
          <cell r="AZ227">
            <v>4667.2733333333335</v>
          </cell>
        </row>
        <row r="228">
          <cell r="Q228">
            <v>13568589.970000001</v>
          </cell>
          <cell r="S228">
            <v>11190475.630000001</v>
          </cell>
          <cell r="U228">
            <v>4817333.8099999996</v>
          </cell>
          <cell r="V228">
            <v>4546711.99</v>
          </cell>
          <cell r="W228">
            <v>5612300.04</v>
          </cell>
          <cell r="Y228">
            <v>20206291.809999999</v>
          </cell>
          <cell r="AA228">
            <v>24274665.600000001</v>
          </cell>
          <cell r="AJ228">
            <v>16586751.038333334</v>
          </cell>
          <cell r="AN228">
            <v>13746988.115833333</v>
          </cell>
          <cell r="AR228">
            <v>10216822.969583333</v>
          </cell>
          <cell r="AV228">
            <v>13705351.387916664</v>
          </cell>
          <cell r="AZ228">
            <v>16414516.409166666</v>
          </cell>
        </row>
        <row r="229">
          <cell r="Q229">
            <v>425000</v>
          </cell>
          <cell r="S229">
            <v>325000</v>
          </cell>
          <cell r="U229">
            <v>225000</v>
          </cell>
          <cell r="V229">
            <v>175000</v>
          </cell>
          <cell r="W229">
            <v>125000</v>
          </cell>
          <cell r="Y229">
            <v>25000</v>
          </cell>
          <cell r="AA229">
            <v>0</v>
          </cell>
          <cell r="AJ229">
            <v>305208.33333333331</v>
          </cell>
          <cell r="AN229">
            <v>413541.66666666669</v>
          </cell>
          <cell r="AR229">
            <v>325000</v>
          </cell>
          <cell r="AV229">
            <v>151041.66666666666</v>
          </cell>
          <cell r="AZ229">
            <v>42708.333333333336</v>
          </cell>
        </row>
        <row r="230">
          <cell r="Q230">
            <v>601846.14</v>
          </cell>
          <cell r="S230">
            <v>1710484.36</v>
          </cell>
          <cell r="U230">
            <v>1101954.08</v>
          </cell>
          <cell r="V230">
            <v>1263489.77</v>
          </cell>
          <cell r="W230">
            <v>509727.61</v>
          </cell>
          <cell r="Y230">
            <v>394763.07</v>
          </cell>
          <cell r="AA230">
            <v>602396.47</v>
          </cell>
          <cell r="AJ230">
            <v>981279.95499999996</v>
          </cell>
          <cell r="AN230">
            <v>1046326.465</v>
          </cell>
          <cell r="AR230">
            <v>866781.22291666677</v>
          </cell>
          <cell r="AV230">
            <v>747895.42333333322</v>
          </cell>
          <cell r="AZ230">
            <v>543451.22375</v>
          </cell>
        </row>
        <row r="231">
          <cell r="Q231">
            <v>18576725</v>
          </cell>
          <cell r="S231">
            <v>26792037</v>
          </cell>
          <cell r="U231">
            <v>21791523</v>
          </cell>
          <cell r="V231">
            <v>18612469.640000001</v>
          </cell>
          <cell r="W231">
            <v>5668702.6399999997</v>
          </cell>
          <cell r="Y231">
            <v>6023554</v>
          </cell>
          <cell r="AA231">
            <v>11243582</v>
          </cell>
          <cell r="AJ231">
            <v>7082010.041666667</v>
          </cell>
          <cell r="AN231">
            <v>10579080.541666666</v>
          </cell>
          <cell r="AR231">
            <v>14037335.189999998</v>
          </cell>
          <cell r="AV231">
            <v>14925871.023333333</v>
          </cell>
          <cell r="AZ231">
            <v>12073910.023333333</v>
          </cell>
        </row>
        <row r="232">
          <cell r="Q232">
            <v>0</v>
          </cell>
          <cell r="S232">
            <v>677814</v>
          </cell>
          <cell r="U232">
            <v>772765</v>
          </cell>
          <cell r="V232">
            <v>772765</v>
          </cell>
          <cell r="W232">
            <v>844366</v>
          </cell>
          <cell r="Y232">
            <v>844366</v>
          </cell>
          <cell r="AA232">
            <v>808211</v>
          </cell>
          <cell r="AJ232">
            <v>0</v>
          </cell>
          <cell r="AN232">
            <v>209564.625</v>
          </cell>
          <cell r="AR232">
            <v>482069.83333333331</v>
          </cell>
          <cell r="AV232">
            <v>758932.20833333337</v>
          </cell>
          <cell r="AZ232">
            <v>870836.75</v>
          </cell>
        </row>
        <row r="233">
          <cell r="Q233">
            <v>5713600</v>
          </cell>
          <cell r="S233">
            <v>2109037</v>
          </cell>
          <cell r="U233">
            <v>0</v>
          </cell>
          <cell r="V233">
            <v>0</v>
          </cell>
          <cell r="W233">
            <v>0</v>
          </cell>
          <cell r="Y233">
            <v>0</v>
          </cell>
          <cell r="AA233">
            <v>0</v>
          </cell>
          <cell r="AJ233">
            <v>7482275.2958333343</v>
          </cell>
          <cell r="AN233">
            <v>5608375.6358333332</v>
          </cell>
          <cell r="AR233">
            <v>3165027.4924999997</v>
          </cell>
          <cell r="AV233">
            <v>867406.16666666663</v>
          </cell>
          <cell r="AZ233">
            <v>0</v>
          </cell>
        </row>
        <row r="234">
          <cell r="Q234">
            <v>7809.12</v>
          </cell>
          <cell r="S234">
            <v>0</v>
          </cell>
          <cell r="U234">
            <v>28994.62</v>
          </cell>
          <cell r="V234">
            <v>17795.37</v>
          </cell>
          <cell r="W234">
            <v>6731.91</v>
          </cell>
          <cell r="Y234">
            <v>24318.09</v>
          </cell>
          <cell r="AA234">
            <v>6083.33</v>
          </cell>
          <cell r="AJ234">
            <v>58284.28125</v>
          </cell>
          <cell r="AN234">
            <v>49938.516666666663</v>
          </cell>
          <cell r="AR234">
            <v>27069.137499999997</v>
          </cell>
          <cell r="AV234">
            <v>16289.132499999998</v>
          </cell>
          <cell r="AZ234">
            <v>10245.47875</v>
          </cell>
        </row>
        <row r="235">
          <cell r="Q235">
            <v>190546</v>
          </cell>
          <cell r="S235">
            <v>144492</v>
          </cell>
          <cell r="U235">
            <v>144492</v>
          </cell>
          <cell r="V235">
            <v>144492</v>
          </cell>
          <cell r="W235">
            <v>144492</v>
          </cell>
          <cell r="Y235">
            <v>144492</v>
          </cell>
          <cell r="AA235">
            <v>144492</v>
          </cell>
          <cell r="AJ235">
            <v>86806.083333333328</v>
          </cell>
          <cell r="AN235">
            <v>136889</v>
          </cell>
          <cell r="AR235">
            <v>175194.66666666666</v>
          </cell>
          <cell r="AV235">
            <v>146410.91666666666</v>
          </cell>
          <cell r="AZ235">
            <v>102348.5</v>
          </cell>
        </row>
        <row r="236">
          <cell r="Q236">
            <v>0</v>
          </cell>
          <cell r="S236">
            <v>0</v>
          </cell>
          <cell r="U236">
            <v>3391.6</v>
          </cell>
          <cell r="V236">
            <v>3391.6</v>
          </cell>
          <cell r="W236">
            <v>0</v>
          </cell>
          <cell r="Y236">
            <v>0</v>
          </cell>
          <cell r="AA236">
            <v>0</v>
          </cell>
          <cell r="AJ236">
            <v>0</v>
          </cell>
          <cell r="AN236">
            <v>423.95</v>
          </cell>
          <cell r="AR236">
            <v>847.9</v>
          </cell>
          <cell r="AV236">
            <v>847.9</v>
          </cell>
          <cell r="AZ236">
            <v>423.95</v>
          </cell>
        </row>
        <row r="237">
          <cell r="U237">
            <v>850698.03</v>
          </cell>
          <cell r="V237">
            <v>850698.03</v>
          </cell>
          <cell r="W237">
            <v>850698.03</v>
          </cell>
          <cell r="Y237">
            <v>850698.03</v>
          </cell>
          <cell r="AA237">
            <v>680316.76</v>
          </cell>
          <cell r="AJ237">
            <v>0</v>
          </cell>
          <cell r="AN237">
            <v>106337.25374999999</v>
          </cell>
          <cell r="AR237">
            <v>389903.26374999998</v>
          </cell>
          <cell r="AV237">
            <v>623774.73666666669</v>
          </cell>
          <cell r="AZ237">
            <v>744209.73624999996</v>
          </cell>
        </row>
        <row r="238">
          <cell r="U238">
            <v>2601177.58</v>
          </cell>
          <cell r="V238">
            <v>1298.0899999999999</v>
          </cell>
          <cell r="W238">
            <v>0</v>
          </cell>
          <cell r="Y238">
            <v>0</v>
          </cell>
          <cell r="AA238">
            <v>0</v>
          </cell>
          <cell r="AJ238">
            <v>0</v>
          </cell>
          <cell r="AN238">
            <v>108382.39916666667</v>
          </cell>
          <cell r="AR238">
            <v>216872.9725</v>
          </cell>
          <cell r="AV238">
            <v>216872.9725</v>
          </cell>
          <cell r="AZ238">
            <v>108490.57333333335</v>
          </cell>
        </row>
        <row r="239">
          <cell r="AA239">
            <v>430457</v>
          </cell>
          <cell r="AR239">
            <v>0</v>
          </cell>
          <cell r="AV239">
            <v>140194.10541666669</v>
          </cell>
          <cell r="AZ239">
            <v>439311.96666666662</v>
          </cell>
        </row>
        <row r="240">
          <cell r="Q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Y240">
            <v>0</v>
          </cell>
          <cell r="AA240">
            <v>0</v>
          </cell>
          <cell r="AJ240">
            <v>0</v>
          </cell>
          <cell r="AN240">
            <v>0</v>
          </cell>
          <cell r="AR240">
            <v>0</v>
          </cell>
          <cell r="AV240">
            <v>-1212.355</v>
          </cell>
          <cell r="AZ240">
            <v>-1228.9316666666666</v>
          </cell>
        </row>
        <row r="241">
          <cell r="Q241">
            <v>181639.72</v>
          </cell>
          <cell r="S241">
            <v>177332.42</v>
          </cell>
          <cell r="U241">
            <v>152844.70000000001</v>
          </cell>
          <cell r="V241">
            <v>147856.9</v>
          </cell>
          <cell r="W241">
            <v>145758.07999999999</v>
          </cell>
          <cell r="Y241">
            <v>139385.07999999999</v>
          </cell>
          <cell r="AA241">
            <v>133565.04</v>
          </cell>
          <cell r="AJ241">
            <v>185209.14666666664</v>
          </cell>
          <cell r="AN241">
            <v>178778.2858333333</v>
          </cell>
          <cell r="AR241">
            <v>165909.46666666665</v>
          </cell>
          <cell r="AV241">
            <v>149930.62083333332</v>
          </cell>
          <cell r="AZ241">
            <v>134595.33958333332</v>
          </cell>
        </row>
        <row r="242">
          <cell r="Q242">
            <v>5232078.96</v>
          </cell>
          <cell r="S242">
            <v>5303522.17</v>
          </cell>
          <cell r="U242">
            <v>5171938.03</v>
          </cell>
          <cell r="V242">
            <v>5265641.25</v>
          </cell>
          <cell r="W242">
            <v>4961353.8600000003</v>
          </cell>
          <cell r="Y242">
            <v>5085657.72</v>
          </cell>
          <cell r="AA242">
            <v>5340001.91</v>
          </cell>
          <cell r="AJ242">
            <v>4702342.3191666668</v>
          </cell>
          <cell r="AN242">
            <v>4905230.2016666662</v>
          </cell>
          <cell r="AR242">
            <v>5102836.3962500002</v>
          </cell>
          <cell r="AV242">
            <v>5237496.6266666669</v>
          </cell>
          <cell r="AZ242">
            <v>5223399.6920833336</v>
          </cell>
        </row>
        <row r="243">
          <cell r="Q243">
            <v>25085.26</v>
          </cell>
          <cell r="S243">
            <v>16178.53</v>
          </cell>
          <cell r="U243">
            <v>18830.25</v>
          </cell>
          <cell r="V243">
            <v>15788.79</v>
          </cell>
          <cell r="W243">
            <v>14628.32</v>
          </cell>
          <cell r="Y243">
            <v>22230.07</v>
          </cell>
          <cell r="AA243">
            <v>24338.17</v>
          </cell>
          <cell r="AJ243">
            <v>28482.822083333333</v>
          </cell>
          <cell r="AN243">
            <v>22571.727499999997</v>
          </cell>
          <cell r="AR243">
            <v>19883.045833333337</v>
          </cell>
          <cell r="AV243">
            <v>20404.464166666665</v>
          </cell>
          <cell r="AZ243">
            <v>26224.22083333334</v>
          </cell>
        </row>
        <row r="244">
          <cell r="Q244">
            <v>0</v>
          </cell>
          <cell r="S244">
            <v>0</v>
          </cell>
          <cell r="U244">
            <v>0</v>
          </cell>
          <cell r="V244">
            <v>0</v>
          </cell>
          <cell r="W244">
            <v>0</v>
          </cell>
          <cell r="Y244">
            <v>0</v>
          </cell>
          <cell r="AA244">
            <v>0</v>
          </cell>
          <cell r="AJ244">
            <v>0</v>
          </cell>
          <cell r="AN244">
            <v>0</v>
          </cell>
          <cell r="AR244">
            <v>0</v>
          </cell>
          <cell r="AV244">
            <v>0</v>
          </cell>
          <cell r="AZ244">
            <v>0</v>
          </cell>
        </row>
        <row r="245">
          <cell r="Q245">
            <v>47778.19</v>
          </cell>
          <cell r="S245">
            <v>51354.7</v>
          </cell>
          <cell r="U245">
            <v>146589.79</v>
          </cell>
          <cell r="V245">
            <v>48121.87</v>
          </cell>
          <cell r="W245">
            <v>42525.64</v>
          </cell>
          <cell r="Y245">
            <v>32333.56</v>
          </cell>
          <cell r="AA245">
            <v>28557.599999999999</v>
          </cell>
          <cell r="AJ245">
            <v>65533.318333333322</v>
          </cell>
          <cell r="AN245">
            <v>52685.482083333336</v>
          </cell>
          <cell r="AR245">
            <v>59184.195000000007</v>
          </cell>
          <cell r="AV245">
            <v>54056.328750000008</v>
          </cell>
          <cell r="AZ245">
            <v>27186.850416666668</v>
          </cell>
        </row>
        <row r="246">
          <cell r="Q246">
            <v>14913615.74</v>
          </cell>
          <cell r="S246">
            <v>13472557.5</v>
          </cell>
          <cell r="U246">
            <v>10803004.4</v>
          </cell>
          <cell r="V246">
            <v>8740673.6099999994</v>
          </cell>
          <cell r="W246">
            <v>11315327.16</v>
          </cell>
          <cell r="Y246">
            <v>10232152.300000001</v>
          </cell>
          <cell r="AA246">
            <v>6965380.4199999999</v>
          </cell>
          <cell r="AJ246">
            <v>11847936.057916665</v>
          </cell>
          <cell r="AN246">
            <v>12019658.159583332</v>
          </cell>
          <cell r="AR246">
            <v>11383191.800416669</v>
          </cell>
          <cell r="AV246">
            <v>10167417.063333334</v>
          </cell>
          <cell r="AZ246">
            <v>8593383.3754166663</v>
          </cell>
        </row>
        <row r="247">
          <cell r="Q247">
            <v>21062818.800000001</v>
          </cell>
          <cell r="S247">
            <v>21062818.800000001</v>
          </cell>
          <cell r="U247">
            <v>21062818.800000001</v>
          </cell>
          <cell r="V247">
            <v>21062818.800000001</v>
          </cell>
          <cell r="W247">
            <v>21062818.800000001</v>
          </cell>
          <cell r="Y247">
            <v>0</v>
          </cell>
          <cell r="AA247">
            <v>0</v>
          </cell>
          <cell r="AJ247">
            <v>21062818.800000004</v>
          </cell>
          <cell r="AN247">
            <v>21062818.800000004</v>
          </cell>
          <cell r="AR247">
            <v>20185201.350000005</v>
          </cell>
          <cell r="AV247">
            <v>13164261.75</v>
          </cell>
          <cell r="AZ247">
            <v>6143322.1500000013</v>
          </cell>
        </row>
        <row r="248">
          <cell r="Q248">
            <v>0</v>
          </cell>
          <cell r="S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AA248">
            <v>0</v>
          </cell>
          <cell r="AJ248">
            <v>0</v>
          </cell>
          <cell r="AN248">
            <v>0</v>
          </cell>
          <cell r="AR248">
            <v>0</v>
          </cell>
          <cell r="AV248">
            <v>0</v>
          </cell>
          <cell r="AZ248">
            <v>0</v>
          </cell>
        </row>
        <row r="249">
          <cell r="Q249">
            <v>0</v>
          </cell>
          <cell r="S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AA249">
            <v>0</v>
          </cell>
          <cell r="AJ249">
            <v>474568.26750000002</v>
          </cell>
          <cell r="AN249">
            <v>57574.006249999999</v>
          </cell>
          <cell r="AR249">
            <v>0</v>
          </cell>
          <cell r="AV249">
            <v>0</v>
          </cell>
          <cell r="AZ249">
            <v>0</v>
          </cell>
        </row>
        <row r="250">
          <cell r="Q250">
            <v>0</v>
          </cell>
          <cell r="S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0</v>
          </cell>
          <cell r="AA250">
            <v>0</v>
          </cell>
          <cell r="AJ250">
            <v>5427824.1000000006</v>
          </cell>
          <cell r="AN250">
            <v>2077824.1000000003</v>
          </cell>
          <cell r="AR250">
            <v>0</v>
          </cell>
          <cell r="AV250">
            <v>0</v>
          </cell>
          <cell r="AZ250">
            <v>0</v>
          </cell>
        </row>
        <row r="251">
          <cell r="Q251">
            <v>1500000</v>
          </cell>
          <cell r="S251">
            <v>1500000</v>
          </cell>
          <cell r="U251">
            <v>2233147</v>
          </cell>
          <cell r="V251">
            <v>2309866</v>
          </cell>
          <cell r="W251">
            <v>2309866</v>
          </cell>
          <cell r="Y251">
            <v>2085348.63</v>
          </cell>
          <cell r="AA251">
            <v>2085348.63</v>
          </cell>
          <cell r="AJ251">
            <v>62500</v>
          </cell>
          <cell r="AN251">
            <v>654143.375</v>
          </cell>
          <cell r="AR251">
            <v>1411547.1929166669</v>
          </cell>
          <cell r="AV251">
            <v>2044163.4029166664</v>
          </cell>
          <cell r="AZ251">
            <v>2147636.2379166661</v>
          </cell>
        </row>
        <row r="252">
          <cell r="Q252">
            <v>0</v>
          </cell>
          <cell r="S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AA252">
            <v>0</v>
          </cell>
          <cell r="AJ252">
            <v>0</v>
          </cell>
          <cell r="AN252">
            <v>0</v>
          </cell>
          <cell r="AR252">
            <v>0</v>
          </cell>
          <cell r="AV252">
            <v>0</v>
          </cell>
          <cell r="AZ252">
            <v>0</v>
          </cell>
        </row>
        <row r="253">
          <cell r="Q253">
            <v>639223.5</v>
          </cell>
          <cell r="S253">
            <v>517085.9</v>
          </cell>
          <cell r="U253">
            <v>531793.19999999995</v>
          </cell>
          <cell r="V253">
            <v>489771.44</v>
          </cell>
          <cell r="W253">
            <v>519584.28</v>
          </cell>
          <cell r="Y253">
            <v>526071.04000000004</v>
          </cell>
          <cell r="AA253">
            <v>489948.17</v>
          </cell>
          <cell r="AJ253">
            <v>603853.4804166666</v>
          </cell>
          <cell r="AN253">
            <v>583334.47875000013</v>
          </cell>
          <cell r="AR253">
            <v>558575.03166666662</v>
          </cell>
          <cell r="AV253">
            <v>532058.0229166667</v>
          </cell>
          <cell r="AZ253">
            <v>505986.51208333328</v>
          </cell>
        </row>
        <row r="254">
          <cell r="Q254">
            <v>0</v>
          </cell>
          <cell r="S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  <cell r="AA254">
            <v>0</v>
          </cell>
          <cell r="AJ254">
            <v>0</v>
          </cell>
          <cell r="AN254">
            <v>0</v>
          </cell>
          <cell r="AR254">
            <v>0</v>
          </cell>
          <cell r="AV254">
            <v>0</v>
          </cell>
          <cell r="AZ254">
            <v>0</v>
          </cell>
        </row>
        <row r="255">
          <cell r="Q255">
            <v>0</v>
          </cell>
          <cell r="S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0</v>
          </cell>
          <cell r="AA255">
            <v>0</v>
          </cell>
          <cell r="AJ255">
            <v>0</v>
          </cell>
          <cell r="AN255">
            <v>0</v>
          </cell>
          <cell r="AR255">
            <v>0</v>
          </cell>
          <cell r="AV255">
            <v>0</v>
          </cell>
          <cell r="AZ255">
            <v>0</v>
          </cell>
        </row>
        <row r="256">
          <cell r="Q256">
            <v>8327.23</v>
          </cell>
          <cell r="S256">
            <v>7249.76</v>
          </cell>
          <cell r="U256">
            <v>7049.76</v>
          </cell>
          <cell r="V256">
            <v>6949.76</v>
          </cell>
          <cell r="W256">
            <v>6849.76</v>
          </cell>
          <cell r="Y256">
            <v>6649.76</v>
          </cell>
          <cell r="AA256">
            <v>6449.76</v>
          </cell>
          <cell r="AJ256">
            <v>9794.1995833333349</v>
          </cell>
          <cell r="AN256">
            <v>8419.0958333333328</v>
          </cell>
          <cell r="AR256">
            <v>7576.5349999999989</v>
          </cell>
          <cell r="AV256">
            <v>6488.5712500000009</v>
          </cell>
          <cell r="AZ256">
            <v>5992.0129166666675</v>
          </cell>
        </row>
        <row r="257">
          <cell r="Q257">
            <v>0</v>
          </cell>
          <cell r="S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0</v>
          </cell>
          <cell r="AA257">
            <v>0</v>
          </cell>
          <cell r="AJ257">
            <v>187281.44333333336</v>
          </cell>
          <cell r="AN257">
            <v>0</v>
          </cell>
          <cell r="AR257">
            <v>0</v>
          </cell>
          <cell r="AV257">
            <v>0</v>
          </cell>
          <cell r="AZ257">
            <v>0</v>
          </cell>
        </row>
        <row r="258">
          <cell r="Q258">
            <v>308204.13</v>
          </cell>
          <cell r="S258">
            <v>181982.71</v>
          </cell>
          <cell r="U258">
            <v>82231.14</v>
          </cell>
          <cell r="V258">
            <v>82231.14</v>
          </cell>
          <cell r="W258">
            <v>82231.14</v>
          </cell>
          <cell r="Y258">
            <v>82231.14</v>
          </cell>
          <cell r="AA258">
            <v>82231.14</v>
          </cell>
          <cell r="AJ258">
            <v>352707.13249999989</v>
          </cell>
          <cell r="AN258">
            <v>284567.32249999995</v>
          </cell>
          <cell r="AR258">
            <v>189149.89583333328</v>
          </cell>
          <cell r="AV258">
            <v>111809.98791666667</v>
          </cell>
          <cell r="AZ258">
            <v>82231.14</v>
          </cell>
        </row>
        <row r="259">
          <cell r="Q259">
            <v>532376</v>
          </cell>
          <cell r="S259">
            <v>532376</v>
          </cell>
          <cell r="U259">
            <v>532376</v>
          </cell>
          <cell r="V259">
            <v>532376</v>
          </cell>
          <cell r="W259">
            <v>532376</v>
          </cell>
          <cell r="Y259">
            <v>532376</v>
          </cell>
          <cell r="AA259">
            <v>532376</v>
          </cell>
          <cell r="AJ259">
            <v>520515.66666666669</v>
          </cell>
          <cell r="AN259">
            <v>524641</v>
          </cell>
          <cell r="AR259">
            <v>528766.33333333337</v>
          </cell>
          <cell r="AV259">
            <v>533494.65500000003</v>
          </cell>
          <cell r="AZ259">
            <v>542443.8949999999</v>
          </cell>
        </row>
        <row r="260">
          <cell r="Q260">
            <v>99000</v>
          </cell>
          <cell r="S260">
            <v>99000</v>
          </cell>
          <cell r="U260">
            <v>99000</v>
          </cell>
          <cell r="V260">
            <v>99000</v>
          </cell>
          <cell r="W260">
            <v>137000</v>
          </cell>
          <cell r="Y260">
            <v>137000</v>
          </cell>
          <cell r="AA260">
            <v>137000</v>
          </cell>
          <cell r="AJ260">
            <v>4125</v>
          </cell>
          <cell r="AN260">
            <v>37125</v>
          </cell>
          <cell r="AR260">
            <v>78041.666666666672</v>
          </cell>
          <cell r="AV260">
            <v>119583.33333333333</v>
          </cell>
          <cell r="AZ260">
            <v>132250</v>
          </cell>
        </row>
        <row r="261">
          <cell r="Q261">
            <v>0</v>
          </cell>
          <cell r="S261">
            <v>0</v>
          </cell>
          <cell r="U261">
            <v>0</v>
          </cell>
          <cell r="V261">
            <v>0</v>
          </cell>
          <cell r="W261">
            <v>0</v>
          </cell>
          <cell r="Y261">
            <v>0</v>
          </cell>
          <cell r="AA261">
            <v>0</v>
          </cell>
          <cell r="AJ261">
            <v>0</v>
          </cell>
          <cell r="AN261">
            <v>0</v>
          </cell>
          <cell r="AR261">
            <v>0</v>
          </cell>
          <cell r="AV261">
            <v>0</v>
          </cell>
          <cell r="AZ261">
            <v>0</v>
          </cell>
        </row>
        <row r="262">
          <cell r="Q262">
            <v>0</v>
          </cell>
          <cell r="S262">
            <v>0</v>
          </cell>
          <cell r="U262">
            <v>0</v>
          </cell>
          <cell r="V262">
            <v>0</v>
          </cell>
          <cell r="W262">
            <v>0</v>
          </cell>
          <cell r="Y262">
            <v>0</v>
          </cell>
          <cell r="AA262">
            <v>0</v>
          </cell>
          <cell r="AJ262">
            <v>0</v>
          </cell>
          <cell r="AN262">
            <v>0</v>
          </cell>
          <cell r="AR262">
            <v>0</v>
          </cell>
          <cell r="AV262">
            <v>0</v>
          </cell>
          <cell r="AZ262">
            <v>0</v>
          </cell>
        </row>
        <row r="263">
          <cell r="Q263">
            <v>7712913.7300000004</v>
          </cell>
          <cell r="S263">
            <v>9257769.7599999998</v>
          </cell>
          <cell r="U263">
            <v>7971969.96</v>
          </cell>
          <cell r="V263">
            <v>3204332.84</v>
          </cell>
          <cell r="W263">
            <v>2059862.23</v>
          </cell>
          <cell r="Y263">
            <v>3857155.22</v>
          </cell>
          <cell r="AA263">
            <v>4569474.8600000003</v>
          </cell>
          <cell r="AJ263">
            <v>8535830.9170833342</v>
          </cell>
          <cell r="AN263">
            <v>8052605.5554166669</v>
          </cell>
          <cell r="AR263">
            <v>6500748.6154166674</v>
          </cell>
          <cell r="AV263">
            <v>5526328.5091666663</v>
          </cell>
          <cell r="AZ263">
            <v>5502157.1258333335</v>
          </cell>
        </row>
        <row r="264">
          <cell r="Q264">
            <v>-3199410.1</v>
          </cell>
          <cell r="S264">
            <v>-3341648.63</v>
          </cell>
          <cell r="U264">
            <v>-3448458.23</v>
          </cell>
          <cell r="V264">
            <v>-3511372.47</v>
          </cell>
          <cell r="W264">
            <v>-3583223.03</v>
          </cell>
          <cell r="Y264">
            <v>-3589433.51</v>
          </cell>
          <cell r="AA264">
            <v>-3610663.08</v>
          </cell>
          <cell r="AJ264">
            <v>-2353592.8508333326</v>
          </cell>
          <cell r="AN264">
            <v>-2694151.5550000002</v>
          </cell>
          <cell r="AR264">
            <v>-3113717.1191666671</v>
          </cell>
          <cell r="AV264">
            <v>-3550589.9350000001</v>
          </cell>
          <cell r="AZ264">
            <v>-3878103.0595833338</v>
          </cell>
        </row>
        <row r="265">
          <cell r="Q265">
            <v>-1719418.91</v>
          </cell>
          <cell r="S265">
            <v>-1815110.43</v>
          </cell>
          <cell r="U265">
            <v>-1696730.77</v>
          </cell>
          <cell r="V265">
            <v>-1627270.89</v>
          </cell>
          <cell r="W265">
            <v>-1512518.6</v>
          </cell>
          <cell r="Y265">
            <v>-1468993.08</v>
          </cell>
          <cell r="AA265">
            <v>-1556702.85</v>
          </cell>
          <cell r="AJ265">
            <v>-1059522.6820833334</v>
          </cell>
          <cell r="AN265">
            <v>-1273109.2837500002</v>
          </cell>
          <cell r="AR265">
            <v>-1477585.0216666667</v>
          </cell>
          <cell r="AV265">
            <v>-1660174.4650000001</v>
          </cell>
          <cell r="AZ265">
            <v>-1744353.6429166666</v>
          </cell>
        </row>
        <row r="266">
          <cell r="Q266">
            <v>0</v>
          </cell>
          <cell r="S266">
            <v>0</v>
          </cell>
          <cell r="U266">
            <v>0</v>
          </cell>
          <cell r="V266">
            <v>0</v>
          </cell>
          <cell r="W266">
            <v>0</v>
          </cell>
          <cell r="Y266">
            <v>0</v>
          </cell>
          <cell r="AA266">
            <v>0</v>
          </cell>
          <cell r="AJ266">
            <v>0</v>
          </cell>
          <cell r="AN266">
            <v>0</v>
          </cell>
          <cell r="AR266">
            <v>0</v>
          </cell>
          <cell r="AV266">
            <v>0</v>
          </cell>
          <cell r="AZ266">
            <v>0</v>
          </cell>
        </row>
        <row r="267">
          <cell r="Q267">
            <v>3199410.1</v>
          </cell>
          <cell r="S267">
            <v>0</v>
          </cell>
          <cell r="U267">
            <v>0</v>
          </cell>
          <cell r="V267">
            <v>0</v>
          </cell>
          <cell r="W267">
            <v>0</v>
          </cell>
          <cell r="Y267">
            <v>0</v>
          </cell>
          <cell r="AA267">
            <v>0</v>
          </cell>
          <cell r="AJ267">
            <v>1985617.35375</v>
          </cell>
          <cell r="AN267">
            <v>1980967.5604166668</v>
          </cell>
          <cell r="AR267">
            <v>1214336.1345833333</v>
          </cell>
          <cell r="AV267">
            <v>407568.77166666667</v>
          </cell>
          <cell r="AZ267">
            <v>0</v>
          </cell>
        </row>
        <row r="268">
          <cell r="Q268">
            <v>1719418.91</v>
          </cell>
          <cell r="S268">
            <v>0</v>
          </cell>
          <cell r="U268">
            <v>0</v>
          </cell>
          <cell r="V268">
            <v>0</v>
          </cell>
          <cell r="W268">
            <v>0</v>
          </cell>
          <cell r="Y268">
            <v>0</v>
          </cell>
          <cell r="AA268">
            <v>0</v>
          </cell>
          <cell r="AJ268">
            <v>921836.3583333334</v>
          </cell>
          <cell r="AN268">
            <v>899361.3550000001</v>
          </cell>
          <cell r="AR268">
            <v>588355.35333333327</v>
          </cell>
          <cell r="AV268">
            <v>223637.82625000001</v>
          </cell>
          <cell r="AZ268">
            <v>0</v>
          </cell>
        </row>
        <row r="269">
          <cell r="Q269">
            <v>0</v>
          </cell>
          <cell r="S269">
            <v>0</v>
          </cell>
          <cell r="U269">
            <v>0</v>
          </cell>
          <cell r="V269">
            <v>0</v>
          </cell>
          <cell r="W269">
            <v>0</v>
          </cell>
          <cell r="Y269">
            <v>0</v>
          </cell>
          <cell r="AA269">
            <v>0</v>
          </cell>
          <cell r="AJ269">
            <v>-244840.10958333328</v>
          </cell>
          <cell r="AN269">
            <v>-94169.272916666654</v>
          </cell>
          <cell r="AR269">
            <v>0</v>
          </cell>
          <cell r="AV269">
            <v>0</v>
          </cell>
          <cell r="AZ269">
            <v>0</v>
          </cell>
        </row>
        <row r="270">
          <cell r="Q270">
            <v>0</v>
          </cell>
          <cell r="S270">
            <v>0</v>
          </cell>
          <cell r="U270">
            <v>0</v>
          </cell>
          <cell r="V270">
            <v>0</v>
          </cell>
          <cell r="W270">
            <v>0</v>
          </cell>
          <cell r="Y270">
            <v>0</v>
          </cell>
          <cell r="AA270">
            <v>0</v>
          </cell>
          <cell r="AJ270">
            <v>0</v>
          </cell>
          <cell r="AN270">
            <v>0</v>
          </cell>
          <cell r="AR270">
            <v>0</v>
          </cell>
          <cell r="AV270">
            <v>0</v>
          </cell>
          <cell r="AZ270">
            <v>0</v>
          </cell>
        </row>
        <row r="271">
          <cell r="Q271">
            <v>-842797.76</v>
          </cell>
          <cell r="S271">
            <v>-835819.99</v>
          </cell>
          <cell r="U271">
            <v>-793803.49</v>
          </cell>
          <cell r="V271">
            <v>-804982.79</v>
          </cell>
          <cell r="W271">
            <v>-782666.77</v>
          </cell>
          <cell r="Y271">
            <v>-836026.15</v>
          </cell>
          <cell r="AA271">
            <v>-885224.65</v>
          </cell>
          <cell r="AJ271">
            <v>-634380.37875000003</v>
          </cell>
          <cell r="AN271">
            <v>-710862.43916666659</v>
          </cell>
          <cell r="AR271">
            <v>-779355.72833333339</v>
          </cell>
          <cell r="AV271">
            <v>-834370.53625</v>
          </cell>
          <cell r="AZ271">
            <v>-879799.72666666657</v>
          </cell>
        </row>
        <row r="272">
          <cell r="Q272">
            <v>-44.77</v>
          </cell>
          <cell r="S272">
            <v>356.17</v>
          </cell>
          <cell r="U272">
            <v>1011.1</v>
          </cell>
          <cell r="V272">
            <v>1266.52</v>
          </cell>
          <cell r="W272">
            <v>1525.51</v>
          </cell>
          <cell r="Y272">
            <v>3030.2</v>
          </cell>
          <cell r="AA272">
            <v>1616.54</v>
          </cell>
          <cell r="AJ272">
            <v>2308.2641666666668</v>
          </cell>
          <cell r="AN272">
            <v>2134.5391666666665</v>
          </cell>
          <cell r="AR272">
            <v>2052.9354166666667</v>
          </cell>
          <cell r="AV272">
            <v>2168.4337499999997</v>
          </cell>
          <cell r="AZ272">
            <v>2197.864583333333</v>
          </cell>
        </row>
        <row r="273">
          <cell r="Q273">
            <v>0</v>
          </cell>
          <cell r="S273">
            <v>0</v>
          </cell>
          <cell r="U273">
            <v>0</v>
          </cell>
          <cell r="V273">
            <v>0</v>
          </cell>
          <cell r="W273">
            <v>0</v>
          </cell>
          <cell r="Y273">
            <v>0</v>
          </cell>
          <cell r="AA273">
            <v>0</v>
          </cell>
          <cell r="AJ273">
            <v>0</v>
          </cell>
          <cell r="AN273">
            <v>0</v>
          </cell>
          <cell r="AR273">
            <v>0</v>
          </cell>
          <cell r="AV273">
            <v>0</v>
          </cell>
          <cell r="AZ273">
            <v>0</v>
          </cell>
        </row>
        <row r="274">
          <cell r="Q274">
            <v>8720.19</v>
          </cell>
          <cell r="S274">
            <v>67041.33</v>
          </cell>
          <cell r="U274">
            <v>15222.07</v>
          </cell>
          <cell r="V274">
            <v>52573.73</v>
          </cell>
          <cell r="W274">
            <v>61391.08</v>
          </cell>
          <cell r="Y274">
            <v>232835.19</v>
          </cell>
          <cell r="AA274">
            <v>36311.51</v>
          </cell>
          <cell r="AJ274">
            <v>34699.973749999997</v>
          </cell>
          <cell r="AN274">
            <v>44925.13041666666</v>
          </cell>
          <cell r="AR274">
            <v>51579.630000000005</v>
          </cell>
          <cell r="AV274">
            <v>68069.60791666666</v>
          </cell>
          <cell r="AZ274">
            <v>64504.783333333333</v>
          </cell>
        </row>
        <row r="275">
          <cell r="Q275">
            <v>0</v>
          </cell>
          <cell r="S275">
            <v>0</v>
          </cell>
          <cell r="U275">
            <v>0</v>
          </cell>
          <cell r="V275">
            <v>0</v>
          </cell>
          <cell r="W275">
            <v>0</v>
          </cell>
          <cell r="Y275">
            <v>0</v>
          </cell>
          <cell r="AA275">
            <v>0</v>
          </cell>
          <cell r="AJ275">
            <v>0</v>
          </cell>
          <cell r="AN275">
            <v>0</v>
          </cell>
          <cell r="AR275">
            <v>0</v>
          </cell>
          <cell r="AV275">
            <v>0</v>
          </cell>
          <cell r="AZ275">
            <v>0</v>
          </cell>
        </row>
        <row r="276">
          <cell r="Q276">
            <v>0</v>
          </cell>
          <cell r="S276">
            <v>0</v>
          </cell>
          <cell r="U276">
            <v>0</v>
          </cell>
          <cell r="V276">
            <v>0</v>
          </cell>
          <cell r="W276">
            <v>0</v>
          </cell>
          <cell r="Y276">
            <v>0</v>
          </cell>
          <cell r="AA276">
            <v>0</v>
          </cell>
          <cell r="AJ276">
            <v>0</v>
          </cell>
          <cell r="AN276">
            <v>0</v>
          </cell>
          <cell r="AR276">
            <v>0</v>
          </cell>
          <cell r="AV276">
            <v>0</v>
          </cell>
          <cell r="AZ276">
            <v>0</v>
          </cell>
        </row>
        <row r="277">
          <cell r="Q277">
            <v>0</v>
          </cell>
          <cell r="S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AA277">
            <v>0</v>
          </cell>
          <cell r="AJ277">
            <v>0</v>
          </cell>
          <cell r="AN277">
            <v>0</v>
          </cell>
          <cell r="AR277">
            <v>0</v>
          </cell>
          <cell r="AV277">
            <v>0</v>
          </cell>
          <cell r="AZ277">
            <v>0</v>
          </cell>
        </row>
        <row r="278">
          <cell r="Q278">
            <v>-639223.5</v>
          </cell>
          <cell r="S278">
            <v>-517085.9</v>
          </cell>
          <cell r="U278">
            <v>-531793.19999999995</v>
          </cell>
          <cell r="V278">
            <v>-489771.44</v>
          </cell>
          <cell r="W278">
            <v>-519584.28</v>
          </cell>
          <cell r="Y278">
            <v>-526071.04000000004</v>
          </cell>
          <cell r="AA278">
            <v>-489948.17</v>
          </cell>
          <cell r="AJ278">
            <v>-603853.4804166666</v>
          </cell>
          <cell r="AN278">
            <v>-583334.47875000013</v>
          </cell>
          <cell r="AR278">
            <v>-558575.03166666662</v>
          </cell>
          <cell r="AV278">
            <v>-532058.0229166667</v>
          </cell>
          <cell r="AZ278">
            <v>-505986.51208333328</v>
          </cell>
        </row>
        <row r="279">
          <cell r="Q279">
            <v>6132808.3899999997</v>
          </cell>
          <cell r="S279">
            <v>9137238.7699999996</v>
          </cell>
          <cell r="U279">
            <v>2699641.88</v>
          </cell>
          <cell r="V279">
            <v>2804746.31</v>
          </cell>
          <cell r="W279">
            <v>112476.9</v>
          </cell>
          <cell r="Y279">
            <v>403928.49</v>
          </cell>
          <cell r="AA279">
            <v>497031.58</v>
          </cell>
          <cell r="AJ279">
            <v>4340062.5712499991</v>
          </cell>
          <cell r="AN279">
            <v>5351910.7491666665</v>
          </cell>
          <cell r="AR279">
            <v>4169563.3070833334</v>
          </cell>
          <cell r="AV279">
            <v>2417904.0279166657</v>
          </cell>
          <cell r="AZ279">
            <v>603696.52249999996</v>
          </cell>
        </row>
        <row r="280">
          <cell r="Q280">
            <v>2953683</v>
          </cell>
          <cell r="S280">
            <v>2953683</v>
          </cell>
          <cell r="U280">
            <v>2953683</v>
          </cell>
          <cell r="V280">
            <v>2953683</v>
          </cell>
          <cell r="W280">
            <v>0</v>
          </cell>
          <cell r="Y280">
            <v>0</v>
          </cell>
          <cell r="AA280">
            <v>0</v>
          </cell>
          <cell r="AJ280">
            <v>370085.375</v>
          </cell>
          <cell r="AN280">
            <v>1354313.0416666667</v>
          </cell>
          <cell r="AR280">
            <v>1723190.0833333333</v>
          </cell>
          <cell r="AV280">
            <v>1353771.375</v>
          </cell>
          <cell r="AZ280">
            <v>369210.375</v>
          </cell>
        </row>
        <row r="281">
          <cell r="Q281">
            <v>1661931.61</v>
          </cell>
          <cell r="S281">
            <v>1630305.04</v>
          </cell>
          <cell r="U281">
            <v>1276552.05</v>
          </cell>
          <cell r="V281">
            <v>864458.71</v>
          </cell>
          <cell r="W281">
            <v>862744.42</v>
          </cell>
          <cell r="Y281">
            <v>1414047.58</v>
          </cell>
          <cell r="AA281">
            <v>1548406.01</v>
          </cell>
          <cell r="AJ281">
            <v>1135187.5266666666</v>
          </cell>
          <cell r="AN281">
            <v>1327369.5483333336</v>
          </cell>
          <cell r="AR281">
            <v>1281920.0045833336</v>
          </cell>
          <cell r="AV281">
            <v>1318342.3354166665</v>
          </cell>
          <cell r="AZ281">
            <v>1491291.7783333333</v>
          </cell>
        </row>
        <row r="282">
          <cell r="Q282">
            <v>1721577.28</v>
          </cell>
          <cell r="S282">
            <v>2014952.41</v>
          </cell>
          <cell r="U282">
            <v>1269350.5900000001</v>
          </cell>
          <cell r="V282">
            <v>1171084.6599999999</v>
          </cell>
          <cell r="W282">
            <v>1299715.27</v>
          </cell>
          <cell r="Y282">
            <v>1579658.91</v>
          </cell>
          <cell r="AA282">
            <v>1660763.86</v>
          </cell>
          <cell r="AJ282">
            <v>1371827.2241666666</v>
          </cell>
          <cell r="AN282">
            <v>1567580.9658333333</v>
          </cell>
          <cell r="AR282">
            <v>1595942.4024999999</v>
          </cell>
          <cell r="AV282">
            <v>1611141.897083333</v>
          </cell>
          <cell r="AZ282">
            <v>1386966.8566666667</v>
          </cell>
        </row>
        <row r="283">
          <cell r="Q283">
            <v>408564.99</v>
          </cell>
          <cell r="S283">
            <v>324416.99</v>
          </cell>
          <cell r="U283">
            <v>282216.99</v>
          </cell>
          <cell r="V283">
            <v>267095.99</v>
          </cell>
          <cell r="W283">
            <v>233406.99</v>
          </cell>
          <cell r="Y283">
            <v>229662.99</v>
          </cell>
          <cell r="AA283">
            <v>260818.99</v>
          </cell>
          <cell r="AJ283">
            <v>373919.03166666673</v>
          </cell>
          <cell r="AN283">
            <v>373433.69833333342</v>
          </cell>
          <cell r="AR283">
            <v>331967.82333333342</v>
          </cell>
          <cell r="AV283">
            <v>277852.82333333342</v>
          </cell>
          <cell r="AZ283">
            <v>254998.07333333339</v>
          </cell>
        </row>
        <row r="284">
          <cell r="Q284">
            <v>32895.58</v>
          </cell>
          <cell r="S284">
            <v>31495.66</v>
          </cell>
          <cell r="U284">
            <v>29432.36</v>
          </cell>
          <cell r="V284">
            <v>28884.46</v>
          </cell>
          <cell r="W284">
            <v>27464.67</v>
          </cell>
          <cell r="Y284">
            <v>26745</v>
          </cell>
          <cell r="AA284">
            <v>26383.52</v>
          </cell>
          <cell r="AJ284">
            <v>47869.359583333331</v>
          </cell>
          <cell r="AN284">
            <v>41802.447500000002</v>
          </cell>
          <cell r="AR284">
            <v>36077.1</v>
          </cell>
          <cell r="AV284">
            <v>28488.466249999998</v>
          </cell>
          <cell r="AZ284">
            <v>27068.943333333329</v>
          </cell>
        </row>
        <row r="285">
          <cell r="Q285">
            <v>1204788.58</v>
          </cell>
          <cell r="S285">
            <v>1166691.6000000001</v>
          </cell>
          <cell r="U285">
            <v>1166691.6000000001</v>
          </cell>
          <cell r="V285">
            <v>1157033.3700000001</v>
          </cell>
          <cell r="W285">
            <v>1157033.3700000001</v>
          </cell>
          <cell r="Y285">
            <v>1150237.71</v>
          </cell>
          <cell r="AA285">
            <v>1131115.93</v>
          </cell>
          <cell r="AJ285">
            <v>1349978.5391666666</v>
          </cell>
          <cell r="AN285">
            <v>1279203.0795833331</v>
          </cell>
          <cell r="AR285">
            <v>1210994.3170833334</v>
          </cell>
          <cell r="AV285">
            <v>1156898.6166666667</v>
          </cell>
          <cell r="AZ285">
            <v>1142853.7000000002</v>
          </cell>
        </row>
        <row r="286">
          <cell r="Q286">
            <v>2136077.9300000002</v>
          </cell>
          <cell r="S286">
            <v>2043050.77</v>
          </cell>
          <cell r="U286">
            <v>1905061.47</v>
          </cell>
          <cell r="V286">
            <v>1905061.47</v>
          </cell>
          <cell r="W286">
            <v>1905061.47</v>
          </cell>
          <cell r="Y286">
            <v>1897591.52</v>
          </cell>
          <cell r="AA286">
            <v>2336915.7400000002</v>
          </cell>
          <cell r="AJ286">
            <v>1180910.8266666669</v>
          </cell>
          <cell r="AN286">
            <v>1668572.3641666668</v>
          </cell>
          <cell r="AR286">
            <v>2188398.6745833331</v>
          </cell>
          <cell r="AV286">
            <v>2063425.2204166662</v>
          </cell>
          <cell r="AZ286">
            <v>1990030.8779166669</v>
          </cell>
        </row>
        <row r="287">
          <cell r="Q287">
            <v>1541729.6</v>
          </cell>
          <cell r="S287">
            <v>1498714.81</v>
          </cell>
          <cell r="U287">
            <v>1453194.8</v>
          </cell>
          <cell r="V287">
            <v>1453194.8</v>
          </cell>
          <cell r="W287">
            <v>1436482.69</v>
          </cell>
          <cell r="Y287">
            <v>1381116.26</v>
          </cell>
          <cell r="AA287">
            <v>1380010.3</v>
          </cell>
          <cell r="AJ287">
            <v>1821200.9724999995</v>
          </cell>
          <cell r="AN287">
            <v>1700331.3816666666</v>
          </cell>
          <cell r="AR287">
            <v>1564918.4195833337</v>
          </cell>
          <cell r="AV287">
            <v>1533345.2758333331</v>
          </cell>
          <cell r="AZ287">
            <v>1771028.3266666664</v>
          </cell>
        </row>
        <row r="288">
          <cell r="Q288">
            <v>0</v>
          </cell>
          <cell r="S288">
            <v>0</v>
          </cell>
          <cell r="U288">
            <v>0</v>
          </cell>
          <cell r="V288">
            <v>0</v>
          </cell>
          <cell r="W288">
            <v>0</v>
          </cell>
          <cell r="Y288">
            <v>0</v>
          </cell>
          <cell r="AA288">
            <v>0</v>
          </cell>
          <cell r="AJ288">
            <v>0</v>
          </cell>
          <cell r="AN288">
            <v>0</v>
          </cell>
          <cell r="AR288">
            <v>0</v>
          </cell>
          <cell r="AV288">
            <v>0</v>
          </cell>
          <cell r="AZ288">
            <v>0</v>
          </cell>
        </row>
        <row r="289">
          <cell r="Q289">
            <v>296599.96000000002</v>
          </cell>
          <cell r="S289">
            <v>296599.96000000002</v>
          </cell>
          <cell r="U289">
            <v>296599.96000000002</v>
          </cell>
          <cell r="V289">
            <v>296599.96000000002</v>
          </cell>
          <cell r="W289">
            <v>296599.96000000002</v>
          </cell>
          <cell r="Y289">
            <v>296599.96000000002</v>
          </cell>
          <cell r="AA289">
            <v>296599.96000000002</v>
          </cell>
          <cell r="AJ289">
            <v>295586.93708333332</v>
          </cell>
          <cell r="AN289">
            <v>296063.65375</v>
          </cell>
          <cell r="AR289">
            <v>296540.37041666667</v>
          </cell>
          <cell r="AV289">
            <v>296599.96000000002</v>
          </cell>
          <cell r="AZ289">
            <v>296599.96000000002</v>
          </cell>
        </row>
        <row r="290">
          <cell r="Q290">
            <v>0</v>
          </cell>
          <cell r="S290">
            <v>0</v>
          </cell>
          <cell r="U290">
            <v>0</v>
          </cell>
          <cell r="V290">
            <v>0</v>
          </cell>
          <cell r="W290">
            <v>0</v>
          </cell>
          <cell r="Y290">
            <v>0</v>
          </cell>
          <cell r="AA290">
            <v>0</v>
          </cell>
          <cell r="AJ290">
            <v>0</v>
          </cell>
          <cell r="AN290">
            <v>0</v>
          </cell>
          <cell r="AR290">
            <v>0</v>
          </cell>
          <cell r="AV290">
            <v>0</v>
          </cell>
          <cell r="AZ290">
            <v>0</v>
          </cell>
        </row>
        <row r="291">
          <cell r="Q291">
            <v>0</v>
          </cell>
          <cell r="S291">
            <v>0</v>
          </cell>
          <cell r="U291">
            <v>0</v>
          </cell>
          <cell r="V291">
            <v>0</v>
          </cell>
          <cell r="W291">
            <v>0</v>
          </cell>
          <cell r="Y291">
            <v>0</v>
          </cell>
          <cell r="AA291">
            <v>0</v>
          </cell>
          <cell r="AJ291">
            <v>0</v>
          </cell>
          <cell r="AN291">
            <v>0</v>
          </cell>
          <cell r="AR291">
            <v>0</v>
          </cell>
          <cell r="AV291">
            <v>0</v>
          </cell>
          <cell r="AZ291">
            <v>0</v>
          </cell>
        </row>
        <row r="292">
          <cell r="Q292">
            <v>0</v>
          </cell>
          <cell r="S292">
            <v>0</v>
          </cell>
          <cell r="U292">
            <v>0</v>
          </cell>
          <cell r="V292">
            <v>0</v>
          </cell>
          <cell r="W292">
            <v>0</v>
          </cell>
          <cell r="Y292">
            <v>0</v>
          </cell>
          <cell r="AA292">
            <v>0</v>
          </cell>
          <cell r="AJ292">
            <v>0</v>
          </cell>
          <cell r="AN292">
            <v>0</v>
          </cell>
          <cell r="AR292">
            <v>0</v>
          </cell>
          <cell r="AV292">
            <v>0</v>
          </cell>
          <cell r="AZ292">
            <v>0</v>
          </cell>
        </row>
        <row r="293">
          <cell r="Q293">
            <v>236019.11</v>
          </cell>
          <cell r="S293">
            <v>220254.11</v>
          </cell>
          <cell r="U293">
            <v>212357.11</v>
          </cell>
          <cell r="V293">
            <v>174894.11</v>
          </cell>
          <cell r="W293">
            <v>171486.11</v>
          </cell>
          <cell r="Y293">
            <v>132046.10999999999</v>
          </cell>
          <cell r="AA293">
            <v>136125.10999999999</v>
          </cell>
          <cell r="AJ293">
            <v>222455.65166666658</v>
          </cell>
          <cell r="AN293">
            <v>218668.81833333327</v>
          </cell>
          <cell r="AR293">
            <v>202287.81833333324</v>
          </cell>
          <cell r="AV293">
            <v>167884.11</v>
          </cell>
          <cell r="AZ293">
            <v>152636.06833333327</v>
          </cell>
        </row>
        <row r="294">
          <cell r="Q294">
            <v>1269776.1000000001</v>
          </cell>
          <cell r="S294">
            <v>1269776.1000000001</v>
          </cell>
          <cell r="U294">
            <v>1269776.1000000001</v>
          </cell>
          <cell r="V294">
            <v>1269776.1000000001</v>
          </cell>
          <cell r="W294">
            <v>1269776.1000000001</v>
          </cell>
          <cell r="Y294">
            <v>1269776.1000000001</v>
          </cell>
          <cell r="AA294">
            <v>1269776.1000000001</v>
          </cell>
          <cell r="AJ294">
            <v>1286531.0120833332</v>
          </cell>
          <cell r="AN294">
            <v>1279998.7162499998</v>
          </cell>
          <cell r="AR294">
            <v>1274432.6579166665</v>
          </cell>
          <cell r="AV294">
            <v>1258652.075</v>
          </cell>
          <cell r="AZ294">
            <v>1169659.875</v>
          </cell>
        </row>
        <row r="295">
          <cell r="Q295">
            <v>109007.85</v>
          </cell>
          <cell r="S295">
            <v>-107513.12</v>
          </cell>
          <cell r="U295">
            <v>-160827.37</v>
          </cell>
          <cell r="V295">
            <v>-6363.33</v>
          </cell>
          <cell r="W295">
            <v>-243357.72</v>
          </cell>
          <cell r="Y295">
            <v>-75911.67</v>
          </cell>
          <cell r="AA295">
            <v>-32569.119999999999</v>
          </cell>
          <cell r="AJ295">
            <v>58.796666666667683</v>
          </cell>
          <cell r="AN295">
            <v>-52981.907916666671</v>
          </cell>
          <cell r="AR295">
            <v>-55059.267499999994</v>
          </cell>
          <cell r="AV295">
            <v>-34484.439999999995</v>
          </cell>
          <cell r="AZ295">
            <v>-30722.507499999996</v>
          </cell>
        </row>
        <row r="296">
          <cell r="Q296">
            <v>2619710.08</v>
          </cell>
          <cell r="S296">
            <v>2634471.19</v>
          </cell>
          <cell r="U296">
            <v>2595921.54</v>
          </cell>
          <cell r="V296">
            <v>1643690.23</v>
          </cell>
          <cell r="W296">
            <v>647990.86</v>
          </cell>
          <cell r="Y296">
            <v>2432705.02</v>
          </cell>
          <cell r="AA296">
            <v>2870359.44</v>
          </cell>
          <cell r="AJ296">
            <v>109154.58666666667</v>
          </cell>
          <cell r="AN296">
            <v>1025272.3583333334</v>
          </cell>
          <cell r="AR296">
            <v>1572226.62</v>
          </cell>
          <cell r="AV296">
            <v>2503230.8066666671</v>
          </cell>
          <cell r="AZ296">
            <v>2828879.4049999998</v>
          </cell>
        </row>
        <row r="297">
          <cell r="Q297">
            <v>-657287.94999999995</v>
          </cell>
          <cell r="S297">
            <v>-657287.94999999995</v>
          </cell>
          <cell r="U297">
            <v>-1164007.8700000001</v>
          </cell>
          <cell r="V297">
            <v>-1164007.8700000001</v>
          </cell>
          <cell r="W297">
            <v>-155336.56</v>
          </cell>
          <cell r="Y297">
            <v>-155336.56</v>
          </cell>
          <cell r="AA297">
            <v>-660027.71</v>
          </cell>
          <cell r="AJ297">
            <v>-27386.997916666664</v>
          </cell>
          <cell r="AN297">
            <v>-309822.97125</v>
          </cell>
          <cell r="AR297">
            <v>-487685.73833333328</v>
          </cell>
          <cell r="AV297">
            <v>-693209.15374999994</v>
          </cell>
          <cell r="AZ297">
            <v>-501667.4520833334</v>
          </cell>
        </row>
        <row r="298">
          <cell r="Q298">
            <v>8715.92</v>
          </cell>
          <cell r="S298">
            <v>0</v>
          </cell>
          <cell r="U298">
            <v>0</v>
          </cell>
          <cell r="V298">
            <v>0</v>
          </cell>
          <cell r="W298">
            <v>0</v>
          </cell>
          <cell r="Y298">
            <v>0</v>
          </cell>
          <cell r="AA298">
            <v>0</v>
          </cell>
          <cell r="AJ298">
            <v>363.16333333333336</v>
          </cell>
          <cell r="AN298">
            <v>1452.6533333333334</v>
          </cell>
          <cell r="AR298">
            <v>1452.6533333333334</v>
          </cell>
          <cell r="AV298">
            <v>1089.49</v>
          </cell>
          <cell r="AZ298">
            <v>0</v>
          </cell>
        </row>
        <row r="299">
          <cell r="Q299">
            <v>0</v>
          </cell>
          <cell r="S299">
            <v>0</v>
          </cell>
          <cell r="U299">
            <v>0</v>
          </cell>
          <cell r="V299">
            <v>0</v>
          </cell>
          <cell r="W299">
            <v>0</v>
          </cell>
          <cell r="Y299">
            <v>0</v>
          </cell>
          <cell r="AA299">
            <v>0</v>
          </cell>
          <cell r="AJ299">
            <v>0</v>
          </cell>
          <cell r="AN299">
            <v>0</v>
          </cell>
          <cell r="AR299">
            <v>0</v>
          </cell>
          <cell r="AV299">
            <v>0</v>
          </cell>
          <cell r="AZ299">
            <v>0</v>
          </cell>
        </row>
        <row r="300">
          <cell r="Q300">
            <v>0</v>
          </cell>
          <cell r="S300">
            <v>0</v>
          </cell>
          <cell r="U300">
            <v>0</v>
          </cell>
          <cell r="V300">
            <v>0</v>
          </cell>
          <cell r="W300">
            <v>0</v>
          </cell>
          <cell r="Y300">
            <v>0</v>
          </cell>
          <cell r="AA300">
            <v>0</v>
          </cell>
          <cell r="AJ300">
            <v>0</v>
          </cell>
          <cell r="AN300">
            <v>0</v>
          </cell>
          <cell r="AR300">
            <v>0</v>
          </cell>
          <cell r="AV300">
            <v>0</v>
          </cell>
          <cell r="AZ300">
            <v>0</v>
          </cell>
        </row>
        <row r="301">
          <cell r="Q301">
            <v>467455.69</v>
          </cell>
          <cell r="S301">
            <v>461988.35</v>
          </cell>
          <cell r="U301">
            <v>461988.35</v>
          </cell>
          <cell r="V301">
            <v>461988.35</v>
          </cell>
          <cell r="W301">
            <v>461988.35</v>
          </cell>
          <cell r="Y301">
            <v>455789.73</v>
          </cell>
          <cell r="AA301">
            <v>454038.99</v>
          </cell>
          <cell r="AJ301">
            <v>467683.4941666667</v>
          </cell>
          <cell r="AN301">
            <v>466088.85499999998</v>
          </cell>
          <cell r="AR301">
            <v>463582.59500000003</v>
          </cell>
          <cell r="AV301">
            <v>454910.39250000002</v>
          </cell>
          <cell r="AZ301">
            <v>417723.22958333342</v>
          </cell>
        </row>
        <row r="302">
          <cell r="Q302">
            <v>0</v>
          </cell>
          <cell r="S302">
            <v>0</v>
          </cell>
          <cell r="U302">
            <v>0</v>
          </cell>
          <cell r="V302">
            <v>0</v>
          </cell>
          <cell r="W302">
            <v>0</v>
          </cell>
          <cell r="Y302">
            <v>0</v>
          </cell>
          <cell r="AA302">
            <v>0</v>
          </cell>
          <cell r="AJ302">
            <v>0</v>
          </cell>
          <cell r="AN302">
            <v>0</v>
          </cell>
          <cell r="AR302">
            <v>0</v>
          </cell>
          <cell r="AV302">
            <v>0</v>
          </cell>
          <cell r="AZ302">
            <v>0</v>
          </cell>
        </row>
        <row r="303">
          <cell r="Q303">
            <v>10763113.720000001</v>
          </cell>
          <cell r="S303">
            <v>10927264.039999999</v>
          </cell>
          <cell r="U303">
            <v>11385830.41</v>
          </cell>
          <cell r="V303">
            <v>11593050.359999999</v>
          </cell>
          <cell r="W303">
            <v>11385559.310000001</v>
          </cell>
          <cell r="Y303">
            <v>10598837.619999999</v>
          </cell>
          <cell r="AA303">
            <v>10348376.98</v>
          </cell>
          <cell r="AJ303">
            <v>12502888.605000002</v>
          </cell>
          <cell r="AN303">
            <v>11428256.423749998</v>
          </cell>
          <cell r="AR303">
            <v>10987814.266666668</v>
          </cell>
          <cell r="AV303">
            <v>10876446.035000002</v>
          </cell>
          <cell r="AZ303">
            <v>10607426.962083334</v>
          </cell>
        </row>
        <row r="304">
          <cell r="Q304">
            <v>3662699.87</v>
          </cell>
          <cell r="S304">
            <v>3789392.87</v>
          </cell>
          <cell r="U304">
            <v>3881393.87</v>
          </cell>
          <cell r="V304">
            <v>3808184.87</v>
          </cell>
          <cell r="W304">
            <v>3793324.87</v>
          </cell>
          <cell r="Y304">
            <v>3771389.87</v>
          </cell>
          <cell r="AA304">
            <v>3807605.87</v>
          </cell>
          <cell r="AJ304">
            <v>3538858.7866666666</v>
          </cell>
          <cell r="AN304">
            <v>3634559.5366666666</v>
          </cell>
          <cell r="AR304">
            <v>3727514.4949999996</v>
          </cell>
          <cell r="AV304">
            <v>3801788.5366666666</v>
          </cell>
          <cell r="AZ304">
            <v>3821759.8283333331</v>
          </cell>
        </row>
        <row r="305">
          <cell r="Q305">
            <v>-10763113.720000001</v>
          </cell>
          <cell r="S305">
            <v>-10927264.039999999</v>
          </cell>
          <cell r="U305">
            <v>-11373157.609999999</v>
          </cell>
          <cell r="V305">
            <v>-11586482.210000001</v>
          </cell>
          <cell r="W305">
            <v>-11385559.310000001</v>
          </cell>
          <cell r="Y305">
            <v>-10598837.619999999</v>
          </cell>
          <cell r="AA305">
            <v>-10324551</v>
          </cell>
          <cell r="AJ305">
            <v>-12477522.497500002</v>
          </cell>
          <cell r="AN305">
            <v>-11402362.282916667</v>
          </cell>
          <cell r="AR305">
            <v>-10981278.897916667</v>
          </cell>
          <cell r="AV305">
            <v>-10872857.124166667</v>
          </cell>
          <cell r="AZ305">
            <v>-10604366.084583335</v>
          </cell>
        </row>
        <row r="306">
          <cell r="Q306">
            <v>2812058.79</v>
          </cell>
          <cell r="S306">
            <v>2907078.79</v>
          </cell>
          <cell r="U306">
            <v>2976080.79</v>
          </cell>
          <cell r="V306">
            <v>2921175.79</v>
          </cell>
          <cell r="W306">
            <v>2910033.79</v>
          </cell>
          <cell r="Y306">
            <v>2893587.79</v>
          </cell>
          <cell r="AA306">
            <v>2920751.79</v>
          </cell>
          <cell r="AJ306">
            <v>2719173.0816666661</v>
          </cell>
          <cell r="AN306">
            <v>2790951.2066666661</v>
          </cell>
          <cell r="AR306">
            <v>2860671.5816666665</v>
          </cell>
          <cell r="AV306">
            <v>2916381.9149999996</v>
          </cell>
          <cell r="AZ306">
            <v>2931365.9983333331</v>
          </cell>
        </row>
        <row r="307">
          <cell r="Q307">
            <v>6924082.9900000002</v>
          </cell>
          <cell r="S307">
            <v>7019344.25</v>
          </cell>
          <cell r="U307">
            <v>8814246.3100000005</v>
          </cell>
          <cell r="V307">
            <v>10020978.029999999</v>
          </cell>
          <cell r="W307">
            <v>10041976.82</v>
          </cell>
          <cell r="Y307">
            <v>10186882.630000001</v>
          </cell>
          <cell r="AA307">
            <v>13438047.15</v>
          </cell>
          <cell r="AJ307">
            <v>2805053.0529166665</v>
          </cell>
          <cell r="AN307">
            <v>4695493.6983333342</v>
          </cell>
          <cell r="AR307">
            <v>7020482.2300000004</v>
          </cell>
          <cell r="AV307">
            <v>9872144.9237500001</v>
          </cell>
          <cell r="AZ307">
            <v>12536668.922916666</v>
          </cell>
        </row>
        <row r="308">
          <cell r="Q308">
            <v>2315.4899999999998</v>
          </cell>
          <cell r="S308">
            <v>2315.4899999999998</v>
          </cell>
          <cell r="U308">
            <v>2315.4899999999998</v>
          </cell>
          <cell r="V308">
            <v>1875.49</v>
          </cell>
          <cell r="W308">
            <v>1875.49</v>
          </cell>
          <cell r="Y308">
            <v>1875.49</v>
          </cell>
          <cell r="AA308">
            <v>605.33000000000004</v>
          </cell>
          <cell r="AJ308">
            <v>78876.049999999988</v>
          </cell>
          <cell r="AN308">
            <v>51914.389999999992</v>
          </cell>
          <cell r="AR308">
            <v>24824.396666666657</v>
          </cell>
          <cell r="AV308">
            <v>1603.0070833333332</v>
          </cell>
          <cell r="AZ308">
            <v>831.17708333333337</v>
          </cell>
        </row>
        <row r="309">
          <cell r="Q309">
            <v>275.54000000000002</v>
          </cell>
          <cell r="S309">
            <v>275.54000000000002</v>
          </cell>
          <cell r="U309">
            <v>275.54000000000002</v>
          </cell>
          <cell r="V309">
            <v>0</v>
          </cell>
          <cell r="W309">
            <v>0</v>
          </cell>
          <cell r="Y309">
            <v>0</v>
          </cell>
          <cell r="AA309">
            <v>0</v>
          </cell>
          <cell r="AJ309">
            <v>107732.40083333332</v>
          </cell>
          <cell r="AN309">
            <v>72057.927500000005</v>
          </cell>
          <cell r="AR309">
            <v>34176.00499999999</v>
          </cell>
          <cell r="AV309">
            <v>103.3275</v>
          </cell>
          <cell r="AZ309">
            <v>11.480833333333335</v>
          </cell>
        </row>
        <row r="310">
          <cell r="Q310">
            <v>29947096.379999999</v>
          </cell>
          <cell r="S310">
            <v>31865431.100000001</v>
          </cell>
          <cell r="U310">
            <v>34772037.689999998</v>
          </cell>
          <cell r="V310">
            <v>36220387.350000001</v>
          </cell>
          <cell r="W310">
            <v>37309929.359999999</v>
          </cell>
          <cell r="Y310">
            <v>33383952.77</v>
          </cell>
          <cell r="AA310">
            <v>29434504.68</v>
          </cell>
          <cell r="AJ310">
            <v>33032604.543333337</v>
          </cell>
          <cell r="AN310">
            <v>31806191.614583332</v>
          </cell>
          <cell r="AR310">
            <v>32498803.71166667</v>
          </cell>
          <cell r="AV310">
            <v>32882758.389166668</v>
          </cell>
          <cell r="AZ310">
            <v>33423691.943750005</v>
          </cell>
        </row>
        <row r="311">
          <cell r="Q311">
            <v>8943192.1799999997</v>
          </cell>
          <cell r="S311">
            <v>9001657.0899999999</v>
          </cell>
          <cell r="U311">
            <v>9104592.6899999995</v>
          </cell>
          <cell r="V311">
            <v>8963351.9199999999</v>
          </cell>
          <cell r="W311">
            <v>8473294.4299999997</v>
          </cell>
          <cell r="Y311">
            <v>8215760.4800000004</v>
          </cell>
          <cell r="AA311">
            <v>7416364.6100000003</v>
          </cell>
          <cell r="AJ311">
            <v>8593425.4312500004</v>
          </cell>
          <cell r="AN311">
            <v>9207281.182500001</v>
          </cell>
          <cell r="AR311">
            <v>9029132.958333334</v>
          </cell>
          <cell r="AV311">
            <v>8507003.6549999993</v>
          </cell>
          <cell r="AZ311">
            <v>7968951.7508333335</v>
          </cell>
        </row>
        <row r="312">
          <cell r="Q312">
            <v>3592860.68</v>
          </cell>
          <cell r="S312">
            <v>3726699.2</v>
          </cell>
          <cell r="U312">
            <v>3709950.87</v>
          </cell>
          <cell r="V312">
            <v>3741965.06</v>
          </cell>
          <cell r="W312">
            <v>3880110</v>
          </cell>
          <cell r="Y312">
            <v>3756949.55</v>
          </cell>
          <cell r="AA312">
            <v>3737685.68</v>
          </cell>
          <cell r="AJ312">
            <v>3470041.0066666664</v>
          </cell>
          <cell r="AN312">
            <v>3517609.9820833332</v>
          </cell>
          <cell r="AR312">
            <v>3663612.8554166667</v>
          </cell>
          <cell r="AV312">
            <v>3766630.2962500001</v>
          </cell>
          <cell r="AZ312">
            <v>3809428.8283333327</v>
          </cell>
        </row>
        <row r="313">
          <cell r="Q313">
            <v>190932.86</v>
          </cell>
          <cell r="S313">
            <v>190932.86</v>
          </cell>
          <cell r="U313">
            <v>190932.86</v>
          </cell>
          <cell r="V313">
            <v>0</v>
          </cell>
          <cell r="W313">
            <v>0</v>
          </cell>
          <cell r="Y313">
            <v>0</v>
          </cell>
          <cell r="AA313">
            <v>0</v>
          </cell>
          <cell r="AJ313">
            <v>161816.91083333333</v>
          </cell>
          <cell r="AN313">
            <v>171944.19749999995</v>
          </cell>
          <cell r="AR313">
            <v>126382.73333333332</v>
          </cell>
          <cell r="AV313">
            <v>71599.822499999995</v>
          </cell>
          <cell r="AZ313">
            <v>7955.5358333333324</v>
          </cell>
        </row>
        <row r="314">
          <cell r="Q314">
            <v>826440.14</v>
          </cell>
          <cell r="S314">
            <v>826440.14</v>
          </cell>
          <cell r="U314">
            <v>8698.56</v>
          </cell>
          <cell r="V314">
            <v>8698.56</v>
          </cell>
          <cell r="W314">
            <v>8698.56</v>
          </cell>
          <cell r="Y314">
            <v>8698.56</v>
          </cell>
          <cell r="AA314">
            <v>8698.56</v>
          </cell>
          <cell r="AJ314">
            <v>312306.12999999995</v>
          </cell>
          <cell r="AN314">
            <v>422944.19083333336</v>
          </cell>
          <cell r="AR314">
            <v>299732.6241666667</v>
          </cell>
          <cell r="AV314">
            <v>241460.86750000002</v>
          </cell>
          <cell r="AZ314">
            <v>4711.7199999999993</v>
          </cell>
        </row>
        <row r="315">
          <cell r="Q315">
            <v>521979.19</v>
          </cell>
          <cell r="S315">
            <v>521979.19</v>
          </cell>
          <cell r="U315">
            <v>0</v>
          </cell>
          <cell r="V315">
            <v>0</v>
          </cell>
          <cell r="W315">
            <v>29345.3</v>
          </cell>
          <cell r="Y315">
            <v>19671.32</v>
          </cell>
          <cell r="AA315">
            <v>0</v>
          </cell>
          <cell r="AJ315">
            <v>617037.8175</v>
          </cell>
          <cell r="AN315">
            <v>497767.6412500001</v>
          </cell>
          <cell r="AR315">
            <v>272935.11458333326</v>
          </cell>
          <cell r="AV315">
            <v>117829.97875000001</v>
          </cell>
          <cell r="AZ315">
            <v>7363.2716666666674</v>
          </cell>
        </row>
        <row r="316">
          <cell r="Q316">
            <v>55.82</v>
          </cell>
          <cell r="S316">
            <v>55.82</v>
          </cell>
          <cell r="U316">
            <v>0</v>
          </cell>
          <cell r="V316">
            <v>0</v>
          </cell>
          <cell r="W316">
            <v>0</v>
          </cell>
          <cell r="Y316">
            <v>-3819.9</v>
          </cell>
          <cell r="AA316">
            <v>0</v>
          </cell>
          <cell r="AJ316">
            <v>543520.44999999995</v>
          </cell>
          <cell r="AN316">
            <v>64724.252500000002</v>
          </cell>
          <cell r="AR316">
            <v>923.86291666666659</v>
          </cell>
          <cell r="AV316">
            <v>-625.02083333333337</v>
          </cell>
          <cell r="AZ316">
            <v>-636.65</v>
          </cell>
        </row>
        <row r="317">
          <cell r="Q317">
            <v>13530.88</v>
          </cell>
          <cell r="S317">
            <v>13530.88</v>
          </cell>
          <cell r="U317">
            <v>0</v>
          </cell>
          <cell r="V317">
            <v>0</v>
          </cell>
          <cell r="W317">
            <v>0</v>
          </cell>
          <cell r="Y317">
            <v>0</v>
          </cell>
          <cell r="AA317">
            <v>0</v>
          </cell>
          <cell r="AJ317">
            <v>2513.2874999999999</v>
          </cell>
          <cell r="AN317">
            <v>6459.7941666666666</v>
          </cell>
          <cell r="AR317">
            <v>6459.7941666666666</v>
          </cell>
          <cell r="AV317">
            <v>3946.5066666666667</v>
          </cell>
          <cell r="AZ317">
            <v>0</v>
          </cell>
        </row>
        <row r="318">
          <cell r="Q318">
            <v>123787.93</v>
          </cell>
          <cell r="S318">
            <v>123787.93</v>
          </cell>
          <cell r="U318">
            <v>123787.93</v>
          </cell>
          <cell r="V318">
            <v>123787.93</v>
          </cell>
          <cell r="W318">
            <v>123787.93</v>
          </cell>
          <cell r="Y318">
            <v>123787.93</v>
          </cell>
          <cell r="AA318">
            <v>123787.93</v>
          </cell>
          <cell r="AJ318">
            <v>1630157.8304166666</v>
          </cell>
          <cell r="AN318">
            <v>1671420.4737499999</v>
          </cell>
          <cell r="AR318">
            <v>1225183.1170833332</v>
          </cell>
          <cell r="AV318">
            <v>108314.43874999997</v>
          </cell>
          <cell r="AZ318">
            <v>67051.795416666646</v>
          </cell>
        </row>
        <row r="319">
          <cell r="AA319">
            <v>0</v>
          </cell>
          <cell r="AJ319">
            <v>0</v>
          </cell>
          <cell r="AN319">
            <v>0</v>
          </cell>
          <cell r="AR319">
            <v>0</v>
          </cell>
          <cell r="AV319">
            <v>0</v>
          </cell>
          <cell r="AZ319">
            <v>87437.74083333333</v>
          </cell>
        </row>
        <row r="320">
          <cell r="Q320">
            <v>0</v>
          </cell>
          <cell r="S320">
            <v>0</v>
          </cell>
          <cell r="U320">
            <v>0</v>
          </cell>
          <cell r="V320">
            <v>0</v>
          </cell>
          <cell r="W320">
            <v>0</v>
          </cell>
          <cell r="Y320">
            <v>0</v>
          </cell>
          <cell r="AA320">
            <v>0</v>
          </cell>
          <cell r="AJ320">
            <v>53716.127083333326</v>
          </cell>
          <cell r="AN320">
            <v>31098.810416666664</v>
          </cell>
          <cell r="AR320">
            <v>8481.4937499999996</v>
          </cell>
          <cell r="AV320">
            <v>0</v>
          </cell>
          <cell r="AZ320">
            <v>0</v>
          </cell>
        </row>
        <row r="321">
          <cell r="Q321">
            <v>1009738.25</v>
          </cell>
          <cell r="S321">
            <v>1009738.25</v>
          </cell>
          <cell r="U321">
            <v>1009738.25</v>
          </cell>
          <cell r="V321">
            <v>0</v>
          </cell>
          <cell r="W321">
            <v>0</v>
          </cell>
          <cell r="Y321">
            <v>0</v>
          </cell>
          <cell r="AA321">
            <v>0</v>
          </cell>
          <cell r="AJ321">
            <v>42072.427083333336</v>
          </cell>
          <cell r="AN321">
            <v>378651.84375</v>
          </cell>
          <cell r="AR321">
            <v>420724.27083333331</v>
          </cell>
          <cell r="AV321">
            <v>378651.84375</v>
          </cell>
          <cell r="AZ321">
            <v>42072.427083333336</v>
          </cell>
        </row>
        <row r="322">
          <cell r="Q322">
            <v>0</v>
          </cell>
          <cell r="S322">
            <v>0</v>
          </cell>
          <cell r="U322">
            <v>0</v>
          </cell>
          <cell r="V322">
            <v>0</v>
          </cell>
          <cell r="W322">
            <v>0</v>
          </cell>
          <cell r="Y322">
            <v>0</v>
          </cell>
          <cell r="AA322">
            <v>0</v>
          </cell>
          <cell r="AJ322">
            <v>0</v>
          </cell>
          <cell r="AN322">
            <v>0</v>
          </cell>
          <cell r="AR322">
            <v>0</v>
          </cell>
          <cell r="AV322">
            <v>0</v>
          </cell>
          <cell r="AZ322">
            <v>0</v>
          </cell>
        </row>
        <row r="323">
          <cell r="Q323">
            <v>2465032.23</v>
          </cell>
          <cell r="S323">
            <v>2704538.63</v>
          </cell>
          <cell r="U323">
            <v>2906408.68</v>
          </cell>
          <cell r="V323">
            <v>3049913.52</v>
          </cell>
          <cell r="W323">
            <v>2963123.53</v>
          </cell>
          <cell r="Y323">
            <v>2849300.16</v>
          </cell>
          <cell r="AA323">
            <v>2781643.79</v>
          </cell>
          <cell r="AJ323">
            <v>2268877.7270833333</v>
          </cell>
          <cell r="AN323">
            <v>2483046.4091666667</v>
          </cell>
          <cell r="AR323">
            <v>2623464.5195833333</v>
          </cell>
          <cell r="AV323">
            <v>2793219.8629166665</v>
          </cell>
          <cell r="AZ323">
            <v>3005854.5020833337</v>
          </cell>
        </row>
        <row r="324">
          <cell r="Q324">
            <v>873329.15</v>
          </cell>
          <cell r="S324">
            <v>857157.85</v>
          </cell>
          <cell r="U324">
            <v>871444.67</v>
          </cell>
          <cell r="V324">
            <v>806273.01</v>
          </cell>
          <cell r="W324">
            <v>804923.6</v>
          </cell>
          <cell r="Y324">
            <v>744882.97</v>
          </cell>
          <cell r="AA324">
            <v>593228.57999999996</v>
          </cell>
          <cell r="AJ324">
            <v>1100641.8029166667</v>
          </cell>
          <cell r="AN324">
            <v>969349.56458333321</v>
          </cell>
          <cell r="AR324">
            <v>869978.59833333327</v>
          </cell>
          <cell r="AV324">
            <v>762250.98583333334</v>
          </cell>
          <cell r="AZ324">
            <v>664777.85499999986</v>
          </cell>
        </row>
        <row r="325">
          <cell r="Q325">
            <v>0</v>
          </cell>
          <cell r="S325">
            <v>0</v>
          </cell>
          <cell r="U325">
            <v>0</v>
          </cell>
          <cell r="V325">
            <v>0</v>
          </cell>
          <cell r="W325">
            <v>0</v>
          </cell>
          <cell r="Y325">
            <v>0</v>
          </cell>
          <cell r="AA325">
            <v>0</v>
          </cell>
          <cell r="AJ325">
            <v>0</v>
          </cell>
          <cell r="AN325">
            <v>0</v>
          </cell>
          <cell r="AR325">
            <v>0</v>
          </cell>
          <cell r="AV325">
            <v>0</v>
          </cell>
          <cell r="AZ325">
            <v>0</v>
          </cell>
        </row>
        <row r="326">
          <cell r="Q326">
            <v>0</v>
          </cell>
          <cell r="S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0</v>
          </cell>
          <cell r="AA326">
            <v>0</v>
          </cell>
          <cell r="AJ326">
            <v>0</v>
          </cell>
          <cell r="AN326">
            <v>0</v>
          </cell>
          <cell r="AR326">
            <v>0</v>
          </cell>
          <cell r="AV326">
            <v>0</v>
          </cell>
          <cell r="AZ326">
            <v>0</v>
          </cell>
        </row>
        <row r="327">
          <cell r="Q327">
            <v>114772.51</v>
          </cell>
          <cell r="S327">
            <v>147133.41</v>
          </cell>
          <cell r="U327">
            <v>192808.37</v>
          </cell>
          <cell r="V327">
            <v>217879.67999999999</v>
          </cell>
          <cell r="W327">
            <v>238199.27</v>
          </cell>
          <cell r="Y327">
            <v>242001.82</v>
          </cell>
          <cell r="AA327">
            <v>308465.37</v>
          </cell>
          <cell r="AJ327">
            <v>34043.377916666665</v>
          </cell>
          <cell r="AN327">
            <v>83869.021249999991</v>
          </cell>
          <cell r="AR327">
            <v>151508.58041666666</v>
          </cell>
          <cell r="AV327">
            <v>222828.89</v>
          </cell>
          <cell r="AZ327">
            <v>295195.16875000001</v>
          </cell>
        </row>
        <row r="328">
          <cell r="Q328">
            <v>38919608.960000001</v>
          </cell>
          <cell r="S328">
            <v>31624434.75</v>
          </cell>
          <cell r="U328">
            <v>26479524.129999999</v>
          </cell>
          <cell r="V328">
            <v>27779200.210000001</v>
          </cell>
          <cell r="W328">
            <v>33058033.059999999</v>
          </cell>
          <cell r="Y328">
            <v>35317042.43</v>
          </cell>
          <cell r="AA328">
            <v>34975907.219999999</v>
          </cell>
          <cell r="AJ328">
            <v>34865754.038333327</v>
          </cell>
          <cell r="AN328">
            <v>39566579.71791666</v>
          </cell>
          <cell r="AR328">
            <v>38206777.445</v>
          </cell>
          <cell r="AV328">
            <v>32287838.731250007</v>
          </cell>
          <cell r="AZ328">
            <v>28675345.375833336</v>
          </cell>
        </row>
        <row r="329">
          <cell r="Q329">
            <v>7056107.8899999997</v>
          </cell>
          <cell r="S329">
            <v>5530378.4100000001</v>
          </cell>
          <cell r="U329">
            <v>4196739.07</v>
          </cell>
          <cell r="V329">
            <v>8304363.8200000003</v>
          </cell>
          <cell r="W329">
            <v>7681886.54</v>
          </cell>
          <cell r="Y329">
            <v>7434885.5800000001</v>
          </cell>
          <cell r="AA329">
            <v>7184798.4900000002</v>
          </cell>
          <cell r="AJ329">
            <v>7405891.3862499995</v>
          </cell>
          <cell r="AN329">
            <v>7417822.0804166654</v>
          </cell>
          <cell r="AR329">
            <v>7181372.9349999996</v>
          </cell>
          <cell r="AV329">
            <v>6628943.8587500006</v>
          </cell>
          <cell r="AZ329">
            <v>6986502.1870833337</v>
          </cell>
        </row>
        <row r="330">
          <cell r="Q330">
            <v>60567476.310000002</v>
          </cell>
          <cell r="S330">
            <v>47636665.810000002</v>
          </cell>
          <cell r="U330">
            <v>35048420.770000003</v>
          </cell>
          <cell r="V330">
            <v>41454188.509999998</v>
          </cell>
          <cell r="W330">
            <v>47383496.969999999</v>
          </cell>
          <cell r="Y330">
            <v>50166856.020000003</v>
          </cell>
          <cell r="AA330">
            <v>51078367.020000003</v>
          </cell>
          <cell r="AJ330">
            <v>38895323.555833332</v>
          </cell>
          <cell r="AN330">
            <v>45466516.791249998</v>
          </cell>
          <cell r="AR330">
            <v>49952551.657083333</v>
          </cell>
          <cell r="AV330">
            <v>47311322.00666666</v>
          </cell>
          <cell r="AZ330">
            <v>45380436.170833342</v>
          </cell>
        </row>
        <row r="331">
          <cell r="Q331">
            <v>0</v>
          </cell>
          <cell r="S331">
            <v>0</v>
          </cell>
          <cell r="U331">
            <v>0</v>
          </cell>
          <cell r="V331">
            <v>0</v>
          </cell>
          <cell r="W331">
            <v>0</v>
          </cell>
          <cell r="Y331">
            <v>0</v>
          </cell>
          <cell r="AA331">
            <v>0</v>
          </cell>
          <cell r="AJ331">
            <v>955723.84583333333</v>
          </cell>
          <cell r="AN331">
            <v>0</v>
          </cell>
          <cell r="AR331">
            <v>0</v>
          </cell>
          <cell r="AV331">
            <v>0</v>
          </cell>
          <cell r="AZ331">
            <v>0</v>
          </cell>
        </row>
        <row r="332">
          <cell r="Q332">
            <v>576201.30000000005</v>
          </cell>
          <cell r="S332">
            <v>576201.30000000005</v>
          </cell>
          <cell r="U332">
            <v>576201.30000000005</v>
          </cell>
          <cell r="V332">
            <v>576201.30000000005</v>
          </cell>
          <cell r="W332">
            <v>576201.30000000005</v>
          </cell>
          <cell r="Y332">
            <v>576201.30000000005</v>
          </cell>
          <cell r="AA332">
            <v>576201.30000000005</v>
          </cell>
          <cell r="AJ332">
            <v>576201.29999999993</v>
          </cell>
          <cell r="AN332">
            <v>576201.29999999993</v>
          </cell>
          <cell r="AR332">
            <v>576201.29999999993</v>
          </cell>
          <cell r="AV332">
            <v>576201.29999999993</v>
          </cell>
          <cell r="AZ332">
            <v>576201.29999999993</v>
          </cell>
        </row>
        <row r="333">
          <cell r="Q333">
            <v>27666.98</v>
          </cell>
          <cell r="S333">
            <v>83834.84</v>
          </cell>
          <cell r="U333">
            <v>144089.84</v>
          </cell>
          <cell r="V333">
            <v>144089.84</v>
          </cell>
          <cell r="W333">
            <v>144089.84</v>
          </cell>
          <cell r="Y333">
            <v>144089.84</v>
          </cell>
          <cell r="AA333">
            <v>43316.27</v>
          </cell>
          <cell r="AJ333">
            <v>69967.68541666666</v>
          </cell>
          <cell r="AN333">
            <v>71646.031666666662</v>
          </cell>
          <cell r="AR333">
            <v>98546.131666666653</v>
          </cell>
          <cell r="AV333">
            <v>102954.10208333332</v>
          </cell>
          <cell r="AZ333">
            <v>92285.022500000006</v>
          </cell>
        </row>
        <row r="334">
          <cell r="Q334">
            <v>2034.05</v>
          </cell>
          <cell r="S334">
            <v>678.05</v>
          </cell>
          <cell r="U334">
            <v>39421.25</v>
          </cell>
          <cell r="V334">
            <v>35837.5</v>
          </cell>
          <cell r="W334">
            <v>32253.75</v>
          </cell>
          <cell r="Y334">
            <v>25086.25</v>
          </cell>
          <cell r="AA334">
            <v>0</v>
          </cell>
          <cell r="AJ334">
            <v>4334.7712500000007</v>
          </cell>
          <cell r="AN334">
            <v>5060.8458333333338</v>
          </cell>
          <cell r="AR334">
            <v>13778.079166666665</v>
          </cell>
          <cell r="AV334">
            <v>15485.197916666666</v>
          </cell>
          <cell r="AZ334">
            <v>15222.96875</v>
          </cell>
        </row>
        <row r="335">
          <cell r="Q335">
            <v>0</v>
          </cell>
          <cell r="S335">
            <v>0</v>
          </cell>
          <cell r="U335">
            <v>0</v>
          </cell>
          <cell r="V335">
            <v>0</v>
          </cell>
          <cell r="W335">
            <v>0</v>
          </cell>
          <cell r="Y335">
            <v>0</v>
          </cell>
          <cell r="AA335">
            <v>0</v>
          </cell>
          <cell r="AJ335">
            <v>0</v>
          </cell>
          <cell r="AN335">
            <v>0</v>
          </cell>
          <cell r="AR335">
            <v>0</v>
          </cell>
          <cell r="AV335">
            <v>0</v>
          </cell>
          <cell r="AZ335">
            <v>0</v>
          </cell>
        </row>
        <row r="336">
          <cell r="Q336">
            <v>2600231.17</v>
          </cell>
          <cell r="S336">
            <v>2100830.0499999998</v>
          </cell>
          <cell r="U336">
            <v>1633978.93</v>
          </cell>
          <cell r="V336">
            <v>1400553.37</v>
          </cell>
          <cell r="W336">
            <v>1167127.81</v>
          </cell>
          <cell r="Y336">
            <v>700276.69</v>
          </cell>
          <cell r="AA336">
            <v>233425.57</v>
          </cell>
          <cell r="AJ336">
            <v>1189509.3445833335</v>
          </cell>
          <cell r="AN336">
            <v>1273261.3262499999</v>
          </cell>
          <cell r="AR336">
            <v>1293095.41625</v>
          </cell>
          <cell r="AV336">
            <v>1305746.6595833332</v>
          </cell>
          <cell r="AZ336">
            <v>1424279.0062499999</v>
          </cell>
        </row>
        <row r="337">
          <cell r="Q337">
            <v>8697.24</v>
          </cell>
          <cell r="S337">
            <v>5218.3599999999997</v>
          </cell>
          <cell r="U337">
            <v>1739.48</v>
          </cell>
          <cell r="V337">
            <v>0</v>
          </cell>
          <cell r="W337">
            <v>23259.23</v>
          </cell>
          <cell r="Y337">
            <v>18045.27</v>
          </cell>
          <cell r="AA337">
            <v>14035.21</v>
          </cell>
          <cell r="AJ337">
            <v>9730.9654166666642</v>
          </cell>
          <cell r="AN337">
            <v>9573.5154166666671</v>
          </cell>
          <cell r="AR337">
            <v>10231.652083333334</v>
          </cell>
          <cell r="AV337">
            <v>10851.348749999999</v>
          </cell>
          <cell r="AZ337">
            <v>11116.925416666665</v>
          </cell>
        </row>
        <row r="338">
          <cell r="Q338">
            <v>0</v>
          </cell>
          <cell r="S338">
            <v>0</v>
          </cell>
          <cell r="U338">
            <v>0</v>
          </cell>
          <cell r="V338">
            <v>0</v>
          </cell>
          <cell r="W338">
            <v>0</v>
          </cell>
          <cell r="Y338">
            <v>0</v>
          </cell>
          <cell r="AA338">
            <v>0</v>
          </cell>
          <cell r="AJ338">
            <v>0</v>
          </cell>
          <cell r="AN338">
            <v>0</v>
          </cell>
          <cell r="AR338">
            <v>0</v>
          </cell>
          <cell r="AV338">
            <v>0</v>
          </cell>
          <cell r="AZ338">
            <v>0</v>
          </cell>
        </row>
        <row r="339">
          <cell r="Q339">
            <v>3162.15</v>
          </cell>
          <cell r="S339">
            <v>26575.79</v>
          </cell>
          <cell r="U339">
            <v>21885.95</v>
          </cell>
          <cell r="V339">
            <v>19541.03</v>
          </cell>
          <cell r="W339">
            <v>17196.11</v>
          </cell>
          <cell r="Y339">
            <v>12506.27</v>
          </cell>
          <cell r="AA339">
            <v>7816.43</v>
          </cell>
          <cell r="AJ339">
            <v>13735.482083333334</v>
          </cell>
          <cell r="AN339">
            <v>13775.753333333332</v>
          </cell>
          <cell r="AR339">
            <v>13710.58</v>
          </cell>
          <cell r="AV339">
            <v>13680.953333333333</v>
          </cell>
          <cell r="AZ339">
            <v>14154.240833333335</v>
          </cell>
        </row>
        <row r="340">
          <cell r="Q340">
            <v>512596.01</v>
          </cell>
          <cell r="S340">
            <v>0</v>
          </cell>
          <cell r="U340">
            <v>0</v>
          </cell>
          <cell r="V340">
            <v>0</v>
          </cell>
          <cell r="W340">
            <v>0</v>
          </cell>
          <cell r="Y340">
            <v>0</v>
          </cell>
          <cell r="AA340">
            <v>0</v>
          </cell>
          <cell r="AJ340">
            <v>885150.92999999982</v>
          </cell>
          <cell r="AN340">
            <v>784149.86708333343</v>
          </cell>
          <cell r="AR340">
            <v>320372.51041666663</v>
          </cell>
          <cell r="AV340">
            <v>51869.833749999998</v>
          </cell>
          <cell r="AZ340">
            <v>0</v>
          </cell>
        </row>
        <row r="341">
          <cell r="Q341">
            <v>24649.96</v>
          </cell>
          <cell r="S341">
            <v>16433.28</v>
          </cell>
          <cell r="U341">
            <v>8216.6</v>
          </cell>
          <cell r="V341">
            <v>4108.26</v>
          </cell>
          <cell r="W341">
            <v>0</v>
          </cell>
          <cell r="Y341">
            <v>46495</v>
          </cell>
          <cell r="AA341">
            <v>37196</v>
          </cell>
          <cell r="AJ341">
            <v>26458.847916666666</v>
          </cell>
          <cell r="AN341">
            <v>26536.891250000004</v>
          </cell>
          <cell r="AR341">
            <v>23317.353333333333</v>
          </cell>
          <cell r="AV341">
            <v>24760.473333333332</v>
          </cell>
          <cell r="AZ341">
            <v>25482.046666666665</v>
          </cell>
        </row>
        <row r="342">
          <cell r="Q342">
            <v>168662.03</v>
          </cell>
          <cell r="S342">
            <v>137996.21</v>
          </cell>
          <cell r="U342">
            <v>107330.39</v>
          </cell>
          <cell r="V342">
            <v>91997.48</v>
          </cell>
          <cell r="W342">
            <v>76664.570000000007</v>
          </cell>
          <cell r="Y342">
            <v>45998.75</v>
          </cell>
          <cell r="AA342">
            <v>15332.93</v>
          </cell>
          <cell r="AJ342">
            <v>84078.519166666665</v>
          </cell>
          <cell r="AN342">
            <v>84228.765833333324</v>
          </cell>
          <cell r="AR342">
            <v>84312.239166666681</v>
          </cell>
          <cell r="AV342">
            <v>82995.671250000014</v>
          </cell>
          <cell r="AZ342">
            <v>74255.181250000009</v>
          </cell>
        </row>
        <row r="343">
          <cell r="Q343">
            <v>11837.53</v>
          </cell>
          <cell r="S343">
            <v>9321.11</v>
          </cell>
          <cell r="U343">
            <v>5025.03</v>
          </cell>
          <cell r="V343">
            <v>5876.99</v>
          </cell>
          <cell r="W343">
            <v>45518.95</v>
          </cell>
          <cell r="Y343">
            <v>37762.370000000003</v>
          </cell>
          <cell r="AA343">
            <v>30005.79</v>
          </cell>
          <cell r="AJ343">
            <v>23143.764999999999</v>
          </cell>
          <cell r="AN343">
            <v>17076.016249999997</v>
          </cell>
          <cell r="AR343">
            <v>17966.72625</v>
          </cell>
          <cell r="AV343">
            <v>22658.287916666664</v>
          </cell>
          <cell r="AZ343">
            <v>25041.136666666669</v>
          </cell>
        </row>
        <row r="344">
          <cell r="Q344">
            <v>664311.64</v>
          </cell>
          <cell r="S344">
            <v>221437.18</v>
          </cell>
          <cell r="U344">
            <v>2932474.49</v>
          </cell>
          <cell r="V344">
            <v>2665885.9</v>
          </cell>
          <cell r="W344">
            <v>2399297.31</v>
          </cell>
          <cell r="Y344">
            <v>1866120.13</v>
          </cell>
          <cell r="AA344">
            <v>1332328.3500000001</v>
          </cell>
          <cell r="AJ344">
            <v>1164809.8774999997</v>
          </cell>
          <cell r="AN344">
            <v>1213060.5216666667</v>
          </cell>
          <cell r="AR344">
            <v>1374053.1912500001</v>
          </cell>
          <cell r="AV344">
            <v>1449197.9195833334</v>
          </cell>
          <cell r="AZ344">
            <v>1455234.9570833331</v>
          </cell>
        </row>
        <row r="345">
          <cell r="Q345">
            <v>16486.25</v>
          </cell>
          <cell r="S345">
            <v>13488.75</v>
          </cell>
          <cell r="U345">
            <v>10491.25</v>
          </cell>
          <cell r="V345">
            <v>8992.5</v>
          </cell>
          <cell r="W345">
            <v>7493.75</v>
          </cell>
          <cell r="Y345">
            <v>4496.25</v>
          </cell>
          <cell r="AA345">
            <v>1498.75</v>
          </cell>
          <cell r="AJ345">
            <v>8243.125</v>
          </cell>
          <cell r="AN345">
            <v>8243.125</v>
          </cell>
          <cell r="AR345">
            <v>8243.125</v>
          </cell>
          <cell r="AV345">
            <v>8166.736249999999</v>
          </cell>
          <cell r="AZ345">
            <v>7666.7395833333321</v>
          </cell>
        </row>
        <row r="346">
          <cell r="Q346">
            <v>0</v>
          </cell>
          <cell r="S346">
            <v>18333.330000000002</v>
          </cell>
          <cell r="U346">
            <v>36666.67</v>
          </cell>
          <cell r="V346">
            <v>18333.34</v>
          </cell>
          <cell r="W346">
            <v>55000</v>
          </cell>
          <cell r="Y346">
            <v>18333.330000000002</v>
          </cell>
          <cell r="AA346">
            <v>36666.67</v>
          </cell>
          <cell r="AJ346">
            <v>32083.33666666667</v>
          </cell>
          <cell r="AN346">
            <v>32083.334999999995</v>
          </cell>
          <cell r="AR346">
            <v>32083.333750000005</v>
          </cell>
          <cell r="AV346">
            <v>32083.333333333332</v>
          </cell>
          <cell r="AZ346">
            <v>32569.447083333333</v>
          </cell>
        </row>
        <row r="347">
          <cell r="Q347">
            <v>60697.5</v>
          </cell>
          <cell r="S347">
            <v>0</v>
          </cell>
          <cell r="U347">
            <v>303487.5</v>
          </cell>
          <cell r="V347">
            <v>273138.75</v>
          </cell>
          <cell r="W347">
            <v>242790</v>
          </cell>
          <cell r="Y347">
            <v>182092.5</v>
          </cell>
          <cell r="AA347">
            <v>121395</v>
          </cell>
          <cell r="AJ347">
            <v>166918.125</v>
          </cell>
          <cell r="AN347">
            <v>166918.125</v>
          </cell>
          <cell r="AR347">
            <v>166918.125</v>
          </cell>
          <cell r="AV347">
            <v>166918.125</v>
          </cell>
          <cell r="AZ347">
            <v>153429.79166666666</v>
          </cell>
        </row>
        <row r="348">
          <cell r="Q348">
            <v>0</v>
          </cell>
          <cell r="S348">
            <v>1052105.8999999999</v>
          </cell>
          <cell r="U348">
            <v>841684.72</v>
          </cell>
          <cell r="V348">
            <v>736474.13</v>
          </cell>
          <cell r="W348">
            <v>631263.54</v>
          </cell>
          <cell r="Y348">
            <v>420842.36</v>
          </cell>
          <cell r="AA348">
            <v>210421.18</v>
          </cell>
          <cell r="AJ348">
            <v>353278.14583333331</v>
          </cell>
          <cell r="AN348">
            <v>503640.31875000003</v>
          </cell>
          <cell r="AR348">
            <v>559903.76208333333</v>
          </cell>
          <cell r="AV348">
            <v>578658.245</v>
          </cell>
          <cell r="AZ348">
            <v>579989.18666666665</v>
          </cell>
        </row>
        <row r="349">
          <cell r="U349">
            <v>800354</v>
          </cell>
          <cell r="V349">
            <v>713359</v>
          </cell>
          <cell r="W349">
            <v>626364</v>
          </cell>
          <cell r="Y349">
            <v>452374</v>
          </cell>
          <cell r="AA349">
            <v>278384</v>
          </cell>
          <cell r="AJ349">
            <v>0</v>
          </cell>
          <cell r="AN349">
            <v>107293.83333333333</v>
          </cell>
          <cell r="AR349">
            <v>316081.83333333331</v>
          </cell>
          <cell r="AV349">
            <v>408876.5</v>
          </cell>
          <cell r="AZ349">
            <v>336061.43</v>
          </cell>
        </row>
        <row r="350">
          <cell r="Q350">
            <v>0</v>
          </cell>
          <cell r="S350">
            <v>0</v>
          </cell>
          <cell r="U350">
            <v>0</v>
          </cell>
          <cell r="V350">
            <v>0</v>
          </cell>
          <cell r="W350">
            <v>0</v>
          </cell>
          <cell r="Y350">
            <v>0</v>
          </cell>
          <cell r="AA350">
            <v>0</v>
          </cell>
          <cell r="AJ350">
            <v>0</v>
          </cell>
          <cell r="AN350">
            <v>0</v>
          </cell>
          <cell r="AR350">
            <v>0</v>
          </cell>
          <cell r="AV350">
            <v>0</v>
          </cell>
          <cell r="AZ350">
            <v>0</v>
          </cell>
        </row>
        <row r="351">
          <cell r="Q351">
            <v>6173.42</v>
          </cell>
          <cell r="S351">
            <v>5336.72</v>
          </cell>
          <cell r="U351">
            <v>4120.1000000000004</v>
          </cell>
          <cell r="V351">
            <v>4678.3900000000003</v>
          </cell>
          <cell r="W351">
            <v>8611.68</v>
          </cell>
          <cell r="Y351">
            <v>6790.18</v>
          </cell>
          <cell r="AA351">
            <v>6254.5</v>
          </cell>
          <cell r="AJ351">
            <v>5485.3458333333338</v>
          </cell>
          <cell r="AN351">
            <v>5521.9179166666663</v>
          </cell>
          <cell r="AR351">
            <v>6038.3</v>
          </cell>
          <cell r="AV351">
            <v>6152.8408333333327</v>
          </cell>
          <cell r="AZ351">
            <v>6288.1704166666668</v>
          </cell>
        </row>
        <row r="352">
          <cell r="Q352">
            <v>0</v>
          </cell>
          <cell r="S352">
            <v>0</v>
          </cell>
          <cell r="U352">
            <v>0</v>
          </cell>
          <cell r="V352">
            <v>0</v>
          </cell>
          <cell r="W352">
            <v>0</v>
          </cell>
          <cell r="Y352">
            <v>0</v>
          </cell>
          <cell r="AA352">
            <v>0</v>
          </cell>
          <cell r="AJ352">
            <v>0</v>
          </cell>
          <cell r="AN352">
            <v>0</v>
          </cell>
          <cell r="AR352">
            <v>0</v>
          </cell>
          <cell r="AV352">
            <v>0</v>
          </cell>
          <cell r="AZ352">
            <v>0</v>
          </cell>
        </row>
        <row r="353">
          <cell r="Q353">
            <v>0</v>
          </cell>
          <cell r="S353">
            <v>0</v>
          </cell>
          <cell r="U353">
            <v>0</v>
          </cell>
          <cell r="V353">
            <v>0</v>
          </cell>
          <cell r="W353">
            <v>0</v>
          </cell>
          <cell r="Y353">
            <v>0</v>
          </cell>
          <cell r="AA353">
            <v>0</v>
          </cell>
          <cell r="AJ353">
            <v>0</v>
          </cell>
          <cell r="AN353">
            <v>0</v>
          </cell>
          <cell r="AR353">
            <v>0</v>
          </cell>
          <cell r="AV353">
            <v>0</v>
          </cell>
          <cell r="AZ353">
            <v>0</v>
          </cell>
        </row>
        <row r="354">
          <cell r="Q354">
            <v>0</v>
          </cell>
          <cell r="S354">
            <v>1095353.95</v>
          </cell>
          <cell r="U354">
            <v>876283.17</v>
          </cell>
          <cell r="V354">
            <v>766747.78</v>
          </cell>
          <cell r="W354">
            <v>657212.39</v>
          </cell>
          <cell r="Y354">
            <v>438141.61</v>
          </cell>
          <cell r="AA354">
            <v>219070.83</v>
          </cell>
          <cell r="AJ354">
            <v>527771.81750000012</v>
          </cell>
          <cell r="AN354">
            <v>531726.55041666667</v>
          </cell>
          <cell r="AR354">
            <v>574873.40708333335</v>
          </cell>
          <cell r="AV354">
            <v>589255.6908333333</v>
          </cell>
          <cell r="AZ354">
            <v>603868.3158333333</v>
          </cell>
        </row>
        <row r="355">
          <cell r="Q355">
            <v>0</v>
          </cell>
          <cell r="S355">
            <v>0</v>
          </cell>
          <cell r="U355">
            <v>2604883.7799999998</v>
          </cell>
          <cell r="V355">
            <v>994833</v>
          </cell>
          <cell r="W355">
            <v>0</v>
          </cell>
          <cell r="Y355">
            <v>1175111.57</v>
          </cell>
          <cell r="AA355">
            <v>2993380.23</v>
          </cell>
          <cell r="AJ355">
            <v>1904481.4229166666</v>
          </cell>
          <cell r="AN355">
            <v>1845055.1866666665</v>
          </cell>
          <cell r="AR355">
            <v>1745510.4341666664</v>
          </cell>
          <cell r="AV355">
            <v>1708376.9341666668</v>
          </cell>
          <cell r="AZ355">
            <v>1823174.4654166668</v>
          </cell>
        </row>
        <row r="356">
          <cell r="Q356">
            <v>2118.65</v>
          </cell>
          <cell r="S356">
            <v>1513.31</v>
          </cell>
          <cell r="U356">
            <v>907.97</v>
          </cell>
          <cell r="V356">
            <v>605.29999999999995</v>
          </cell>
          <cell r="W356">
            <v>302.63</v>
          </cell>
          <cell r="Y356">
            <v>3329.29</v>
          </cell>
          <cell r="AA356">
            <v>2723.95</v>
          </cell>
          <cell r="AJ356">
            <v>1623.4895833333333</v>
          </cell>
          <cell r="AN356">
            <v>1657.0929166666665</v>
          </cell>
          <cell r="AR356">
            <v>1664.6433333333332</v>
          </cell>
          <cell r="AV356">
            <v>1664.63</v>
          </cell>
          <cell r="AZ356">
            <v>1664.6166666666668</v>
          </cell>
        </row>
        <row r="357">
          <cell r="Q357">
            <v>0</v>
          </cell>
          <cell r="S357">
            <v>0</v>
          </cell>
          <cell r="U357">
            <v>0</v>
          </cell>
          <cell r="V357">
            <v>0</v>
          </cell>
          <cell r="W357">
            <v>0</v>
          </cell>
          <cell r="Y357">
            <v>0</v>
          </cell>
          <cell r="AA357">
            <v>0</v>
          </cell>
          <cell r="AJ357">
            <v>951.0383333333333</v>
          </cell>
          <cell r="AN357">
            <v>0</v>
          </cell>
          <cell r="AR357">
            <v>0</v>
          </cell>
          <cell r="AV357">
            <v>964.02250000000004</v>
          </cell>
          <cell r="AZ357">
            <v>3856.09</v>
          </cell>
        </row>
        <row r="358">
          <cell r="Q358">
            <v>24200</v>
          </cell>
          <cell r="S358">
            <v>21175</v>
          </cell>
          <cell r="U358">
            <v>18150</v>
          </cell>
          <cell r="V358">
            <v>16637.5</v>
          </cell>
          <cell r="W358">
            <v>15125</v>
          </cell>
          <cell r="Y358">
            <v>12100</v>
          </cell>
          <cell r="AA358">
            <v>9075</v>
          </cell>
          <cell r="AJ358">
            <v>33275</v>
          </cell>
          <cell r="AN358">
            <v>27225</v>
          </cell>
          <cell r="AR358">
            <v>21175</v>
          </cell>
          <cell r="AV358">
            <v>15125</v>
          </cell>
          <cell r="AZ358">
            <v>9075</v>
          </cell>
        </row>
        <row r="359">
          <cell r="Q359">
            <v>0</v>
          </cell>
          <cell r="S359">
            <v>0</v>
          </cell>
          <cell r="U359">
            <v>0</v>
          </cell>
          <cell r="V359">
            <v>0</v>
          </cell>
          <cell r="W359">
            <v>0</v>
          </cell>
          <cell r="Y359">
            <v>0</v>
          </cell>
          <cell r="AA359">
            <v>0</v>
          </cell>
          <cell r="AJ359">
            <v>0</v>
          </cell>
          <cell r="AN359">
            <v>0</v>
          </cell>
          <cell r="AR359">
            <v>0</v>
          </cell>
          <cell r="AV359">
            <v>0</v>
          </cell>
          <cell r="AZ359">
            <v>0</v>
          </cell>
        </row>
        <row r="360">
          <cell r="Q360">
            <v>0</v>
          </cell>
          <cell r="S360">
            <v>0</v>
          </cell>
          <cell r="U360">
            <v>0</v>
          </cell>
          <cell r="V360">
            <v>0</v>
          </cell>
          <cell r="W360">
            <v>0</v>
          </cell>
          <cell r="Y360">
            <v>4430.55</v>
          </cell>
          <cell r="AA360">
            <v>0</v>
          </cell>
          <cell r="AJ360">
            <v>119679.40999999999</v>
          </cell>
          <cell r="AN360">
            <v>90215.075416666674</v>
          </cell>
          <cell r="AR360">
            <v>19678.86</v>
          </cell>
          <cell r="AV360">
            <v>981.48083333333341</v>
          </cell>
          <cell r="AZ360">
            <v>981.48083333333341</v>
          </cell>
        </row>
        <row r="361">
          <cell r="Q361">
            <v>434858.41</v>
          </cell>
          <cell r="S361">
            <v>289905.61</v>
          </cell>
          <cell r="U361">
            <v>144952.81</v>
          </cell>
          <cell r="V361">
            <v>72476.41</v>
          </cell>
          <cell r="W361">
            <v>0</v>
          </cell>
          <cell r="Y361">
            <v>728088.6</v>
          </cell>
          <cell r="AA361">
            <v>582470.88</v>
          </cell>
          <cell r="AJ361">
            <v>398520.46499999991</v>
          </cell>
          <cell r="AN361">
            <v>398609.125</v>
          </cell>
          <cell r="AR361">
            <v>399063.48791666661</v>
          </cell>
          <cell r="AV361">
            <v>399950.04458333337</v>
          </cell>
          <cell r="AZ361">
            <v>400393.32124999998</v>
          </cell>
        </row>
        <row r="362">
          <cell r="Q362">
            <v>0</v>
          </cell>
          <cell r="S362">
            <v>0</v>
          </cell>
          <cell r="U362">
            <v>0</v>
          </cell>
          <cell r="V362">
            <v>0</v>
          </cell>
          <cell r="W362">
            <v>0</v>
          </cell>
          <cell r="Y362">
            <v>0</v>
          </cell>
          <cell r="AA362">
            <v>0</v>
          </cell>
          <cell r="AJ362">
            <v>0</v>
          </cell>
          <cell r="AN362">
            <v>0</v>
          </cell>
          <cell r="AR362">
            <v>0</v>
          </cell>
          <cell r="AV362">
            <v>0</v>
          </cell>
          <cell r="AZ362">
            <v>0</v>
          </cell>
        </row>
        <row r="363">
          <cell r="Q363">
            <v>9635.49</v>
          </cell>
          <cell r="S363">
            <v>0</v>
          </cell>
          <cell r="U363">
            <v>-28906.58</v>
          </cell>
          <cell r="V363">
            <v>77084.210000000006</v>
          </cell>
          <cell r="W363">
            <v>67448.679999999993</v>
          </cell>
          <cell r="Y363">
            <v>48177.62</v>
          </cell>
          <cell r="AA363">
            <v>28906.560000000001</v>
          </cell>
          <cell r="AJ363">
            <v>52983.24458333334</v>
          </cell>
          <cell r="AN363">
            <v>31315.444583333334</v>
          </cell>
          <cell r="AR363">
            <v>26497.684583333335</v>
          </cell>
          <cell r="AV363">
            <v>26497.687916666666</v>
          </cell>
          <cell r="AZ363">
            <v>46185.955833333333</v>
          </cell>
        </row>
        <row r="364">
          <cell r="Q364">
            <v>63768.98</v>
          </cell>
          <cell r="S364">
            <v>54659.14</v>
          </cell>
          <cell r="U364">
            <v>45549.3</v>
          </cell>
          <cell r="V364">
            <v>40994.379999999997</v>
          </cell>
          <cell r="W364">
            <v>36439.46</v>
          </cell>
          <cell r="Y364">
            <v>27329.62</v>
          </cell>
          <cell r="AA364">
            <v>18219.78</v>
          </cell>
          <cell r="AJ364">
            <v>50483.759166666663</v>
          </cell>
          <cell r="AN364">
            <v>68703.472499999989</v>
          </cell>
          <cell r="AR364">
            <v>54659.139999999992</v>
          </cell>
          <cell r="AV364">
            <v>36439.46</v>
          </cell>
          <cell r="AZ364">
            <v>18978.912500000002</v>
          </cell>
        </row>
        <row r="365">
          <cell r="Q365">
            <v>9635.59</v>
          </cell>
          <cell r="S365">
            <v>0</v>
          </cell>
          <cell r="U365">
            <v>-28906.57</v>
          </cell>
          <cell r="V365">
            <v>77084.22</v>
          </cell>
          <cell r="W365">
            <v>67448.7</v>
          </cell>
          <cell r="Y365">
            <v>48177.66</v>
          </cell>
          <cell r="AA365">
            <v>28906.62</v>
          </cell>
          <cell r="AJ365">
            <v>52983.285833333335</v>
          </cell>
          <cell r="AN365">
            <v>31315.48916666667</v>
          </cell>
          <cell r="AR365">
            <v>26497.722916666666</v>
          </cell>
          <cell r="AV365">
            <v>26497.719583333335</v>
          </cell>
          <cell r="AZ365">
            <v>46185.986666666664</v>
          </cell>
        </row>
        <row r="366">
          <cell r="U366">
            <v>160070.85</v>
          </cell>
          <cell r="V366">
            <v>140061.99</v>
          </cell>
          <cell r="W366">
            <v>120053.13</v>
          </cell>
          <cell r="Y366">
            <v>80035.41</v>
          </cell>
          <cell r="AA366">
            <v>40017.69</v>
          </cell>
          <cell r="AJ366">
            <v>0</v>
          </cell>
          <cell r="AN366">
            <v>21676.26125</v>
          </cell>
          <cell r="AR366">
            <v>61693.971249999995</v>
          </cell>
          <cell r="AV366">
            <v>75033.202499999999</v>
          </cell>
          <cell r="AZ366">
            <v>119116.75166666666</v>
          </cell>
        </row>
        <row r="367">
          <cell r="Q367">
            <v>0</v>
          </cell>
          <cell r="S367">
            <v>0</v>
          </cell>
          <cell r="U367">
            <v>0</v>
          </cell>
          <cell r="V367">
            <v>0</v>
          </cell>
          <cell r="W367">
            <v>0</v>
          </cell>
          <cell r="Y367">
            <v>0</v>
          </cell>
          <cell r="AA367">
            <v>0</v>
          </cell>
          <cell r="AJ367">
            <v>0</v>
          </cell>
          <cell r="AN367">
            <v>0</v>
          </cell>
          <cell r="AR367">
            <v>0</v>
          </cell>
          <cell r="AV367">
            <v>0</v>
          </cell>
          <cell r="AZ367">
            <v>0</v>
          </cell>
        </row>
        <row r="368">
          <cell r="Q368">
            <v>0</v>
          </cell>
          <cell r="S368">
            <v>0</v>
          </cell>
          <cell r="U368">
            <v>0</v>
          </cell>
          <cell r="V368">
            <v>0</v>
          </cell>
          <cell r="W368">
            <v>0</v>
          </cell>
          <cell r="Y368">
            <v>0</v>
          </cell>
          <cell r="AA368">
            <v>0</v>
          </cell>
          <cell r="AJ368">
            <v>1608098.9270833333</v>
          </cell>
          <cell r="AN368">
            <v>994097.51041666663</v>
          </cell>
          <cell r="AR368">
            <v>438572.42708333331</v>
          </cell>
          <cell r="AV368">
            <v>0</v>
          </cell>
          <cell r="AZ368">
            <v>0</v>
          </cell>
        </row>
        <row r="369">
          <cell r="AV369">
            <v>0</v>
          </cell>
          <cell r="AZ369">
            <v>0</v>
          </cell>
        </row>
        <row r="370">
          <cell r="Q370">
            <v>0</v>
          </cell>
          <cell r="S370">
            <v>0</v>
          </cell>
          <cell r="U370">
            <v>0</v>
          </cell>
          <cell r="V370">
            <v>0</v>
          </cell>
          <cell r="W370">
            <v>0</v>
          </cell>
          <cell r="Y370">
            <v>0</v>
          </cell>
          <cell r="AA370">
            <v>0</v>
          </cell>
          <cell r="AJ370">
            <v>0</v>
          </cell>
          <cell r="AN370">
            <v>0</v>
          </cell>
          <cell r="AR370">
            <v>0</v>
          </cell>
          <cell r="AV370">
            <v>0</v>
          </cell>
          <cell r="AZ370">
            <v>0</v>
          </cell>
        </row>
        <row r="371">
          <cell r="Q371">
            <v>0</v>
          </cell>
          <cell r="S371">
            <v>0</v>
          </cell>
          <cell r="U371">
            <v>0</v>
          </cell>
          <cell r="V371">
            <v>0</v>
          </cell>
          <cell r="W371">
            <v>0</v>
          </cell>
          <cell r="Y371">
            <v>0</v>
          </cell>
          <cell r="AA371">
            <v>0</v>
          </cell>
          <cell r="AJ371">
            <v>0</v>
          </cell>
          <cell r="AN371">
            <v>0</v>
          </cell>
          <cell r="AR371">
            <v>0</v>
          </cell>
          <cell r="AV371">
            <v>0</v>
          </cell>
          <cell r="AZ371">
            <v>0</v>
          </cell>
        </row>
        <row r="372">
          <cell r="Q372">
            <v>116471.42</v>
          </cell>
          <cell r="S372">
            <v>915704.14</v>
          </cell>
          <cell r="U372">
            <v>-494530.81</v>
          </cell>
          <cell r="V372">
            <v>28577.25</v>
          </cell>
          <cell r="W372">
            <v>21960.18</v>
          </cell>
          <cell r="Y372">
            <v>256074.36</v>
          </cell>
          <cell r="AA372">
            <v>111408.01</v>
          </cell>
          <cell r="AJ372">
            <v>-57130.494583333326</v>
          </cell>
          <cell r="AN372">
            <v>3094.1874999999977</v>
          </cell>
          <cell r="AR372">
            <v>102326.71999999999</v>
          </cell>
          <cell r="AV372">
            <v>113282.93583333331</v>
          </cell>
          <cell r="AZ372">
            <v>69166.212916666671</v>
          </cell>
        </row>
        <row r="373">
          <cell r="Q373">
            <v>171460.75</v>
          </cell>
          <cell r="S373">
            <v>152363.79999999999</v>
          </cell>
          <cell r="U373">
            <v>122238.96</v>
          </cell>
          <cell r="V373">
            <v>105520.8</v>
          </cell>
          <cell r="W373">
            <v>90446.399999999994</v>
          </cell>
          <cell r="Y373">
            <v>60297.599999999999</v>
          </cell>
          <cell r="AA373">
            <v>30148.799999999999</v>
          </cell>
          <cell r="AJ373">
            <v>112656.42749999999</v>
          </cell>
          <cell r="AN373">
            <v>111529.27083333331</v>
          </cell>
          <cell r="AR373">
            <v>111263.02083333331</v>
          </cell>
          <cell r="AV373">
            <v>96934.584583333344</v>
          </cell>
          <cell r="AZ373">
            <v>97874.909999999989</v>
          </cell>
        </row>
        <row r="374">
          <cell r="Q374">
            <v>17049.98</v>
          </cell>
          <cell r="S374">
            <v>11366.64</v>
          </cell>
          <cell r="U374">
            <v>5683.3</v>
          </cell>
          <cell r="V374">
            <v>2841.63</v>
          </cell>
          <cell r="W374">
            <v>0</v>
          </cell>
          <cell r="Y374">
            <v>36695</v>
          </cell>
          <cell r="AA374">
            <v>29356</v>
          </cell>
          <cell r="AJ374">
            <v>20208.328333333331</v>
          </cell>
          <cell r="AN374">
            <v>18663.875</v>
          </cell>
          <cell r="AR374">
            <v>16732.926666666666</v>
          </cell>
          <cell r="AV374">
            <v>18940.486666666668</v>
          </cell>
          <cell r="AZ374">
            <v>18056.273333333334</v>
          </cell>
        </row>
        <row r="375">
          <cell r="Q375">
            <v>31881.65</v>
          </cell>
          <cell r="S375">
            <v>21254.43</v>
          </cell>
          <cell r="U375">
            <v>10627.21</v>
          </cell>
          <cell r="V375">
            <v>5313.6</v>
          </cell>
          <cell r="W375">
            <v>42387.83</v>
          </cell>
          <cell r="Y375">
            <v>0</v>
          </cell>
          <cell r="AA375">
            <v>0</v>
          </cell>
          <cell r="AJ375">
            <v>28867.612916666669</v>
          </cell>
          <cell r="AN375">
            <v>29185.149583333332</v>
          </cell>
          <cell r="AR375">
            <v>29153.057916666668</v>
          </cell>
          <cell r="AV375">
            <v>14983.434583333335</v>
          </cell>
          <cell r="AZ375">
            <v>9704.6354166666661</v>
          </cell>
        </row>
        <row r="376">
          <cell r="Q376">
            <v>29604.73</v>
          </cell>
          <cell r="S376">
            <v>19736.47</v>
          </cell>
          <cell r="U376">
            <v>9868.2099999999991</v>
          </cell>
          <cell r="V376">
            <v>4934.08</v>
          </cell>
          <cell r="W376">
            <v>0</v>
          </cell>
          <cell r="Y376">
            <v>52343.37</v>
          </cell>
          <cell r="AA376">
            <v>41874.69</v>
          </cell>
          <cell r="AJ376">
            <v>27118.649583333332</v>
          </cell>
          <cell r="AN376">
            <v>27100.817500000005</v>
          </cell>
          <cell r="AR376">
            <v>22303.614166666666</v>
          </cell>
          <cell r="AV376">
            <v>23104.180833333336</v>
          </cell>
          <cell r="AZ376">
            <v>23504.467500000002</v>
          </cell>
        </row>
        <row r="377">
          <cell r="Q377">
            <v>99854.720000000001</v>
          </cell>
          <cell r="S377">
            <v>81699.320000000007</v>
          </cell>
          <cell r="U377">
            <v>63543.92</v>
          </cell>
          <cell r="V377">
            <v>54466.22</v>
          </cell>
          <cell r="W377">
            <v>45388.52</v>
          </cell>
          <cell r="Y377">
            <v>27233.119999999999</v>
          </cell>
          <cell r="AA377">
            <v>9077.7199999999993</v>
          </cell>
          <cell r="AJ377">
            <v>48769.9375</v>
          </cell>
          <cell r="AN377">
            <v>49458.664166666676</v>
          </cell>
          <cell r="AR377">
            <v>49841.284166666672</v>
          </cell>
          <cell r="AV377">
            <v>50050.927083333336</v>
          </cell>
          <cell r="AZ377">
            <v>50859.670416666653</v>
          </cell>
        </row>
        <row r="378">
          <cell r="Q378">
            <v>188933.52</v>
          </cell>
          <cell r="S378">
            <v>195997.29</v>
          </cell>
          <cell r="U378">
            <v>195997.3</v>
          </cell>
          <cell r="V378">
            <v>195997.3</v>
          </cell>
          <cell r="W378">
            <v>240581.26</v>
          </cell>
          <cell r="Y378">
            <v>240581.26</v>
          </cell>
          <cell r="AA378">
            <v>309059.53999999998</v>
          </cell>
          <cell r="AJ378">
            <v>114088.72666666668</v>
          </cell>
          <cell r="AN378">
            <v>178538.18666666668</v>
          </cell>
          <cell r="AR378">
            <v>175957.76041666666</v>
          </cell>
          <cell r="AV378">
            <v>246167.37083333332</v>
          </cell>
          <cell r="AZ378">
            <v>313887.9208333334</v>
          </cell>
        </row>
        <row r="379">
          <cell r="Q379">
            <v>226710</v>
          </cell>
          <cell r="S379">
            <v>188925</v>
          </cell>
          <cell r="U379">
            <v>151140</v>
          </cell>
          <cell r="V379">
            <v>132247.5</v>
          </cell>
          <cell r="W379">
            <v>113355</v>
          </cell>
          <cell r="Y379">
            <v>75570</v>
          </cell>
          <cell r="AA379">
            <v>72700</v>
          </cell>
          <cell r="AJ379">
            <v>88704.75</v>
          </cell>
          <cell r="AN379">
            <v>107647.25</v>
          </cell>
          <cell r="AR379">
            <v>119012.75</v>
          </cell>
          <cell r="AV379">
            <v>120628.95833333333</v>
          </cell>
          <cell r="AZ379">
            <v>69817.333333333328</v>
          </cell>
        </row>
        <row r="380">
          <cell r="Q380">
            <v>796665.13</v>
          </cell>
          <cell r="S380">
            <v>830218.07</v>
          </cell>
          <cell r="U380">
            <v>830218.07</v>
          </cell>
          <cell r="V380">
            <v>830218.07</v>
          </cell>
          <cell r="W380">
            <v>1017161.26</v>
          </cell>
          <cell r="Y380">
            <v>1017161.26</v>
          </cell>
          <cell r="AA380">
            <v>303549.93</v>
          </cell>
          <cell r="AJ380">
            <v>174892.17708333334</v>
          </cell>
          <cell r="AN380">
            <v>447437.41625000001</v>
          </cell>
          <cell r="AR380">
            <v>745411.04625000001</v>
          </cell>
          <cell r="AV380">
            <v>750034.98375000001</v>
          </cell>
          <cell r="AZ380">
            <v>707667.84625000006</v>
          </cell>
        </row>
        <row r="381">
          <cell r="Q381">
            <v>0</v>
          </cell>
          <cell r="S381">
            <v>442534.2</v>
          </cell>
          <cell r="U381">
            <v>354027.36</v>
          </cell>
          <cell r="V381">
            <v>309773.94</v>
          </cell>
          <cell r="W381">
            <v>265520.52</v>
          </cell>
          <cell r="Y381">
            <v>177013.68</v>
          </cell>
          <cell r="AA381">
            <v>88506.84</v>
          </cell>
          <cell r="AJ381">
            <v>238236.1575</v>
          </cell>
          <cell r="AN381">
            <v>240893.12458333335</v>
          </cell>
          <cell r="AR381">
            <v>242768.63458333336</v>
          </cell>
          <cell r="AV381">
            <v>266941.22666666663</v>
          </cell>
          <cell r="AZ381">
            <v>298539.31</v>
          </cell>
        </row>
        <row r="382">
          <cell r="Q382">
            <v>0</v>
          </cell>
          <cell r="S382">
            <v>319515</v>
          </cell>
          <cell r="U382">
            <v>255612</v>
          </cell>
          <cell r="V382">
            <v>223660.5</v>
          </cell>
          <cell r="W382">
            <v>191709</v>
          </cell>
          <cell r="Y382">
            <v>127806</v>
          </cell>
          <cell r="AA382">
            <v>63903</v>
          </cell>
          <cell r="AJ382">
            <v>175506.71000000005</v>
          </cell>
          <cell r="AN382">
            <v>168565.00166666668</v>
          </cell>
          <cell r="AR382">
            <v>173867.48166666666</v>
          </cell>
          <cell r="AV382">
            <v>191778.91666666666</v>
          </cell>
          <cell r="AZ382">
            <v>214819.14333333334</v>
          </cell>
        </row>
        <row r="383">
          <cell r="S383">
            <v>6600000</v>
          </cell>
          <cell r="U383">
            <v>0</v>
          </cell>
          <cell r="V383">
            <v>0</v>
          </cell>
          <cell r="W383">
            <v>1750000</v>
          </cell>
          <cell r="Y383">
            <v>12250000</v>
          </cell>
          <cell r="AA383">
            <v>0</v>
          </cell>
          <cell r="AJ383">
            <v>0</v>
          </cell>
          <cell r="AN383">
            <v>1100000</v>
          </cell>
          <cell r="AR383">
            <v>1902083.3333333333</v>
          </cell>
          <cell r="AV383">
            <v>2412500</v>
          </cell>
          <cell r="AZ383">
            <v>1312500</v>
          </cell>
        </row>
        <row r="384">
          <cell r="Q384">
            <v>0</v>
          </cell>
          <cell r="S384">
            <v>26436.66</v>
          </cell>
          <cell r="U384">
            <v>13218.32</v>
          </cell>
          <cell r="V384">
            <v>6609.15</v>
          </cell>
          <cell r="W384">
            <v>0</v>
          </cell>
          <cell r="Y384">
            <v>26436.74</v>
          </cell>
          <cell r="AA384">
            <v>13218.36</v>
          </cell>
          <cell r="AJ384">
            <v>15594.591666666667</v>
          </cell>
          <cell r="AN384">
            <v>15996.864999999998</v>
          </cell>
          <cell r="AR384">
            <v>16275.371666666666</v>
          </cell>
          <cell r="AV384">
            <v>16522.933333333331</v>
          </cell>
          <cell r="AZ384">
            <v>16372.713333333335</v>
          </cell>
        </row>
        <row r="385">
          <cell r="Q385">
            <v>5545.8</v>
          </cell>
          <cell r="S385">
            <v>0</v>
          </cell>
          <cell r="U385">
            <v>30500</v>
          </cell>
          <cell r="V385">
            <v>27450</v>
          </cell>
          <cell r="W385">
            <v>24400</v>
          </cell>
          <cell r="Y385">
            <v>18300</v>
          </cell>
          <cell r="AA385">
            <v>12200</v>
          </cell>
          <cell r="AJ385">
            <v>12667.165000000001</v>
          </cell>
          <cell r="AN385">
            <v>15620.468333333332</v>
          </cell>
          <cell r="AR385">
            <v>16359.361666666666</v>
          </cell>
          <cell r="AV385">
            <v>16728.814999999999</v>
          </cell>
          <cell r="AZ385">
            <v>16856.333333333332</v>
          </cell>
        </row>
        <row r="386">
          <cell r="Q386">
            <v>0</v>
          </cell>
          <cell r="S386">
            <v>332832.09999999998</v>
          </cell>
          <cell r="U386">
            <v>283972.64</v>
          </cell>
          <cell r="V386">
            <v>248476.06</v>
          </cell>
          <cell r="W386">
            <v>212979.48</v>
          </cell>
          <cell r="Y386">
            <v>141986.32</v>
          </cell>
          <cell r="AA386">
            <v>70993.16</v>
          </cell>
          <cell r="AJ386">
            <v>148078.32916666669</v>
          </cell>
          <cell r="AN386">
            <v>150685.28041666668</v>
          </cell>
          <cell r="AR386">
            <v>157062.44375000001</v>
          </cell>
          <cell r="AV386">
            <v>159188.15583333332</v>
          </cell>
          <cell r="AZ386">
            <v>94657.546666666676</v>
          </cell>
        </row>
        <row r="387">
          <cell r="Q387">
            <v>0</v>
          </cell>
          <cell r="S387">
            <v>0</v>
          </cell>
          <cell r="U387">
            <v>0</v>
          </cell>
          <cell r="V387">
            <v>0</v>
          </cell>
          <cell r="W387">
            <v>0</v>
          </cell>
          <cell r="Y387">
            <v>0</v>
          </cell>
          <cell r="AA387">
            <v>0</v>
          </cell>
          <cell r="AJ387">
            <v>0</v>
          </cell>
          <cell r="AN387">
            <v>0</v>
          </cell>
          <cell r="AR387">
            <v>0</v>
          </cell>
          <cell r="AV387">
            <v>0</v>
          </cell>
          <cell r="AZ387">
            <v>0</v>
          </cell>
        </row>
        <row r="388">
          <cell r="S388">
            <v>221443.22</v>
          </cell>
          <cell r="U388">
            <v>208417.14</v>
          </cell>
          <cell r="V388">
            <v>201904.1</v>
          </cell>
          <cell r="W388">
            <v>195391.06</v>
          </cell>
          <cell r="Y388">
            <v>182364.98</v>
          </cell>
          <cell r="AA388">
            <v>169338.9</v>
          </cell>
          <cell r="AJ388">
            <v>0</v>
          </cell>
          <cell r="AN388">
            <v>64044.852500000001</v>
          </cell>
          <cell r="AR388">
            <v>129175.20583333333</v>
          </cell>
          <cell r="AV388">
            <v>185621.50583333333</v>
          </cell>
          <cell r="AZ388">
            <v>169338.9</v>
          </cell>
        </row>
        <row r="389">
          <cell r="Q389">
            <v>113293.62</v>
          </cell>
          <cell r="S389">
            <v>130582.71</v>
          </cell>
          <cell r="U389">
            <v>168832.31</v>
          </cell>
          <cell r="V389">
            <v>168848.53</v>
          </cell>
          <cell r="W389">
            <v>1313.82</v>
          </cell>
          <cell r="Y389">
            <v>30797.759999999998</v>
          </cell>
          <cell r="AA389">
            <v>108449.96</v>
          </cell>
          <cell r="AJ389">
            <v>23669.454999999998</v>
          </cell>
          <cell r="AN389">
            <v>70470.728750000009</v>
          </cell>
          <cell r="AR389">
            <v>93291.893333333355</v>
          </cell>
          <cell r="AV389">
            <v>104809.7375</v>
          </cell>
          <cell r="AZ389">
            <v>117630.96208333335</v>
          </cell>
        </row>
        <row r="390">
          <cell r="W390">
            <v>0</v>
          </cell>
          <cell r="Y390">
            <v>0</v>
          </cell>
          <cell r="AA390">
            <v>0</v>
          </cell>
          <cell r="AJ390">
            <v>0</v>
          </cell>
          <cell r="AN390">
            <v>0</v>
          </cell>
          <cell r="AR390">
            <v>0</v>
          </cell>
          <cell r="AV390">
            <v>0</v>
          </cell>
          <cell r="AZ390">
            <v>0</v>
          </cell>
        </row>
        <row r="391">
          <cell r="Q391">
            <v>245103.43</v>
          </cell>
          <cell r="S391">
            <v>282507.26</v>
          </cell>
          <cell r="U391">
            <v>365257.8</v>
          </cell>
          <cell r="V391">
            <v>365292.89</v>
          </cell>
          <cell r="W391">
            <v>2842.37</v>
          </cell>
          <cell r="Y391">
            <v>66628.95</v>
          </cell>
          <cell r="AA391">
            <v>234624.48</v>
          </cell>
          <cell r="AJ391">
            <v>51207.341249999998</v>
          </cell>
          <cell r="AN391">
            <v>152458.87583333332</v>
          </cell>
          <cell r="AR391">
            <v>201830.99125000005</v>
          </cell>
          <cell r="AV391">
            <v>226749.09791666674</v>
          </cell>
          <cell r="AZ391">
            <v>254486.98875000002</v>
          </cell>
        </row>
        <row r="392">
          <cell r="AR392">
            <v>0</v>
          </cell>
          <cell r="AV392">
            <v>11679.164583333333</v>
          </cell>
          <cell r="AZ392">
            <v>40096.54</v>
          </cell>
        </row>
        <row r="393">
          <cell r="Q393">
            <v>5342466.25</v>
          </cell>
          <cell r="S393">
            <v>5359256.57</v>
          </cell>
          <cell r="U393">
            <v>5396402.71</v>
          </cell>
          <cell r="V393">
            <v>5396418.46</v>
          </cell>
          <cell r="W393">
            <v>1275.92</v>
          </cell>
          <cell r="Y393">
            <v>29909.27</v>
          </cell>
          <cell r="AA393">
            <v>105321.29</v>
          </cell>
          <cell r="AJ393">
            <v>1549115.2529166667</v>
          </cell>
          <cell r="AN393">
            <v>3338713.3712499999</v>
          </cell>
          <cell r="AR393">
            <v>4014931.2979166671</v>
          </cell>
          <cell r="AV393">
            <v>2499988.226666667</v>
          </cell>
          <cell r="AZ393">
            <v>768292.56083333341</v>
          </cell>
        </row>
        <row r="394">
          <cell r="AV394">
            <v>0</v>
          </cell>
          <cell r="AZ394">
            <v>4976.7170833333339</v>
          </cell>
        </row>
        <row r="395">
          <cell r="Q395">
            <v>43022.06</v>
          </cell>
          <cell r="S395">
            <v>44788</v>
          </cell>
          <cell r="U395">
            <v>44788.01</v>
          </cell>
          <cell r="V395">
            <v>44788.01</v>
          </cell>
          <cell r="W395">
            <v>54656.99</v>
          </cell>
          <cell r="Y395">
            <v>54656.99</v>
          </cell>
          <cell r="AA395">
            <v>71776.56</v>
          </cell>
          <cell r="AJ395">
            <v>9252.3158333333322</v>
          </cell>
          <cell r="AN395">
            <v>23960.907916666667</v>
          </cell>
          <cell r="AR395">
            <v>40013.815833333334</v>
          </cell>
          <cell r="AV395">
            <v>56796.325833333336</v>
          </cell>
          <cell r="AZ395">
            <v>73963.29833333334</v>
          </cell>
        </row>
        <row r="396">
          <cell r="AV396">
            <v>0</v>
          </cell>
          <cell r="AZ396">
            <v>0</v>
          </cell>
        </row>
        <row r="397">
          <cell r="Q397">
            <v>40612.83</v>
          </cell>
          <cell r="S397">
            <v>44888.18</v>
          </cell>
          <cell r="U397">
            <v>0</v>
          </cell>
          <cell r="V397">
            <v>0</v>
          </cell>
          <cell r="W397">
            <v>0</v>
          </cell>
          <cell r="Y397">
            <v>0</v>
          </cell>
          <cell r="AA397">
            <v>29578.9</v>
          </cell>
          <cell r="AJ397">
            <v>1692.2012500000001</v>
          </cell>
          <cell r="AN397">
            <v>10865.765833333333</v>
          </cell>
          <cell r="AR397">
            <v>10865.765833333333</v>
          </cell>
          <cell r="AV397">
            <v>18458.881666666668</v>
          </cell>
          <cell r="AZ397">
            <v>24990.971250000002</v>
          </cell>
        </row>
        <row r="398">
          <cell r="Q398">
            <v>356732.58</v>
          </cell>
          <cell r="S398">
            <v>375845.91</v>
          </cell>
          <cell r="U398">
            <v>0</v>
          </cell>
          <cell r="V398">
            <v>0</v>
          </cell>
          <cell r="W398">
            <v>0</v>
          </cell>
          <cell r="Y398">
            <v>0</v>
          </cell>
          <cell r="AA398">
            <v>132595.10999999999</v>
          </cell>
          <cell r="AJ398">
            <v>14863.8575</v>
          </cell>
          <cell r="AN398">
            <v>92368.7</v>
          </cell>
          <cell r="AR398">
            <v>92368.7</v>
          </cell>
          <cell r="AV398">
            <v>119064.09749999999</v>
          </cell>
          <cell r="AZ398">
            <v>111602.43249999998</v>
          </cell>
        </row>
        <row r="399">
          <cell r="Q399">
            <v>0</v>
          </cell>
          <cell r="S399">
            <v>0</v>
          </cell>
          <cell r="U399">
            <v>0</v>
          </cell>
          <cell r="V399">
            <v>0</v>
          </cell>
          <cell r="W399">
            <v>0</v>
          </cell>
          <cell r="Y399">
            <v>0</v>
          </cell>
          <cell r="AA399">
            <v>0</v>
          </cell>
          <cell r="AJ399">
            <v>0</v>
          </cell>
          <cell r="AN399">
            <v>0</v>
          </cell>
          <cell r="AR399">
            <v>0</v>
          </cell>
          <cell r="AV399">
            <v>0</v>
          </cell>
          <cell r="AZ399">
            <v>0</v>
          </cell>
        </row>
        <row r="400">
          <cell r="Q400">
            <v>499584.48</v>
          </cell>
          <cell r="S400">
            <v>501344.92</v>
          </cell>
          <cell r="U400">
            <v>509285.32</v>
          </cell>
          <cell r="V400">
            <v>509285.32</v>
          </cell>
          <cell r="W400">
            <v>508576.64</v>
          </cell>
          <cell r="Y400">
            <v>508576.64</v>
          </cell>
          <cell r="AA400">
            <v>520816.19</v>
          </cell>
          <cell r="AJ400">
            <v>20816.02</v>
          </cell>
          <cell r="AN400">
            <v>188850.19166666665</v>
          </cell>
          <cell r="AR400">
            <v>358464.3233333333</v>
          </cell>
          <cell r="AV400">
            <v>510996.84875000006</v>
          </cell>
          <cell r="AZ400">
            <v>518883.57250000007</v>
          </cell>
        </row>
        <row r="401">
          <cell r="Q401">
            <v>426683.81</v>
          </cell>
          <cell r="S401">
            <v>450391.61</v>
          </cell>
          <cell r="U401">
            <v>572999.71</v>
          </cell>
          <cell r="V401">
            <v>572999.71</v>
          </cell>
          <cell r="W401">
            <v>610805.06999999995</v>
          </cell>
          <cell r="Y401">
            <v>610252.66</v>
          </cell>
          <cell r="AA401">
            <v>859822.73</v>
          </cell>
          <cell r="AJ401">
            <v>17778.492083333334</v>
          </cell>
          <cell r="AN401">
            <v>182247.21624999997</v>
          </cell>
          <cell r="AR401">
            <v>381054.185</v>
          </cell>
          <cell r="AV401">
            <v>648125.07208333339</v>
          </cell>
          <cell r="AZ401">
            <v>897279.97541666648</v>
          </cell>
        </row>
        <row r="402">
          <cell r="Q402">
            <v>511455.46</v>
          </cell>
          <cell r="S402">
            <v>504984.54</v>
          </cell>
          <cell r="U402">
            <v>642454.23</v>
          </cell>
          <cell r="V402">
            <v>642454.23</v>
          </cell>
          <cell r="W402">
            <v>642454.23</v>
          </cell>
          <cell r="Y402">
            <v>684222.69</v>
          </cell>
          <cell r="AA402">
            <v>964043.68</v>
          </cell>
          <cell r="AJ402">
            <v>21310.644166666669</v>
          </cell>
          <cell r="AN402">
            <v>207092.15708333332</v>
          </cell>
          <cell r="AR402">
            <v>422983.91958333325</v>
          </cell>
          <cell r="AV402">
            <v>721049.85624999984</v>
          </cell>
          <cell r="AZ402">
            <v>955499.45083333331</v>
          </cell>
        </row>
        <row r="403">
          <cell r="Q403">
            <v>426683.8</v>
          </cell>
          <cell r="S403">
            <v>0</v>
          </cell>
          <cell r="U403">
            <v>0</v>
          </cell>
          <cell r="V403">
            <v>0</v>
          </cell>
          <cell r="W403">
            <v>0</v>
          </cell>
          <cell r="Y403">
            <v>0</v>
          </cell>
          <cell r="AA403">
            <v>0</v>
          </cell>
          <cell r="AJ403">
            <v>17778.491666666665</v>
          </cell>
          <cell r="AN403">
            <v>35556.98333333333</v>
          </cell>
          <cell r="AR403">
            <v>35556.98333333333</v>
          </cell>
          <cell r="AV403">
            <v>17778.491666666665</v>
          </cell>
          <cell r="AZ403">
            <v>0</v>
          </cell>
        </row>
        <row r="404">
          <cell r="Q404">
            <v>0</v>
          </cell>
          <cell r="S404">
            <v>0</v>
          </cell>
          <cell r="U404">
            <v>0</v>
          </cell>
          <cell r="V404">
            <v>0</v>
          </cell>
          <cell r="W404">
            <v>0</v>
          </cell>
          <cell r="Y404">
            <v>0</v>
          </cell>
          <cell r="AA404">
            <v>0</v>
          </cell>
          <cell r="AJ404">
            <v>0</v>
          </cell>
          <cell r="AN404">
            <v>0</v>
          </cell>
          <cell r="AR404">
            <v>0</v>
          </cell>
          <cell r="AV404">
            <v>0</v>
          </cell>
          <cell r="AZ404">
            <v>0</v>
          </cell>
        </row>
        <row r="405">
          <cell r="Q405">
            <v>0</v>
          </cell>
          <cell r="S405">
            <v>0</v>
          </cell>
          <cell r="U405">
            <v>0</v>
          </cell>
          <cell r="V405">
            <v>0</v>
          </cell>
          <cell r="W405">
            <v>0</v>
          </cell>
          <cell r="Y405">
            <v>0</v>
          </cell>
          <cell r="AA405">
            <v>0</v>
          </cell>
          <cell r="AJ405">
            <v>0</v>
          </cell>
          <cell r="AN405">
            <v>0</v>
          </cell>
          <cell r="AR405">
            <v>0</v>
          </cell>
          <cell r="AV405">
            <v>0</v>
          </cell>
          <cell r="AZ405">
            <v>0</v>
          </cell>
        </row>
        <row r="406">
          <cell r="Q406">
            <v>0</v>
          </cell>
          <cell r="S406">
            <v>0</v>
          </cell>
          <cell r="U406">
            <v>0</v>
          </cell>
          <cell r="V406">
            <v>0</v>
          </cell>
          <cell r="W406">
            <v>0</v>
          </cell>
          <cell r="Y406">
            <v>0</v>
          </cell>
          <cell r="AA406">
            <v>0</v>
          </cell>
          <cell r="AJ406">
            <v>0</v>
          </cell>
          <cell r="AN406">
            <v>0</v>
          </cell>
          <cell r="AR406">
            <v>0</v>
          </cell>
          <cell r="AV406">
            <v>0</v>
          </cell>
          <cell r="AZ406">
            <v>0</v>
          </cell>
        </row>
        <row r="407">
          <cell r="Q407">
            <v>442116</v>
          </cell>
          <cell r="S407">
            <v>0</v>
          </cell>
          <cell r="U407">
            <v>0</v>
          </cell>
          <cell r="V407">
            <v>0</v>
          </cell>
          <cell r="W407">
            <v>0</v>
          </cell>
          <cell r="Y407">
            <v>0</v>
          </cell>
          <cell r="AA407">
            <v>0</v>
          </cell>
          <cell r="AJ407">
            <v>18421.5</v>
          </cell>
          <cell r="AN407">
            <v>36843</v>
          </cell>
          <cell r="AR407">
            <v>36843</v>
          </cell>
          <cell r="AV407">
            <v>18421.5</v>
          </cell>
          <cell r="AZ407">
            <v>0</v>
          </cell>
        </row>
        <row r="408">
          <cell r="Q408">
            <v>932549.76</v>
          </cell>
          <cell r="S408">
            <v>208089.45</v>
          </cell>
          <cell r="U408">
            <v>0</v>
          </cell>
          <cell r="V408">
            <v>0</v>
          </cell>
          <cell r="W408">
            <v>0</v>
          </cell>
          <cell r="Y408">
            <v>0</v>
          </cell>
          <cell r="AA408">
            <v>0</v>
          </cell>
          <cell r="AJ408">
            <v>38856.239999999998</v>
          </cell>
          <cell r="AN408">
            <v>112394.05499999999</v>
          </cell>
          <cell r="AR408">
            <v>112394.05499999999</v>
          </cell>
          <cell r="AV408">
            <v>73537.815000000002</v>
          </cell>
          <cell r="AZ408">
            <v>0</v>
          </cell>
        </row>
        <row r="409">
          <cell r="S409">
            <v>61279.44</v>
          </cell>
          <cell r="U409">
            <v>339331.63</v>
          </cell>
          <cell r="V409">
            <v>308483.3</v>
          </cell>
          <cell r="W409">
            <v>277634.96999999997</v>
          </cell>
          <cell r="Y409">
            <v>215938.31</v>
          </cell>
          <cell r="AA409">
            <v>154241.65</v>
          </cell>
          <cell r="AJ409">
            <v>0</v>
          </cell>
          <cell r="AN409">
            <v>29458.677083333332</v>
          </cell>
          <cell r="AR409">
            <v>122003.66708333335</v>
          </cell>
          <cell r="AV409">
            <v>173417.55041666669</v>
          </cell>
          <cell r="AZ409">
            <v>167330.26458333331</v>
          </cell>
        </row>
        <row r="410">
          <cell r="S410">
            <v>0</v>
          </cell>
          <cell r="U410">
            <v>0</v>
          </cell>
          <cell r="V410">
            <v>0</v>
          </cell>
          <cell r="W410">
            <v>0</v>
          </cell>
          <cell r="Y410">
            <v>0</v>
          </cell>
          <cell r="AA410">
            <v>0</v>
          </cell>
          <cell r="AJ410">
            <v>0</v>
          </cell>
          <cell r="AN410">
            <v>35031.666666666664</v>
          </cell>
          <cell r="AR410">
            <v>35031.666666666664</v>
          </cell>
          <cell r="AV410">
            <v>35031.666666666664</v>
          </cell>
          <cell r="AZ410">
            <v>0</v>
          </cell>
        </row>
        <row r="411">
          <cell r="U411">
            <v>0</v>
          </cell>
          <cell r="V411">
            <v>0</v>
          </cell>
          <cell r="W411">
            <v>0</v>
          </cell>
          <cell r="Y411">
            <v>0</v>
          </cell>
          <cell r="AA411">
            <v>0</v>
          </cell>
          <cell r="AJ411">
            <v>0</v>
          </cell>
          <cell r="AN411">
            <v>0</v>
          </cell>
          <cell r="AR411">
            <v>0</v>
          </cell>
          <cell r="AV411">
            <v>0</v>
          </cell>
          <cell r="AZ411">
            <v>0</v>
          </cell>
        </row>
        <row r="412">
          <cell r="U412">
            <v>62092.4</v>
          </cell>
          <cell r="V412">
            <v>62092.4</v>
          </cell>
          <cell r="W412">
            <v>60371.34</v>
          </cell>
          <cell r="Y412">
            <v>60371.34</v>
          </cell>
          <cell r="AA412">
            <v>60371.34</v>
          </cell>
          <cell r="AJ412">
            <v>0</v>
          </cell>
          <cell r="AN412">
            <v>7761.55</v>
          </cell>
          <cell r="AR412">
            <v>28100.462499999998</v>
          </cell>
          <cell r="AV412">
            <v>48224.242499999993</v>
          </cell>
          <cell r="AZ412">
            <v>60586.472499999982</v>
          </cell>
        </row>
        <row r="413">
          <cell r="U413">
            <v>453926.54</v>
          </cell>
          <cell r="V413">
            <v>453926.54</v>
          </cell>
          <cell r="W413">
            <v>446232.38</v>
          </cell>
          <cell r="Y413">
            <v>446232.38</v>
          </cell>
          <cell r="AA413">
            <v>446232.38</v>
          </cell>
          <cell r="AJ413">
            <v>0</v>
          </cell>
          <cell r="AN413">
            <v>56740.817499999997</v>
          </cell>
          <cell r="AR413">
            <v>206446.71416666664</v>
          </cell>
          <cell r="AV413">
            <v>355190.84083333332</v>
          </cell>
          <cell r="AZ413">
            <v>447194.14999999991</v>
          </cell>
        </row>
        <row r="414">
          <cell r="U414">
            <v>6600000</v>
          </cell>
          <cell r="V414">
            <v>6600000</v>
          </cell>
          <cell r="W414">
            <v>6600000</v>
          </cell>
          <cell r="Y414">
            <v>6600000</v>
          </cell>
          <cell r="AA414">
            <v>37700000</v>
          </cell>
          <cell r="AJ414">
            <v>0</v>
          </cell>
          <cell r="AN414">
            <v>275000</v>
          </cell>
          <cell r="AR414">
            <v>2475000</v>
          </cell>
          <cell r="AV414">
            <v>13766666.666666666</v>
          </cell>
          <cell r="AZ414">
            <v>26225000</v>
          </cell>
        </row>
        <row r="415">
          <cell r="Y415">
            <v>0</v>
          </cell>
          <cell r="AA415">
            <v>47432.38</v>
          </cell>
          <cell r="AR415">
            <v>0</v>
          </cell>
          <cell r="AV415">
            <v>14048.4125</v>
          </cell>
          <cell r="AZ415">
            <v>27485.8325</v>
          </cell>
        </row>
        <row r="416">
          <cell r="AV416">
            <v>0</v>
          </cell>
          <cell r="AZ416">
            <v>7812.5</v>
          </cell>
        </row>
        <row r="417">
          <cell r="AR417">
            <v>0</v>
          </cell>
          <cell r="AV417">
            <v>1723.5929166666667</v>
          </cell>
          <cell r="AZ417">
            <v>10341.557500000001</v>
          </cell>
        </row>
        <row r="418">
          <cell r="Q418">
            <v>5850</v>
          </cell>
          <cell r="S418">
            <v>-828140.4</v>
          </cell>
          <cell r="U418">
            <v>4675</v>
          </cell>
          <cell r="V418">
            <v>8314.0400000000009</v>
          </cell>
          <cell r="W418">
            <v>6442</v>
          </cell>
          <cell r="Y418">
            <v>2707.56</v>
          </cell>
          <cell r="AA418">
            <v>3766.01</v>
          </cell>
          <cell r="AJ418">
            <v>199627.72166666668</v>
          </cell>
          <cell r="AN418">
            <v>131541.36916666667</v>
          </cell>
          <cell r="AR418">
            <v>-63593.492499999993</v>
          </cell>
          <cell r="AV418">
            <v>-64617.43499999999</v>
          </cell>
          <cell r="AZ418">
            <v>4439.3658333333333</v>
          </cell>
        </row>
        <row r="419">
          <cell r="Q419">
            <v>730125.58</v>
          </cell>
          <cell r="S419">
            <v>1216875.96</v>
          </cell>
          <cell r="U419">
            <v>243375.18</v>
          </cell>
          <cell r="V419">
            <v>1216875.95</v>
          </cell>
          <cell r="W419">
            <v>730125.57</v>
          </cell>
          <cell r="Y419">
            <v>1216875.97</v>
          </cell>
          <cell r="AA419">
            <v>243375.19</v>
          </cell>
          <cell r="AJ419">
            <v>835646.06583333341</v>
          </cell>
          <cell r="AN419">
            <v>838832.09916666674</v>
          </cell>
          <cell r="AR419">
            <v>852936.44625000004</v>
          </cell>
          <cell r="AV419">
            <v>857272.3041666667</v>
          </cell>
          <cell r="AZ419">
            <v>858744.72375</v>
          </cell>
        </row>
        <row r="420">
          <cell r="Q420">
            <v>0</v>
          </cell>
          <cell r="S420">
            <v>0</v>
          </cell>
          <cell r="U420">
            <v>0</v>
          </cell>
          <cell r="V420">
            <v>0</v>
          </cell>
          <cell r="W420">
            <v>0</v>
          </cell>
          <cell r="Y420">
            <v>0</v>
          </cell>
          <cell r="AA420">
            <v>0</v>
          </cell>
          <cell r="AJ420">
            <v>1062.875</v>
          </cell>
          <cell r="AN420">
            <v>0</v>
          </cell>
          <cell r="AR420">
            <v>0</v>
          </cell>
          <cell r="AV420">
            <v>0</v>
          </cell>
          <cell r="AZ420">
            <v>0</v>
          </cell>
        </row>
        <row r="421">
          <cell r="S421">
            <v>0</v>
          </cell>
          <cell r="AV421">
            <v>0</v>
          </cell>
          <cell r="AZ421">
            <v>0</v>
          </cell>
        </row>
        <row r="422">
          <cell r="AV422">
            <v>0</v>
          </cell>
          <cell r="AZ422">
            <v>0</v>
          </cell>
        </row>
        <row r="423">
          <cell r="Q423">
            <v>5000000</v>
          </cell>
          <cell r="S423">
            <v>5000000</v>
          </cell>
          <cell r="U423">
            <v>5000000</v>
          </cell>
          <cell r="V423">
            <v>5000000</v>
          </cell>
          <cell r="W423">
            <v>5000000</v>
          </cell>
          <cell r="Y423">
            <v>5000000</v>
          </cell>
          <cell r="AA423">
            <v>5000000</v>
          </cell>
          <cell r="AJ423">
            <v>5000000</v>
          </cell>
          <cell r="AN423">
            <v>5000000</v>
          </cell>
          <cell r="AR423">
            <v>5000000</v>
          </cell>
          <cell r="AV423">
            <v>5000000</v>
          </cell>
          <cell r="AZ423">
            <v>5000000</v>
          </cell>
        </row>
        <row r="424">
          <cell r="Q424">
            <v>0</v>
          </cell>
          <cell r="S424">
            <v>0</v>
          </cell>
          <cell r="U424">
            <v>0</v>
          </cell>
          <cell r="V424">
            <v>0</v>
          </cell>
          <cell r="W424">
            <v>0</v>
          </cell>
          <cell r="Y424">
            <v>0</v>
          </cell>
          <cell r="AA424">
            <v>0</v>
          </cell>
          <cell r="AJ424">
            <v>0</v>
          </cell>
          <cell r="AN424">
            <v>0</v>
          </cell>
          <cell r="AR424">
            <v>0</v>
          </cell>
          <cell r="AV424">
            <v>0</v>
          </cell>
          <cell r="AZ424">
            <v>0</v>
          </cell>
        </row>
        <row r="425">
          <cell r="Q425">
            <v>0</v>
          </cell>
          <cell r="S425">
            <v>0</v>
          </cell>
          <cell r="U425">
            <v>0</v>
          </cell>
          <cell r="V425">
            <v>0</v>
          </cell>
          <cell r="W425">
            <v>0</v>
          </cell>
          <cell r="Y425">
            <v>0</v>
          </cell>
          <cell r="AA425">
            <v>0</v>
          </cell>
          <cell r="AJ425">
            <v>0</v>
          </cell>
          <cell r="AN425">
            <v>0</v>
          </cell>
          <cell r="AR425">
            <v>0</v>
          </cell>
          <cell r="AV425">
            <v>0</v>
          </cell>
          <cell r="AZ425">
            <v>0</v>
          </cell>
        </row>
        <row r="426">
          <cell r="Q426">
            <v>0</v>
          </cell>
          <cell r="S426">
            <v>0</v>
          </cell>
          <cell r="U426">
            <v>0</v>
          </cell>
          <cell r="V426">
            <v>0</v>
          </cell>
          <cell r="W426">
            <v>0</v>
          </cell>
          <cell r="Y426">
            <v>0</v>
          </cell>
          <cell r="AA426">
            <v>0</v>
          </cell>
          <cell r="AJ426">
            <v>0</v>
          </cell>
          <cell r="AN426">
            <v>0</v>
          </cell>
          <cell r="AR426">
            <v>0</v>
          </cell>
          <cell r="AV426">
            <v>0</v>
          </cell>
          <cell r="AZ426">
            <v>0</v>
          </cell>
        </row>
        <row r="427">
          <cell r="Q427">
            <v>100.76</v>
          </cell>
          <cell r="S427">
            <v>201.52</v>
          </cell>
          <cell r="U427">
            <v>302.27999999999997</v>
          </cell>
          <cell r="V427">
            <v>352.66</v>
          </cell>
          <cell r="W427">
            <v>403.04</v>
          </cell>
          <cell r="Y427">
            <v>503.8</v>
          </cell>
          <cell r="AA427">
            <v>0</v>
          </cell>
          <cell r="AJ427">
            <v>458.63666666666671</v>
          </cell>
          <cell r="AN427">
            <v>413.25</v>
          </cell>
          <cell r="AR427">
            <v>322.47666666666669</v>
          </cell>
          <cell r="AV427">
            <v>270.96166666666664</v>
          </cell>
          <cell r="AZ427">
            <v>221.93499999999997</v>
          </cell>
        </row>
        <row r="428">
          <cell r="Q428">
            <v>0</v>
          </cell>
          <cell r="S428">
            <v>0</v>
          </cell>
          <cell r="U428">
            <v>0</v>
          </cell>
          <cell r="V428">
            <v>0</v>
          </cell>
          <cell r="W428">
            <v>0</v>
          </cell>
          <cell r="Y428">
            <v>0</v>
          </cell>
          <cell r="AA428">
            <v>0</v>
          </cell>
          <cell r="AJ428">
            <v>0</v>
          </cell>
          <cell r="AN428">
            <v>0</v>
          </cell>
          <cell r="AR428">
            <v>0</v>
          </cell>
          <cell r="AV428">
            <v>0</v>
          </cell>
          <cell r="AZ428">
            <v>0</v>
          </cell>
        </row>
        <row r="429">
          <cell r="Q429">
            <v>132661445</v>
          </cell>
          <cell r="S429">
            <v>101646581</v>
          </cell>
          <cell r="U429">
            <v>81894878</v>
          </cell>
          <cell r="V429">
            <v>73801102</v>
          </cell>
          <cell r="W429">
            <v>68264911</v>
          </cell>
          <cell r="Y429">
            <v>78237663</v>
          </cell>
          <cell r="AA429">
            <v>95467499</v>
          </cell>
          <cell r="AJ429">
            <v>97081877.041666672</v>
          </cell>
          <cell r="AN429">
            <v>95528163.208333328</v>
          </cell>
          <cell r="AR429">
            <v>93345075</v>
          </cell>
          <cell r="AV429">
            <v>93084806.875</v>
          </cell>
          <cell r="AZ429">
            <v>92366100.041666672</v>
          </cell>
        </row>
        <row r="430">
          <cell r="Q430">
            <v>115220570.33</v>
          </cell>
          <cell r="S430">
            <v>75836841.5</v>
          </cell>
          <cell r="U430">
            <v>45281502.93</v>
          </cell>
          <cell r="V430">
            <v>26359909.510000002</v>
          </cell>
          <cell r="W430">
            <v>15056369.640000001</v>
          </cell>
          <cell r="Y430">
            <v>20421400.59</v>
          </cell>
          <cell r="AA430">
            <v>39897035.509999998</v>
          </cell>
          <cell r="AJ430">
            <v>53980857.262083344</v>
          </cell>
          <cell r="AN430">
            <v>55344473.532916658</v>
          </cell>
          <cell r="AR430">
            <v>53027721.373750001</v>
          </cell>
          <cell r="AV430">
            <v>48716687.593749993</v>
          </cell>
          <cell r="AZ430">
            <v>37003742.396250002</v>
          </cell>
        </row>
        <row r="431">
          <cell r="Q431">
            <v>766584.41</v>
          </cell>
          <cell r="S431">
            <v>787997.85</v>
          </cell>
          <cell r="U431">
            <v>831453.45</v>
          </cell>
          <cell r="V431">
            <v>723764.64</v>
          </cell>
          <cell r="W431">
            <v>762802</v>
          </cell>
          <cell r="Y431">
            <v>838740.78</v>
          </cell>
          <cell r="AA431">
            <v>893908.45</v>
          </cell>
          <cell r="AJ431">
            <v>614630.83791666653</v>
          </cell>
          <cell r="AN431">
            <v>677769.84500000009</v>
          </cell>
          <cell r="AR431">
            <v>771086.58166666655</v>
          </cell>
          <cell r="AV431">
            <v>805870.18958333333</v>
          </cell>
          <cell r="AZ431">
            <v>839264.91624999989</v>
          </cell>
        </row>
        <row r="432">
          <cell r="Q432">
            <v>-133428029.41</v>
          </cell>
          <cell r="S432">
            <v>0</v>
          </cell>
          <cell r="U432">
            <v>0</v>
          </cell>
          <cell r="V432">
            <v>0</v>
          </cell>
          <cell r="W432">
            <v>0</v>
          </cell>
          <cell r="Y432">
            <v>0</v>
          </cell>
          <cell r="AA432">
            <v>0</v>
          </cell>
          <cell r="AJ432">
            <v>-97696507.880416676</v>
          </cell>
          <cell r="AN432">
            <v>-75947528.892916664</v>
          </cell>
          <cell r="AR432">
            <v>-48575241.372499995</v>
          </cell>
          <cell r="AV432">
            <v>-15831249.435416667</v>
          </cell>
          <cell r="AZ432">
            <v>0</v>
          </cell>
        </row>
        <row r="433">
          <cell r="Q433">
            <v>-115220570.33</v>
          </cell>
          <cell r="S433">
            <v>0</v>
          </cell>
          <cell r="U433">
            <v>0</v>
          </cell>
          <cell r="V433">
            <v>0</v>
          </cell>
          <cell r="W433">
            <v>0</v>
          </cell>
          <cell r="Y433">
            <v>0</v>
          </cell>
          <cell r="AA433">
            <v>0</v>
          </cell>
          <cell r="AJ433">
            <v>-53980857.262916677</v>
          </cell>
          <cell r="AN433">
            <v>-41112917.934583329</v>
          </cell>
          <cell r="AR433">
            <v>-31678300.016666666</v>
          </cell>
          <cell r="AV433">
            <v>-13399256.140416667</v>
          </cell>
          <cell r="AZ433">
            <v>0</v>
          </cell>
        </row>
        <row r="434">
          <cell r="Q434">
            <v>0</v>
          </cell>
          <cell r="S434">
            <v>0</v>
          </cell>
          <cell r="U434">
            <v>0</v>
          </cell>
          <cell r="V434">
            <v>0</v>
          </cell>
          <cell r="W434">
            <v>0</v>
          </cell>
          <cell r="Y434">
            <v>12622431.779999999</v>
          </cell>
          <cell r="AA434">
            <v>19968796.039999999</v>
          </cell>
          <cell r="AJ434">
            <v>3747043.574583333</v>
          </cell>
          <cell r="AN434">
            <v>3746303.39</v>
          </cell>
          <cell r="AR434">
            <v>4301828.1062500002</v>
          </cell>
          <cell r="AV434">
            <v>5711016.2616666667</v>
          </cell>
          <cell r="AZ434">
            <v>5711016.2616666667</v>
          </cell>
        </row>
        <row r="435">
          <cell r="Q435">
            <v>362363</v>
          </cell>
          <cell r="S435">
            <v>525276.41</v>
          </cell>
          <cell r="U435">
            <v>1575412.62</v>
          </cell>
          <cell r="V435">
            <v>1414871.28</v>
          </cell>
          <cell r="W435">
            <v>1022570.04</v>
          </cell>
          <cell r="Y435">
            <v>1361970.13</v>
          </cell>
          <cell r="AA435">
            <v>2126896.8199999998</v>
          </cell>
          <cell r="AJ435">
            <v>1366701.1666666667</v>
          </cell>
          <cell r="AN435">
            <v>1485253.0225</v>
          </cell>
          <cell r="AR435">
            <v>1226780.6912500001</v>
          </cell>
          <cell r="AV435">
            <v>1575379.45</v>
          </cell>
          <cell r="AZ435">
            <v>2262848.1133333333</v>
          </cell>
        </row>
        <row r="436">
          <cell r="Q436">
            <v>15232210</v>
          </cell>
          <cell r="S436">
            <v>20066360.510000002</v>
          </cell>
          <cell r="U436">
            <v>15334724.880000001</v>
          </cell>
          <cell r="V436">
            <v>14228220.380000001</v>
          </cell>
          <cell r="W436">
            <v>12742443.26</v>
          </cell>
          <cell r="Y436">
            <v>11097815.6</v>
          </cell>
          <cell r="AA436">
            <v>10309995.810000001</v>
          </cell>
          <cell r="AJ436">
            <v>44283470.583333336</v>
          </cell>
          <cell r="AN436">
            <v>48694433.054166675</v>
          </cell>
          <cell r="AR436">
            <v>19985297.645</v>
          </cell>
          <cell r="AV436">
            <v>14303490.204583332</v>
          </cell>
          <cell r="AZ436">
            <v>11566074.338333333</v>
          </cell>
        </row>
        <row r="437">
          <cell r="Q437">
            <v>119425</v>
          </cell>
          <cell r="S437">
            <v>587779.69999999995</v>
          </cell>
          <cell r="U437">
            <v>1060891.1200000001</v>
          </cell>
          <cell r="V437">
            <v>3021956.98</v>
          </cell>
          <cell r="W437">
            <v>2726493.55</v>
          </cell>
          <cell r="Y437">
            <v>1582289.27</v>
          </cell>
          <cell r="AA437">
            <v>3760301.3</v>
          </cell>
          <cell r="AJ437">
            <v>4976.041666666667</v>
          </cell>
          <cell r="AN437">
            <v>198476.01333333334</v>
          </cell>
          <cell r="AR437">
            <v>1010488.5845833332</v>
          </cell>
          <cell r="AV437">
            <v>2139101.0833333335</v>
          </cell>
          <cell r="AZ437">
            <v>2125249.9099999997</v>
          </cell>
        </row>
        <row r="438">
          <cell r="Q438">
            <v>6188358</v>
          </cell>
          <cell r="S438">
            <v>8631900.4399999995</v>
          </cell>
          <cell r="U438">
            <v>8219332.4699999997</v>
          </cell>
          <cell r="V438">
            <v>8768871.0299999993</v>
          </cell>
          <cell r="W438">
            <v>7230120.8499999996</v>
          </cell>
          <cell r="Y438">
            <v>3689061.72</v>
          </cell>
          <cell r="AA438">
            <v>5250944.76</v>
          </cell>
          <cell r="AJ438">
            <v>17595008.166666668</v>
          </cell>
          <cell r="AN438">
            <v>19709997.197083335</v>
          </cell>
          <cell r="AR438">
            <v>8585359.2383333333</v>
          </cell>
          <cell r="AV438">
            <v>7010318.9354166659</v>
          </cell>
          <cell r="AZ438">
            <v>4751452.0374999996</v>
          </cell>
        </row>
        <row r="439">
          <cell r="Q439">
            <v>0</v>
          </cell>
          <cell r="S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AA439">
            <v>0</v>
          </cell>
          <cell r="AJ439">
            <v>0</v>
          </cell>
          <cell r="AN439">
            <v>0</v>
          </cell>
          <cell r="AR439">
            <v>0</v>
          </cell>
          <cell r="AV439">
            <v>0</v>
          </cell>
          <cell r="AZ439">
            <v>0</v>
          </cell>
        </row>
        <row r="440">
          <cell r="Q440">
            <v>-28332</v>
          </cell>
          <cell r="S440">
            <v>-28332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AA440">
            <v>0</v>
          </cell>
          <cell r="AJ440">
            <v>-39308.25</v>
          </cell>
          <cell r="AN440">
            <v>-37713.875</v>
          </cell>
          <cell r="AR440">
            <v>-8448.875</v>
          </cell>
          <cell r="AV440">
            <v>-5902.5</v>
          </cell>
          <cell r="AZ440">
            <v>0</v>
          </cell>
        </row>
        <row r="441">
          <cell r="Q441">
            <v>-12159</v>
          </cell>
          <cell r="S441">
            <v>-12159</v>
          </cell>
          <cell r="U441">
            <v>0</v>
          </cell>
          <cell r="V441">
            <v>0</v>
          </cell>
          <cell r="W441">
            <v>0</v>
          </cell>
          <cell r="Y441">
            <v>0</v>
          </cell>
          <cell r="AA441">
            <v>0</v>
          </cell>
          <cell r="AJ441">
            <v>-23697.291666666668</v>
          </cell>
          <cell r="AN441">
            <v>-23887.875</v>
          </cell>
          <cell r="AR441">
            <v>-5345.875</v>
          </cell>
          <cell r="AV441">
            <v>-2533.125</v>
          </cell>
          <cell r="AZ441">
            <v>0</v>
          </cell>
        </row>
        <row r="442">
          <cell r="Q442">
            <v>-721</v>
          </cell>
          <cell r="S442">
            <v>-721</v>
          </cell>
          <cell r="U442">
            <v>0</v>
          </cell>
          <cell r="V442">
            <v>0</v>
          </cell>
          <cell r="W442">
            <v>0</v>
          </cell>
          <cell r="Y442">
            <v>0</v>
          </cell>
          <cell r="AA442">
            <v>0</v>
          </cell>
          <cell r="AJ442">
            <v>-2390.2083333333335</v>
          </cell>
          <cell r="AN442">
            <v>-1788.25</v>
          </cell>
          <cell r="AR442">
            <v>-197.45833333333334</v>
          </cell>
          <cell r="AV442">
            <v>-150.20833333333334</v>
          </cell>
          <cell r="AZ442">
            <v>0</v>
          </cell>
        </row>
        <row r="443">
          <cell r="Q443">
            <v>-222</v>
          </cell>
          <cell r="S443">
            <v>-222</v>
          </cell>
          <cell r="U443">
            <v>0</v>
          </cell>
          <cell r="V443">
            <v>0</v>
          </cell>
          <cell r="W443">
            <v>0</v>
          </cell>
          <cell r="Y443">
            <v>0</v>
          </cell>
          <cell r="AA443">
            <v>0</v>
          </cell>
          <cell r="AJ443">
            <v>-9.25</v>
          </cell>
          <cell r="AN443">
            <v>-55.5</v>
          </cell>
          <cell r="AR443">
            <v>-55.5</v>
          </cell>
          <cell r="AV443">
            <v>-46.25</v>
          </cell>
          <cell r="AZ443">
            <v>0</v>
          </cell>
        </row>
        <row r="444">
          <cell r="Q444">
            <v>0</v>
          </cell>
          <cell r="S444">
            <v>0</v>
          </cell>
          <cell r="U444">
            <v>0</v>
          </cell>
          <cell r="V444">
            <v>0</v>
          </cell>
          <cell r="W444">
            <v>0</v>
          </cell>
          <cell r="Y444">
            <v>0</v>
          </cell>
          <cell r="AA444">
            <v>0</v>
          </cell>
          <cell r="AJ444">
            <v>195299.75</v>
          </cell>
          <cell r="AN444">
            <v>129955</v>
          </cell>
          <cell r="AR444">
            <v>0</v>
          </cell>
          <cell r="AV444">
            <v>0</v>
          </cell>
          <cell r="AZ444">
            <v>0</v>
          </cell>
        </row>
        <row r="445">
          <cell r="Q445">
            <v>53005</v>
          </cell>
          <cell r="S445">
            <v>0</v>
          </cell>
          <cell r="U445">
            <v>0</v>
          </cell>
          <cell r="V445">
            <v>0</v>
          </cell>
          <cell r="W445">
            <v>0</v>
          </cell>
          <cell r="Y445">
            <v>0</v>
          </cell>
          <cell r="AA445">
            <v>0</v>
          </cell>
          <cell r="AJ445">
            <v>42132404.125</v>
          </cell>
          <cell r="AN445">
            <v>34148959.458333336</v>
          </cell>
          <cell r="AR445">
            <v>4643191.458333333</v>
          </cell>
          <cell r="AV445">
            <v>2208.5416666666665</v>
          </cell>
          <cell r="AZ445">
            <v>0</v>
          </cell>
        </row>
        <row r="446">
          <cell r="Q446">
            <v>0</v>
          </cell>
          <cell r="S446">
            <v>0</v>
          </cell>
          <cell r="U446">
            <v>0</v>
          </cell>
          <cell r="V446">
            <v>0</v>
          </cell>
          <cell r="W446">
            <v>0</v>
          </cell>
          <cell r="Y446">
            <v>0</v>
          </cell>
          <cell r="AA446">
            <v>0</v>
          </cell>
          <cell r="AJ446">
            <v>4938007.583333333</v>
          </cell>
          <cell r="AN446">
            <v>0</v>
          </cell>
          <cell r="AR446">
            <v>0</v>
          </cell>
          <cell r="AV446">
            <v>0</v>
          </cell>
          <cell r="AZ446">
            <v>0</v>
          </cell>
        </row>
        <row r="447">
          <cell r="Q447">
            <v>416947</v>
          </cell>
          <cell r="S447">
            <v>278960.48</v>
          </cell>
          <cell r="U447">
            <v>131539.88</v>
          </cell>
          <cell r="V447">
            <v>668206.64</v>
          </cell>
          <cell r="W447">
            <v>522293.57</v>
          </cell>
          <cell r="Y447">
            <v>0</v>
          </cell>
          <cell r="AA447">
            <v>0</v>
          </cell>
          <cell r="AJ447">
            <v>44512665.333333336</v>
          </cell>
          <cell r="AN447">
            <v>39316806.369166665</v>
          </cell>
          <cell r="AR447">
            <v>6626763.9233333329</v>
          </cell>
          <cell r="AV447">
            <v>191560.38166666668</v>
          </cell>
          <cell r="AZ447">
            <v>104689.17916666665</v>
          </cell>
        </row>
        <row r="448">
          <cell r="Q448">
            <v>0</v>
          </cell>
          <cell r="S448">
            <v>0</v>
          </cell>
          <cell r="U448">
            <v>0</v>
          </cell>
          <cell r="V448">
            <v>0</v>
          </cell>
          <cell r="W448">
            <v>0</v>
          </cell>
          <cell r="Y448">
            <v>0</v>
          </cell>
          <cell r="AA448">
            <v>0</v>
          </cell>
          <cell r="AJ448">
            <v>2249357.375</v>
          </cell>
          <cell r="AN448">
            <v>0</v>
          </cell>
          <cell r="AR448">
            <v>0</v>
          </cell>
          <cell r="AV448">
            <v>0</v>
          </cell>
          <cell r="AZ448">
            <v>0</v>
          </cell>
        </row>
        <row r="449">
          <cell r="Q449">
            <v>0</v>
          </cell>
          <cell r="S449">
            <v>0</v>
          </cell>
          <cell r="U449">
            <v>0</v>
          </cell>
          <cell r="V449">
            <v>0</v>
          </cell>
          <cell r="W449">
            <v>0</v>
          </cell>
          <cell r="Y449">
            <v>0</v>
          </cell>
          <cell r="AA449">
            <v>0</v>
          </cell>
          <cell r="AJ449">
            <v>393.5</v>
          </cell>
          <cell r="AN449">
            <v>196.75</v>
          </cell>
          <cell r="AR449">
            <v>0</v>
          </cell>
          <cell r="AV449">
            <v>0</v>
          </cell>
          <cell r="AZ449">
            <v>0</v>
          </cell>
        </row>
        <row r="450">
          <cell r="Q450">
            <v>0</v>
          </cell>
          <cell r="S450">
            <v>0</v>
          </cell>
          <cell r="U450">
            <v>0</v>
          </cell>
          <cell r="V450">
            <v>0</v>
          </cell>
          <cell r="W450">
            <v>0</v>
          </cell>
          <cell r="Y450">
            <v>0</v>
          </cell>
          <cell r="AA450">
            <v>0</v>
          </cell>
          <cell r="AJ450">
            <v>0</v>
          </cell>
          <cell r="AN450">
            <v>0</v>
          </cell>
          <cell r="AR450">
            <v>0</v>
          </cell>
          <cell r="AV450">
            <v>0</v>
          </cell>
          <cell r="AZ450">
            <v>0</v>
          </cell>
        </row>
        <row r="451">
          <cell r="Q451">
            <v>0</v>
          </cell>
          <cell r="S451">
            <v>0</v>
          </cell>
          <cell r="U451">
            <v>0</v>
          </cell>
          <cell r="V451">
            <v>0</v>
          </cell>
          <cell r="W451">
            <v>0</v>
          </cell>
          <cell r="Y451">
            <v>0</v>
          </cell>
          <cell r="AA451">
            <v>0</v>
          </cell>
          <cell r="AJ451">
            <v>1330780.25</v>
          </cell>
          <cell r="AN451">
            <v>1307022</v>
          </cell>
          <cell r="AR451">
            <v>213877.29166666666</v>
          </cell>
          <cell r="AV451">
            <v>0</v>
          </cell>
          <cell r="AZ451">
            <v>0</v>
          </cell>
        </row>
        <row r="452">
          <cell r="Q452">
            <v>0</v>
          </cell>
          <cell r="S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AA452">
            <v>0</v>
          </cell>
          <cell r="AJ452">
            <v>-14993.75</v>
          </cell>
          <cell r="AN452">
            <v>0</v>
          </cell>
          <cell r="AR452">
            <v>0</v>
          </cell>
          <cell r="AV452">
            <v>0</v>
          </cell>
          <cell r="AZ452">
            <v>0</v>
          </cell>
        </row>
        <row r="453">
          <cell r="Q453">
            <v>0</v>
          </cell>
          <cell r="S453">
            <v>0</v>
          </cell>
          <cell r="U453">
            <v>0</v>
          </cell>
          <cell r="V453">
            <v>0</v>
          </cell>
          <cell r="W453">
            <v>0</v>
          </cell>
          <cell r="Y453">
            <v>0</v>
          </cell>
          <cell r="AA453">
            <v>0</v>
          </cell>
          <cell r="AJ453">
            <v>0</v>
          </cell>
          <cell r="AN453">
            <v>0</v>
          </cell>
          <cell r="AR453">
            <v>0</v>
          </cell>
          <cell r="AV453">
            <v>0</v>
          </cell>
          <cell r="AZ453">
            <v>0</v>
          </cell>
        </row>
        <row r="454">
          <cell r="Q454">
            <v>0</v>
          </cell>
          <cell r="S454">
            <v>0</v>
          </cell>
          <cell r="U454">
            <v>0</v>
          </cell>
          <cell r="V454">
            <v>0</v>
          </cell>
          <cell r="W454">
            <v>0</v>
          </cell>
          <cell r="Y454">
            <v>0</v>
          </cell>
          <cell r="AA454">
            <v>0</v>
          </cell>
          <cell r="AJ454">
            <v>-4685.083333333333</v>
          </cell>
          <cell r="AN454">
            <v>0</v>
          </cell>
          <cell r="AR454">
            <v>0</v>
          </cell>
          <cell r="AV454">
            <v>0</v>
          </cell>
          <cell r="AZ454">
            <v>0</v>
          </cell>
        </row>
        <row r="455">
          <cell r="Q455">
            <v>0</v>
          </cell>
          <cell r="S455">
            <v>0</v>
          </cell>
          <cell r="U455">
            <v>0</v>
          </cell>
          <cell r="V455">
            <v>0</v>
          </cell>
          <cell r="W455">
            <v>0</v>
          </cell>
          <cell r="Y455">
            <v>0</v>
          </cell>
          <cell r="AA455">
            <v>0</v>
          </cell>
          <cell r="AJ455">
            <v>626364.625</v>
          </cell>
          <cell r="AN455">
            <v>0</v>
          </cell>
          <cell r="AR455">
            <v>0</v>
          </cell>
          <cell r="AV455">
            <v>0</v>
          </cell>
          <cell r="AZ455">
            <v>0</v>
          </cell>
        </row>
        <row r="456">
          <cell r="Q456">
            <v>0</v>
          </cell>
          <cell r="S456">
            <v>0</v>
          </cell>
          <cell r="U456">
            <v>0</v>
          </cell>
          <cell r="V456">
            <v>0</v>
          </cell>
          <cell r="W456">
            <v>0</v>
          </cell>
          <cell r="Y456">
            <v>0</v>
          </cell>
          <cell r="AA456">
            <v>0</v>
          </cell>
          <cell r="AJ456">
            <v>0</v>
          </cell>
          <cell r="AN456">
            <v>0</v>
          </cell>
          <cell r="AR456">
            <v>0</v>
          </cell>
          <cell r="AV456">
            <v>0</v>
          </cell>
          <cell r="AZ456">
            <v>0</v>
          </cell>
        </row>
        <row r="457">
          <cell r="Q457">
            <v>0</v>
          </cell>
          <cell r="S457">
            <v>0</v>
          </cell>
          <cell r="U457">
            <v>0</v>
          </cell>
          <cell r="V457">
            <v>0</v>
          </cell>
          <cell r="W457">
            <v>0</v>
          </cell>
          <cell r="Y457">
            <v>0</v>
          </cell>
          <cell r="AA457">
            <v>0</v>
          </cell>
          <cell r="AJ457">
            <v>0</v>
          </cell>
          <cell r="AN457">
            <v>0</v>
          </cell>
          <cell r="AR457">
            <v>0</v>
          </cell>
          <cell r="AV457">
            <v>0</v>
          </cell>
          <cell r="AZ457">
            <v>0</v>
          </cell>
        </row>
        <row r="458">
          <cell r="Q458">
            <v>-122</v>
          </cell>
          <cell r="S458">
            <v>-122</v>
          </cell>
          <cell r="U458">
            <v>0</v>
          </cell>
          <cell r="V458">
            <v>0</v>
          </cell>
          <cell r="W458">
            <v>0</v>
          </cell>
          <cell r="Y458">
            <v>0</v>
          </cell>
          <cell r="AA458">
            <v>0</v>
          </cell>
          <cell r="AJ458">
            <v>-60152.166666666664</v>
          </cell>
          <cell r="AN458">
            <v>-33702.125</v>
          </cell>
          <cell r="AR458">
            <v>-1357.375</v>
          </cell>
          <cell r="AV458">
            <v>-25.416666666666668</v>
          </cell>
          <cell r="AZ458">
            <v>0</v>
          </cell>
        </row>
        <row r="459">
          <cell r="Q459">
            <v>-776</v>
          </cell>
          <cell r="S459">
            <v>-776</v>
          </cell>
          <cell r="U459">
            <v>0</v>
          </cell>
          <cell r="V459">
            <v>0</v>
          </cell>
          <cell r="W459">
            <v>0</v>
          </cell>
          <cell r="Y459">
            <v>0</v>
          </cell>
          <cell r="AA459">
            <v>0</v>
          </cell>
          <cell r="AJ459">
            <v>-196655.33333333334</v>
          </cell>
          <cell r="AN459">
            <v>-180777</v>
          </cell>
          <cell r="AR459">
            <v>-27619.708333333332</v>
          </cell>
          <cell r="AV459">
            <v>-161.66666666666666</v>
          </cell>
          <cell r="AZ459">
            <v>0</v>
          </cell>
        </row>
        <row r="460">
          <cell r="Q460">
            <v>954620.76</v>
          </cell>
          <cell r="S460">
            <v>937799.24</v>
          </cell>
          <cell r="U460">
            <v>920977.72</v>
          </cell>
          <cell r="V460">
            <v>912566.96</v>
          </cell>
          <cell r="W460">
            <v>904156.2</v>
          </cell>
          <cell r="Y460">
            <v>887334.68</v>
          </cell>
          <cell r="AA460">
            <v>870513.16</v>
          </cell>
          <cell r="AJ460">
            <v>1005085.32</v>
          </cell>
          <cell r="AN460">
            <v>971442.27999999991</v>
          </cell>
          <cell r="AR460">
            <v>937799.23999999987</v>
          </cell>
          <cell r="AV460">
            <v>904156.19999999984</v>
          </cell>
          <cell r="AZ460">
            <v>870513.16124999989</v>
          </cell>
        </row>
        <row r="461">
          <cell r="Q461">
            <v>58520</v>
          </cell>
          <cell r="S461">
            <v>57684</v>
          </cell>
          <cell r="U461">
            <v>56848</v>
          </cell>
          <cell r="V461">
            <v>56430</v>
          </cell>
          <cell r="W461">
            <v>56012</v>
          </cell>
          <cell r="Y461">
            <v>55176</v>
          </cell>
          <cell r="AA461">
            <v>54340</v>
          </cell>
          <cell r="AJ461">
            <v>61028</v>
          </cell>
          <cell r="AN461">
            <v>59356</v>
          </cell>
          <cell r="AR461">
            <v>57684</v>
          </cell>
          <cell r="AV461">
            <v>56012</v>
          </cell>
          <cell r="AZ461">
            <v>54340</v>
          </cell>
        </row>
        <row r="462">
          <cell r="Q462">
            <v>36102.379999999997</v>
          </cell>
          <cell r="S462">
            <v>34822.019999999997</v>
          </cell>
          <cell r="U462">
            <v>33541.660000000003</v>
          </cell>
          <cell r="V462">
            <v>32901.480000000003</v>
          </cell>
          <cell r="W462">
            <v>32261.3</v>
          </cell>
          <cell r="Y462">
            <v>30980.94</v>
          </cell>
          <cell r="AA462">
            <v>29700.58</v>
          </cell>
          <cell r="AJ462">
            <v>40532.498333333329</v>
          </cell>
          <cell r="AN462">
            <v>37501.478333333333</v>
          </cell>
          <cell r="AR462">
            <v>34822.488749999997</v>
          </cell>
          <cell r="AV462">
            <v>32261.300000000003</v>
          </cell>
          <cell r="AZ462">
            <v>29700.579999999998</v>
          </cell>
        </row>
        <row r="463">
          <cell r="Q463">
            <v>133715.78</v>
          </cell>
          <cell r="S463">
            <v>130336.54</v>
          </cell>
          <cell r="U463">
            <v>126957.3</v>
          </cell>
          <cell r="V463">
            <v>125267.68</v>
          </cell>
          <cell r="W463">
            <v>123578.06</v>
          </cell>
          <cell r="Y463">
            <v>120198.82</v>
          </cell>
          <cell r="AA463">
            <v>116819.58</v>
          </cell>
          <cell r="AJ463">
            <v>143853.63458333333</v>
          </cell>
          <cell r="AN463">
            <v>137095.09791666665</v>
          </cell>
          <cell r="AR463">
            <v>130336.56125000001</v>
          </cell>
          <cell r="AV463">
            <v>123591.33749999998</v>
          </cell>
          <cell r="AZ463">
            <v>117151.5175</v>
          </cell>
        </row>
        <row r="464">
          <cell r="Q464">
            <v>0</v>
          </cell>
          <cell r="S464">
            <v>0</v>
          </cell>
          <cell r="U464">
            <v>0</v>
          </cell>
          <cell r="V464">
            <v>0</v>
          </cell>
          <cell r="W464">
            <v>0</v>
          </cell>
          <cell r="Y464">
            <v>0</v>
          </cell>
          <cell r="AA464">
            <v>0</v>
          </cell>
          <cell r="AJ464">
            <v>0</v>
          </cell>
          <cell r="AN464">
            <v>0</v>
          </cell>
          <cell r="AR464">
            <v>0</v>
          </cell>
          <cell r="AV464">
            <v>0</v>
          </cell>
          <cell r="AZ464">
            <v>0</v>
          </cell>
        </row>
        <row r="465">
          <cell r="Q465">
            <v>0</v>
          </cell>
          <cell r="S465">
            <v>0</v>
          </cell>
          <cell r="U465">
            <v>0</v>
          </cell>
          <cell r="V465">
            <v>0</v>
          </cell>
          <cell r="W465">
            <v>0</v>
          </cell>
          <cell r="Y465">
            <v>0</v>
          </cell>
          <cell r="AA465">
            <v>0</v>
          </cell>
          <cell r="AJ465">
            <v>0</v>
          </cell>
          <cell r="AN465">
            <v>0</v>
          </cell>
          <cell r="AR465">
            <v>0</v>
          </cell>
          <cell r="AV465">
            <v>0</v>
          </cell>
          <cell r="AZ465">
            <v>0</v>
          </cell>
        </row>
        <row r="466">
          <cell r="Q466">
            <v>0</v>
          </cell>
          <cell r="S466">
            <v>0</v>
          </cell>
          <cell r="U466">
            <v>0</v>
          </cell>
          <cell r="V466">
            <v>0</v>
          </cell>
          <cell r="W466">
            <v>0</v>
          </cell>
          <cell r="Y466">
            <v>0</v>
          </cell>
          <cell r="AA466">
            <v>0</v>
          </cell>
          <cell r="AJ466">
            <v>0</v>
          </cell>
          <cell r="AN466">
            <v>0</v>
          </cell>
          <cell r="AR466">
            <v>0</v>
          </cell>
          <cell r="AV466">
            <v>0</v>
          </cell>
          <cell r="AZ466">
            <v>0</v>
          </cell>
        </row>
        <row r="467">
          <cell r="Q467">
            <v>2166614.2999999998</v>
          </cell>
          <cell r="S467">
            <v>2152944.7999999998</v>
          </cell>
          <cell r="U467">
            <v>2139275.2999999998</v>
          </cell>
          <cell r="V467">
            <v>2132440.5499999998</v>
          </cell>
          <cell r="W467">
            <v>2125605.7999999998</v>
          </cell>
          <cell r="Y467">
            <v>2111936.2999999998</v>
          </cell>
          <cell r="AA467">
            <v>2098266.7999999998</v>
          </cell>
          <cell r="AJ467">
            <v>2207622.8000000003</v>
          </cell>
          <cell r="AN467">
            <v>2180283.8000000003</v>
          </cell>
          <cell r="AR467">
            <v>2152944.8000000003</v>
          </cell>
          <cell r="AV467">
            <v>2125605.8000000003</v>
          </cell>
          <cell r="AZ467">
            <v>2098266.8000000003</v>
          </cell>
        </row>
        <row r="468">
          <cell r="Q468">
            <v>0</v>
          </cell>
          <cell r="S468">
            <v>0</v>
          </cell>
          <cell r="U468">
            <v>0</v>
          </cell>
          <cell r="V468">
            <v>0</v>
          </cell>
          <cell r="W468">
            <v>0</v>
          </cell>
          <cell r="Y468">
            <v>0</v>
          </cell>
          <cell r="AA468">
            <v>0</v>
          </cell>
          <cell r="AJ468">
            <v>0</v>
          </cell>
          <cell r="AN468">
            <v>0</v>
          </cell>
          <cell r="AR468">
            <v>0</v>
          </cell>
          <cell r="AV468">
            <v>0</v>
          </cell>
          <cell r="AZ468">
            <v>0</v>
          </cell>
        </row>
        <row r="469">
          <cell r="Q469">
            <v>0</v>
          </cell>
          <cell r="S469">
            <v>0</v>
          </cell>
          <cell r="U469">
            <v>0</v>
          </cell>
          <cell r="V469">
            <v>0</v>
          </cell>
          <cell r="W469">
            <v>0</v>
          </cell>
          <cell r="Y469">
            <v>0</v>
          </cell>
          <cell r="AA469">
            <v>0</v>
          </cell>
          <cell r="AJ469">
            <v>0</v>
          </cell>
          <cell r="AN469">
            <v>0</v>
          </cell>
          <cell r="AR469">
            <v>0</v>
          </cell>
          <cell r="AV469">
            <v>0</v>
          </cell>
          <cell r="AZ469">
            <v>0</v>
          </cell>
        </row>
        <row r="470">
          <cell r="Q470">
            <v>0</v>
          </cell>
          <cell r="S470">
            <v>0</v>
          </cell>
          <cell r="U470">
            <v>0</v>
          </cell>
          <cell r="V470">
            <v>0</v>
          </cell>
          <cell r="W470">
            <v>0</v>
          </cell>
          <cell r="Y470">
            <v>0</v>
          </cell>
          <cell r="AA470">
            <v>0</v>
          </cell>
          <cell r="AJ470">
            <v>0</v>
          </cell>
          <cell r="AN470">
            <v>0</v>
          </cell>
          <cell r="AR470">
            <v>0</v>
          </cell>
          <cell r="AV470">
            <v>0</v>
          </cell>
          <cell r="AZ470">
            <v>0</v>
          </cell>
        </row>
        <row r="471">
          <cell r="Q471">
            <v>138086.82999999999</v>
          </cell>
          <cell r="S471">
            <v>0</v>
          </cell>
          <cell r="U471">
            <v>0</v>
          </cell>
          <cell r="V471">
            <v>0</v>
          </cell>
          <cell r="W471">
            <v>0</v>
          </cell>
          <cell r="Y471">
            <v>0</v>
          </cell>
          <cell r="AA471">
            <v>0</v>
          </cell>
          <cell r="AJ471">
            <v>171852.97</v>
          </cell>
          <cell r="AN471">
            <v>123856.93958333334</v>
          </cell>
          <cell r="AR471">
            <v>66572.616250000006</v>
          </cell>
          <cell r="AV471">
            <v>16791.879583333332</v>
          </cell>
          <cell r="AZ471">
            <v>0</v>
          </cell>
        </row>
        <row r="472">
          <cell r="Q472">
            <v>0</v>
          </cell>
          <cell r="S472">
            <v>0</v>
          </cell>
          <cell r="U472">
            <v>0</v>
          </cell>
          <cell r="V472">
            <v>0</v>
          </cell>
          <cell r="W472">
            <v>0</v>
          </cell>
          <cell r="Y472">
            <v>0</v>
          </cell>
          <cell r="AA472">
            <v>0</v>
          </cell>
          <cell r="AJ472">
            <v>0</v>
          </cell>
          <cell r="AN472">
            <v>0</v>
          </cell>
          <cell r="AR472">
            <v>0</v>
          </cell>
          <cell r="AV472">
            <v>0</v>
          </cell>
          <cell r="AZ472">
            <v>0</v>
          </cell>
        </row>
        <row r="473">
          <cell r="Q473">
            <v>0</v>
          </cell>
          <cell r="S473">
            <v>0</v>
          </cell>
          <cell r="U473">
            <v>0</v>
          </cell>
          <cell r="V473">
            <v>0</v>
          </cell>
          <cell r="W473">
            <v>0</v>
          </cell>
          <cell r="Y473">
            <v>0</v>
          </cell>
          <cell r="AA473">
            <v>0</v>
          </cell>
          <cell r="AJ473">
            <v>0</v>
          </cell>
          <cell r="AN473">
            <v>0</v>
          </cell>
          <cell r="AR473">
            <v>0</v>
          </cell>
          <cell r="AV473">
            <v>0</v>
          </cell>
          <cell r="AZ473">
            <v>0</v>
          </cell>
        </row>
        <row r="474">
          <cell r="Q474">
            <v>0</v>
          </cell>
          <cell r="S474">
            <v>0</v>
          </cell>
          <cell r="U474">
            <v>0</v>
          </cell>
          <cell r="V474">
            <v>0</v>
          </cell>
          <cell r="W474">
            <v>0</v>
          </cell>
          <cell r="Y474">
            <v>0</v>
          </cell>
          <cell r="AA474">
            <v>0</v>
          </cell>
          <cell r="AJ474">
            <v>0</v>
          </cell>
          <cell r="AN474">
            <v>0</v>
          </cell>
          <cell r="AR474">
            <v>0</v>
          </cell>
          <cell r="AV474">
            <v>0</v>
          </cell>
          <cell r="AZ474">
            <v>0</v>
          </cell>
        </row>
        <row r="475">
          <cell r="Q475">
            <v>1913908.68</v>
          </cell>
          <cell r="S475">
            <v>1897046.04</v>
          </cell>
          <cell r="U475">
            <v>1880183.4</v>
          </cell>
          <cell r="V475">
            <v>1871752.08</v>
          </cell>
          <cell r="W475">
            <v>1863320.76</v>
          </cell>
          <cell r="Y475">
            <v>1846458.12</v>
          </cell>
          <cell r="AA475">
            <v>1829595.48</v>
          </cell>
          <cell r="AJ475">
            <v>1964496.6000000003</v>
          </cell>
          <cell r="AN475">
            <v>1930771.32</v>
          </cell>
          <cell r="AR475">
            <v>1897046.0400000003</v>
          </cell>
          <cell r="AV475">
            <v>1863320.76</v>
          </cell>
          <cell r="AZ475">
            <v>1829595.4799999997</v>
          </cell>
        </row>
        <row r="476">
          <cell r="Q476">
            <v>21017</v>
          </cell>
          <cell r="S476">
            <v>2741.35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AA476">
            <v>0</v>
          </cell>
          <cell r="AJ476">
            <v>75843.947499999995</v>
          </cell>
          <cell r="AN476">
            <v>40472.949999999997</v>
          </cell>
          <cell r="AR476">
            <v>15191.634166666669</v>
          </cell>
          <cell r="AV476">
            <v>2094.085</v>
          </cell>
          <cell r="AZ476">
            <v>0</v>
          </cell>
        </row>
        <row r="477">
          <cell r="Q477">
            <v>642790.85</v>
          </cell>
          <cell r="S477">
            <v>637485.11</v>
          </cell>
          <cell r="U477">
            <v>632179.37</v>
          </cell>
          <cell r="V477">
            <v>629526.5</v>
          </cell>
          <cell r="W477">
            <v>626873.63</v>
          </cell>
          <cell r="Y477">
            <v>621567.89</v>
          </cell>
          <cell r="AA477">
            <v>616262.15</v>
          </cell>
          <cell r="AJ477">
            <v>658708.06999999995</v>
          </cell>
          <cell r="AN477">
            <v>648096.59</v>
          </cell>
          <cell r="AR477">
            <v>637485.11</v>
          </cell>
          <cell r="AV477">
            <v>626873.63</v>
          </cell>
          <cell r="AZ477">
            <v>616262.15</v>
          </cell>
        </row>
        <row r="478">
          <cell r="Q478">
            <v>196027.36</v>
          </cell>
          <cell r="S478">
            <v>167514.29</v>
          </cell>
          <cell r="U478">
            <v>139001.22</v>
          </cell>
          <cell r="V478">
            <v>124744.68</v>
          </cell>
          <cell r="W478">
            <v>110488.15</v>
          </cell>
          <cell r="Y478">
            <v>81975.08</v>
          </cell>
          <cell r="AA478">
            <v>53462.01</v>
          </cell>
          <cell r="AJ478">
            <v>281566.59041666676</v>
          </cell>
          <cell r="AN478">
            <v>224540.43624999994</v>
          </cell>
          <cell r="AR478">
            <v>167514.28874999998</v>
          </cell>
          <cell r="AV478">
            <v>110488.14750000001</v>
          </cell>
          <cell r="AZ478">
            <v>56580.624166666654</v>
          </cell>
        </row>
        <row r="479">
          <cell r="Q479">
            <v>0</v>
          </cell>
          <cell r="S479">
            <v>0</v>
          </cell>
          <cell r="U479">
            <v>0</v>
          </cell>
          <cell r="V479">
            <v>0</v>
          </cell>
          <cell r="W479">
            <v>0</v>
          </cell>
          <cell r="Y479">
            <v>0</v>
          </cell>
          <cell r="AA479">
            <v>0</v>
          </cell>
          <cell r="AJ479">
            <v>5842.037916666668</v>
          </cell>
          <cell r="AN479">
            <v>1580.9837500000001</v>
          </cell>
          <cell r="AR479">
            <v>25.362916666666667</v>
          </cell>
          <cell r="AV479">
            <v>0</v>
          </cell>
          <cell r="AZ479">
            <v>0</v>
          </cell>
        </row>
        <row r="480">
          <cell r="Q480">
            <v>380774.87</v>
          </cell>
          <cell r="S480">
            <v>350312.88</v>
          </cell>
          <cell r="U480">
            <v>319850.89</v>
          </cell>
          <cell r="V480">
            <v>304619.90000000002</v>
          </cell>
          <cell r="W480">
            <v>289388.90000000002</v>
          </cell>
          <cell r="Y480">
            <v>258926.91</v>
          </cell>
          <cell r="AA480">
            <v>228464.92</v>
          </cell>
          <cell r="AJ480">
            <v>472160.84125000006</v>
          </cell>
          <cell r="AN480">
            <v>411236.86249999999</v>
          </cell>
          <cell r="AR480">
            <v>350312.88250000001</v>
          </cell>
          <cell r="AV480">
            <v>289388.90250000003</v>
          </cell>
          <cell r="AZ480">
            <v>228464.92249999999</v>
          </cell>
        </row>
        <row r="481">
          <cell r="Q481">
            <v>0</v>
          </cell>
          <cell r="S481">
            <v>0</v>
          </cell>
          <cell r="U481">
            <v>0</v>
          </cell>
          <cell r="V481">
            <v>0</v>
          </cell>
          <cell r="W481">
            <v>0</v>
          </cell>
          <cell r="Y481">
            <v>0</v>
          </cell>
          <cell r="AA481">
            <v>0</v>
          </cell>
          <cell r="AJ481">
            <v>0</v>
          </cell>
          <cell r="AN481">
            <v>0</v>
          </cell>
          <cell r="AR481">
            <v>0</v>
          </cell>
          <cell r="AV481">
            <v>0</v>
          </cell>
          <cell r="AZ481">
            <v>0</v>
          </cell>
        </row>
        <row r="482">
          <cell r="Q482">
            <v>4895324.22</v>
          </cell>
          <cell r="S482">
            <v>4858517.28</v>
          </cell>
          <cell r="U482">
            <v>4821710.34</v>
          </cell>
          <cell r="V482">
            <v>4803306.87</v>
          </cell>
          <cell r="W482">
            <v>4784903.4000000004</v>
          </cell>
          <cell r="Y482">
            <v>4748096.46</v>
          </cell>
          <cell r="AA482">
            <v>4711289.5199999996</v>
          </cell>
          <cell r="AJ482">
            <v>5005745.0762500009</v>
          </cell>
          <cell r="AN482">
            <v>4932131.1729166675</v>
          </cell>
          <cell r="AR482">
            <v>4858517.282916666</v>
          </cell>
          <cell r="AV482">
            <v>4784903.4000000004</v>
          </cell>
          <cell r="AZ482">
            <v>4711289.5199999996</v>
          </cell>
        </row>
        <row r="483">
          <cell r="Q483">
            <v>827318.91</v>
          </cell>
          <cell r="S483">
            <v>821098.47</v>
          </cell>
          <cell r="U483">
            <v>814878.03</v>
          </cell>
          <cell r="V483">
            <v>811767.81</v>
          </cell>
          <cell r="W483">
            <v>808657.59</v>
          </cell>
          <cell r="Y483">
            <v>802437.15</v>
          </cell>
          <cell r="AA483">
            <v>796216.71</v>
          </cell>
          <cell r="AJ483">
            <v>845980.23958333337</v>
          </cell>
          <cell r="AN483">
            <v>833539.35624999984</v>
          </cell>
          <cell r="AR483">
            <v>821098.47291666653</v>
          </cell>
          <cell r="AV483">
            <v>808657.59</v>
          </cell>
          <cell r="AZ483">
            <v>796216.71</v>
          </cell>
        </row>
        <row r="484">
          <cell r="Q484">
            <v>815866.29</v>
          </cell>
          <cell r="S484">
            <v>0</v>
          </cell>
          <cell r="U484">
            <v>0</v>
          </cell>
          <cell r="V484">
            <v>0</v>
          </cell>
          <cell r="W484">
            <v>0</v>
          </cell>
          <cell r="Y484">
            <v>0</v>
          </cell>
          <cell r="AA484">
            <v>0</v>
          </cell>
          <cell r="AJ484">
            <v>929801.72166666656</v>
          </cell>
          <cell r="AN484">
            <v>694574.22125000006</v>
          </cell>
          <cell r="AR484">
            <v>384930.99125000002</v>
          </cell>
          <cell r="AV484">
            <v>100412.96125000001</v>
          </cell>
          <cell r="AZ484">
            <v>0</v>
          </cell>
        </row>
        <row r="485">
          <cell r="Q485">
            <v>0</v>
          </cell>
          <cell r="S485">
            <v>0</v>
          </cell>
          <cell r="U485">
            <v>0</v>
          </cell>
          <cell r="V485">
            <v>0</v>
          </cell>
          <cell r="W485">
            <v>0</v>
          </cell>
          <cell r="Y485">
            <v>0</v>
          </cell>
          <cell r="AA485">
            <v>0</v>
          </cell>
          <cell r="AJ485">
            <v>0</v>
          </cell>
          <cell r="AN485">
            <v>0</v>
          </cell>
          <cell r="AR485">
            <v>0</v>
          </cell>
          <cell r="AV485">
            <v>0</v>
          </cell>
          <cell r="AZ485">
            <v>0</v>
          </cell>
        </row>
        <row r="486">
          <cell r="Q486">
            <v>0</v>
          </cell>
          <cell r="S486">
            <v>0</v>
          </cell>
          <cell r="U486">
            <v>0</v>
          </cell>
          <cell r="V486">
            <v>0</v>
          </cell>
          <cell r="W486">
            <v>0</v>
          </cell>
          <cell r="Y486">
            <v>0</v>
          </cell>
          <cell r="AA486">
            <v>0</v>
          </cell>
          <cell r="AJ486">
            <v>0</v>
          </cell>
          <cell r="AN486">
            <v>0</v>
          </cell>
          <cell r="AR486">
            <v>0</v>
          </cell>
          <cell r="AV486">
            <v>0</v>
          </cell>
          <cell r="AZ486">
            <v>0</v>
          </cell>
        </row>
        <row r="487">
          <cell r="Q487">
            <v>0</v>
          </cell>
          <cell r="S487">
            <v>0</v>
          </cell>
          <cell r="U487">
            <v>0</v>
          </cell>
          <cell r="V487">
            <v>0</v>
          </cell>
          <cell r="W487">
            <v>0</v>
          </cell>
          <cell r="Y487">
            <v>0</v>
          </cell>
          <cell r="AA487">
            <v>0</v>
          </cell>
          <cell r="AJ487">
            <v>0</v>
          </cell>
          <cell r="AN487">
            <v>0</v>
          </cell>
          <cell r="AR487">
            <v>0</v>
          </cell>
          <cell r="AV487">
            <v>0</v>
          </cell>
          <cell r="AZ487">
            <v>0</v>
          </cell>
        </row>
        <row r="488">
          <cell r="Q488">
            <v>0</v>
          </cell>
          <cell r="S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AA488">
            <v>0</v>
          </cell>
          <cell r="AJ488">
            <v>0</v>
          </cell>
          <cell r="AN488">
            <v>0</v>
          </cell>
          <cell r="AR488">
            <v>0</v>
          </cell>
          <cell r="AV488">
            <v>0</v>
          </cell>
          <cell r="AZ488">
            <v>0</v>
          </cell>
        </row>
        <row r="489">
          <cell r="Q489">
            <v>0</v>
          </cell>
          <cell r="S489">
            <v>0</v>
          </cell>
          <cell r="U489">
            <v>0</v>
          </cell>
          <cell r="V489">
            <v>0</v>
          </cell>
          <cell r="W489">
            <v>0</v>
          </cell>
          <cell r="Y489">
            <v>0</v>
          </cell>
          <cell r="AA489">
            <v>0</v>
          </cell>
          <cell r="AJ489">
            <v>0</v>
          </cell>
          <cell r="AN489">
            <v>0</v>
          </cell>
          <cell r="AR489">
            <v>0</v>
          </cell>
          <cell r="AV489">
            <v>0</v>
          </cell>
          <cell r="AZ489">
            <v>0</v>
          </cell>
        </row>
        <row r="490">
          <cell r="Q490">
            <v>0</v>
          </cell>
          <cell r="S490">
            <v>0</v>
          </cell>
          <cell r="U490">
            <v>0</v>
          </cell>
          <cell r="V490">
            <v>0</v>
          </cell>
          <cell r="W490">
            <v>0</v>
          </cell>
          <cell r="Y490">
            <v>0</v>
          </cell>
          <cell r="AA490">
            <v>0</v>
          </cell>
          <cell r="AJ490">
            <v>0</v>
          </cell>
          <cell r="AN490">
            <v>0</v>
          </cell>
          <cell r="AR490">
            <v>0</v>
          </cell>
          <cell r="AV490">
            <v>0</v>
          </cell>
          <cell r="AZ490">
            <v>0</v>
          </cell>
        </row>
        <row r="491">
          <cell r="Q491">
            <v>0</v>
          </cell>
          <cell r="S491">
            <v>0</v>
          </cell>
          <cell r="U491">
            <v>0</v>
          </cell>
          <cell r="V491">
            <v>0</v>
          </cell>
          <cell r="W491">
            <v>0</v>
          </cell>
          <cell r="Y491">
            <v>0</v>
          </cell>
          <cell r="AA491">
            <v>0</v>
          </cell>
          <cell r="AJ491">
            <v>20425.910416666666</v>
          </cell>
          <cell r="AN491">
            <v>817.04041666666672</v>
          </cell>
          <cell r="AR491">
            <v>0</v>
          </cell>
          <cell r="AV491">
            <v>0</v>
          </cell>
          <cell r="AZ491">
            <v>0</v>
          </cell>
        </row>
        <row r="492">
          <cell r="Q492">
            <v>0</v>
          </cell>
          <cell r="S492">
            <v>0</v>
          </cell>
          <cell r="U492">
            <v>0</v>
          </cell>
          <cell r="V492">
            <v>0</v>
          </cell>
          <cell r="W492">
            <v>0</v>
          </cell>
          <cell r="Y492">
            <v>0</v>
          </cell>
          <cell r="AA492">
            <v>0</v>
          </cell>
          <cell r="AJ492">
            <v>0</v>
          </cell>
          <cell r="AN492">
            <v>0</v>
          </cell>
          <cell r="AR492">
            <v>0</v>
          </cell>
          <cell r="AV492">
            <v>0</v>
          </cell>
          <cell r="AZ492">
            <v>0</v>
          </cell>
        </row>
        <row r="493">
          <cell r="Q493">
            <v>0</v>
          </cell>
          <cell r="S493">
            <v>1702292.08</v>
          </cell>
          <cell r="U493">
            <v>1827178.37</v>
          </cell>
          <cell r="V493">
            <v>1804978.34</v>
          </cell>
          <cell r="W493">
            <v>1782120.24</v>
          </cell>
          <cell r="Y493">
            <v>1736563.16</v>
          </cell>
          <cell r="AA493">
            <v>1690681.07</v>
          </cell>
          <cell r="AJ493">
            <v>0</v>
          </cell>
          <cell r="AN493">
            <v>505690.91791666672</v>
          </cell>
          <cell r="AR493">
            <v>1099711.075</v>
          </cell>
          <cell r="AV493">
            <v>1663279.7004166667</v>
          </cell>
          <cell r="AZ493">
            <v>1690689.9924999999</v>
          </cell>
        </row>
        <row r="494">
          <cell r="Q494">
            <v>817114.51</v>
          </cell>
          <cell r="S494">
            <v>796938.85</v>
          </cell>
          <cell r="U494">
            <v>776763.19</v>
          </cell>
          <cell r="V494">
            <v>766675.36</v>
          </cell>
          <cell r="W494">
            <v>756587.53</v>
          </cell>
          <cell r="Y494">
            <v>736411.87</v>
          </cell>
          <cell r="AA494">
            <v>716236.21</v>
          </cell>
          <cell r="AJ494">
            <v>877641.49000000011</v>
          </cell>
          <cell r="AN494">
            <v>837290.16999999993</v>
          </cell>
          <cell r="AR494">
            <v>796938.85</v>
          </cell>
          <cell r="AV494">
            <v>756587.52999999991</v>
          </cell>
          <cell r="AZ494">
            <v>716236.21</v>
          </cell>
        </row>
        <row r="495">
          <cell r="Q495">
            <v>2324574.52</v>
          </cell>
          <cell r="S495">
            <v>2310472.7599999998</v>
          </cell>
          <cell r="U495">
            <v>2296371</v>
          </cell>
          <cell r="V495">
            <v>2289320.12</v>
          </cell>
          <cell r="W495">
            <v>2282269.2400000002</v>
          </cell>
          <cell r="Y495">
            <v>2268167.48</v>
          </cell>
          <cell r="AA495">
            <v>2254065.7200000002</v>
          </cell>
          <cell r="AJ495">
            <v>2366702.8733333335</v>
          </cell>
          <cell r="AN495">
            <v>2338580.2733333334</v>
          </cell>
          <cell r="AR495">
            <v>2310461.86</v>
          </cell>
          <cell r="AV495">
            <v>2282269.2400000002</v>
          </cell>
          <cell r="AZ495">
            <v>2254065.7199999997</v>
          </cell>
        </row>
        <row r="496">
          <cell r="Q496">
            <v>2702337.43</v>
          </cell>
          <cell r="S496">
            <v>2686347.27</v>
          </cell>
          <cell r="U496">
            <v>2670357.11</v>
          </cell>
          <cell r="V496">
            <v>2662362.0299999998</v>
          </cell>
          <cell r="W496">
            <v>2654366.9500000002</v>
          </cell>
          <cell r="Y496">
            <v>2638376.79</v>
          </cell>
          <cell r="AA496">
            <v>2622386.63</v>
          </cell>
          <cell r="AJ496">
            <v>2750089.4808333335</v>
          </cell>
          <cell r="AN496">
            <v>2718201.8608333333</v>
          </cell>
          <cell r="AR496">
            <v>2686313.1741666668</v>
          </cell>
          <cell r="AV496">
            <v>2654366.9499999997</v>
          </cell>
          <cell r="AZ496">
            <v>2622386.63</v>
          </cell>
        </row>
        <row r="497">
          <cell r="Q497">
            <v>150692.75</v>
          </cell>
          <cell r="S497">
            <v>0</v>
          </cell>
          <cell r="U497">
            <v>0</v>
          </cell>
          <cell r="V497">
            <v>0</v>
          </cell>
          <cell r="W497">
            <v>0</v>
          </cell>
          <cell r="Y497">
            <v>0</v>
          </cell>
          <cell r="AA497">
            <v>0</v>
          </cell>
          <cell r="AJ497">
            <v>173865.46958333332</v>
          </cell>
          <cell r="AN497">
            <v>129275.57041666664</v>
          </cell>
          <cell r="AR497">
            <v>71320.413749999992</v>
          </cell>
          <cell r="AV497">
            <v>18514.750416666666</v>
          </cell>
          <cell r="AZ497">
            <v>0</v>
          </cell>
        </row>
        <row r="498">
          <cell r="Q498">
            <v>3737732.75</v>
          </cell>
          <cell r="S498">
            <v>3663718.24</v>
          </cell>
          <cell r="U498">
            <v>3589703.73</v>
          </cell>
          <cell r="V498">
            <v>3552696.48</v>
          </cell>
          <cell r="W498">
            <v>3515689.22</v>
          </cell>
          <cell r="Y498">
            <v>3441674.71</v>
          </cell>
          <cell r="AA498">
            <v>3367660.2</v>
          </cell>
          <cell r="AJ498">
            <v>3959622.1333333328</v>
          </cell>
          <cell r="AN498">
            <v>3811747.2741666674</v>
          </cell>
          <cell r="AR498">
            <v>3663718.2449999996</v>
          </cell>
          <cell r="AV498">
            <v>3515689.2225000001</v>
          </cell>
          <cell r="AZ498">
            <v>3367660.2025000006</v>
          </cell>
        </row>
        <row r="499">
          <cell r="S499">
            <v>9676184.8499999996</v>
          </cell>
          <cell r="U499">
            <v>7639311.9900000002</v>
          </cell>
          <cell r="V499">
            <v>206828.62</v>
          </cell>
          <cell r="W499">
            <v>7575862.1600000001</v>
          </cell>
          <cell r="Y499">
            <v>7300376.2599999998</v>
          </cell>
          <cell r="AA499">
            <v>7024890.3600000003</v>
          </cell>
          <cell r="AJ499">
            <v>0</v>
          </cell>
          <cell r="AN499">
            <v>1776584.0912500003</v>
          </cell>
          <cell r="AR499">
            <v>3667471.9341666675</v>
          </cell>
          <cell r="AV499">
            <v>6009477.614583333</v>
          </cell>
          <cell r="AZ499">
            <v>6394012.6420833329</v>
          </cell>
        </row>
        <row r="500">
          <cell r="S500">
            <v>9429188.75</v>
          </cell>
          <cell r="U500">
            <v>7639311.9900000002</v>
          </cell>
          <cell r="V500">
            <v>206828.63</v>
          </cell>
          <cell r="W500">
            <v>7575862.1699999999</v>
          </cell>
          <cell r="Y500">
            <v>7300376.2699999996</v>
          </cell>
          <cell r="AA500">
            <v>7024890.3700000001</v>
          </cell>
          <cell r="AJ500">
            <v>0</v>
          </cell>
          <cell r="AN500">
            <v>1756001.0845833335</v>
          </cell>
          <cell r="AR500">
            <v>3646888.930416666</v>
          </cell>
          <cell r="AV500">
            <v>5988894.6133333333</v>
          </cell>
          <cell r="AZ500">
            <v>6394012.6408333331</v>
          </cell>
        </row>
        <row r="501">
          <cell r="S501">
            <v>8188487.4199999999</v>
          </cell>
          <cell r="U501">
            <v>6684660.3099999996</v>
          </cell>
          <cell r="V501">
            <v>177234.84</v>
          </cell>
          <cell r="W501">
            <v>6623307.2400000002</v>
          </cell>
          <cell r="Y501">
            <v>6382459.7000000002</v>
          </cell>
          <cell r="AA501">
            <v>6141612.1600000001</v>
          </cell>
          <cell r="AJ501">
            <v>0</v>
          </cell>
          <cell r="AN501">
            <v>1519775.3854166667</v>
          </cell>
          <cell r="AR501">
            <v>3172857.5150000001</v>
          </cell>
          <cell r="AV501">
            <v>5220383.4766666675</v>
          </cell>
          <cell r="AZ501">
            <v>5589842.9308333332</v>
          </cell>
        </row>
        <row r="502">
          <cell r="Q502">
            <v>536016.68000000005</v>
          </cell>
          <cell r="S502">
            <v>0</v>
          </cell>
          <cell r="U502">
            <v>0</v>
          </cell>
          <cell r="V502">
            <v>0</v>
          </cell>
          <cell r="W502">
            <v>0</v>
          </cell>
          <cell r="Y502">
            <v>0</v>
          </cell>
          <cell r="AA502">
            <v>0</v>
          </cell>
          <cell r="AJ502">
            <v>289600.26166666666</v>
          </cell>
          <cell r="AN502">
            <v>347668.73500000004</v>
          </cell>
          <cell r="AR502">
            <v>307824.44458333333</v>
          </cell>
          <cell r="AV502">
            <v>58068.473333333335</v>
          </cell>
          <cell r="AZ502">
            <v>0</v>
          </cell>
        </row>
        <row r="503">
          <cell r="Y503">
            <v>0</v>
          </cell>
          <cell r="AA503">
            <v>3506488.37</v>
          </cell>
          <cell r="AR503">
            <v>0</v>
          </cell>
          <cell r="AV503">
            <v>989753.05666666664</v>
          </cell>
          <cell r="AZ503">
            <v>2157093.27</v>
          </cell>
        </row>
        <row r="504">
          <cell r="AV504">
            <v>0</v>
          </cell>
          <cell r="AZ504">
            <v>399995.0091666666</v>
          </cell>
        </row>
        <row r="505">
          <cell r="AV505">
            <v>0</v>
          </cell>
          <cell r="AZ505">
            <v>0</v>
          </cell>
        </row>
        <row r="506">
          <cell r="Q506">
            <v>0</v>
          </cell>
          <cell r="S506">
            <v>0</v>
          </cell>
          <cell r="U506">
            <v>0</v>
          </cell>
          <cell r="V506">
            <v>0</v>
          </cell>
          <cell r="W506">
            <v>0</v>
          </cell>
          <cell r="Y506">
            <v>0</v>
          </cell>
          <cell r="AA506">
            <v>0</v>
          </cell>
          <cell r="AJ506">
            <v>0</v>
          </cell>
          <cell r="AN506">
            <v>0</v>
          </cell>
          <cell r="AR506">
            <v>0</v>
          </cell>
          <cell r="AV506">
            <v>0</v>
          </cell>
          <cell r="AZ506">
            <v>0</v>
          </cell>
        </row>
        <row r="507">
          <cell r="Q507">
            <v>0</v>
          </cell>
          <cell r="S507">
            <v>0</v>
          </cell>
          <cell r="U507">
            <v>0</v>
          </cell>
          <cell r="V507">
            <v>0</v>
          </cell>
          <cell r="W507">
            <v>0</v>
          </cell>
          <cell r="Y507">
            <v>0</v>
          </cell>
          <cell r="AA507">
            <v>0</v>
          </cell>
          <cell r="AJ507">
            <v>0</v>
          </cell>
          <cell r="AN507">
            <v>0</v>
          </cell>
          <cell r="AR507">
            <v>0</v>
          </cell>
          <cell r="AV507">
            <v>0</v>
          </cell>
          <cell r="AZ507">
            <v>0</v>
          </cell>
        </row>
        <row r="508">
          <cell r="Q508">
            <v>0</v>
          </cell>
          <cell r="S508">
            <v>0</v>
          </cell>
          <cell r="U508">
            <v>0</v>
          </cell>
          <cell r="V508">
            <v>0</v>
          </cell>
          <cell r="W508">
            <v>0</v>
          </cell>
          <cell r="Y508">
            <v>0</v>
          </cell>
          <cell r="AA508">
            <v>0</v>
          </cell>
          <cell r="AJ508">
            <v>0</v>
          </cell>
          <cell r="AN508">
            <v>0</v>
          </cell>
          <cell r="AR508">
            <v>0</v>
          </cell>
          <cell r="AV508">
            <v>0</v>
          </cell>
          <cell r="AZ508">
            <v>0</v>
          </cell>
        </row>
        <row r="509">
          <cell r="Q509">
            <v>2125913.37</v>
          </cell>
          <cell r="S509">
            <v>937910.71</v>
          </cell>
          <cell r="U509">
            <v>0</v>
          </cell>
          <cell r="V509">
            <v>0</v>
          </cell>
          <cell r="W509">
            <v>0</v>
          </cell>
          <cell r="Y509">
            <v>0</v>
          </cell>
          <cell r="AA509">
            <v>0</v>
          </cell>
          <cell r="AJ509">
            <v>4232258.2279166682</v>
          </cell>
          <cell r="AN509">
            <v>2799577.7291666665</v>
          </cell>
          <cell r="AR509">
            <v>1369389.4958333336</v>
          </cell>
          <cell r="AV509">
            <v>323057.40125</v>
          </cell>
          <cell r="AZ509">
            <v>0</v>
          </cell>
        </row>
        <row r="510">
          <cell r="Q510">
            <v>74068.94</v>
          </cell>
          <cell r="S510">
            <v>74068.94</v>
          </cell>
          <cell r="U510">
            <v>74068.94</v>
          </cell>
          <cell r="V510">
            <v>74068.94</v>
          </cell>
          <cell r="W510">
            <v>74068.94</v>
          </cell>
          <cell r="Y510">
            <v>74068.94</v>
          </cell>
          <cell r="AA510">
            <v>74068.94</v>
          </cell>
          <cell r="AJ510">
            <v>91843964.097916678</v>
          </cell>
          <cell r="AN510">
            <v>56385451.270416684</v>
          </cell>
          <cell r="AR510">
            <v>21739831.768749997</v>
          </cell>
          <cell r="AV510">
            <v>74068.939999999988</v>
          </cell>
          <cell r="AZ510">
            <v>70982.734166666647</v>
          </cell>
        </row>
        <row r="511">
          <cell r="Q511">
            <v>13013034.1</v>
          </cell>
          <cell r="S511">
            <v>13013034.1</v>
          </cell>
          <cell r="U511">
            <v>13013034.1</v>
          </cell>
          <cell r="V511">
            <v>13013034.1</v>
          </cell>
          <cell r="W511">
            <v>13013034.1</v>
          </cell>
          <cell r="Y511">
            <v>13013034.1</v>
          </cell>
          <cell r="AA511">
            <v>13013034.1</v>
          </cell>
          <cell r="AJ511">
            <v>13697414.455</v>
          </cell>
          <cell r="AN511">
            <v>13444452.344999997</v>
          </cell>
          <cell r="AR511">
            <v>13180437.598333331</v>
          </cell>
          <cell r="AV511">
            <v>13013034.099999996</v>
          </cell>
          <cell r="AZ511">
            <v>12470824.345833331</v>
          </cell>
        </row>
        <row r="512">
          <cell r="Q512">
            <v>1426221.06</v>
          </cell>
          <cell r="S512">
            <v>1998778.99</v>
          </cell>
          <cell r="U512">
            <v>2073656.75</v>
          </cell>
          <cell r="V512">
            <v>2073230.86</v>
          </cell>
          <cell r="W512">
            <v>2072992.11</v>
          </cell>
          <cell r="Y512">
            <v>2068082.64</v>
          </cell>
          <cell r="AA512">
            <v>2084963.67</v>
          </cell>
          <cell r="AJ512">
            <v>59425.877500000002</v>
          </cell>
          <cell r="AN512">
            <v>689209.41041666665</v>
          </cell>
          <cell r="AR512">
            <v>1379640.6858333333</v>
          </cell>
          <cell r="AV512">
            <v>2013092.5695833331</v>
          </cell>
          <cell r="AZ512">
            <v>1995014.4687500002</v>
          </cell>
        </row>
        <row r="513">
          <cell r="Q513">
            <v>78266845</v>
          </cell>
          <cell r="S513">
            <v>76940289</v>
          </cell>
          <cell r="U513">
            <v>75613733</v>
          </cell>
          <cell r="V513">
            <v>74950455</v>
          </cell>
          <cell r="W513">
            <v>74287177</v>
          </cell>
          <cell r="Y513">
            <v>72960621</v>
          </cell>
          <cell r="AA513">
            <v>71634065</v>
          </cell>
          <cell r="AJ513">
            <v>9838628.791666666</v>
          </cell>
          <cell r="AN513">
            <v>35485391.791666664</v>
          </cell>
          <cell r="AR513">
            <v>60247784.125</v>
          </cell>
          <cell r="AV513">
            <v>74287177</v>
          </cell>
          <cell r="AZ513">
            <v>71634065</v>
          </cell>
        </row>
        <row r="514">
          <cell r="Q514">
            <v>24416828</v>
          </cell>
          <cell r="S514">
            <v>24416828</v>
          </cell>
          <cell r="U514">
            <v>24166736.050000001</v>
          </cell>
          <cell r="V514">
            <v>23572734.719999999</v>
          </cell>
          <cell r="W514">
            <v>22978733.390000001</v>
          </cell>
          <cell r="Y514">
            <v>21790730.73</v>
          </cell>
          <cell r="AA514">
            <v>20602728.07</v>
          </cell>
          <cell r="AJ514">
            <v>3052103.5</v>
          </cell>
          <cell r="AN514">
            <v>11180625.668750001</v>
          </cell>
          <cell r="AR514">
            <v>18840203.46541667</v>
          </cell>
          <cell r="AV514">
            <v>22655675.98875</v>
          </cell>
          <cell r="AZ514">
            <v>20602494.789583337</v>
          </cell>
        </row>
        <row r="515">
          <cell r="Q515">
            <v>781320</v>
          </cell>
          <cell r="S515">
            <v>781320</v>
          </cell>
          <cell r="U515">
            <v>781320</v>
          </cell>
          <cell r="V515">
            <v>781320</v>
          </cell>
          <cell r="W515">
            <v>781320</v>
          </cell>
          <cell r="Y515">
            <v>781320</v>
          </cell>
          <cell r="AA515">
            <v>781320</v>
          </cell>
          <cell r="AJ515">
            <v>97665</v>
          </cell>
          <cell r="AN515">
            <v>358105</v>
          </cell>
          <cell r="AR515">
            <v>618545</v>
          </cell>
          <cell r="AV515">
            <v>781320</v>
          </cell>
          <cell r="AZ515">
            <v>1323529.7541666667</v>
          </cell>
        </row>
        <row r="516">
          <cell r="AV516">
            <v>0</v>
          </cell>
          <cell r="AZ516">
            <v>83282.457916666666</v>
          </cell>
        </row>
        <row r="517">
          <cell r="Q517">
            <v>0</v>
          </cell>
          <cell r="S517">
            <v>0</v>
          </cell>
          <cell r="U517">
            <v>0</v>
          </cell>
          <cell r="V517">
            <v>0</v>
          </cell>
          <cell r="W517">
            <v>0</v>
          </cell>
          <cell r="Y517">
            <v>0</v>
          </cell>
          <cell r="AA517">
            <v>0</v>
          </cell>
          <cell r="AJ517">
            <v>21263.028750000001</v>
          </cell>
          <cell r="AN517">
            <v>9450.1454166666663</v>
          </cell>
          <cell r="AR517">
            <v>2362.4754166666667</v>
          </cell>
          <cell r="AV517">
            <v>0</v>
          </cell>
          <cell r="AZ517">
            <v>0</v>
          </cell>
        </row>
        <row r="518">
          <cell r="Q518">
            <v>65824332.039999999</v>
          </cell>
          <cell r="S518">
            <v>65824332.039999999</v>
          </cell>
          <cell r="U518">
            <v>65824332.039999999</v>
          </cell>
          <cell r="V518">
            <v>65824332.039999999</v>
          </cell>
          <cell r="W518">
            <v>65824332.039999999</v>
          </cell>
          <cell r="Y518">
            <v>65824332.039999999</v>
          </cell>
          <cell r="AA518">
            <v>65824332.039999999</v>
          </cell>
          <cell r="AJ518">
            <v>65824332.039999992</v>
          </cell>
          <cell r="AN518">
            <v>65824332.039999992</v>
          </cell>
          <cell r="AR518">
            <v>65824332.039999992</v>
          </cell>
          <cell r="AV518">
            <v>65658522.97208333</v>
          </cell>
          <cell r="AZ518">
            <v>65121585.846666671</v>
          </cell>
        </row>
        <row r="519">
          <cell r="Q519">
            <v>744794.53</v>
          </cell>
          <cell r="S519">
            <v>744794.53</v>
          </cell>
          <cell r="U519">
            <v>744794.53</v>
          </cell>
          <cell r="V519">
            <v>744794.53</v>
          </cell>
          <cell r="W519">
            <v>744794.53</v>
          </cell>
          <cell r="Y519">
            <v>744794.53</v>
          </cell>
          <cell r="AA519">
            <v>744794.53</v>
          </cell>
          <cell r="AJ519">
            <v>744794.53000000014</v>
          </cell>
          <cell r="AN519">
            <v>744794.53000000014</v>
          </cell>
          <cell r="AR519">
            <v>744794.53000000014</v>
          </cell>
          <cell r="AV519">
            <v>744794.53000000014</v>
          </cell>
          <cell r="AZ519">
            <v>744794.53000000014</v>
          </cell>
        </row>
        <row r="520">
          <cell r="Q520">
            <v>-18840989.280000001</v>
          </cell>
          <cell r="S520">
            <v>-18840989.280000001</v>
          </cell>
          <cell r="U520">
            <v>-18840989.280000001</v>
          </cell>
          <cell r="V520">
            <v>-18840989.280000001</v>
          </cell>
          <cell r="W520">
            <v>-18840989.280000001</v>
          </cell>
          <cell r="Y520">
            <v>-18840989.280000001</v>
          </cell>
          <cell r="AA520">
            <v>-18840989.280000001</v>
          </cell>
          <cell r="AJ520">
            <v>-18840989.280000001</v>
          </cell>
          <cell r="AN520">
            <v>-18840989.280000001</v>
          </cell>
          <cell r="AR520">
            <v>-18840989.280000001</v>
          </cell>
          <cell r="AV520">
            <v>-18828002.696666669</v>
          </cell>
          <cell r="AZ520">
            <v>-18784324.891666666</v>
          </cell>
        </row>
        <row r="521">
          <cell r="Q521">
            <v>-7411230.7400000002</v>
          </cell>
          <cell r="S521">
            <v>-7660347.7400000002</v>
          </cell>
          <cell r="U521">
            <v>-7909464.7400000002</v>
          </cell>
          <cell r="V521">
            <v>-8034023.2400000002</v>
          </cell>
          <cell r="W521">
            <v>-8158581.7400000002</v>
          </cell>
          <cell r="Y521">
            <v>-8407698.7400000002</v>
          </cell>
          <cell r="AA521">
            <v>-8656815.7400000002</v>
          </cell>
          <cell r="AJ521">
            <v>-6663879.7400000012</v>
          </cell>
          <cell r="AN521">
            <v>-7162113.7399999993</v>
          </cell>
          <cell r="AR521">
            <v>-7660347.7399999993</v>
          </cell>
          <cell r="AV521">
            <v>-8158581.7399999993</v>
          </cell>
          <cell r="AZ521">
            <v>-8656815.7399999984</v>
          </cell>
        </row>
        <row r="522">
          <cell r="AR522">
            <v>0</v>
          </cell>
          <cell r="AV522">
            <v>-1036312.2666666666</v>
          </cell>
          <cell r="AZ522">
            <v>-9338545.8591666669</v>
          </cell>
        </row>
        <row r="523">
          <cell r="Q523">
            <v>110837754</v>
          </cell>
          <cell r="S523">
            <v>105391754</v>
          </cell>
          <cell r="U523">
            <v>99945754</v>
          </cell>
          <cell r="V523">
            <v>97222754</v>
          </cell>
          <cell r="W523">
            <v>94499754</v>
          </cell>
          <cell r="Y523">
            <v>89053754</v>
          </cell>
          <cell r="AA523">
            <v>83607754</v>
          </cell>
          <cell r="AJ523">
            <v>124973754</v>
          </cell>
          <cell r="AN523">
            <v>115305087.33333333</v>
          </cell>
          <cell r="AR523">
            <v>105147087.33333333</v>
          </cell>
          <cell r="AV523">
            <v>94499754</v>
          </cell>
          <cell r="AZ523">
            <v>83337920.666666672</v>
          </cell>
        </row>
        <row r="524">
          <cell r="Q524">
            <v>6363954</v>
          </cell>
          <cell r="S524">
            <v>6363954</v>
          </cell>
          <cell r="U524">
            <v>6123954</v>
          </cell>
          <cell r="V524">
            <v>6123954</v>
          </cell>
          <cell r="W524">
            <v>5883954</v>
          </cell>
          <cell r="Y524">
            <v>5883954</v>
          </cell>
          <cell r="AA524">
            <v>5643954</v>
          </cell>
          <cell r="AJ524">
            <v>7009378.583333333</v>
          </cell>
          <cell r="AN524">
            <v>6716785.25</v>
          </cell>
          <cell r="AR524">
            <v>6391691.916666667</v>
          </cell>
          <cell r="AV524">
            <v>5952579</v>
          </cell>
          <cell r="AZ524">
            <v>5550329</v>
          </cell>
        </row>
        <row r="525">
          <cell r="Q525">
            <v>0</v>
          </cell>
          <cell r="S525">
            <v>0</v>
          </cell>
          <cell r="U525">
            <v>0</v>
          </cell>
          <cell r="V525">
            <v>0</v>
          </cell>
          <cell r="W525">
            <v>0</v>
          </cell>
          <cell r="Y525">
            <v>0</v>
          </cell>
          <cell r="AA525">
            <v>0</v>
          </cell>
          <cell r="AJ525">
            <v>0</v>
          </cell>
          <cell r="AN525">
            <v>0</v>
          </cell>
          <cell r="AR525">
            <v>0</v>
          </cell>
          <cell r="AV525">
            <v>0</v>
          </cell>
          <cell r="AZ525">
            <v>0</v>
          </cell>
        </row>
        <row r="526">
          <cell r="Q526">
            <v>53170870.630000003</v>
          </cell>
          <cell r="S526">
            <v>61621677.539999999</v>
          </cell>
          <cell r="U526">
            <v>19049796.07</v>
          </cell>
          <cell r="V526">
            <v>23334576.969999999</v>
          </cell>
          <cell r="W526">
            <v>29719799.27</v>
          </cell>
          <cell r="Y526">
            <v>40609191.560000002</v>
          </cell>
          <cell r="AA526">
            <v>53254998.079999998</v>
          </cell>
          <cell r="AJ526">
            <v>32586896.236666668</v>
          </cell>
          <cell r="AN526">
            <v>38604587.902499996</v>
          </cell>
          <cell r="AR526">
            <v>41291676.090416662</v>
          </cell>
          <cell r="AV526">
            <v>46201182.589999996</v>
          </cell>
          <cell r="AZ526">
            <v>52146157.479166664</v>
          </cell>
        </row>
        <row r="527">
          <cell r="Q527">
            <v>42822914.490000002</v>
          </cell>
          <cell r="S527">
            <v>42526054.950000003</v>
          </cell>
          <cell r="U527">
            <v>42229195.409999996</v>
          </cell>
          <cell r="V527">
            <v>42080765.640000001</v>
          </cell>
          <cell r="W527">
            <v>41932335.869999997</v>
          </cell>
          <cell r="Y527">
            <v>41635476.329999998</v>
          </cell>
          <cell r="AA527">
            <v>41338616.789999999</v>
          </cell>
          <cell r="AJ527">
            <v>35758860.752916671</v>
          </cell>
          <cell r="AN527">
            <v>38020041.821666665</v>
          </cell>
          <cell r="AR527">
            <v>40156854.681666672</v>
          </cell>
          <cell r="AV527">
            <v>42377840.062083334</v>
          </cell>
          <cell r="AZ527">
            <v>45332074.272083335</v>
          </cell>
        </row>
        <row r="528">
          <cell r="Q528">
            <v>12951784.65</v>
          </cell>
          <cell r="S528">
            <v>15032585.83</v>
          </cell>
          <cell r="U528">
            <v>4580761.8499999996</v>
          </cell>
          <cell r="V528">
            <v>6001105.3799999999</v>
          </cell>
          <cell r="W528">
            <v>7826290.0300000003</v>
          </cell>
          <cell r="Y528">
            <v>10008219.49</v>
          </cell>
          <cell r="AA528">
            <v>13686403.060000001</v>
          </cell>
          <cell r="AJ528">
            <v>8870286.4641666654</v>
          </cell>
          <cell r="AN528">
            <v>10142032.934166668</v>
          </cell>
          <cell r="AR528">
            <v>10507698.114583334</v>
          </cell>
          <cell r="AV528">
            <v>11627039.317083335</v>
          </cell>
          <cell r="AZ528">
            <v>13545029.5725</v>
          </cell>
        </row>
        <row r="529">
          <cell r="Q529">
            <v>21589277</v>
          </cell>
          <cell r="S529">
            <v>21589277</v>
          </cell>
          <cell r="U529">
            <v>21589277</v>
          </cell>
          <cell r="V529">
            <v>21589277</v>
          </cell>
          <cell r="W529">
            <v>21589277</v>
          </cell>
          <cell r="Y529">
            <v>21589277</v>
          </cell>
          <cell r="AA529">
            <v>21589277</v>
          </cell>
          <cell r="AJ529">
            <v>21589277</v>
          </cell>
          <cell r="AN529">
            <v>21589277</v>
          </cell>
          <cell r="AR529">
            <v>21589277</v>
          </cell>
          <cell r="AV529">
            <v>21589277</v>
          </cell>
          <cell r="AZ529">
            <v>21589277</v>
          </cell>
        </row>
        <row r="530">
          <cell r="Q530">
            <v>3390437.78</v>
          </cell>
          <cell r="S530">
            <v>1238928.94</v>
          </cell>
          <cell r="U530">
            <v>12443702.68</v>
          </cell>
          <cell r="V530">
            <v>11772586.57</v>
          </cell>
          <cell r="W530">
            <v>11385464.85</v>
          </cell>
          <cell r="Y530">
            <v>10614439.1</v>
          </cell>
          <cell r="AA530">
            <v>9305047.4800000004</v>
          </cell>
          <cell r="AJ530">
            <v>4574459.9504166665</v>
          </cell>
          <cell r="AN530">
            <v>4943516.0395833328</v>
          </cell>
          <cell r="AR530">
            <v>6498143.6433333335</v>
          </cell>
          <cell r="AV530">
            <v>7758742.7058333345</v>
          </cell>
          <cell r="AZ530">
            <v>8615898.1174999997</v>
          </cell>
        </row>
        <row r="531">
          <cell r="Q531">
            <v>-12682680.27</v>
          </cell>
          <cell r="S531">
            <v>-12778760.050000001</v>
          </cell>
          <cell r="U531">
            <v>-12874839.83</v>
          </cell>
          <cell r="V531">
            <v>-12922879.720000001</v>
          </cell>
          <cell r="W531">
            <v>-12970919.609999999</v>
          </cell>
          <cell r="Y531">
            <v>-13066999.390000001</v>
          </cell>
          <cell r="AA531">
            <v>-13163079.17</v>
          </cell>
          <cell r="AJ531">
            <v>-12394440.93</v>
          </cell>
          <cell r="AN531">
            <v>-12586600.49</v>
          </cell>
          <cell r="AR531">
            <v>-12778760.049999999</v>
          </cell>
          <cell r="AV531">
            <v>-12970919.609999999</v>
          </cell>
          <cell r="AZ531">
            <v>-13163079.17</v>
          </cell>
        </row>
        <row r="532">
          <cell r="Q532">
            <v>2149273</v>
          </cell>
          <cell r="S532">
            <v>2126139</v>
          </cell>
          <cell r="U532">
            <v>2103005</v>
          </cell>
          <cell r="V532">
            <v>2091438</v>
          </cell>
          <cell r="W532">
            <v>2079871</v>
          </cell>
          <cell r="Y532">
            <v>2056737</v>
          </cell>
          <cell r="AA532">
            <v>2033603</v>
          </cell>
          <cell r="AJ532">
            <v>2218675</v>
          </cell>
          <cell r="AN532">
            <v>2172407</v>
          </cell>
          <cell r="AR532">
            <v>2126139</v>
          </cell>
          <cell r="AV532">
            <v>2079871</v>
          </cell>
          <cell r="AZ532">
            <v>2033603</v>
          </cell>
        </row>
        <row r="533">
          <cell r="Q533">
            <v>113632921</v>
          </cell>
          <cell r="S533">
            <v>113632921</v>
          </cell>
          <cell r="U533">
            <v>113632921</v>
          </cell>
          <cell r="V533">
            <v>113632921</v>
          </cell>
          <cell r="W533">
            <v>113632921</v>
          </cell>
          <cell r="Y533">
            <v>113632921</v>
          </cell>
          <cell r="AA533">
            <v>113632921</v>
          </cell>
          <cell r="AJ533">
            <v>113632921</v>
          </cell>
          <cell r="AN533">
            <v>113632921</v>
          </cell>
          <cell r="AR533">
            <v>113632921</v>
          </cell>
          <cell r="AV533">
            <v>113632921</v>
          </cell>
          <cell r="AZ533">
            <v>113632921</v>
          </cell>
        </row>
        <row r="534">
          <cell r="Q534">
            <v>-83656742.989999995</v>
          </cell>
          <cell r="S534">
            <v>-84244512.989999995</v>
          </cell>
          <cell r="U534">
            <v>-84832282.989999995</v>
          </cell>
          <cell r="V534">
            <v>-85126167.989999995</v>
          </cell>
          <cell r="W534">
            <v>-85420052.989999995</v>
          </cell>
          <cell r="Y534">
            <v>-86007822.989999995</v>
          </cell>
          <cell r="AA534">
            <v>-86595592.989999995</v>
          </cell>
          <cell r="AJ534">
            <v>-81893432.989999995</v>
          </cell>
          <cell r="AN534">
            <v>-83068972.989999995</v>
          </cell>
          <cell r="AR534">
            <v>-84244512.989999995</v>
          </cell>
          <cell r="AV534">
            <v>-85420052.989999995</v>
          </cell>
          <cell r="AZ534">
            <v>-86595592.989999995</v>
          </cell>
        </row>
        <row r="535">
          <cell r="Q535">
            <v>888056</v>
          </cell>
          <cell r="S535">
            <v>851056</v>
          </cell>
          <cell r="U535">
            <v>814056</v>
          </cell>
          <cell r="V535">
            <v>795556</v>
          </cell>
          <cell r="W535">
            <v>777056</v>
          </cell>
          <cell r="Y535">
            <v>740056</v>
          </cell>
          <cell r="AA535">
            <v>703056</v>
          </cell>
          <cell r="AJ535">
            <v>999056</v>
          </cell>
          <cell r="AN535">
            <v>925056</v>
          </cell>
          <cell r="AR535">
            <v>851056</v>
          </cell>
          <cell r="AV535">
            <v>777056</v>
          </cell>
          <cell r="AZ535">
            <v>703056</v>
          </cell>
        </row>
        <row r="536">
          <cell r="Q536">
            <v>0</v>
          </cell>
          <cell r="S536">
            <v>0</v>
          </cell>
          <cell r="U536">
            <v>0</v>
          </cell>
          <cell r="V536">
            <v>0</v>
          </cell>
          <cell r="W536">
            <v>0</v>
          </cell>
          <cell r="Y536">
            <v>0</v>
          </cell>
          <cell r="AA536">
            <v>0</v>
          </cell>
          <cell r="AJ536">
            <v>352508.24083333329</v>
          </cell>
          <cell r="AN536">
            <v>39167.580833333333</v>
          </cell>
          <cell r="AR536">
            <v>0</v>
          </cell>
          <cell r="AV536">
            <v>0</v>
          </cell>
          <cell r="AZ536">
            <v>0</v>
          </cell>
        </row>
        <row r="537">
          <cell r="Q537">
            <v>0</v>
          </cell>
          <cell r="S537">
            <v>0</v>
          </cell>
          <cell r="U537">
            <v>0</v>
          </cell>
          <cell r="V537">
            <v>0</v>
          </cell>
          <cell r="W537">
            <v>0</v>
          </cell>
          <cell r="Y537">
            <v>0</v>
          </cell>
          <cell r="AA537">
            <v>0</v>
          </cell>
          <cell r="AJ537">
            <v>0</v>
          </cell>
          <cell r="AN537">
            <v>0</v>
          </cell>
          <cell r="AR537">
            <v>0</v>
          </cell>
          <cell r="AV537">
            <v>0</v>
          </cell>
          <cell r="AZ537">
            <v>0</v>
          </cell>
        </row>
        <row r="538">
          <cell r="Q538">
            <v>65629.84</v>
          </cell>
          <cell r="S538">
            <v>0</v>
          </cell>
          <cell r="U538">
            <v>0</v>
          </cell>
          <cell r="V538">
            <v>0</v>
          </cell>
          <cell r="W538">
            <v>0</v>
          </cell>
          <cell r="Y538">
            <v>0</v>
          </cell>
          <cell r="AA538">
            <v>0</v>
          </cell>
          <cell r="AJ538">
            <v>1049289.5483333333</v>
          </cell>
          <cell r="AN538">
            <v>488571.84499999997</v>
          </cell>
          <cell r="AR538">
            <v>136347.19</v>
          </cell>
          <cell r="AV538">
            <v>2734.5766666666664</v>
          </cell>
          <cell r="AZ538">
            <v>0</v>
          </cell>
        </row>
        <row r="539">
          <cell r="Q539">
            <v>45123.16</v>
          </cell>
          <cell r="S539">
            <v>0</v>
          </cell>
          <cell r="U539">
            <v>0</v>
          </cell>
          <cell r="V539">
            <v>0</v>
          </cell>
          <cell r="W539">
            <v>0</v>
          </cell>
          <cell r="Y539">
            <v>0</v>
          </cell>
          <cell r="AA539">
            <v>0</v>
          </cell>
          <cell r="AJ539">
            <v>724511.23916666675</v>
          </cell>
          <cell r="AN539">
            <v>337298.30916666676</v>
          </cell>
          <cell r="AR539">
            <v>94094.289166666669</v>
          </cell>
          <cell r="AV539">
            <v>1880.1316666666669</v>
          </cell>
          <cell r="AZ539">
            <v>0</v>
          </cell>
        </row>
        <row r="540">
          <cell r="Q540">
            <v>0</v>
          </cell>
          <cell r="S540">
            <v>0</v>
          </cell>
          <cell r="U540">
            <v>0</v>
          </cell>
          <cell r="V540">
            <v>0</v>
          </cell>
          <cell r="W540">
            <v>0</v>
          </cell>
          <cell r="Y540">
            <v>0</v>
          </cell>
          <cell r="AA540">
            <v>0</v>
          </cell>
          <cell r="AJ540">
            <v>0</v>
          </cell>
          <cell r="AN540">
            <v>0</v>
          </cell>
          <cell r="AR540">
            <v>0</v>
          </cell>
          <cell r="AV540">
            <v>0</v>
          </cell>
          <cell r="AZ540">
            <v>0</v>
          </cell>
        </row>
        <row r="541">
          <cell r="Q541">
            <v>1997765.92</v>
          </cell>
          <cell r="S541">
            <v>1831088.45</v>
          </cell>
          <cell r="U541">
            <v>1654454.61</v>
          </cell>
          <cell r="V541">
            <v>1565807.26</v>
          </cell>
          <cell r="W541">
            <v>1444706.66</v>
          </cell>
          <cell r="Y541">
            <v>1265666.83</v>
          </cell>
          <cell r="AA541">
            <v>1085287.4099999999</v>
          </cell>
          <cell r="AJ541">
            <v>2755597.3983333334</v>
          </cell>
          <cell r="AN541">
            <v>2263988.665833333</v>
          </cell>
          <cell r="AR541">
            <v>1816107.1429166666</v>
          </cell>
          <cell r="AV541">
            <v>1456710.3608333331</v>
          </cell>
          <cell r="AZ541">
            <v>1101405.2858333334</v>
          </cell>
        </row>
        <row r="542">
          <cell r="Q542">
            <v>0</v>
          </cell>
          <cell r="S542">
            <v>0</v>
          </cell>
          <cell r="U542">
            <v>0</v>
          </cell>
          <cell r="V542">
            <v>0</v>
          </cell>
          <cell r="W542">
            <v>0</v>
          </cell>
          <cell r="Y542">
            <v>0</v>
          </cell>
          <cell r="AA542">
            <v>0</v>
          </cell>
          <cell r="AJ542">
            <v>0</v>
          </cell>
          <cell r="AN542">
            <v>0</v>
          </cell>
          <cell r="AR542">
            <v>0</v>
          </cell>
          <cell r="AV542">
            <v>0</v>
          </cell>
          <cell r="AZ542">
            <v>0</v>
          </cell>
        </row>
        <row r="543">
          <cell r="Q543">
            <v>2269066</v>
          </cell>
          <cell r="S543">
            <v>2269066</v>
          </cell>
          <cell r="U543">
            <v>2269066</v>
          </cell>
          <cell r="V543">
            <v>2269066</v>
          </cell>
          <cell r="W543">
            <v>2269066</v>
          </cell>
          <cell r="Y543">
            <v>2269066</v>
          </cell>
          <cell r="AA543">
            <v>2269066</v>
          </cell>
          <cell r="AJ543">
            <v>2269066</v>
          </cell>
          <cell r="AN543">
            <v>2269066</v>
          </cell>
          <cell r="AR543">
            <v>2269066</v>
          </cell>
          <cell r="AV543">
            <v>2269066</v>
          </cell>
          <cell r="AZ543">
            <v>2269066</v>
          </cell>
        </row>
        <row r="544">
          <cell r="Q544">
            <v>-2269066</v>
          </cell>
          <cell r="S544">
            <v>-2269066</v>
          </cell>
          <cell r="U544">
            <v>-2269066</v>
          </cell>
          <cell r="V544">
            <v>-2269066</v>
          </cell>
          <cell r="W544">
            <v>-2269066</v>
          </cell>
          <cell r="Y544">
            <v>-2269066</v>
          </cell>
          <cell r="AA544">
            <v>-2269066</v>
          </cell>
          <cell r="AJ544">
            <v>-2269066</v>
          </cell>
          <cell r="AN544">
            <v>-2269066</v>
          </cell>
          <cell r="AR544">
            <v>-2269066</v>
          </cell>
          <cell r="AV544">
            <v>-2269066</v>
          </cell>
          <cell r="AZ544">
            <v>-2269066</v>
          </cell>
        </row>
        <row r="545">
          <cell r="Q545">
            <v>1459972.92</v>
          </cell>
          <cell r="S545">
            <v>880564.57</v>
          </cell>
          <cell r="U545">
            <v>766385.85</v>
          </cell>
          <cell r="V545">
            <v>803523.29</v>
          </cell>
          <cell r="W545">
            <v>873358.39</v>
          </cell>
          <cell r="Y545">
            <v>985715.65</v>
          </cell>
          <cell r="AA545">
            <v>1037481.05</v>
          </cell>
          <cell r="AJ545">
            <v>552111.45125000004</v>
          </cell>
          <cell r="AN545">
            <v>857409.06041666644</v>
          </cell>
          <cell r="AR545">
            <v>980039.1445833334</v>
          </cell>
          <cell r="AV545">
            <v>937583.50708333321</v>
          </cell>
          <cell r="AZ545">
            <v>929204.2666666666</v>
          </cell>
        </row>
        <row r="546">
          <cell r="Q546">
            <v>15000</v>
          </cell>
          <cell r="S546">
            <v>15000</v>
          </cell>
          <cell r="U546">
            <v>15000</v>
          </cell>
          <cell r="V546">
            <v>15000</v>
          </cell>
          <cell r="W546">
            <v>15000</v>
          </cell>
          <cell r="Y546">
            <v>15000</v>
          </cell>
          <cell r="AA546">
            <v>15000</v>
          </cell>
          <cell r="AJ546">
            <v>15000</v>
          </cell>
          <cell r="AN546">
            <v>15000</v>
          </cell>
          <cell r="AR546">
            <v>15000</v>
          </cell>
          <cell r="AV546">
            <v>15000</v>
          </cell>
          <cell r="AZ546">
            <v>15000</v>
          </cell>
        </row>
        <row r="547">
          <cell r="Q547">
            <v>52471.63</v>
          </cell>
          <cell r="S547">
            <v>52471.63</v>
          </cell>
          <cell r="U547">
            <v>52471.63</v>
          </cell>
          <cell r="V547">
            <v>52471.63</v>
          </cell>
          <cell r="W547">
            <v>46622.18</v>
          </cell>
          <cell r="Y547">
            <v>46622.18</v>
          </cell>
          <cell r="AA547">
            <v>52454.07</v>
          </cell>
          <cell r="AJ547">
            <v>52471.63</v>
          </cell>
          <cell r="AN547">
            <v>52471.63</v>
          </cell>
          <cell r="AR547">
            <v>51252.99458333334</v>
          </cell>
          <cell r="AV547">
            <v>52745.91166666666</v>
          </cell>
          <cell r="AZ547">
            <v>65823.184999999998</v>
          </cell>
        </row>
        <row r="548">
          <cell r="Q548">
            <v>0</v>
          </cell>
          <cell r="S548">
            <v>0</v>
          </cell>
          <cell r="U548">
            <v>0</v>
          </cell>
          <cell r="V548">
            <v>0</v>
          </cell>
          <cell r="W548">
            <v>0</v>
          </cell>
          <cell r="Y548">
            <v>0</v>
          </cell>
          <cell r="AA548">
            <v>0</v>
          </cell>
          <cell r="AJ548">
            <v>0</v>
          </cell>
          <cell r="AN548">
            <v>0</v>
          </cell>
          <cell r="AR548">
            <v>0</v>
          </cell>
          <cell r="AV548">
            <v>0</v>
          </cell>
          <cell r="AZ548">
            <v>0</v>
          </cell>
        </row>
        <row r="549">
          <cell r="Q549">
            <v>114821696.98999999</v>
          </cell>
          <cell r="S549">
            <v>116419132.89</v>
          </cell>
          <cell r="U549">
            <v>118016568.79000001</v>
          </cell>
          <cell r="V549">
            <v>118815286.73999999</v>
          </cell>
          <cell r="W549">
            <v>119614004.69</v>
          </cell>
          <cell r="Y549">
            <v>121211440.59</v>
          </cell>
          <cell r="AA549">
            <v>122808876.48999999</v>
          </cell>
          <cell r="AJ549">
            <v>110001433.78375</v>
          </cell>
          <cell r="AN549">
            <v>113214562.19375001</v>
          </cell>
          <cell r="AR549">
            <v>116418562.37750001</v>
          </cell>
          <cell r="AV549">
            <v>119614004.69</v>
          </cell>
          <cell r="AZ549">
            <v>122808401.0625</v>
          </cell>
        </row>
        <row r="550">
          <cell r="Q550">
            <v>-1459972.92</v>
          </cell>
          <cell r="S550">
            <v>-880564.57</v>
          </cell>
          <cell r="U550">
            <v>-766385.85</v>
          </cell>
          <cell r="V550">
            <v>-803523.29</v>
          </cell>
          <cell r="W550">
            <v>-873358.39</v>
          </cell>
          <cell r="Y550">
            <v>-985715.65</v>
          </cell>
          <cell r="AA550">
            <v>-1037481.05</v>
          </cell>
          <cell r="AJ550">
            <v>-552111.45125000004</v>
          </cell>
          <cell r="AN550">
            <v>-857409.06041666644</v>
          </cell>
          <cell r="AR550">
            <v>-980039.1445833334</v>
          </cell>
          <cell r="AV550">
            <v>-937583.50708333321</v>
          </cell>
          <cell r="AZ550">
            <v>-929204.2666666666</v>
          </cell>
        </row>
        <row r="551">
          <cell r="Q551">
            <v>2729408.07</v>
          </cell>
          <cell r="S551">
            <v>2543073.8199999998</v>
          </cell>
          <cell r="U551">
            <v>2344067.56</v>
          </cell>
          <cell r="V551">
            <v>2242012.2799999998</v>
          </cell>
          <cell r="W551">
            <v>2102916.4500000002</v>
          </cell>
          <cell r="Y551">
            <v>1897131.03</v>
          </cell>
          <cell r="AA551">
            <v>1690019.3</v>
          </cell>
          <cell r="AJ551">
            <v>3261947.5229166667</v>
          </cell>
          <cell r="AN551">
            <v>2907537.9708333332</v>
          </cell>
          <cell r="AR551">
            <v>2523118.9099999997</v>
          </cell>
          <cell r="AV551">
            <v>2115430.1662500002</v>
          </cell>
          <cell r="AZ551">
            <v>1710160.6533333336</v>
          </cell>
        </row>
        <row r="552">
          <cell r="Q552">
            <v>10241081</v>
          </cell>
          <cell r="S552">
            <v>9638665</v>
          </cell>
          <cell r="U552">
            <v>9036249</v>
          </cell>
          <cell r="V552">
            <v>8735041</v>
          </cell>
          <cell r="W552">
            <v>8433833</v>
          </cell>
          <cell r="Y552">
            <v>7831417</v>
          </cell>
          <cell r="AA552">
            <v>7229001</v>
          </cell>
          <cell r="AJ552">
            <v>10793295.666666666</v>
          </cell>
          <cell r="AN552">
            <v>10391685</v>
          </cell>
          <cell r="AR552">
            <v>9588463.666666666</v>
          </cell>
          <cell r="AV552">
            <v>8433833</v>
          </cell>
          <cell r="AZ552">
            <v>7229001</v>
          </cell>
        </row>
        <row r="553">
          <cell r="Q553">
            <v>1551688.1</v>
          </cell>
          <cell r="S553">
            <v>1460412.1</v>
          </cell>
          <cell r="U553">
            <v>1369136.1</v>
          </cell>
          <cell r="V553">
            <v>1323498.1000000001</v>
          </cell>
          <cell r="W553">
            <v>1277860.1000000001</v>
          </cell>
          <cell r="Y553">
            <v>1186584.1000000001</v>
          </cell>
          <cell r="AA553">
            <v>1095308.1000000001</v>
          </cell>
          <cell r="AJ553">
            <v>1226467.5583333333</v>
          </cell>
          <cell r="AN553">
            <v>1427306.6249999998</v>
          </cell>
          <cell r="AR553">
            <v>1436450.1583333332</v>
          </cell>
          <cell r="AV553">
            <v>1277860.0999999999</v>
          </cell>
          <cell r="AZ553">
            <v>1095308.0999999999</v>
          </cell>
        </row>
        <row r="554">
          <cell r="Q554">
            <v>2318.31</v>
          </cell>
          <cell r="S554">
            <v>3097.58</v>
          </cell>
          <cell r="U554">
            <v>1277.08</v>
          </cell>
          <cell r="V554">
            <v>1379.8</v>
          </cell>
          <cell r="W554">
            <v>1501.03</v>
          </cell>
          <cell r="Y554">
            <v>1875.84</v>
          </cell>
          <cell r="AA554">
            <v>2342.1799999999998</v>
          </cell>
          <cell r="AJ554">
            <v>1546.7995833333332</v>
          </cell>
          <cell r="AN554">
            <v>1836.3570833333335</v>
          </cell>
          <cell r="AR554">
            <v>2013.1291666666664</v>
          </cell>
          <cell r="AV554">
            <v>2223.1708333333331</v>
          </cell>
          <cell r="AZ554">
            <v>2362.8733333333334</v>
          </cell>
        </row>
        <row r="555">
          <cell r="Q555">
            <v>0</v>
          </cell>
          <cell r="S555">
            <v>0</v>
          </cell>
          <cell r="U555">
            <v>0</v>
          </cell>
          <cell r="V555">
            <v>0</v>
          </cell>
          <cell r="W555">
            <v>0</v>
          </cell>
          <cell r="Y555">
            <v>0</v>
          </cell>
          <cell r="AA555">
            <v>0</v>
          </cell>
          <cell r="AJ555">
            <v>0</v>
          </cell>
          <cell r="AN555">
            <v>0</v>
          </cell>
          <cell r="AR555">
            <v>0</v>
          </cell>
          <cell r="AV555">
            <v>0</v>
          </cell>
          <cell r="AZ555">
            <v>0</v>
          </cell>
        </row>
        <row r="556">
          <cell r="Q556">
            <v>1518794.88</v>
          </cell>
          <cell r="S556">
            <v>1518794.88</v>
          </cell>
          <cell r="U556">
            <v>1518794.88</v>
          </cell>
          <cell r="V556">
            <v>1518794.88</v>
          </cell>
          <cell r="W556">
            <v>1518794.88</v>
          </cell>
          <cell r="Y556">
            <v>1518794.88</v>
          </cell>
          <cell r="AA556">
            <v>1518794.88</v>
          </cell>
          <cell r="AJ556">
            <v>1518794.8799999997</v>
          </cell>
          <cell r="AN556">
            <v>1518794.8799999997</v>
          </cell>
          <cell r="AR556">
            <v>1518794.8799999997</v>
          </cell>
          <cell r="AV556">
            <v>1518794.8799999997</v>
          </cell>
          <cell r="AZ556">
            <v>1518794.8799999997</v>
          </cell>
        </row>
        <row r="557">
          <cell r="Q557">
            <v>-1318122.6299999999</v>
          </cell>
          <cell r="S557">
            <v>-1323462.49</v>
          </cell>
          <cell r="U557">
            <v>-1328802.3500000001</v>
          </cell>
          <cell r="V557">
            <v>-1331472.28</v>
          </cell>
          <cell r="W557">
            <v>-1334142.21</v>
          </cell>
          <cell r="Y557">
            <v>-1339482.07</v>
          </cell>
          <cell r="AA557">
            <v>-1344821.93</v>
          </cell>
          <cell r="AJ557">
            <v>-1302103.0499999998</v>
          </cell>
          <cell r="AN557">
            <v>-1312782.77</v>
          </cell>
          <cell r="AR557">
            <v>-1323462.49</v>
          </cell>
          <cell r="AV557">
            <v>-1334142.20875</v>
          </cell>
          <cell r="AZ557">
            <v>-1344821.91875</v>
          </cell>
        </row>
        <row r="558">
          <cell r="Q558">
            <v>0</v>
          </cell>
          <cell r="S558">
            <v>0</v>
          </cell>
          <cell r="U558">
            <v>0</v>
          </cell>
          <cell r="V558">
            <v>0</v>
          </cell>
          <cell r="W558">
            <v>0</v>
          </cell>
          <cell r="Y558">
            <v>0</v>
          </cell>
          <cell r="AA558">
            <v>0</v>
          </cell>
          <cell r="AJ558">
            <v>9817551.265416665</v>
          </cell>
          <cell r="AN558">
            <v>0</v>
          </cell>
          <cell r="AR558">
            <v>0</v>
          </cell>
          <cell r="AV558">
            <v>0</v>
          </cell>
          <cell r="AZ558">
            <v>0</v>
          </cell>
        </row>
        <row r="559">
          <cell r="Q559">
            <v>2829103.93</v>
          </cell>
          <cell r="S559">
            <v>2581200.11</v>
          </cell>
          <cell r="U559">
            <v>2333296.29</v>
          </cell>
          <cell r="V559">
            <v>2209344.38</v>
          </cell>
          <cell r="W559">
            <v>2085392.47</v>
          </cell>
          <cell r="Y559">
            <v>1837488.65</v>
          </cell>
          <cell r="AA559">
            <v>1589584.83</v>
          </cell>
          <cell r="AJ559">
            <v>2912493.5500000003</v>
          </cell>
          <cell r="AN559">
            <v>2891079.8849999998</v>
          </cell>
          <cell r="AR559">
            <v>2560541.4583333326</v>
          </cell>
          <cell r="AV559">
            <v>2085392.47</v>
          </cell>
          <cell r="AZ559">
            <v>1592253.5495833333</v>
          </cell>
        </row>
        <row r="560">
          <cell r="Q560">
            <v>-56384924.780000001</v>
          </cell>
          <cell r="S560">
            <v>-68291161.040000007</v>
          </cell>
          <cell r="U560">
            <v>-21666791.739999998</v>
          </cell>
          <cell r="V560">
            <v>-25463589.739999998</v>
          </cell>
          <cell r="W560">
            <v>-29143295.739999998</v>
          </cell>
          <cell r="Y560">
            <v>-37024745.600000001</v>
          </cell>
          <cell r="AA560">
            <v>-45044773.229999997</v>
          </cell>
          <cell r="AJ560">
            <v>-38086464.823750004</v>
          </cell>
          <cell r="AN560">
            <v>-44370864.777500004</v>
          </cell>
          <cell r="AR560">
            <v>-45163006.34958335</v>
          </cell>
          <cell r="AV560">
            <v>-45260199.434583344</v>
          </cell>
          <cell r="AZ560">
            <v>-43635014.942083329</v>
          </cell>
        </row>
        <row r="561">
          <cell r="Q561">
            <v>89053132</v>
          </cell>
          <cell r="S561">
            <v>89053132</v>
          </cell>
          <cell r="U561">
            <v>86078132</v>
          </cell>
          <cell r="V561">
            <v>86078132</v>
          </cell>
          <cell r="W561">
            <v>84678132</v>
          </cell>
          <cell r="Y561">
            <v>84678132</v>
          </cell>
          <cell r="AA561">
            <v>81655132</v>
          </cell>
          <cell r="AJ561">
            <v>91816619.625</v>
          </cell>
          <cell r="AN561">
            <v>89090732.625</v>
          </cell>
          <cell r="AR561">
            <v>87096720.625</v>
          </cell>
          <cell r="AV561">
            <v>85162757</v>
          </cell>
          <cell r="AZ561">
            <v>83419257</v>
          </cell>
        </row>
        <row r="562">
          <cell r="Q562">
            <v>0</v>
          </cell>
          <cell r="S562">
            <v>0</v>
          </cell>
          <cell r="U562">
            <v>0</v>
          </cell>
          <cell r="V562">
            <v>0</v>
          </cell>
          <cell r="W562">
            <v>0</v>
          </cell>
          <cell r="Y562">
            <v>0</v>
          </cell>
          <cell r="AA562">
            <v>0</v>
          </cell>
          <cell r="AJ562">
            <v>0</v>
          </cell>
          <cell r="AN562">
            <v>0</v>
          </cell>
          <cell r="AR562">
            <v>0</v>
          </cell>
          <cell r="AV562">
            <v>0</v>
          </cell>
          <cell r="AZ562">
            <v>0</v>
          </cell>
        </row>
        <row r="563">
          <cell r="Q563">
            <v>-474402.14</v>
          </cell>
          <cell r="S563">
            <v>-474402.14</v>
          </cell>
          <cell r="U563">
            <v>-474402.14</v>
          </cell>
          <cell r="V563">
            <v>-474402.14</v>
          </cell>
          <cell r="W563">
            <v>-474402.14</v>
          </cell>
          <cell r="Y563">
            <v>-474402.14</v>
          </cell>
          <cell r="AA563">
            <v>-474402.14</v>
          </cell>
          <cell r="AJ563">
            <v>-474496.75708333327</v>
          </cell>
          <cell r="AN563">
            <v>-474606.80041666672</v>
          </cell>
          <cell r="AR563">
            <v>-474402.13999999996</v>
          </cell>
          <cell r="AV563">
            <v>-474402.13999999996</v>
          </cell>
          <cell r="AZ563">
            <v>-474402.13999999996</v>
          </cell>
        </row>
        <row r="564">
          <cell r="Q564">
            <v>30203454</v>
          </cell>
          <cell r="S564">
            <v>30203454</v>
          </cell>
          <cell r="U564">
            <v>30203454</v>
          </cell>
          <cell r="V564">
            <v>30203454</v>
          </cell>
          <cell r="W564">
            <v>30203454</v>
          </cell>
          <cell r="Y564">
            <v>30203454</v>
          </cell>
          <cell r="AA564">
            <v>30203454</v>
          </cell>
          <cell r="AJ564">
            <v>30203454</v>
          </cell>
          <cell r="AN564">
            <v>30203454</v>
          </cell>
          <cell r="AR564">
            <v>30203454</v>
          </cell>
          <cell r="AV564">
            <v>30203454</v>
          </cell>
          <cell r="AZ564">
            <v>30203454</v>
          </cell>
        </row>
        <row r="565">
          <cell r="Q565">
            <v>-30203454</v>
          </cell>
          <cell r="S565">
            <v>-30203454</v>
          </cell>
          <cell r="U565">
            <v>-30203454</v>
          </cell>
          <cell r="V565">
            <v>-30203454</v>
          </cell>
          <cell r="W565">
            <v>-30203454</v>
          </cell>
          <cell r="Y565">
            <v>-30203454</v>
          </cell>
          <cell r="AA565">
            <v>-30203454</v>
          </cell>
          <cell r="AJ565">
            <v>-30203454</v>
          </cell>
          <cell r="AN565">
            <v>-30203454</v>
          </cell>
          <cell r="AR565">
            <v>-30203454</v>
          </cell>
          <cell r="AV565">
            <v>-30203454</v>
          </cell>
          <cell r="AZ565">
            <v>-30203454</v>
          </cell>
        </row>
        <row r="566">
          <cell r="Q566">
            <v>10302187</v>
          </cell>
          <cell r="S566">
            <v>10302187</v>
          </cell>
          <cell r="U566">
            <v>10302187</v>
          </cell>
          <cell r="V566">
            <v>10302187</v>
          </cell>
          <cell r="W566">
            <v>10302187</v>
          </cell>
          <cell r="Y566">
            <v>10302187</v>
          </cell>
          <cell r="AA566">
            <v>10302187</v>
          </cell>
          <cell r="AJ566">
            <v>10302187</v>
          </cell>
          <cell r="AN566">
            <v>10302187</v>
          </cell>
          <cell r="AR566">
            <v>10302187</v>
          </cell>
          <cell r="AV566">
            <v>10302187</v>
          </cell>
          <cell r="AZ566">
            <v>10302187</v>
          </cell>
        </row>
        <row r="567">
          <cell r="Q567">
            <v>-10302187</v>
          </cell>
          <cell r="S567">
            <v>-10302187</v>
          </cell>
          <cell r="U567">
            <v>-10302187</v>
          </cell>
          <cell r="V567">
            <v>-10302187</v>
          </cell>
          <cell r="W567">
            <v>-10302187</v>
          </cell>
          <cell r="Y567">
            <v>-10302187</v>
          </cell>
          <cell r="AA567">
            <v>-10302187</v>
          </cell>
          <cell r="AJ567">
            <v>-10302187</v>
          </cell>
          <cell r="AN567">
            <v>-10302187</v>
          </cell>
          <cell r="AR567">
            <v>-10302187</v>
          </cell>
          <cell r="AV567">
            <v>-10302187</v>
          </cell>
          <cell r="AZ567">
            <v>-10302187</v>
          </cell>
        </row>
        <row r="568">
          <cell r="Q568">
            <v>-10522768</v>
          </cell>
          <cell r="S568">
            <v>-10522768</v>
          </cell>
          <cell r="U568">
            <v>-10522768</v>
          </cell>
          <cell r="V568">
            <v>-10522768</v>
          </cell>
          <cell r="W568">
            <v>-10522768</v>
          </cell>
          <cell r="Y568">
            <v>-10522768</v>
          </cell>
          <cell r="AA568">
            <v>-11444089</v>
          </cell>
          <cell r="AJ568">
            <v>-10522768</v>
          </cell>
          <cell r="AN568">
            <v>-10522768</v>
          </cell>
          <cell r="AR568">
            <v>-10522768</v>
          </cell>
          <cell r="AV568">
            <v>-10714709.875</v>
          </cell>
          <cell r="AZ568">
            <v>-11021816.875</v>
          </cell>
        </row>
        <row r="569">
          <cell r="Q569">
            <v>10522768</v>
          </cell>
          <cell r="S569">
            <v>10522768</v>
          </cell>
          <cell r="U569">
            <v>10522768</v>
          </cell>
          <cell r="V569">
            <v>10522768</v>
          </cell>
          <cell r="W569">
            <v>10522768</v>
          </cell>
          <cell r="Y569">
            <v>10522768</v>
          </cell>
          <cell r="AA569">
            <v>11444089</v>
          </cell>
          <cell r="AJ569">
            <v>10522768</v>
          </cell>
          <cell r="AN569">
            <v>10522768</v>
          </cell>
          <cell r="AR569">
            <v>10522768</v>
          </cell>
          <cell r="AV569">
            <v>10714709.875</v>
          </cell>
          <cell r="AZ569">
            <v>11021816.875</v>
          </cell>
        </row>
        <row r="570">
          <cell r="Q570">
            <v>4990118</v>
          </cell>
          <cell r="S570">
            <v>422232</v>
          </cell>
          <cell r="U570">
            <v>-2532530</v>
          </cell>
          <cell r="V570">
            <v>-15076583</v>
          </cell>
          <cell r="W570">
            <v>-15438160</v>
          </cell>
          <cell r="Y570">
            <v>-15980689</v>
          </cell>
          <cell r="AA570">
            <v>10059429</v>
          </cell>
          <cell r="AJ570">
            <v>-8435371.541666666</v>
          </cell>
          <cell r="AN570">
            <v>-10011865.916666666</v>
          </cell>
          <cell r="AR570">
            <v>-8690350.208333334</v>
          </cell>
          <cell r="AV570">
            <v>-2443948.2083333335</v>
          </cell>
          <cell r="AZ570">
            <v>12848156.041666666</v>
          </cell>
        </row>
        <row r="571">
          <cell r="Q571">
            <v>-4990118</v>
          </cell>
          <cell r="S571">
            <v>-422232</v>
          </cell>
          <cell r="U571">
            <v>2532530</v>
          </cell>
          <cell r="V571">
            <v>15076583</v>
          </cell>
          <cell r="W571">
            <v>15438160</v>
          </cell>
          <cell r="Y571">
            <v>15980689</v>
          </cell>
          <cell r="AA571">
            <v>-10059429</v>
          </cell>
          <cell r="AJ571">
            <v>8435371.541666666</v>
          </cell>
          <cell r="AN571">
            <v>10011865.916666666</v>
          </cell>
          <cell r="AR571">
            <v>8690350.208333334</v>
          </cell>
          <cell r="AV571">
            <v>2443948.2083333335</v>
          </cell>
          <cell r="AZ571">
            <v>-12848156.041666666</v>
          </cell>
        </row>
        <row r="572">
          <cell r="Q572">
            <v>1804703</v>
          </cell>
          <cell r="S572">
            <v>1804703</v>
          </cell>
          <cell r="U572">
            <v>1804703</v>
          </cell>
          <cell r="V572">
            <v>1738002</v>
          </cell>
          <cell r="W572">
            <v>1376425</v>
          </cell>
          <cell r="Y572">
            <v>833896</v>
          </cell>
          <cell r="AA572">
            <v>1170089</v>
          </cell>
          <cell r="AJ572">
            <v>-59420.333333333336</v>
          </cell>
          <cell r="AN572">
            <v>-59420.333333333336</v>
          </cell>
          <cell r="AR572">
            <v>1178337.375</v>
          </cell>
          <cell r="AV572">
            <v>1662797.1666666667</v>
          </cell>
          <cell r="AZ572">
            <v>4502210.625</v>
          </cell>
        </row>
        <row r="573">
          <cell r="Q573">
            <v>0</v>
          </cell>
          <cell r="S573">
            <v>0</v>
          </cell>
          <cell r="U573">
            <v>0</v>
          </cell>
          <cell r="V573">
            <v>0</v>
          </cell>
          <cell r="W573">
            <v>0</v>
          </cell>
          <cell r="Y573">
            <v>0</v>
          </cell>
          <cell r="AA573">
            <v>0</v>
          </cell>
          <cell r="AJ573">
            <v>0</v>
          </cell>
          <cell r="AN573">
            <v>0</v>
          </cell>
          <cell r="AR573">
            <v>0</v>
          </cell>
          <cell r="AV573">
            <v>0</v>
          </cell>
          <cell r="AZ573">
            <v>0</v>
          </cell>
        </row>
        <row r="574">
          <cell r="Q574">
            <v>-57848</v>
          </cell>
          <cell r="S574">
            <v>-57848</v>
          </cell>
          <cell r="U574">
            <v>-57848</v>
          </cell>
          <cell r="V574">
            <v>-57848</v>
          </cell>
          <cell r="W574">
            <v>-57848</v>
          </cell>
          <cell r="Y574">
            <v>-57848</v>
          </cell>
          <cell r="AA574">
            <v>-419133</v>
          </cell>
          <cell r="AJ574">
            <v>-57848</v>
          </cell>
          <cell r="AN574">
            <v>-57848</v>
          </cell>
          <cell r="AR574">
            <v>-57848</v>
          </cell>
          <cell r="AV574">
            <v>-133115.70833333334</v>
          </cell>
          <cell r="AZ574">
            <v>-253544.04166666666</v>
          </cell>
        </row>
        <row r="575">
          <cell r="Q575">
            <v>57848</v>
          </cell>
          <cell r="S575">
            <v>57848</v>
          </cell>
          <cell r="U575">
            <v>57848</v>
          </cell>
          <cell r="V575">
            <v>57848</v>
          </cell>
          <cell r="W575">
            <v>57848</v>
          </cell>
          <cell r="Y575">
            <v>57848</v>
          </cell>
          <cell r="AA575">
            <v>419133</v>
          </cell>
          <cell r="AJ575">
            <v>57848</v>
          </cell>
          <cell r="AN575">
            <v>57848</v>
          </cell>
          <cell r="AR575">
            <v>57848</v>
          </cell>
          <cell r="AV575">
            <v>133115.70833333334</v>
          </cell>
          <cell r="AZ575">
            <v>253544.04166666666</v>
          </cell>
        </row>
        <row r="576">
          <cell r="Q576">
            <v>-26594047</v>
          </cell>
          <cell r="S576">
            <v>-26594047</v>
          </cell>
          <cell r="U576">
            <v>-26594047</v>
          </cell>
          <cell r="V576">
            <v>-26594047</v>
          </cell>
          <cell r="W576">
            <v>-26594047</v>
          </cell>
          <cell r="Y576">
            <v>-26594047</v>
          </cell>
          <cell r="AA576">
            <v>-27863275</v>
          </cell>
          <cell r="AJ576">
            <v>-26594047</v>
          </cell>
          <cell r="AN576">
            <v>-26594047</v>
          </cell>
          <cell r="AR576">
            <v>-26594047</v>
          </cell>
          <cell r="AV576">
            <v>-26858469.5</v>
          </cell>
          <cell r="AZ576">
            <v>-27484596.625</v>
          </cell>
        </row>
        <row r="577">
          <cell r="Q577">
            <v>26594047</v>
          </cell>
          <cell r="S577">
            <v>26594047</v>
          </cell>
          <cell r="U577">
            <v>26594047</v>
          </cell>
          <cell r="V577">
            <v>26594047</v>
          </cell>
          <cell r="W577">
            <v>26594047</v>
          </cell>
          <cell r="Y577">
            <v>26594047</v>
          </cell>
          <cell r="AA577">
            <v>27863275</v>
          </cell>
          <cell r="AJ577">
            <v>26594047</v>
          </cell>
          <cell r="AN577">
            <v>26594047</v>
          </cell>
          <cell r="AR577">
            <v>26594047</v>
          </cell>
          <cell r="AV577">
            <v>26858469.5</v>
          </cell>
          <cell r="AZ577">
            <v>27484596.625</v>
          </cell>
        </row>
        <row r="578">
          <cell r="Q578">
            <v>1194774</v>
          </cell>
          <cell r="S578">
            <v>1194774</v>
          </cell>
          <cell r="U578">
            <v>1194774</v>
          </cell>
          <cell r="V578">
            <v>1194774</v>
          </cell>
          <cell r="W578">
            <v>1194774</v>
          </cell>
          <cell r="Y578">
            <v>1194774</v>
          </cell>
          <cell r="AA578">
            <v>-502152</v>
          </cell>
          <cell r="AJ578">
            <v>-14094838</v>
          </cell>
          <cell r="AN578">
            <v>-13791872.375</v>
          </cell>
          <cell r="AR578">
            <v>-4639070.083333333</v>
          </cell>
          <cell r="AV578">
            <v>841247.75</v>
          </cell>
          <cell r="AZ578">
            <v>275605.75</v>
          </cell>
        </row>
        <row r="579">
          <cell r="Q579">
            <v>-1194774</v>
          </cell>
          <cell r="S579">
            <v>-1194774</v>
          </cell>
          <cell r="U579">
            <v>-1194774</v>
          </cell>
          <cell r="V579">
            <v>-1194774</v>
          </cell>
          <cell r="W579">
            <v>-1194774</v>
          </cell>
          <cell r="Y579">
            <v>-1194774</v>
          </cell>
          <cell r="AA579">
            <v>502152</v>
          </cell>
          <cell r="AJ579">
            <v>14094838</v>
          </cell>
          <cell r="AN579">
            <v>13791872.375</v>
          </cell>
          <cell r="AR579">
            <v>4639070.083333333</v>
          </cell>
          <cell r="AV579">
            <v>-841247.75</v>
          </cell>
          <cell r="AZ579">
            <v>-275605.75</v>
          </cell>
        </row>
        <row r="580">
          <cell r="Q580">
            <v>0</v>
          </cell>
          <cell r="S580">
            <v>-4567886</v>
          </cell>
          <cell r="U580">
            <v>-7522648</v>
          </cell>
          <cell r="V580">
            <v>-20133402</v>
          </cell>
          <cell r="W580">
            <v>-20856556</v>
          </cell>
          <cell r="Y580">
            <v>-21941616</v>
          </cell>
          <cell r="AA580">
            <v>8683457</v>
          </cell>
          <cell r="AJ580">
            <v>0</v>
          </cell>
          <cell r="AN580">
            <v>-1879460.3333333333</v>
          </cell>
          <cell r="AR580">
            <v>-8472989.75</v>
          </cell>
          <cell r="AV580">
            <v>-6690814.041666667</v>
          </cell>
          <cell r="AZ580">
            <v>5921421.958333333</v>
          </cell>
        </row>
        <row r="581">
          <cell r="Q581">
            <v>0</v>
          </cell>
          <cell r="S581">
            <v>4567886</v>
          </cell>
          <cell r="U581">
            <v>7522648</v>
          </cell>
          <cell r="V581">
            <v>20133402</v>
          </cell>
          <cell r="W581">
            <v>20856556</v>
          </cell>
          <cell r="Y581">
            <v>21941616</v>
          </cell>
          <cell r="AA581">
            <v>-8683457</v>
          </cell>
          <cell r="AJ581">
            <v>0</v>
          </cell>
          <cell r="AN581">
            <v>1879460.3333333333</v>
          </cell>
          <cell r="AR581">
            <v>8472989.75</v>
          </cell>
          <cell r="AV581">
            <v>6690814.041666667</v>
          </cell>
          <cell r="AZ581">
            <v>-5921421.958333333</v>
          </cell>
        </row>
        <row r="582">
          <cell r="AV582">
            <v>0</v>
          </cell>
          <cell r="AZ582">
            <v>7138586.416666667</v>
          </cell>
        </row>
        <row r="583">
          <cell r="Q583">
            <v>2792486.79</v>
          </cell>
          <cell r="S583">
            <v>3009106.83</v>
          </cell>
          <cell r="U583">
            <v>805.99</v>
          </cell>
          <cell r="V583">
            <v>805.99</v>
          </cell>
          <cell r="W583">
            <v>2796.99</v>
          </cell>
          <cell r="Y583">
            <v>0</v>
          </cell>
          <cell r="AA583">
            <v>0</v>
          </cell>
          <cell r="AJ583">
            <v>2310914.8858333332</v>
          </cell>
          <cell r="AN583">
            <v>2194450.7449999996</v>
          </cell>
          <cell r="AR583">
            <v>1452460.1116666666</v>
          </cell>
          <cell r="AV583">
            <v>603239.88291666668</v>
          </cell>
          <cell r="AZ583">
            <v>440.48624999999993</v>
          </cell>
        </row>
        <row r="584">
          <cell r="Q584">
            <v>10984724.220000001</v>
          </cell>
          <cell r="S584">
            <v>10322819.220000001</v>
          </cell>
          <cell r="U584">
            <v>9688027.2200000007</v>
          </cell>
          <cell r="V584">
            <v>9378372.2200000007</v>
          </cell>
          <cell r="W584">
            <v>9076605.2200000007</v>
          </cell>
          <cell r="Y584">
            <v>8497870.2200000007</v>
          </cell>
          <cell r="AA584">
            <v>7942956.2199999997</v>
          </cell>
          <cell r="AJ584">
            <v>13125241.636666669</v>
          </cell>
          <cell r="AN584">
            <v>11704998.928333335</v>
          </cell>
          <cell r="AR584">
            <v>10361692.345000001</v>
          </cell>
          <cell r="AV584">
            <v>9118740.0950000007</v>
          </cell>
          <cell r="AZ584">
            <v>7969242.5116666667</v>
          </cell>
        </row>
        <row r="585">
          <cell r="Q585">
            <v>0</v>
          </cell>
          <cell r="S585">
            <v>0</v>
          </cell>
          <cell r="U585">
            <v>0</v>
          </cell>
          <cell r="V585">
            <v>0</v>
          </cell>
          <cell r="W585">
            <v>0</v>
          </cell>
          <cell r="Y585">
            <v>0</v>
          </cell>
          <cell r="AA585">
            <v>0</v>
          </cell>
          <cell r="AJ585">
            <v>69588.037916666668</v>
          </cell>
          <cell r="AN585">
            <v>29843.587916666671</v>
          </cell>
          <cell r="AR585">
            <v>6447.9112500000001</v>
          </cell>
          <cell r="AV585">
            <v>0</v>
          </cell>
          <cell r="AZ585">
            <v>0</v>
          </cell>
        </row>
        <row r="586">
          <cell r="Q586">
            <v>0</v>
          </cell>
          <cell r="S586">
            <v>0</v>
          </cell>
          <cell r="U586">
            <v>0</v>
          </cell>
          <cell r="V586">
            <v>0</v>
          </cell>
          <cell r="W586">
            <v>0</v>
          </cell>
          <cell r="Y586">
            <v>0</v>
          </cell>
          <cell r="AA586">
            <v>0</v>
          </cell>
          <cell r="AJ586">
            <v>95186.637916666674</v>
          </cell>
          <cell r="AN586">
            <v>40820.147916666661</v>
          </cell>
          <cell r="AR586">
            <v>8818.5512499999986</v>
          </cell>
          <cell r="AV586">
            <v>0</v>
          </cell>
          <cell r="AZ586">
            <v>0</v>
          </cell>
        </row>
        <row r="587">
          <cell r="Q587">
            <v>361671.57</v>
          </cell>
          <cell r="S587">
            <v>444394.07</v>
          </cell>
          <cell r="U587">
            <v>0</v>
          </cell>
          <cell r="V587">
            <v>0</v>
          </cell>
          <cell r="W587">
            <v>0</v>
          </cell>
          <cell r="Y587">
            <v>0</v>
          </cell>
          <cell r="AA587">
            <v>0</v>
          </cell>
          <cell r="AJ587">
            <v>557043.65541666665</v>
          </cell>
          <cell r="AN587">
            <v>482843.92041666666</v>
          </cell>
          <cell r="AR587">
            <v>272944.89666666667</v>
          </cell>
          <cell r="AV587">
            <v>85472.143750000003</v>
          </cell>
          <cell r="AZ587">
            <v>0</v>
          </cell>
        </row>
        <row r="588">
          <cell r="Q588">
            <v>2399031.1800000002</v>
          </cell>
          <cell r="S588">
            <v>2412056.39</v>
          </cell>
          <cell r="U588">
            <v>2532968.7000000002</v>
          </cell>
          <cell r="V588">
            <v>2559629.46</v>
          </cell>
          <cell r="W588">
            <v>2600531.56</v>
          </cell>
          <cell r="Y588">
            <v>2616782.7000000002</v>
          </cell>
          <cell r="AA588">
            <v>2633421.13</v>
          </cell>
          <cell r="AJ588">
            <v>3003112.146666667</v>
          </cell>
          <cell r="AN588">
            <v>2961710.7362499996</v>
          </cell>
          <cell r="AR588">
            <v>2693132.9395833337</v>
          </cell>
          <cell r="AV588">
            <v>2550171.7391666663</v>
          </cell>
          <cell r="AZ588">
            <v>2630558.8412500001</v>
          </cell>
        </row>
        <row r="589">
          <cell r="AV589">
            <v>0</v>
          </cell>
          <cell r="AZ589">
            <v>-7138586.416666667</v>
          </cell>
        </row>
        <row r="590">
          <cell r="AV590">
            <v>0</v>
          </cell>
          <cell r="AZ590">
            <v>0</v>
          </cell>
        </row>
        <row r="591">
          <cell r="AV591">
            <v>0</v>
          </cell>
          <cell r="AZ591">
            <v>0</v>
          </cell>
        </row>
        <row r="592">
          <cell r="AV592">
            <v>0</v>
          </cell>
          <cell r="AZ592">
            <v>0</v>
          </cell>
        </row>
        <row r="593">
          <cell r="AV593">
            <v>0</v>
          </cell>
          <cell r="AZ593">
            <v>0</v>
          </cell>
        </row>
        <row r="594">
          <cell r="Q594">
            <v>250000</v>
          </cell>
          <cell r="S594">
            <v>250000</v>
          </cell>
          <cell r="U594">
            <v>250000</v>
          </cell>
          <cell r="V594">
            <v>250000</v>
          </cell>
          <cell r="W594">
            <v>250000</v>
          </cell>
          <cell r="Y594">
            <v>250000</v>
          </cell>
          <cell r="AA594">
            <v>250000</v>
          </cell>
          <cell r="AJ594">
            <v>679474.97541666671</v>
          </cell>
          <cell r="AN594">
            <v>475534.34250000003</v>
          </cell>
          <cell r="AR594">
            <v>274943.47208333336</v>
          </cell>
          <cell r="AV594">
            <v>250000</v>
          </cell>
          <cell r="AZ594">
            <v>250000</v>
          </cell>
        </row>
        <row r="595">
          <cell r="Q595">
            <v>0</v>
          </cell>
          <cell r="S595">
            <v>0</v>
          </cell>
          <cell r="U595">
            <v>0</v>
          </cell>
          <cell r="V595">
            <v>0</v>
          </cell>
          <cell r="W595">
            <v>0</v>
          </cell>
          <cell r="Y595">
            <v>0</v>
          </cell>
          <cell r="AA595">
            <v>0</v>
          </cell>
          <cell r="AJ595">
            <v>0</v>
          </cell>
          <cell r="AN595">
            <v>0</v>
          </cell>
          <cell r="AR595">
            <v>0</v>
          </cell>
          <cell r="AV595">
            <v>0</v>
          </cell>
          <cell r="AZ595">
            <v>0</v>
          </cell>
        </row>
        <row r="596">
          <cell r="Q596">
            <v>1896127.3</v>
          </cell>
          <cell r="S596">
            <v>1916260.1</v>
          </cell>
          <cell r="U596">
            <v>1921992.2</v>
          </cell>
          <cell r="V596">
            <v>1925659.45</v>
          </cell>
          <cell r="W596">
            <v>1934984.95</v>
          </cell>
          <cell r="Y596">
            <v>1959420.6</v>
          </cell>
          <cell r="AA596">
            <v>1966668.1</v>
          </cell>
          <cell r="AJ596">
            <v>803317.66208333336</v>
          </cell>
          <cell r="AN596">
            <v>1226740.1287499999</v>
          </cell>
          <cell r="AR596">
            <v>1655894.4958333329</v>
          </cell>
          <cell r="AV596">
            <v>1939262.3583333334</v>
          </cell>
          <cell r="AZ596">
            <v>1963709.0625</v>
          </cell>
        </row>
        <row r="597">
          <cell r="AA597">
            <v>65340.84</v>
          </cell>
          <cell r="AR597">
            <v>0</v>
          </cell>
          <cell r="AV597">
            <v>21352.227083333331</v>
          </cell>
          <cell r="AZ597">
            <v>61456.828750000008</v>
          </cell>
        </row>
        <row r="598">
          <cell r="Q598">
            <v>41353.35</v>
          </cell>
          <cell r="S598">
            <v>41353.35</v>
          </cell>
          <cell r="U598">
            <v>47948.47</v>
          </cell>
          <cell r="V598">
            <v>47948.47</v>
          </cell>
          <cell r="W598">
            <v>47948.47</v>
          </cell>
          <cell r="Y598">
            <v>79591.59</v>
          </cell>
          <cell r="AA598">
            <v>79591.59</v>
          </cell>
          <cell r="AJ598">
            <v>53582.486249999994</v>
          </cell>
          <cell r="AN598">
            <v>49256.494583333319</v>
          </cell>
          <cell r="AR598">
            <v>50090.158749999995</v>
          </cell>
          <cell r="AV598">
            <v>61327.619999999995</v>
          </cell>
          <cell r="AZ598">
            <v>73324.16333333333</v>
          </cell>
        </row>
        <row r="599">
          <cell r="Q599">
            <v>0</v>
          </cell>
          <cell r="S599">
            <v>0</v>
          </cell>
          <cell r="U599">
            <v>0</v>
          </cell>
          <cell r="V599">
            <v>0</v>
          </cell>
          <cell r="W599">
            <v>0</v>
          </cell>
          <cell r="Y599">
            <v>0</v>
          </cell>
          <cell r="AA599">
            <v>0</v>
          </cell>
          <cell r="AJ599">
            <v>0</v>
          </cell>
          <cell r="AN599">
            <v>0</v>
          </cell>
          <cell r="AR599">
            <v>0</v>
          </cell>
          <cell r="AV599">
            <v>0</v>
          </cell>
          <cell r="AZ599">
            <v>0</v>
          </cell>
        </row>
        <row r="600">
          <cell r="Q600">
            <v>0</v>
          </cell>
          <cell r="S600">
            <v>0</v>
          </cell>
          <cell r="U600">
            <v>0</v>
          </cell>
          <cell r="V600">
            <v>0</v>
          </cell>
          <cell r="W600">
            <v>0</v>
          </cell>
          <cell r="Y600">
            <v>0</v>
          </cell>
          <cell r="AA600">
            <v>0</v>
          </cell>
          <cell r="AJ600">
            <v>0</v>
          </cell>
          <cell r="AN600">
            <v>0</v>
          </cell>
          <cell r="AR600">
            <v>0</v>
          </cell>
          <cell r="AV600">
            <v>0</v>
          </cell>
          <cell r="AZ600">
            <v>0</v>
          </cell>
        </row>
        <row r="601">
          <cell r="AV601">
            <v>4272.7029166666662</v>
          </cell>
          <cell r="AZ601">
            <v>35321.357499999998</v>
          </cell>
        </row>
        <row r="602">
          <cell r="Q602">
            <v>0</v>
          </cell>
          <cell r="S602">
            <v>0</v>
          </cell>
          <cell r="U602">
            <v>0</v>
          </cell>
          <cell r="V602">
            <v>0</v>
          </cell>
          <cell r="W602">
            <v>0</v>
          </cell>
          <cell r="Y602">
            <v>0</v>
          </cell>
          <cell r="AA602">
            <v>132.38999999999999</v>
          </cell>
          <cell r="AJ602">
            <v>0</v>
          </cell>
          <cell r="AN602">
            <v>0</v>
          </cell>
          <cell r="AR602">
            <v>0</v>
          </cell>
          <cell r="AV602">
            <v>3882.6679166666668</v>
          </cell>
          <cell r="AZ602">
            <v>34415.471666666672</v>
          </cell>
        </row>
        <row r="603">
          <cell r="Q603">
            <v>10000</v>
          </cell>
          <cell r="S603">
            <v>10000</v>
          </cell>
          <cell r="U603">
            <v>10000</v>
          </cell>
          <cell r="V603">
            <v>10000</v>
          </cell>
          <cell r="W603">
            <v>10000</v>
          </cell>
          <cell r="Y603">
            <v>10000</v>
          </cell>
          <cell r="AA603">
            <v>10000</v>
          </cell>
          <cell r="AJ603">
            <v>10000</v>
          </cell>
          <cell r="AN603">
            <v>10000</v>
          </cell>
          <cell r="AR603">
            <v>10000</v>
          </cell>
          <cell r="AV603">
            <v>10000</v>
          </cell>
          <cell r="AZ603">
            <v>10000</v>
          </cell>
        </row>
        <row r="604">
          <cell r="Q604">
            <v>0</v>
          </cell>
          <cell r="S604">
            <v>0</v>
          </cell>
          <cell r="U604">
            <v>0</v>
          </cell>
          <cell r="V604">
            <v>0</v>
          </cell>
          <cell r="W604">
            <v>0</v>
          </cell>
          <cell r="Y604">
            <v>0</v>
          </cell>
          <cell r="AA604">
            <v>0</v>
          </cell>
          <cell r="AJ604">
            <v>0</v>
          </cell>
          <cell r="AN604">
            <v>0</v>
          </cell>
          <cell r="AR604">
            <v>0</v>
          </cell>
          <cell r="AV604">
            <v>0</v>
          </cell>
          <cell r="AZ604">
            <v>0</v>
          </cell>
        </row>
        <row r="605">
          <cell r="Q605">
            <v>0</v>
          </cell>
          <cell r="S605">
            <v>0</v>
          </cell>
          <cell r="U605">
            <v>0</v>
          </cell>
          <cell r="V605">
            <v>0</v>
          </cell>
          <cell r="W605">
            <v>0</v>
          </cell>
          <cell r="Y605">
            <v>0</v>
          </cell>
          <cell r="AA605">
            <v>0</v>
          </cell>
          <cell r="AJ605">
            <v>0</v>
          </cell>
          <cell r="AN605">
            <v>0</v>
          </cell>
          <cell r="AR605">
            <v>0</v>
          </cell>
          <cell r="AV605">
            <v>0</v>
          </cell>
          <cell r="AZ605">
            <v>0</v>
          </cell>
        </row>
        <row r="606">
          <cell r="Q606">
            <v>22528.37</v>
          </cell>
          <cell r="S606">
            <v>22528.37</v>
          </cell>
          <cell r="U606">
            <v>22528.37</v>
          </cell>
          <cell r="V606">
            <v>27750.32</v>
          </cell>
          <cell r="W606">
            <v>28377.82</v>
          </cell>
          <cell r="Y606">
            <v>41459.18</v>
          </cell>
          <cell r="AA606">
            <v>47611.93</v>
          </cell>
          <cell r="AJ606">
            <v>22528.37</v>
          </cell>
          <cell r="AN606">
            <v>22528.37</v>
          </cell>
          <cell r="AR606">
            <v>25354.527083333334</v>
          </cell>
          <cell r="AV606">
            <v>43921.149166666662</v>
          </cell>
          <cell r="AZ606">
            <v>89751.334166666667</v>
          </cell>
        </row>
        <row r="607">
          <cell r="Q607">
            <v>0</v>
          </cell>
          <cell r="S607">
            <v>0</v>
          </cell>
          <cell r="U607">
            <v>0</v>
          </cell>
          <cell r="V607">
            <v>0</v>
          </cell>
          <cell r="W607">
            <v>0</v>
          </cell>
          <cell r="Y607">
            <v>0</v>
          </cell>
          <cell r="AA607">
            <v>0</v>
          </cell>
          <cell r="AJ607">
            <v>69260.902499999997</v>
          </cell>
          <cell r="AN607">
            <v>7695.6558333333332</v>
          </cell>
          <cell r="AR607">
            <v>0</v>
          </cell>
          <cell r="AV607">
            <v>0</v>
          </cell>
          <cell r="AZ607">
            <v>0</v>
          </cell>
        </row>
        <row r="608">
          <cell r="Q608">
            <v>0</v>
          </cell>
          <cell r="S608">
            <v>0</v>
          </cell>
          <cell r="U608">
            <v>0</v>
          </cell>
          <cell r="V608">
            <v>0</v>
          </cell>
          <cell r="W608">
            <v>0</v>
          </cell>
          <cell r="Y608">
            <v>0</v>
          </cell>
          <cell r="AA608">
            <v>0</v>
          </cell>
          <cell r="AJ608">
            <v>0</v>
          </cell>
          <cell r="AN608">
            <v>0</v>
          </cell>
          <cell r="AR608">
            <v>0</v>
          </cell>
          <cell r="AV608">
            <v>0</v>
          </cell>
          <cell r="AZ608">
            <v>0</v>
          </cell>
        </row>
        <row r="609">
          <cell r="Q609">
            <v>0</v>
          </cell>
          <cell r="S609">
            <v>307.75</v>
          </cell>
          <cell r="U609">
            <v>0</v>
          </cell>
          <cell r="V609">
            <v>0</v>
          </cell>
          <cell r="W609">
            <v>0</v>
          </cell>
          <cell r="Y609">
            <v>0</v>
          </cell>
          <cell r="AA609">
            <v>0</v>
          </cell>
          <cell r="AJ609">
            <v>94785.072916666672</v>
          </cell>
          <cell r="AN609">
            <v>70352.266666666663</v>
          </cell>
          <cell r="AR609">
            <v>37671.707916666666</v>
          </cell>
          <cell r="AV609">
            <v>51.291666666666664</v>
          </cell>
          <cell r="AZ609">
            <v>0</v>
          </cell>
        </row>
        <row r="610">
          <cell r="Q610">
            <v>0</v>
          </cell>
          <cell r="S610">
            <v>0</v>
          </cell>
          <cell r="U610">
            <v>0</v>
          </cell>
          <cell r="V610">
            <v>0</v>
          </cell>
          <cell r="W610">
            <v>0</v>
          </cell>
          <cell r="Y610">
            <v>0</v>
          </cell>
          <cell r="AA610">
            <v>0</v>
          </cell>
          <cell r="AJ610">
            <v>29266.94</v>
          </cell>
          <cell r="AN610">
            <v>22320.942500000001</v>
          </cell>
          <cell r="AR610">
            <v>4598.7512500000003</v>
          </cell>
          <cell r="AV610">
            <v>0</v>
          </cell>
          <cell r="AZ610">
            <v>0</v>
          </cell>
        </row>
        <row r="611">
          <cell r="Q611">
            <v>0</v>
          </cell>
          <cell r="S611">
            <v>0</v>
          </cell>
          <cell r="U611">
            <v>0</v>
          </cell>
          <cell r="V611">
            <v>0</v>
          </cell>
          <cell r="W611">
            <v>0</v>
          </cell>
          <cell r="Y611">
            <v>0</v>
          </cell>
          <cell r="AA611">
            <v>0</v>
          </cell>
          <cell r="AJ611">
            <v>291012.79333333333</v>
          </cell>
          <cell r="AN611">
            <v>291012.79333333333</v>
          </cell>
          <cell r="AR611">
            <v>82679.460000000006</v>
          </cell>
          <cell r="AV611">
            <v>0</v>
          </cell>
          <cell r="AZ611">
            <v>0</v>
          </cell>
        </row>
        <row r="612">
          <cell r="Q612">
            <v>0</v>
          </cell>
          <cell r="S612">
            <v>0</v>
          </cell>
          <cell r="U612">
            <v>0</v>
          </cell>
          <cell r="V612">
            <v>0</v>
          </cell>
          <cell r="W612">
            <v>0</v>
          </cell>
          <cell r="Y612">
            <v>0</v>
          </cell>
          <cell r="AA612">
            <v>0</v>
          </cell>
          <cell r="AJ612">
            <v>182816.48916666667</v>
          </cell>
          <cell r="AN612">
            <v>182816.48916666667</v>
          </cell>
          <cell r="AR612">
            <v>78649.822499999995</v>
          </cell>
          <cell r="AV612">
            <v>0</v>
          </cell>
          <cell r="AZ612">
            <v>0</v>
          </cell>
        </row>
        <row r="613">
          <cell r="Q613">
            <v>0</v>
          </cell>
          <cell r="S613">
            <v>0</v>
          </cell>
          <cell r="U613">
            <v>0</v>
          </cell>
          <cell r="V613">
            <v>0</v>
          </cell>
          <cell r="W613">
            <v>0</v>
          </cell>
          <cell r="Y613">
            <v>0</v>
          </cell>
          <cell r="AA613">
            <v>0</v>
          </cell>
          <cell r="AJ613">
            <v>166595.61666666667</v>
          </cell>
          <cell r="AN613">
            <v>166595.61666666667</v>
          </cell>
          <cell r="AR613">
            <v>62428.950000000004</v>
          </cell>
          <cell r="AV613">
            <v>0</v>
          </cell>
          <cell r="AZ613">
            <v>0</v>
          </cell>
        </row>
        <row r="614">
          <cell r="Q614">
            <v>0</v>
          </cell>
          <cell r="S614">
            <v>0</v>
          </cell>
          <cell r="U614">
            <v>0</v>
          </cell>
          <cell r="V614">
            <v>0</v>
          </cell>
          <cell r="W614">
            <v>0</v>
          </cell>
          <cell r="Y614">
            <v>0</v>
          </cell>
          <cell r="AA614">
            <v>0</v>
          </cell>
          <cell r="AJ614">
            <v>1429.33</v>
          </cell>
          <cell r="AN614">
            <v>1429.33</v>
          </cell>
          <cell r="AR614">
            <v>919.98708333333332</v>
          </cell>
          <cell r="AV614">
            <v>0</v>
          </cell>
          <cell r="AZ614">
            <v>0</v>
          </cell>
        </row>
        <row r="615">
          <cell r="Q615">
            <v>0</v>
          </cell>
          <cell r="S615">
            <v>0</v>
          </cell>
          <cell r="U615">
            <v>0</v>
          </cell>
          <cell r="V615">
            <v>0</v>
          </cell>
          <cell r="W615">
            <v>0</v>
          </cell>
          <cell r="Y615">
            <v>0</v>
          </cell>
          <cell r="AA615">
            <v>0</v>
          </cell>
          <cell r="AJ615">
            <v>1356.405</v>
          </cell>
          <cell r="AN615">
            <v>1356.405</v>
          </cell>
          <cell r="AR615">
            <v>711.90583333333325</v>
          </cell>
          <cell r="AV615">
            <v>0</v>
          </cell>
          <cell r="AZ615">
            <v>0</v>
          </cell>
        </row>
        <row r="616">
          <cell r="Q616">
            <v>0</v>
          </cell>
          <cell r="S616">
            <v>0</v>
          </cell>
          <cell r="U616">
            <v>0</v>
          </cell>
          <cell r="V616">
            <v>0</v>
          </cell>
          <cell r="W616">
            <v>0</v>
          </cell>
          <cell r="Y616">
            <v>0</v>
          </cell>
          <cell r="AA616">
            <v>0</v>
          </cell>
          <cell r="AJ616">
            <v>71.05</v>
          </cell>
          <cell r="AN616">
            <v>71.05</v>
          </cell>
          <cell r="AR616">
            <v>71.05</v>
          </cell>
          <cell r="AV616">
            <v>0</v>
          </cell>
          <cell r="AZ616">
            <v>0</v>
          </cell>
        </row>
        <row r="617">
          <cell r="AV617">
            <v>0</v>
          </cell>
          <cell r="AZ617">
            <v>1786420.0304166665</v>
          </cell>
        </row>
        <row r="618">
          <cell r="AV618">
            <v>0</v>
          </cell>
          <cell r="AZ618">
            <v>190608.47166666668</v>
          </cell>
        </row>
        <row r="619">
          <cell r="Q619">
            <v>15256064.07</v>
          </cell>
          <cell r="S619">
            <v>15256064.07</v>
          </cell>
          <cell r="U619">
            <v>15256064.07</v>
          </cell>
          <cell r="V619">
            <v>15256064.07</v>
          </cell>
          <cell r="W619">
            <v>15256064.07</v>
          </cell>
          <cell r="Y619">
            <v>15256064.07</v>
          </cell>
          <cell r="AA619">
            <v>15256064.07</v>
          </cell>
          <cell r="AJ619">
            <v>15256064.069999995</v>
          </cell>
          <cell r="AN619">
            <v>15256064.069999995</v>
          </cell>
          <cell r="AR619">
            <v>15256064.069999995</v>
          </cell>
          <cell r="AV619">
            <v>15256064.069999995</v>
          </cell>
          <cell r="AZ619">
            <v>15256064.069999995</v>
          </cell>
        </row>
        <row r="620">
          <cell r="Q620">
            <v>248600.26</v>
          </cell>
          <cell r="S620">
            <v>248600.26</v>
          </cell>
          <cell r="U620">
            <v>105443.69</v>
          </cell>
          <cell r="V620">
            <v>105443.69</v>
          </cell>
          <cell r="W620">
            <v>224685.54</v>
          </cell>
          <cell r="Y620">
            <v>224685.54</v>
          </cell>
          <cell r="AA620">
            <v>71758.03</v>
          </cell>
          <cell r="AJ620">
            <v>240916.9708333333</v>
          </cell>
          <cell r="AN620">
            <v>282402.09791666659</v>
          </cell>
          <cell r="AR620">
            <v>239735.0983333333</v>
          </cell>
          <cell r="AV620">
            <v>165014.94583333333</v>
          </cell>
          <cell r="AZ620">
            <v>115154.46416666667</v>
          </cell>
        </row>
        <row r="621">
          <cell r="Q621">
            <v>2873005.76</v>
          </cell>
          <cell r="S621">
            <v>2873221</v>
          </cell>
          <cell r="U621">
            <v>2873005.76</v>
          </cell>
          <cell r="V621">
            <v>2873005.76</v>
          </cell>
          <cell r="W621">
            <v>2873005.76</v>
          </cell>
          <cell r="Y621">
            <v>2873005.76</v>
          </cell>
          <cell r="AA621">
            <v>2873005.76</v>
          </cell>
          <cell r="AJ621">
            <v>2873005.7599999993</v>
          </cell>
          <cell r="AN621">
            <v>2873023.6966666658</v>
          </cell>
          <cell r="AR621">
            <v>2873023.6966666654</v>
          </cell>
          <cell r="AV621">
            <v>2873026.7399999988</v>
          </cell>
          <cell r="AZ621">
            <v>2873008.8033333328</v>
          </cell>
        </row>
        <row r="622">
          <cell r="Q622">
            <v>-228709.77</v>
          </cell>
          <cell r="S622">
            <v>-228709.77</v>
          </cell>
          <cell r="U622">
            <v>-228709.77</v>
          </cell>
          <cell r="V622">
            <v>-228709.77</v>
          </cell>
          <cell r="W622">
            <v>-228709.77</v>
          </cell>
          <cell r="Y622">
            <v>-228709.77</v>
          </cell>
          <cell r="AA622">
            <v>-228709.77</v>
          </cell>
          <cell r="AJ622">
            <v>-228709.77</v>
          </cell>
          <cell r="AN622">
            <v>-228709.77</v>
          </cell>
          <cell r="AR622">
            <v>-228709.77</v>
          </cell>
          <cell r="AV622">
            <v>-228709.77</v>
          </cell>
          <cell r="AZ622">
            <v>-228709.77</v>
          </cell>
        </row>
        <row r="623">
          <cell r="Q623">
            <v>107024.51</v>
          </cell>
          <cell r="S623">
            <v>107024.51</v>
          </cell>
          <cell r="U623">
            <v>107024.51</v>
          </cell>
          <cell r="V623">
            <v>107024.51</v>
          </cell>
          <cell r="W623">
            <v>107024.51</v>
          </cell>
          <cell r="Y623">
            <v>107024.51</v>
          </cell>
          <cell r="AA623">
            <v>107024.51</v>
          </cell>
          <cell r="AJ623">
            <v>107024.51</v>
          </cell>
          <cell r="AN623">
            <v>107024.51</v>
          </cell>
          <cell r="AR623">
            <v>107024.51</v>
          </cell>
          <cell r="AV623">
            <v>107024.51</v>
          </cell>
          <cell r="AZ623">
            <v>107024.51</v>
          </cell>
        </row>
        <row r="624">
          <cell r="Q624">
            <v>606828.14</v>
          </cell>
          <cell r="S624">
            <v>476973.4</v>
          </cell>
          <cell r="U624">
            <v>476973.4</v>
          </cell>
          <cell r="V624">
            <v>477118.4</v>
          </cell>
          <cell r="W624">
            <v>477118.4</v>
          </cell>
          <cell r="Y624">
            <v>477118.4</v>
          </cell>
          <cell r="AA624">
            <v>477118.4</v>
          </cell>
          <cell r="AJ624">
            <v>834031.73041666672</v>
          </cell>
          <cell r="AN624">
            <v>577936.84666666668</v>
          </cell>
          <cell r="AR624">
            <v>535010.23083333333</v>
          </cell>
          <cell r="AV624">
            <v>493490.6791666667</v>
          </cell>
          <cell r="AZ624">
            <v>481950.54083333327</v>
          </cell>
        </row>
        <row r="625">
          <cell r="Q625">
            <v>622708.99</v>
          </cell>
          <cell r="S625">
            <v>622708.99</v>
          </cell>
          <cell r="U625">
            <v>670326.37</v>
          </cell>
          <cell r="V625">
            <v>670326.37</v>
          </cell>
          <cell r="W625">
            <v>583715.23</v>
          </cell>
          <cell r="Y625">
            <v>670326.37</v>
          </cell>
          <cell r="AA625">
            <v>670326.37</v>
          </cell>
          <cell r="AJ625">
            <v>702314.94041666668</v>
          </cell>
          <cell r="AN625">
            <v>624490.14166666672</v>
          </cell>
          <cell r="AR625">
            <v>633401.53500000015</v>
          </cell>
          <cell r="AV625">
            <v>649220.37249999994</v>
          </cell>
          <cell r="AZ625">
            <v>663322.08375000011</v>
          </cell>
        </row>
        <row r="626">
          <cell r="Q626">
            <v>6389352.1399999997</v>
          </cell>
          <cell r="S626">
            <v>6511070.3300000001</v>
          </cell>
          <cell r="U626">
            <v>0</v>
          </cell>
          <cell r="V626">
            <v>0</v>
          </cell>
          <cell r="W626">
            <v>0</v>
          </cell>
          <cell r="Y626">
            <v>0</v>
          </cell>
          <cell r="AA626">
            <v>0</v>
          </cell>
          <cell r="AJ626">
            <v>6268351.3708333327</v>
          </cell>
          <cell r="AN626">
            <v>5598974.0558333332</v>
          </cell>
          <cell r="AR626">
            <v>3484281.2983333338</v>
          </cell>
          <cell r="AV626">
            <v>1342389.46</v>
          </cell>
          <cell r="AZ626">
            <v>0</v>
          </cell>
        </row>
        <row r="627">
          <cell r="AA627">
            <v>2016.87</v>
          </cell>
          <cell r="AR627">
            <v>0</v>
          </cell>
          <cell r="AV627">
            <v>-8191.7195833333344</v>
          </cell>
          <cell r="AZ627">
            <v>-64794.248333333344</v>
          </cell>
        </row>
        <row r="628">
          <cell r="AV628">
            <v>118558.13916666666</v>
          </cell>
          <cell r="AZ628">
            <v>1129818.5979166667</v>
          </cell>
        </row>
        <row r="629">
          <cell r="Q629">
            <v>0</v>
          </cell>
          <cell r="S629">
            <v>0</v>
          </cell>
          <cell r="U629">
            <v>0</v>
          </cell>
          <cell r="V629">
            <v>0</v>
          </cell>
          <cell r="W629">
            <v>0</v>
          </cell>
          <cell r="Y629">
            <v>0</v>
          </cell>
          <cell r="AA629">
            <v>0</v>
          </cell>
          <cell r="AJ629">
            <v>0</v>
          </cell>
          <cell r="AN629">
            <v>0</v>
          </cell>
          <cell r="AR629">
            <v>0</v>
          </cell>
          <cell r="AV629">
            <v>0</v>
          </cell>
          <cell r="AZ629">
            <v>0</v>
          </cell>
        </row>
        <row r="630">
          <cell r="Q630">
            <v>0</v>
          </cell>
          <cell r="S630">
            <v>0</v>
          </cell>
          <cell r="U630">
            <v>0</v>
          </cell>
          <cell r="V630">
            <v>0</v>
          </cell>
          <cell r="W630">
            <v>0</v>
          </cell>
          <cell r="Y630">
            <v>0</v>
          </cell>
          <cell r="AA630">
            <v>0</v>
          </cell>
          <cell r="AJ630">
            <v>0</v>
          </cell>
          <cell r="AN630">
            <v>0</v>
          </cell>
          <cell r="AR630">
            <v>0</v>
          </cell>
          <cell r="AV630">
            <v>0</v>
          </cell>
          <cell r="AZ630">
            <v>0</v>
          </cell>
        </row>
        <row r="631">
          <cell r="Q631">
            <v>243623.22</v>
          </cell>
          <cell r="S631">
            <v>243909.47</v>
          </cell>
          <cell r="U631">
            <v>246125.47</v>
          </cell>
          <cell r="V631">
            <v>248069.82</v>
          </cell>
          <cell r="W631">
            <v>249978.82</v>
          </cell>
          <cell r="Y631">
            <v>252632.07</v>
          </cell>
          <cell r="AA631">
            <v>273725.09999999998</v>
          </cell>
          <cell r="AJ631">
            <v>228492.1575</v>
          </cell>
          <cell r="AN631">
            <v>236908.41375000004</v>
          </cell>
          <cell r="AR631">
            <v>244244.29708333334</v>
          </cell>
          <cell r="AV631">
            <v>253581.67833333334</v>
          </cell>
          <cell r="AZ631">
            <v>263464.42666666664</v>
          </cell>
        </row>
        <row r="632">
          <cell r="Q632">
            <v>164972.67000000001</v>
          </cell>
          <cell r="S632">
            <v>166324.26999999999</v>
          </cell>
          <cell r="U632">
            <v>169602.13</v>
          </cell>
          <cell r="V632">
            <v>169602.13</v>
          </cell>
          <cell r="W632">
            <v>169602.13</v>
          </cell>
          <cell r="Y632">
            <v>169602.13</v>
          </cell>
          <cell r="AA632">
            <v>169602.13</v>
          </cell>
          <cell r="AJ632">
            <v>69417.92541666668</v>
          </cell>
          <cell r="AN632">
            <v>110262.69291666667</v>
          </cell>
          <cell r="AR632">
            <v>151376.55374999999</v>
          </cell>
          <cell r="AV632">
            <v>168598.57416666663</v>
          </cell>
          <cell r="AZ632">
            <v>169602.12999999998</v>
          </cell>
        </row>
        <row r="633">
          <cell r="Q633">
            <v>131356.21</v>
          </cell>
          <cell r="S633">
            <v>132002.21</v>
          </cell>
          <cell r="U633">
            <v>133750.43</v>
          </cell>
          <cell r="V633">
            <v>133750.43</v>
          </cell>
          <cell r="W633">
            <v>133750.43</v>
          </cell>
          <cell r="Y633">
            <v>133750.43</v>
          </cell>
          <cell r="AA633">
            <v>133750.43</v>
          </cell>
          <cell r="AJ633">
            <v>70027.196249999994</v>
          </cell>
          <cell r="AN633">
            <v>114038.575</v>
          </cell>
          <cell r="AR633">
            <v>131103.68208333329</v>
          </cell>
          <cell r="AV633">
            <v>133359.30083333331</v>
          </cell>
          <cell r="AZ633">
            <v>133750.42999999996</v>
          </cell>
        </row>
        <row r="634">
          <cell r="Q634">
            <v>43460.19</v>
          </cell>
          <cell r="S634">
            <v>43460.19</v>
          </cell>
          <cell r="U634">
            <v>53995.63</v>
          </cell>
          <cell r="V634">
            <v>76708.63</v>
          </cell>
          <cell r="W634">
            <v>53995.63</v>
          </cell>
          <cell r="Y634">
            <v>53995.63</v>
          </cell>
          <cell r="AA634">
            <v>53995.63</v>
          </cell>
          <cell r="AJ634">
            <v>21202.179583333334</v>
          </cell>
          <cell r="AN634">
            <v>36844.39</v>
          </cell>
          <cell r="AR634">
            <v>49848.967083333329</v>
          </cell>
          <cell r="AV634">
            <v>53693.496666666673</v>
          </cell>
          <cell r="AZ634">
            <v>55917.71333333334</v>
          </cell>
        </row>
        <row r="635">
          <cell r="Q635">
            <v>67987.45</v>
          </cell>
          <cell r="S635">
            <v>67987.45</v>
          </cell>
          <cell r="U635">
            <v>67987.45</v>
          </cell>
          <cell r="V635">
            <v>67987.45</v>
          </cell>
          <cell r="W635">
            <v>67987.45</v>
          </cell>
          <cell r="Y635">
            <v>67987.45</v>
          </cell>
          <cell r="AA635">
            <v>67987.45</v>
          </cell>
          <cell r="AJ635">
            <v>30955.128749999993</v>
          </cell>
          <cell r="AN635">
            <v>53454.549583333319</v>
          </cell>
          <cell r="AR635">
            <v>67321.149583333317</v>
          </cell>
          <cell r="AV635">
            <v>67987.449999999983</v>
          </cell>
          <cell r="AZ635">
            <v>67987.449999999983</v>
          </cell>
        </row>
        <row r="636">
          <cell r="Q636">
            <v>0</v>
          </cell>
          <cell r="S636">
            <v>0</v>
          </cell>
          <cell r="U636">
            <v>0</v>
          </cell>
          <cell r="V636">
            <v>0</v>
          </cell>
          <cell r="W636">
            <v>0</v>
          </cell>
          <cell r="Y636">
            <v>0</v>
          </cell>
          <cell r="AA636">
            <v>0</v>
          </cell>
          <cell r="AJ636">
            <v>99131.195416666669</v>
          </cell>
          <cell r="AN636">
            <v>42511.685416666667</v>
          </cell>
          <cell r="AR636">
            <v>9183.9487500000014</v>
          </cell>
          <cell r="AV636">
            <v>0</v>
          </cell>
          <cell r="AZ636">
            <v>0</v>
          </cell>
        </row>
        <row r="637">
          <cell r="Q637">
            <v>0</v>
          </cell>
          <cell r="S637">
            <v>0</v>
          </cell>
          <cell r="U637">
            <v>0</v>
          </cell>
          <cell r="V637">
            <v>0</v>
          </cell>
          <cell r="W637">
            <v>0</v>
          </cell>
          <cell r="Y637">
            <v>0</v>
          </cell>
          <cell r="AA637">
            <v>0</v>
          </cell>
          <cell r="AJ637">
            <v>44285.447500000002</v>
          </cell>
          <cell r="AN637">
            <v>19022.467500000002</v>
          </cell>
          <cell r="AR637">
            <v>4126.4875000000002</v>
          </cell>
          <cell r="AV637">
            <v>0</v>
          </cell>
          <cell r="AZ637">
            <v>0</v>
          </cell>
        </row>
        <row r="638">
          <cell r="Q638">
            <v>0</v>
          </cell>
          <cell r="S638">
            <v>0</v>
          </cell>
          <cell r="U638">
            <v>0</v>
          </cell>
          <cell r="V638">
            <v>0</v>
          </cell>
          <cell r="W638">
            <v>0</v>
          </cell>
          <cell r="Y638">
            <v>0</v>
          </cell>
          <cell r="AA638">
            <v>0</v>
          </cell>
          <cell r="AJ638">
            <v>0</v>
          </cell>
          <cell r="AN638">
            <v>0</v>
          </cell>
          <cell r="AR638">
            <v>0</v>
          </cell>
          <cell r="AV638">
            <v>0</v>
          </cell>
          <cell r="AZ638">
            <v>0</v>
          </cell>
        </row>
        <row r="639">
          <cell r="Q639">
            <v>0</v>
          </cell>
          <cell r="S639">
            <v>0</v>
          </cell>
          <cell r="U639">
            <v>0</v>
          </cell>
          <cell r="V639">
            <v>0</v>
          </cell>
          <cell r="W639">
            <v>0</v>
          </cell>
          <cell r="Y639">
            <v>0</v>
          </cell>
          <cell r="AA639">
            <v>0</v>
          </cell>
          <cell r="AJ639">
            <v>0</v>
          </cell>
          <cell r="AN639">
            <v>0</v>
          </cell>
          <cell r="AR639">
            <v>0</v>
          </cell>
          <cell r="AV639">
            <v>0</v>
          </cell>
          <cell r="AZ639">
            <v>0</v>
          </cell>
        </row>
        <row r="640">
          <cell r="Q640">
            <v>0</v>
          </cell>
          <cell r="S640">
            <v>0</v>
          </cell>
          <cell r="U640">
            <v>0</v>
          </cell>
          <cell r="V640">
            <v>0</v>
          </cell>
          <cell r="W640">
            <v>0</v>
          </cell>
          <cell r="Y640">
            <v>0</v>
          </cell>
          <cell r="AA640">
            <v>0</v>
          </cell>
          <cell r="AJ640">
            <v>0</v>
          </cell>
          <cell r="AN640">
            <v>0</v>
          </cell>
          <cell r="AR640">
            <v>0</v>
          </cell>
          <cell r="AV640">
            <v>0</v>
          </cell>
          <cell r="AZ640">
            <v>0</v>
          </cell>
        </row>
        <row r="641">
          <cell r="Q641">
            <v>28996607.48</v>
          </cell>
          <cell r="S641">
            <v>31175744.600000001</v>
          </cell>
          <cell r="U641">
            <v>31840701.989999998</v>
          </cell>
          <cell r="V641">
            <v>32877264.059999999</v>
          </cell>
          <cell r="W641">
            <v>34709022.649999999</v>
          </cell>
          <cell r="Y641">
            <v>36865546.710000001</v>
          </cell>
          <cell r="AA641">
            <v>37365081.07</v>
          </cell>
          <cell r="AJ641">
            <v>27024705.377083335</v>
          </cell>
          <cell r="AN641">
            <v>28855289.227500003</v>
          </cell>
          <cell r="AR641">
            <v>31163444.493749995</v>
          </cell>
          <cell r="AV641">
            <v>34275796.369166665</v>
          </cell>
          <cell r="AZ641">
            <v>38093024.953750007</v>
          </cell>
        </row>
        <row r="642">
          <cell r="Q642">
            <v>11795598.32</v>
          </cell>
          <cell r="S642">
            <v>12380769.960000001</v>
          </cell>
          <cell r="U642">
            <v>12553298.99</v>
          </cell>
          <cell r="V642">
            <v>12865515.369999999</v>
          </cell>
          <cell r="W642">
            <v>13455308.98</v>
          </cell>
          <cell r="Y642">
            <v>13991364.380000001</v>
          </cell>
          <cell r="AA642">
            <v>14136150.93</v>
          </cell>
          <cell r="AJ642">
            <v>10417902.688750001</v>
          </cell>
          <cell r="AN642">
            <v>11349300.567083331</v>
          </cell>
          <cell r="AR642">
            <v>12275336.581250003</v>
          </cell>
          <cell r="AV642">
            <v>13313849.650416665</v>
          </cell>
          <cell r="AZ642">
            <v>14602524.35375</v>
          </cell>
        </row>
        <row r="643">
          <cell r="Q643">
            <v>1177238.49</v>
          </cell>
          <cell r="S643">
            <v>1270521.7</v>
          </cell>
          <cell r="U643">
            <v>1308698.96</v>
          </cell>
          <cell r="V643">
            <v>1330794.6399999999</v>
          </cell>
          <cell r="W643">
            <v>1347595.9</v>
          </cell>
          <cell r="Y643">
            <v>1378977.37</v>
          </cell>
          <cell r="AA643">
            <v>1412511.13</v>
          </cell>
          <cell r="AJ643">
            <v>1028278.3708333332</v>
          </cell>
          <cell r="AN643">
            <v>1131851.5383333333</v>
          </cell>
          <cell r="AR643">
            <v>1241586.9641666666</v>
          </cell>
          <cell r="AV643">
            <v>1340410.3154166664</v>
          </cell>
          <cell r="AZ643">
            <v>1412930.6224999998</v>
          </cell>
        </row>
        <row r="644">
          <cell r="Q644">
            <v>589535.80000000005</v>
          </cell>
          <cell r="S644">
            <v>620630.21</v>
          </cell>
          <cell r="U644">
            <v>633355.97</v>
          </cell>
          <cell r="V644">
            <v>640721.19999999995</v>
          </cell>
          <cell r="W644">
            <v>646321.62</v>
          </cell>
          <cell r="Y644">
            <v>656782.11</v>
          </cell>
          <cell r="AA644">
            <v>667960.04</v>
          </cell>
          <cell r="AJ644">
            <v>523188.59583333338</v>
          </cell>
          <cell r="AN644">
            <v>568102.85333333339</v>
          </cell>
          <cell r="AR644">
            <v>610444.09666666668</v>
          </cell>
          <cell r="AV644">
            <v>643926.42458333343</v>
          </cell>
          <cell r="AZ644">
            <v>668099.86625000008</v>
          </cell>
        </row>
        <row r="645">
          <cell r="Y645">
            <v>0</v>
          </cell>
          <cell r="AA645">
            <v>0</v>
          </cell>
          <cell r="AR645">
            <v>0</v>
          </cell>
          <cell r="AV645">
            <v>0</v>
          </cell>
          <cell r="AZ645">
            <v>0</v>
          </cell>
        </row>
        <row r="646">
          <cell r="Q646">
            <v>6761500.9100000001</v>
          </cell>
          <cell r="S646">
            <v>7086098.79</v>
          </cell>
          <cell r="U646">
            <v>7366473.3899999997</v>
          </cell>
          <cell r="V646">
            <v>7602447.1299999999</v>
          </cell>
          <cell r="W646">
            <v>7637615.7000000002</v>
          </cell>
          <cell r="Y646">
            <v>8134168.2000000002</v>
          </cell>
          <cell r="AA646">
            <v>8313929.7300000004</v>
          </cell>
          <cell r="AJ646">
            <v>6137156.083333333</v>
          </cell>
          <cell r="AN646">
            <v>6590292.3233333342</v>
          </cell>
          <cell r="AR646">
            <v>7108833.9962500008</v>
          </cell>
          <cell r="AV646">
            <v>7707937.9437500006</v>
          </cell>
          <cell r="AZ646">
            <v>8365381.0724999988</v>
          </cell>
        </row>
        <row r="647">
          <cell r="Q647">
            <v>3400171.26</v>
          </cell>
          <cell r="S647">
            <v>3508370.55</v>
          </cell>
          <cell r="U647">
            <v>3601828.76</v>
          </cell>
          <cell r="V647">
            <v>3680486.68</v>
          </cell>
          <cell r="W647">
            <v>3692209.54</v>
          </cell>
          <cell r="Y647">
            <v>3857727.04</v>
          </cell>
          <cell r="AA647">
            <v>3917647.56</v>
          </cell>
          <cell r="AJ647">
            <v>3103172.1341666672</v>
          </cell>
          <cell r="AN647">
            <v>3310778.6354166665</v>
          </cell>
          <cell r="AR647">
            <v>3511195.2241666666</v>
          </cell>
          <cell r="AV647">
            <v>3715650.2708333335</v>
          </cell>
          <cell r="AZ647">
            <v>3934797.9758333326</v>
          </cell>
        </row>
        <row r="648">
          <cell r="Y648">
            <v>0</v>
          </cell>
          <cell r="AA648">
            <v>0</v>
          </cell>
          <cell r="AR648">
            <v>0</v>
          </cell>
          <cell r="AV648">
            <v>0</v>
          </cell>
          <cell r="AZ648">
            <v>0</v>
          </cell>
        </row>
        <row r="649">
          <cell r="Q649">
            <v>-36935346.880000003</v>
          </cell>
          <cell r="S649">
            <v>-39532365.090000004</v>
          </cell>
          <cell r="U649">
            <v>-40515874.340000004</v>
          </cell>
          <cell r="V649">
            <v>-41810505.829999998</v>
          </cell>
          <cell r="W649">
            <v>-43694234.25</v>
          </cell>
          <cell r="Y649">
            <v>-46057739.979999997</v>
          </cell>
          <cell r="AA649">
            <v>-47091521.93</v>
          </cell>
          <cell r="AJ649">
            <v>-34190139.831249997</v>
          </cell>
          <cell r="AN649">
            <v>-36577433.089166664</v>
          </cell>
          <cell r="AR649">
            <v>-39500492.44166667</v>
          </cell>
          <cell r="AV649">
            <v>-43287523.289999999</v>
          </cell>
          <cell r="AZ649">
            <v>-47684905.838333331</v>
          </cell>
        </row>
        <row r="650">
          <cell r="Q650">
            <v>-15785305.380000001</v>
          </cell>
          <cell r="S650">
            <v>-16509770.720000001</v>
          </cell>
          <cell r="U650">
            <v>-16788483.719999999</v>
          </cell>
          <cell r="V650">
            <v>-17186723.25</v>
          </cell>
          <cell r="W650">
            <v>-17793840.140000001</v>
          </cell>
          <cell r="Y650">
            <v>-18505873.530000001</v>
          </cell>
          <cell r="AA650">
            <v>-18721758.530000001</v>
          </cell>
          <cell r="AJ650">
            <v>-14044263.418749997</v>
          </cell>
          <cell r="AN650">
            <v>-15228182.05583333</v>
          </cell>
          <cell r="AR650">
            <v>-16396975.902083332</v>
          </cell>
          <cell r="AV650">
            <v>-17673426.345833335</v>
          </cell>
          <cell r="AZ650">
            <v>-19205422.195833333</v>
          </cell>
        </row>
        <row r="651">
          <cell r="Q651">
            <v>15824681.85</v>
          </cell>
          <cell r="S651">
            <v>15854681.85</v>
          </cell>
          <cell r="U651">
            <v>15854681.85</v>
          </cell>
          <cell r="V651">
            <v>15904681.85</v>
          </cell>
          <cell r="W651">
            <v>15904681.85</v>
          </cell>
          <cell r="Y651">
            <v>15904681.85</v>
          </cell>
          <cell r="AA651">
            <v>15904681.85</v>
          </cell>
          <cell r="AJ651">
            <v>15815050.210833332</v>
          </cell>
          <cell r="AN651">
            <v>15832890.18333333</v>
          </cell>
          <cell r="AR651">
            <v>15858015.18333333</v>
          </cell>
          <cell r="AV651">
            <v>15884681.849999996</v>
          </cell>
          <cell r="AZ651">
            <v>15902598.516666664</v>
          </cell>
        </row>
        <row r="652">
          <cell r="Q652">
            <v>-15824681.85</v>
          </cell>
          <cell r="S652">
            <v>-15854681.85</v>
          </cell>
          <cell r="U652">
            <v>-15854681.85</v>
          </cell>
          <cell r="V652">
            <v>-15904681.85</v>
          </cell>
          <cell r="W652">
            <v>-15904681.85</v>
          </cell>
          <cell r="Y652">
            <v>-15904681.85</v>
          </cell>
          <cell r="AA652">
            <v>-15904681.85</v>
          </cell>
          <cell r="AJ652">
            <v>-15813838.334999995</v>
          </cell>
          <cell r="AN652">
            <v>-15832890.18333333</v>
          </cell>
          <cell r="AR652">
            <v>-15858015.18333333</v>
          </cell>
          <cell r="AV652">
            <v>-15884681.849999996</v>
          </cell>
          <cell r="AZ652">
            <v>-15902598.516666664</v>
          </cell>
        </row>
        <row r="653">
          <cell r="Q653">
            <v>1321714</v>
          </cell>
          <cell r="S653">
            <v>1334900</v>
          </cell>
          <cell r="U653">
            <v>1346827</v>
          </cell>
          <cell r="V653">
            <v>1351986</v>
          </cell>
          <cell r="W653">
            <v>1356767</v>
          </cell>
          <cell r="Y653">
            <v>1360807</v>
          </cell>
          <cell r="AA653">
            <v>1253217</v>
          </cell>
          <cell r="AJ653">
            <v>1334596.2916666667</v>
          </cell>
          <cell r="AN653">
            <v>1335393.625</v>
          </cell>
          <cell r="AR653">
            <v>1334274.9166666667</v>
          </cell>
          <cell r="AV653">
            <v>1328817.1666666667</v>
          </cell>
          <cell r="AZ653">
            <v>1302683.25</v>
          </cell>
        </row>
        <row r="654">
          <cell r="Q654">
            <v>4388164</v>
          </cell>
          <cell r="S654">
            <v>4117526.5</v>
          </cell>
          <cell r="U654">
            <v>0</v>
          </cell>
          <cell r="V654">
            <v>0</v>
          </cell>
          <cell r="W654">
            <v>0</v>
          </cell>
          <cell r="Y654">
            <v>0</v>
          </cell>
          <cell r="AA654">
            <v>987093</v>
          </cell>
          <cell r="AJ654">
            <v>1140394.5416666667</v>
          </cell>
          <cell r="AN654">
            <v>1633406.0833333333</v>
          </cell>
          <cell r="AR654">
            <v>1633406.0833333333</v>
          </cell>
          <cell r="AV654">
            <v>1573627.625</v>
          </cell>
          <cell r="AZ654">
            <v>1574517.5</v>
          </cell>
        </row>
        <row r="655">
          <cell r="Q655">
            <v>0</v>
          </cell>
          <cell r="S655">
            <v>0</v>
          </cell>
          <cell r="U655">
            <v>0</v>
          </cell>
          <cell r="V655">
            <v>0</v>
          </cell>
          <cell r="W655">
            <v>0</v>
          </cell>
          <cell r="Y655">
            <v>0</v>
          </cell>
          <cell r="AA655">
            <v>0</v>
          </cell>
          <cell r="AJ655">
            <v>0</v>
          </cell>
          <cell r="AN655">
            <v>0</v>
          </cell>
          <cell r="AR655">
            <v>0</v>
          </cell>
          <cell r="AV655">
            <v>0</v>
          </cell>
          <cell r="AZ655">
            <v>0</v>
          </cell>
        </row>
        <row r="656">
          <cell r="Q656">
            <v>1672916.02</v>
          </cell>
          <cell r="S656">
            <v>1708009.72</v>
          </cell>
          <cell r="U656">
            <v>1882100.58</v>
          </cell>
          <cell r="V656">
            <v>1925475.43</v>
          </cell>
          <cell r="W656">
            <v>1971597.45</v>
          </cell>
          <cell r="Y656">
            <v>2060845.58</v>
          </cell>
          <cell r="AA656">
            <v>2144129.84</v>
          </cell>
          <cell r="AJ656">
            <v>1006717.9483333332</v>
          </cell>
          <cell r="AN656">
            <v>1294514.2483333333</v>
          </cell>
          <cell r="AR656">
            <v>1646785.334583333</v>
          </cell>
          <cell r="AV656">
            <v>1942504.9458333335</v>
          </cell>
          <cell r="AZ656">
            <v>2078455.4333333333</v>
          </cell>
        </row>
        <row r="657">
          <cell r="Q657">
            <v>0</v>
          </cell>
          <cell r="S657">
            <v>29200.33</v>
          </cell>
          <cell r="U657">
            <v>28242.54</v>
          </cell>
          <cell r="V657">
            <v>-12790.73</v>
          </cell>
          <cell r="W657">
            <v>-255445.13</v>
          </cell>
          <cell r="Y657">
            <v>-375510.19</v>
          </cell>
          <cell r="AA657">
            <v>-1004096.5</v>
          </cell>
          <cell r="AJ657">
            <v>22596.765000000003</v>
          </cell>
          <cell r="AN657">
            <v>32653.77416666667</v>
          </cell>
          <cell r="AR657">
            <v>-1880.0399999999961</v>
          </cell>
          <cell r="AV657">
            <v>-287669.88833333337</v>
          </cell>
          <cell r="AZ657">
            <v>-304982.05291666667</v>
          </cell>
        </row>
        <row r="658">
          <cell r="Q658">
            <v>0</v>
          </cell>
          <cell r="S658">
            <v>11620</v>
          </cell>
          <cell r="U658">
            <v>279386.09000000003</v>
          </cell>
          <cell r="V658">
            <v>294484.21000000002</v>
          </cell>
          <cell r="W658">
            <v>185297.27</v>
          </cell>
          <cell r="Y658">
            <v>-22312.98</v>
          </cell>
          <cell r="AA658">
            <v>-347460.01</v>
          </cell>
          <cell r="AJ658">
            <v>76726.552499999976</v>
          </cell>
          <cell r="AN658">
            <v>65958.581250000003</v>
          </cell>
          <cell r="AR658">
            <v>48393.21333333334</v>
          </cell>
          <cell r="AV658">
            <v>30554.569166666664</v>
          </cell>
          <cell r="AZ658">
            <v>77228.807499999995</v>
          </cell>
        </row>
        <row r="659">
          <cell r="Q659">
            <v>0</v>
          </cell>
          <cell r="S659">
            <v>323018.3</v>
          </cell>
          <cell r="U659">
            <v>636175.01</v>
          </cell>
          <cell r="V659">
            <v>822471.18</v>
          </cell>
          <cell r="W659">
            <v>928016.75</v>
          </cell>
          <cell r="Y659">
            <v>1395340.07</v>
          </cell>
          <cell r="AA659">
            <v>1559371.21</v>
          </cell>
          <cell r="AJ659">
            <v>-1213276.2524999999</v>
          </cell>
          <cell r="AN659">
            <v>-944824.02208333334</v>
          </cell>
          <cell r="AR659">
            <v>-152912.8925000001</v>
          </cell>
          <cell r="AV659">
            <v>896828.15750000009</v>
          </cell>
          <cell r="AZ659">
            <v>914567.1925</v>
          </cell>
        </row>
        <row r="660">
          <cell r="Q660">
            <v>0</v>
          </cell>
          <cell r="S660">
            <v>0</v>
          </cell>
          <cell r="U660">
            <v>0</v>
          </cell>
          <cell r="V660">
            <v>0</v>
          </cell>
          <cell r="W660">
            <v>0</v>
          </cell>
          <cell r="Y660">
            <v>0</v>
          </cell>
          <cell r="AA660">
            <v>0</v>
          </cell>
          <cell r="AJ660">
            <v>0</v>
          </cell>
          <cell r="AN660">
            <v>0</v>
          </cell>
          <cell r="AR660">
            <v>0</v>
          </cell>
          <cell r="AV660">
            <v>0</v>
          </cell>
          <cell r="AZ660">
            <v>0</v>
          </cell>
        </row>
        <row r="661">
          <cell r="Q661">
            <v>0</v>
          </cell>
          <cell r="S661">
            <v>0</v>
          </cell>
          <cell r="U661">
            <v>0</v>
          </cell>
          <cell r="V661">
            <v>0</v>
          </cell>
          <cell r="W661">
            <v>0</v>
          </cell>
          <cell r="Y661">
            <v>0</v>
          </cell>
          <cell r="AA661">
            <v>0</v>
          </cell>
          <cell r="AJ661">
            <v>0</v>
          </cell>
          <cell r="AN661">
            <v>0</v>
          </cell>
          <cell r="AR661">
            <v>0</v>
          </cell>
          <cell r="AV661">
            <v>0</v>
          </cell>
          <cell r="AZ661">
            <v>0</v>
          </cell>
        </row>
        <row r="662">
          <cell r="Q662">
            <v>0</v>
          </cell>
          <cell r="S662">
            <v>0</v>
          </cell>
          <cell r="U662">
            <v>0</v>
          </cell>
          <cell r="V662">
            <v>0</v>
          </cell>
          <cell r="W662">
            <v>0</v>
          </cell>
          <cell r="Y662">
            <v>0</v>
          </cell>
          <cell r="AA662">
            <v>0</v>
          </cell>
          <cell r="AJ662">
            <v>0</v>
          </cell>
          <cell r="AN662">
            <v>0</v>
          </cell>
          <cell r="AR662">
            <v>0</v>
          </cell>
          <cell r="AV662">
            <v>0</v>
          </cell>
          <cell r="AZ662">
            <v>0</v>
          </cell>
        </row>
        <row r="663">
          <cell r="Q663">
            <v>0</v>
          </cell>
          <cell r="S663">
            <v>0</v>
          </cell>
          <cell r="U663">
            <v>0</v>
          </cell>
          <cell r="V663">
            <v>0</v>
          </cell>
          <cell r="W663">
            <v>0</v>
          </cell>
          <cell r="Y663">
            <v>0</v>
          </cell>
          <cell r="AA663">
            <v>0</v>
          </cell>
          <cell r="AJ663">
            <v>0</v>
          </cell>
          <cell r="AN663">
            <v>0</v>
          </cell>
          <cell r="AR663">
            <v>0</v>
          </cell>
          <cell r="AV663">
            <v>0</v>
          </cell>
          <cell r="AZ663">
            <v>0</v>
          </cell>
        </row>
        <row r="664">
          <cell r="Q664">
            <v>280246.48</v>
          </cell>
          <cell r="S664">
            <v>0</v>
          </cell>
          <cell r="U664">
            <v>13157.17</v>
          </cell>
          <cell r="V664">
            <v>13157.17</v>
          </cell>
          <cell r="W664">
            <v>300828.67</v>
          </cell>
          <cell r="Y664">
            <v>300828.67</v>
          </cell>
          <cell r="AA664">
            <v>894836.43</v>
          </cell>
          <cell r="AJ664">
            <v>1860530.0891666666</v>
          </cell>
          <cell r="AN664">
            <v>1778381.4054166668</v>
          </cell>
          <cell r="AR664">
            <v>1119515.5804166668</v>
          </cell>
          <cell r="AV664">
            <v>337236.3775</v>
          </cell>
          <cell r="AZ664">
            <v>300560.92125000001</v>
          </cell>
        </row>
        <row r="665">
          <cell r="Q665">
            <v>0</v>
          </cell>
          <cell r="S665">
            <v>0</v>
          </cell>
          <cell r="U665">
            <v>0</v>
          </cell>
          <cell r="V665">
            <v>0</v>
          </cell>
          <cell r="W665">
            <v>0</v>
          </cell>
          <cell r="Y665">
            <v>0</v>
          </cell>
          <cell r="AA665">
            <v>0</v>
          </cell>
          <cell r="AJ665">
            <v>0</v>
          </cell>
          <cell r="AN665">
            <v>0</v>
          </cell>
          <cell r="AR665">
            <v>0</v>
          </cell>
          <cell r="AV665">
            <v>0</v>
          </cell>
          <cell r="AZ665">
            <v>0</v>
          </cell>
        </row>
        <row r="666">
          <cell r="Q666">
            <v>0</v>
          </cell>
          <cell r="S666">
            <v>0</v>
          </cell>
          <cell r="U666">
            <v>0</v>
          </cell>
          <cell r="V666">
            <v>0</v>
          </cell>
          <cell r="W666">
            <v>0</v>
          </cell>
          <cell r="Y666">
            <v>0</v>
          </cell>
          <cell r="AA666">
            <v>0</v>
          </cell>
          <cell r="AJ666">
            <v>0</v>
          </cell>
          <cell r="AN666">
            <v>0</v>
          </cell>
          <cell r="AR666">
            <v>0</v>
          </cell>
          <cell r="AV666">
            <v>0</v>
          </cell>
          <cell r="AZ666">
            <v>0</v>
          </cell>
        </row>
        <row r="667">
          <cell r="Q667">
            <v>0</v>
          </cell>
          <cell r="S667">
            <v>0</v>
          </cell>
          <cell r="U667">
            <v>0</v>
          </cell>
          <cell r="V667">
            <v>0</v>
          </cell>
          <cell r="W667">
            <v>0</v>
          </cell>
          <cell r="Y667">
            <v>0</v>
          </cell>
          <cell r="AA667">
            <v>0</v>
          </cell>
          <cell r="AJ667">
            <v>0</v>
          </cell>
          <cell r="AN667">
            <v>0</v>
          </cell>
          <cell r="AR667">
            <v>0</v>
          </cell>
          <cell r="AV667">
            <v>0</v>
          </cell>
          <cell r="AZ667">
            <v>0</v>
          </cell>
        </row>
        <row r="668">
          <cell r="Q668">
            <v>0</v>
          </cell>
          <cell r="S668">
            <v>0</v>
          </cell>
          <cell r="U668">
            <v>0</v>
          </cell>
          <cell r="V668">
            <v>0</v>
          </cell>
          <cell r="W668">
            <v>0</v>
          </cell>
          <cell r="Y668">
            <v>0</v>
          </cell>
          <cell r="AA668">
            <v>0</v>
          </cell>
          <cell r="AJ668">
            <v>0</v>
          </cell>
          <cell r="AN668">
            <v>0</v>
          </cell>
          <cell r="AR668">
            <v>0</v>
          </cell>
          <cell r="AV668">
            <v>0</v>
          </cell>
          <cell r="AZ668">
            <v>0</v>
          </cell>
        </row>
        <row r="669">
          <cell r="AJ669">
            <v>0</v>
          </cell>
          <cell r="AN669">
            <v>0</v>
          </cell>
          <cell r="AR669">
            <v>0</v>
          </cell>
          <cell r="AV669">
            <v>0</v>
          </cell>
          <cell r="AZ669">
            <v>0</v>
          </cell>
        </row>
        <row r="670">
          <cell r="Q670">
            <v>0</v>
          </cell>
          <cell r="S670">
            <v>0</v>
          </cell>
          <cell r="U670">
            <v>0</v>
          </cell>
          <cell r="V670">
            <v>0</v>
          </cell>
          <cell r="W670">
            <v>0</v>
          </cell>
          <cell r="Y670">
            <v>0</v>
          </cell>
          <cell r="AA670">
            <v>0</v>
          </cell>
          <cell r="AJ670">
            <v>0</v>
          </cell>
          <cell r="AN670">
            <v>0</v>
          </cell>
          <cell r="AR670">
            <v>0</v>
          </cell>
          <cell r="AV670">
            <v>0</v>
          </cell>
          <cell r="AZ670">
            <v>0</v>
          </cell>
        </row>
        <row r="671">
          <cell r="Q671">
            <v>0</v>
          </cell>
          <cell r="S671">
            <v>0</v>
          </cell>
          <cell r="U671">
            <v>0</v>
          </cell>
          <cell r="V671">
            <v>0</v>
          </cell>
          <cell r="W671">
            <v>0</v>
          </cell>
          <cell r="Y671">
            <v>0</v>
          </cell>
          <cell r="AA671">
            <v>0</v>
          </cell>
          <cell r="AJ671">
            <v>0</v>
          </cell>
          <cell r="AN671">
            <v>0</v>
          </cell>
          <cell r="AR671">
            <v>0</v>
          </cell>
          <cell r="AV671">
            <v>0</v>
          </cell>
          <cell r="AZ671">
            <v>0</v>
          </cell>
        </row>
        <row r="672">
          <cell r="Q672">
            <v>0</v>
          </cell>
          <cell r="S672">
            <v>0</v>
          </cell>
          <cell r="U672">
            <v>0</v>
          </cell>
          <cell r="V672">
            <v>0</v>
          </cell>
          <cell r="W672">
            <v>0</v>
          </cell>
          <cell r="Y672">
            <v>0</v>
          </cell>
          <cell r="AA672">
            <v>0</v>
          </cell>
          <cell r="AJ672">
            <v>0</v>
          </cell>
          <cell r="AN672">
            <v>0</v>
          </cell>
          <cell r="AR672">
            <v>0</v>
          </cell>
          <cell r="AV672">
            <v>0</v>
          </cell>
          <cell r="AZ672">
            <v>0</v>
          </cell>
        </row>
        <row r="673">
          <cell r="U673">
            <v>0</v>
          </cell>
          <cell r="V673">
            <v>0</v>
          </cell>
          <cell r="W673">
            <v>0</v>
          </cell>
          <cell r="Y673">
            <v>0</v>
          </cell>
          <cell r="AA673">
            <v>0</v>
          </cell>
          <cell r="AJ673">
            <v>0</v>
          </cell>
          <cell r="AN673">
            <v>0</v>
          </cell>
          <cell r="AR673">
            <v>0</v>
          </cell>
          <cell r="AV673">
            <v>0</v>
          </cell>
          <cell r="AZ673">
            <v>0</v>
          </cell>
        </row>
        <row r="674">
          <cell r="U674">
            <v>0</v>
          </cell>
          <cell r="V674">
            <v>0</v>
          </cell>
          <cell r="W674">
            <v>0</v>
          </cell>
          <cell r="Y674">
            <v>0</v>
          </cell>
          <cell r="AA674">
            <v>0</v>
          </cell>
          <cell r="AJ674">
            <v>0</v>
          </cell>
          <cell r="AN674">
            <v>0</v>
          </cell>
          <cell r="AR674">
            <v>0</v>
          </cell>
          <cell r="AV674">
            <v>0</v>
          </cell>
          <cell r="AZ674">
            <v>0</v>
          </cell>
        </row>
        <row r="675">
          <cell r="Q675">
            <v>0</v>
          </cell>
          <cell r="S675">
            <v>0</v>
          </cell>
          <cell r="U675">
            <v>0</v>
          </cell>
          <cell r="V675">
            <v>0</v>
          </cell>
          <cell r="W675">
            <v>0</v>
          </cell>
          <cell r="Y675">
            <v>0</v>
          </cell>
          <cell r="AA675">
            <v>0</v>
          </cell>
          <cell r="AJ675">
            <v>0</v>
          </cell>
          <cell r="AN675">
            <v>0</v>
          </cell>
          <cell r="AR675">
            <v>0</v>
          </cell>
          <cell r="AV675">
            <v>0</v>
          </cell>
          <cell r="AZ675">
            <v>0</v>
          </cell>
        </row>
        <row r="676">
          <cell r="Q676">
            <v>0</v>
          </cell>
          <cell r="S676">
            <v>0</v>
          </cell>
          <cell r="U676">
            <v>0</v>
          </cell>
          <cell r="V676">
            <v>0</v>
          </cell>
          <cell r="W676">
            <v>0</v>
          </cell>
          <cell r="Y676">
            <v>0</v>
          </cell>
          <cell r="AA676">
            <v>0</v>
          </cell>
          <cell r="AJ676">
            <v>0</v>
          </cell>
          <cell r="AN676">
            <v>0</v>
          </cell>
          <cell r="AR676">
            <v>0</v>
          </cell>
          <cell r="AV676">
            <v>0</v>
          </cell>
          <cell r="AZ676">
            <v>0</v>
          </cell>
        </row>
        <row r="677">
          <cell r="Q677">
            <v>0</v>
          </cell>
          <cell r="S677">
            <v>0</v>
          </cell>
          <cell r="U677">
            <v>0</v>
          </cell>
          <cell r="V677">
            <v>0</v>
          </cell>
          <cell r="W677">
            <v>0</v>
          </cell>
          <cell r="Y677">
            <v>0</v>
          </cell>
          <cell r="AA677">
            <v>0</v>
          </cell>
          <cell r="AJ677">
            <v>0</v>
          </cell>
          <cell r="AN677">
            <v>0</v>
          </cell>
          <cell r="AR677">
            <v>0</v>
          </cell>
          <cell r="AV677">
            <v>0</v>
          </cell>
          <cell r="AZ677">
            <v>0</v>
          </cell>
        </row>
        <row r="678">
          <cell r="Q678">
            <v>0</v>
          </cell>
          <cell r="S678">
            <v>0</v>
          </cell>
          <cell r="U678">
            <v>0</v>
          </cell>
          <cell r="V678">
            <v>0</v>
          </cell>
          <cell r="W678">
            <v>0</v>
          </cell>
          <cell r="Y678">
            <v>0</v>
          </cell>
          <cell r="AA678">
            <v>0</v>
          </cell>
          <cell r="AJ678">
            <v>0</v>
          </cell>
          <cell r="AN678">
            <v>0</v>
          </cell>
          <cell r="AR678">
            <v>0</v>
          </cell>
          <cell r="AV678">
            <v>0</v>
          </cell>
          <cell r="AZ678">
            <v>0</v>
          </cell>
        </row>
        <row r="679">
          <cell r="Q679">
            <v>0</v>
          </cell>
          <cell r="S679">
            <v>0</v>
          </cell>
          <cell r="U679">
            <v>0</v>
          </cell>
          <cell r="V679">
            <v>0</v>
          </cell>
          <cell r="W679">
            <v>0</v>
          </cell>
          <cell r="Y679">
            <v>0</v>
          </cell>
          <cell r="AA679">
            <v>0</v>
          </cell>
          <cell r="AJ679">
            <v>0</v>
          </cell>
          <cell r="AN679">
            <v>0</v>
          </cell>
          <cell r="AR679">
            <v>0</v>
          </cell>
          <cell r="AV679">
            <v>0</v>
          </cell>
          <cell r="AZ679">
            <v>0</v>
          </cell>
        </row>
        <row r="680">
          <cell r="AJ680">
            <v>0</v>
          </cell>
          <cell r="AN680">
            <v>0</v>
          </cell>
          <cell r="AR680">
            <v>0</v>
          </cell>
          <cell r="AV680">
            <v>0</v>
          </cell>
          <cell r="AZ680">
            <v>0</v>
          </cell>
        </row>
        <row r="681">
          <cell r="V681">
            <v>0</v>
          </cell>
          <cell r="W681">
            <v>0</v>
          </cell>
          <cell r="Y681">
            <v>0</v>
          </cell>
          <cell r="AA681">
            <v>0</v>
          </cell>
          <cell r="AJ681">
            <v>0</v>
          </cell>
          <cell r="AN681">
            <v>0</v>
          </cell>
          <cell r="AR681">
            <v>0</v>
          </cell>
          <cell r="AV681">
            <v>0</v>
          </cell>
          <cell r="AZ681">
            <v>0</v>
          </cell>
        </row>
        <row r="682">
          <cell r="Q682">
            <v>0</v>
          </cell>
          <cell r="S682">
            <v>0</v>
          </cell>
          <cell r="U682">
            <v>0</v>
          </cell>
          <cell r="V682">
            <v>0</v>
          </cell>
          <cell r="W682">
            <v>0</v>
          </cell>
          <cell r="Y682">
            <v>0</v>
          </cell>
          <cell r="AA682">
            <v>0</v>
          </cell>
          <cell r="AJ682">
            <v>0</v>
          </cell>
          <cell r="AN682">
            <v>0</v>
          </cell>
          <cell r="AR682">
            <v>0</v>
          </cell>
          <cell r="AV682">
            <v>0</v>
          </cell>
          <cell r="AZ682">
            <v>0</v>
          </cell>
        </row>
        <row r="683">
          <cell r="Q683">
            <v>0</v>
          </cell>
          <cell r="S683">
            <v>0</v>
          </cell>
          <cell r="U683">
            <v>0</v>
          </cell>
          <cell r="V683">
            <v>0</v>
          </cell>
          <cell r="W683">
            <v>0</v>
          </cell>
          <cell r="Y683">
            <v>0</v>
          </cell>
          <cell r="AA683">
            <v>0</v>
          </cell>
          <cell r="AJ683">
            <v>0</v>
          </cell>
          <cell r="AN683">
            <v>0</v>
          </cell>
          <cell r="AR683">
            <v>0</v>
          </cell>
          <cell r="AV683">
            <v>0</v>
          </cell>
          <cell r="AZ683">
            <v>0</v>
          </cell>
        </row>
        <row r="684">
          <cell r="U684">
            <v>0</v>
          </cell>
          <cell r="V684">
            <v>0</v>
          </cell>
          <cell r="W684">
            <v>0</v>
          </cell>
          <cell r="Y684">
            <v>0</v>
          </cell>
          <cell r="AA684">
            <v>0</v>
          </cell>
          <cell r="AJ684">
            <v>0</v>
          </cell>
          <cell r="AN684">
            <v>-8.3333333333333339E-4</v>
          </cell>
          <cell r="AR684">
            <v>-8.3333333333333339E-4</v>
          </cell>
          <cell r="AV684">
            <v>-8.3333333333333339E-4</v>
          </cell>
          <cell r="AZ684">
            <v>0</v>
          </cell>
        </row>
        <row r="685">
          <cell r="U685">
            <v>0</v>
          </cell>
          <cell r="V685">
            <v>0</v>
          </cell>
          <cell r="W685">
            <v>0</v>
          </cell>
          <cell r="Y685">
            <v>0</v>
          </cell>
          <cell r="AA685">
            <v>0</v>
          </cell>
          <cell r="AJ685">
            <v>0</v>
          </cell>
          <cell r="AN685">
            <v>0</v>
          </cell>
          <cell r="AR685">
            <v>0</v>
          </cell>
          <cell r="AV685">
            <v>0</v>
          </cell>
          <cell r="AZ685">
            <v>0</v>
          </cell>
        </row>
        <row r="686">
          <cell r="AJ686">
            <v>0</v>
          </cell>
          <cell r="AN686">
            <v>0</v>
          </cell>
          <cell r="AR686">
            <v>0</v>
          </cell>
          <cell r="AV686">
            <v>0</v>
          </cell>
          <cell r="AZ686">
            <v>0</v>
          </cell>
        </row>
        <row r="687">
          <cell r="U687">
            <v>0</v>
          </cell>
          <cell r="V687">
            <v>0</v>
          </cell>
          <cell r="W687">
            <v>0</v>
          </cell>
          <cell r="Y687">
            <v>0</v>
          </cell>
          <cell r="AA687">
            <v>0</v>
          </cell>
          <cell r="AJ687">
            <v>0</v>
          </cell>
          <cell r="AN687">
            <v>0</v>
          </cell>
          <cell r="AR687">
            <v>0</v>
          </cell>
          <cell r="AV687">
            <v>0</v>
          </cell>
          <cell r="AZ687">
            <v>0</v>
          </cell>
        </row>
        <row r="688">
          <cell r="Q688">
            <v>-181737.81</v>
          </cell>
          <cell r="S688">
            <v>-139105.91</v>
          </cell>
          <cell r="U688">
            <v>-115941.8</v>
          </cell>
          <cell r="V688">
            <v>-108141.27</v>
          </cell>
          <cell r="W688">
            <v>-96681.95</v>
          </cell>
          <cell r="Y688">
            <v>-67247.8</v>
          </cell>
          <cell r="AA688">
            <v>165417.44</v>
          </cell>
          <cell r="AJ688">
            <v>-275805.30125000002</v>
          </cell>
          <cell r="AN688">
            <v>-215816.70041666669</v>
          </cell>
          <cell r="AR688">
            <v>-151713.74541666667</v>
          </cell>
          <cell r="AV688">
            <v>-30903.80666666666</v>
          </cell>
          <cell r="AZ688">
            <v>11065.838333333331</v>
          </cell>
        </row>
        <row r="689">
          <cell r="Q689">
            <v>0</v>
          </cell>
          <cell r="S689">
            <v>0</v>
          </cell>
          <cell r="U689">
            <v>0</v>
          </cell>
          <cell r="V689">
            <v>0</v>
          </cell>
          <cell r="W689">
            <v>0</v>
          </cell>
          <cell r="Y689">
            <v>0</v>
          </cell>
          <cell r="AA689">
            <v>0</v>
          </cell>
          <cell r="AJ689">
            <v>0</v>
          </cell>
          <cell r="AN689">
            <v>0</v>
          </cell>
          <cell r="AR689">
            <v>0</v>
          </cell>
          <cell r="AV689">
            <v>0</v>
          </cell>
          <cell r="AZ689">
            <v>0</v>
          </cell>
        </row>
        <row r="690">
          <cell r="Q690">
            <v>-133819.4</v>
          </cell>
          <cell r="S690">
            <v>-138237.42000000001</v>
          </cell>
          <cell r="U690">
            <v>-160852.03</v>
          </cell>
          <cell r="V690">
            <v>-166540.26999999999</v>
          </cell>
          <cell r="W690">
            <v>-166710.67000000001</v>
          </cell>
          <cell r="Y690">
            <v>-167979.4</v>
          </cell>
          <cell r="AA690">
            <v>-178040.23</v>
          </cell>
          <cell r="AJ690">
            <v>-142514.95541666666</v>
          </cell>
          <cell r="AN690">
            <v>-156222.61166666666</v>
          </cell>
          <cell r="AR690">
            <v>-157032.76874999999</v>
          </cell>
          <cell r="AV690">
            <v>-160888.80666666664</v>
          </cell>
          <cell r="AZ690">
            <v>-164889.73916666664</v>
          </cell>
        </row>
        <row r="691">
          <cell r="Q691">
            <v>794520.81</v>
          </cell>
          <cell r="S691">
            <v>905064.48</v>
          </cell>
          <cell r="U691">
            <v>834578.75</v>
          </cell>
          <cell r="V691">
            <v>1080839.53</v>
          </cell>
          <cell r="W691">
            <v>1124580.44</v>
          </cell>
          <cell r="Y691">
            <v>848499.84</v>
          </cell>
          <cell r="AA691">
            <v>1229706.77</v>
          </cell>
          <cell r="AJ691">
            <v>594684.0591666667</v>
          </cell>
          <cell r="AN691">
            <v>706758.59125000006</v>
          </cell>
          <cell r="AR691">
            <v>868891.74208333332</v>
          </cell>
          <cell r="AV691">
            <v>1011369.1666666666</v>
          </cell>
          <cell r="AZ691">
            <v>1048668.5637499997</v>
          </cell>
        </row>
        <row r="692">
          <cell r="Q692">
            <v>0</v>
          </cell>
          <cell r="S692">
            <v>0</v>
          </cell>
          <cell r="U692">
            <v>0</v>
          </cell>
          <cell r="V692">
            <v>0</v>
          </cell>
          <cell r="W692">
            <v>0</v>
          </cell>
          <cell r="Y692">
            <v>0</v>
          </cell>
          <cell r="AA692">
            <v>0</v>
          </cell>
          <cell r="AJ692">
            <v>3585.2754166666668</v>
          </cell>
          <cell r="AN692">
            <v>1378.9520833333333</v>
          </cell>
          <cell r="AR692">
            <v>0</v>
          </cell>
          <cell r="AV692">
            <v>0</v>
          </cell>
          <cell r="AZ692">
            <v>0</v>
          </cell>
        </row>
        <row r="693">
          <cell r="Q693">
            <v>0</v>
          </cell>
          <cell r="S693">
            <v>0</v>
          </cell>
          <cell r="U693">
            <v>0</v>
          </cell>
          <cell r="V693">
            <v>0</v>
          </cell>
          <cell r="W693">
            <v>0</v>
          </cell>
          <cell r="Y693">
            <v>0</v>
          </cell>
          <cell r="AA693">
            <v>0</v>
          </cell>
          <cell r="AJ693">
            <v>0</v>
          </cell>
          <cell r="AN693">
            <v>0</v>
          </cell>
          <cell r="AR693">
            <v>0</v>
          </cell>
          <cell r="AV693">
            <v>0</v>
          </cell>
          <cell r="AZ693">
            <v>0</v>
          </cell>
        </row>
        <row r="694">
          <cell r="Q694">
            <v>1782908.49</v>
          </cell>
          <cell r="S694">
            <v>1654394.68</v>
          </cell>
          <cell r="U694">
            <v>1436041.32</v>
          </cell>
          <cell r="V694">
            <v>1460434.22</v>
          </cell>
          <cell r="W694">
            <v>1763383.43</v>
          </cell>
          <cell r="Y694">
            <v>1874577.11</v>
          </cell>
          <cell r="AA694">
            <v>2033020.38</v>
          </cell>
          <cell r="AJ694">
            <v>1313566.2558333336</v>
          </cell>
          <cell r="AN694">
            <v>1468877.4891666668</v>
          </cell>
          <cell r="AR694">
            <v>1558324.3629166668</v>
          </cell>
          <cell r="AV694">
            <v>1689320.79375</v>
          </cell>
          <cell r="AZ694">
            <v>1787288.6450000003</v>
          </cell>
        </row>
        <row r="695">
          <cell r="Q695">
            <v>0</v>
          </cell>
          <cell r="S695">
            <v>0</v>
          </cell>
          <cell r="U695">
            <v>0</v>
          </cell>
          <cell r="V695">
            <v>31.38</v>
          </cell>
          <cell r="W695">
            <v>35.159999999999997</v>
          </cell>
          <cell r="Y695">
            <v>96.73</v>
          </cell>
          <cell r="AA695">
            <v>112.28</v>
          </cell>
          <cell r="AJ695">
            <v>62.30916666666667</v>
          </cell>
          <cell r="AN695">
            <v>62.30916666666667</v>
          </cell>
          <cell r="AR695">
            <v>66.192083333333343</v>
          </cell>
          <cell r="AV695">
            <v>47.966666666666669</v>
          </cell>
          <cell r="AZ695">
            <v>47.966666666666669</v>
          </cell>
        </row>
        <row r="696">
          <cell r="Q696">
            <v>0</v>
          </cell>
          <cell r="S696">
            <v>0</v>
          </cell>
          <cell r="U696">
            <v>0</v>
          </cell>
          <cell r="V696">
            <v>0</v>
          </cell>
          <cell r="W696">
            <v>0</v>
          </cell>
          <cell r="Y696">
            <v>0</v>
          </cell>
          <cell r="AA696">
            <v>0</v>
          </cell>
          <cell r="AJ696">
            <v>0</v>
          </cell>
          <cell r="AN696">
            <v>0</v>
          </cell>
          <cell r="AR696">
            <v>0</v>
          </cell>
          <cell r="AV696">
            <v>0</v>
          </cell>
          <cell r="AZ696">
            <v>0</v>
          </cell>
        </row>
        <row r="697">
          <cell r="Q697">
            <v>592135.01</v>
          </cell>
          <cell r="S697">
            <v>602375.77</v>
          </cell>
          <cell r="U697">
            <v>637567.55000000005</v>
          </cell>
          <cell r="V697">
            <v>637567.55000000005</v>
          </cell>
          <cell r="W697">
            <v>643221.56999999995</v>
          </cell>
          <cell r="Y697">
            <v>654510.18000000005</v>
          </cell>
          <cell r="AA697">
            <v>665123.59</v>
          </cell>
          <cell r="AJ697">
            <v>460101.34749999997</v>
          </cell>
          <cell r="AN697">
            <v>545784.68125000002</v>
          </cell>
          <cell r="AR697">
            <v>604014.24916666665</v>
          </cell>
          <cell r="AV697">
            <v>640200.6316666666</v>
          </cell>
          <cell r="AZ697">
            <v>657144.29749999999</v>
          </cell>
        </row>
        <row r="698">
          <cell r="Q698">
            <v>0</v>
          </cell>
          <cell r="S698">
            <v>0</v>
          </cell>
          <cell r="U698">
            <v>0</v>
          </cell>
          <cell r="V698">
            <v>0</v>
          </cell>
          <cell r="W698">
            <v>0</v>
          </cell>
          <cell r="Y698">
            <v>0</v>
          </cell>
          <cell r="AA698">
            <v>0</v>
          </cell>
          <cell r="AJ698">
            <v>0</v>
          </cell>
          <cell r="AN698">
            <v>0</v>
          </cell>
          <cell r="AR698">
            <v>0</v>
          </cell>
          <cell r="AV698">
            <v>0</v>
          </cell>
          <cell r="AZ698">
            <v>0</v>
          </cell>
        </row>
        <row r="699">
          <cell r="Q699">
            <v>8751.11</v>
          </cell>
          <cell r="S699">
            <v>9139.67</v>
          </cell>
          <cell r="U699">
            <v>9377.3700000000008</v>
          </cell>
          <cell r="V699">
            <v>8989.4699999999993</v>
          </cell>
          <cell r="W699">
            <v>8827.93</v>
          </cell>
          <cell r="Y699">
            <v>9165.18</v>
          </cell>
          <cell r="AA699">
            <v>10515.9</v>
          </cell>
          <cell r="AJ699">
            <v>7810.3962500000007</v>
          </cell>
          <cell r="AN699">
            <v>7878.9070833333326</v>
          </cell>
          <cell r="AR699">
            <v>8963.5249999999996</v>
          </cell>
          <cell r="AV699">
            <v>8996.7762500000008</v>
          </cell>
          <cell r="AZ699">
            <v>8859.9125000000004</v>
          </cell>
        </row>
        <row r="700">
          <cell r="Q700">
            <v>0</v>
          </cell>
          <cell r="S700">
            <v>0</v>
          </cell>
          <cell r="U700">
            <v>0</v>
          </cell>
          <cell r="V700">
            <v>0</v>
          </cell>
          <cell r="W700">
            <v>0</v>
          </cell>
          <cell r="Y700">
            <v>0</v>
          </cell>
          <cell r="AA700">
            <v>0</v>
          </cell>
          <cell r="AJ700">
            <v>0</v>
          </cell>
          <cell r="AN700">
            <v>0</v>
          </cell>
          <cell r="AR700">
            <v>0</v>
          </cell>
          <cell r="AV700">
            <v>0</v>
          </cell>
          <cell r="AZ700">
            <v>0</v>
          </cell>
        </row>
        <row r="701">
          <cell r="Q701">
            <v>0</v>
          </cell>
          <cell r="S701">
            <v>0</v>
          </cell>
          <cell r="U701">
            <v>0</v>
          </cell>
          <cell r="V701">
            <v>0</v>
          </cell>
          <cell r="W701">
            <v>0</v>
          </cell>
          <cell r="Y701">
            <v>0</v>
          </cell>
          <cell r="AA701">
            <v>0</v>
          </cell>
          <cell r="AJ701">
            <v>0</v>
          </cell>
          <cell r="AN701">
            <v>0</v>
          </cell>
          <cell r="AR701">
            <v>0</v>
          </cell>
          <cell r="AV701">
            <v>0</v>
          </cell>
          <cell r="AZ701">
            <v>0</v>
          </cell>
        </row>
        <row r="702">
          <cell r="Q702">
            <v>0</v>
          </cell>
          <cell r="S702">
            <v>0</v>
          </cell>
          <cell r="U702">
            <v>0</v>
          </cell>
          <cell r="V702">
            <v>0</v>
          </cell>
          <cell r="W702">
            <v>0</v>
          </cell>
          <cell r="Y702">
            <v>0</v>
          </cell>
          <cell r="AA702">
            <v>0</v>
          </cell>
          <cell r="AJ702">
            <v>985.87250000000006</v>
          </cell>
          <cell r="AN702">
            <v>31.891666666666666</v>
          </cell>
          <cell r="AR702">
            <v>10.554583333333332</v>
          </cell>
          <cell r="AV702">
            <v>0</v>
          </cell>
          <cell r="AZ702">
            <v>0</v>
          </cell>
        </row>
        <row r="703">
          <cell r="Q703">
            <v>0</v>
          </cell>
          <cell r="S703">
            <v>295.95999999999998</v>
          </cell>
          <cell r="U703">
            <v>480.76</v>
          </cell>
          <cell r="V703">
            <v>667.77</v>
          </cell>
          <cell r="W703">
            <v>704.77</v>
          </cell>
          <cell r="Y703">
            <v>805.6</v>
          </cell>
          <cell r="AA703">
            <v>1187.45</v>
          </cell>
          <cell r="AJ703">
            <v>1227.8641666666665</v>
          </cell>
          <cell r="AN703">
            <v>1147.9595833333333</v>
          </cell>
          <cell r="AR703">
            <v>975.76749999999993</v>
          </cell>
          <cell r="AV703">
            <v>738.89666666666665</v>
          </cell>
          <cell r="AZ703">
            <v>928.01458333333323</v>
          </cell>
        </row>
        <row r="704">
          <cell r="Q704">
            <v>0</v>
          </cell>
          <cell r="S704">
            <v>0</v>
          </cell>
          <cell r="U704">
            <v>0</v>
          </cell>
          <cell r="V704">
            <v>0</v>
          </cell>
          <cell r="W704">
            <v>0</v>
          </cell>
          <cell r="Y704">
            <v>0</v>
          </cell>
          <cell r="AA704">
            <v>0</v>
          </cell>
          <cell r="AJ704">
            <v>0</v>
          </cell>
          <cell r="AN704">
            <v>0</v>
          </cell>
          <cell r="AR704">
            <v>0</v>
          </cell>
          <cell r="AV704">
            <v>0</v>
          </cell>
          <cell r="AZ704">
            <v>0</v>
          </cell>
        </row>
        <row r="705">
          <cell r="Q705">
            <v>-2213374.15</v>
          </cell>
          <cell r="S705">
            <v>639002.30000000005</v>
          </cell>
          <cell r="U705">
            <v>547530.06999999995</v>
          </cell>
          <cell r="V705">
            <v>53264.31</v>
          </cell>
          <cell r="W705">
            <v>-124317.97</v>
          </cell>
          <cell r="Y705">
            <v>1456083.57</v>
          </cell>
          <cell r="AA705">
            <v>2545685.83</v>
          </cell>
          <cell r="AJ705">
            <v>369644.56791666662</v>
          </cell>
          <cell r="AN705">
            <v>-984665.41958333331</v>
          </cell>
          <cell r="AR705">
            <v>-669042.84333333338</v>
          </cell>
          <cell r="AV705">
            <v>976216.4029166667</v>
          </cell>
          <cell r="AZ705">
            <v>3833450.6929166671</v>
          </cell>
        </row>
        <row r="706">
          <cell r="Q706">
            <v>463289.26</v>
          </cell>
          <cell r="S706">
            <v>692564.94</v>
          </cell>
          <cell r="U706">
            <v>708659.55</v>
          </cell>
          <cell r="V706">
            <v>723098.56</v>
          </cell>
          <cell r="W706">
            <v>692691.08</v>
          </cell>
          <cell r="Y706">
            <v>711480.77</v>
          </cell>
          <cell r="AA706">
            <v>298356.46999999997</v>
          </cell>
          <cell r="AJ706">
            <v>2377012.2912500002</v>
          </cell>
          <cell r="AN706">
            <v>1541144.6366666667</v>
          </cell>
          <cell r="AR706">
            <v>704978.34458333335</v>
          </cell>
          <cell r="AV706">
            <v>533818.1825</v>
          </cell>
          <cell r="AZ706">
            <v>373564.38250000001</v>
          </cell>
        </row>
        <row r="707">
          <cell r="Q707">
            <v>2213374.15</v>
          </cell>
          <cell r="S707">
            <v>-639002.30000000005</v>
          </cell>
          <cell r="U707">
            <v>-547530.06999999995</v>
          </cell>
          <cell r="V707">
            <v>-53264.31</v>
          </cell>
          <cell r="W707">
            <v>124317.97</v>
          </cell>
          <cell r="Y707">
            <v>-1456083.57</v>
          </cell>
          <cell r="AA707">
            <v>-2545685.83</v>
          </cell>
          <cell r="AJ707">
            <v>-369644.56791666662</v>
          </cell>
          <cell r="AN707">
            <v>984665.41958333331</v>
          </cell>
          <cell r="AR707">
            <v>669042.84333333338</v>
          </cell>
          <cell r="AV707">
            <v>-976216.4029166667</v>
          </cell>
          <cell r="AZ707">
            <v>-3833450.6929166671</v>
          </cell>
        </row>
        <row r="708">
          <cell r="Q708">
            <v>102044.65</v>
          </cell>
          <cell r="S708">
            <v>93540.97</v>
          </cell>
          <cell r="U708">
            <v>85037.29</v>
          </cell>
          <cell r="V708">
            <v>80785.45</v>
          </cell>
          <cell r="W708">
            <v>76533.61</v>
          </cell>
          <cell r="Y708">
            <v>68029.929999999993</v>
          </cell>
          <cell r="AA708">
            <v>59526.25</v>
          </cell>
          <cell r="AJ708">
            <v>127555.68999999999</v>
          </cell>
          <cell r="AN708">
            <v>110548.33</v>
          </cell>
          <cell r="AR708">
            <v>93540.969999999987</v>
          </cell>
          <cell r="AV708">
            <v>76533.61</v>
          </cell>
          <cell r="AZ708">
            <v>59526.25</v>
          </cell>
        </row>
        <row r="709">
          <cell r="Q709">
            <v>0</v>
          </cell>
          <cell r="S709">
            <v>0</v>
          </cell>
          <cell r="U709">
            <v>0</v>
          </cell>
          <cell r="V709">
            <v>0</v>
          </cell>
          <cell r="W709">
            <v>0</v>
          </cell>
          <cell r="Y709">
            <v>0</v>
          </cell>
          <cell r="AA709">
            <v>0</v>
          </cell>
          <cell r="AJ709">
            <v>0</v>
          </cell>
          <cell r="AN709">
            <v>0</v>
          </cell>
          <cell r="AR709">
            <v>0</v>
          </cell>
          <cell r="AV709">
            <v>0</v>
          </cell>
          <cell r="AZ709">
            <v>0</v>
          </cell>
        </row>
        <row r="710">
          <cell r="Q710">
            <v>798675.66</v>
          </cell>
          <cell r="S710">
            <v>0</v>
          </cell>
          <cell r="U710">
            <v>0</v>
          </cell>
          <cell r="V710">
            <v>0</v>
          </cell>
          <cell r="W710">
            <v>0</v>
          </cell>
          <cell r="Y710">
            <v>0</v>
          </cell>
          <cell r="AA710">
            <v>0</v>
          </cell>
          <cell r="AJ710">
            <v>36848.425000000003</v>
          </cell>
          <cell r="AN710">
            <v>66556.305000000008</v>
          </cell>
          <cell r="AR710">
            <v>66556.305000000008</v>
          </cell>
          <cell r="AV710">
            <v>33278.152500000004</v>
          </cell>
          <cell r="AZ710">
            <v>0</v>
          </cell>
        </row>
        <row r="711">
          <cell r="Q711">
            <v>0</v>
          </cell>
          <cell r="S711">
            <v>0</v>
          </cell>
          <cell r="U711">
            <v>0</v>
          </cell>
          <cell r="V711">
            <v>0</v>
          </cell>
          <cell r="W711">
            <v>0</v>
          </cell>
          <cell r="Y711">
            <v>0</v>
          </cell>
          <cell r="AA711">
            <v>0</v>
          </cell>
          <cell r="AJ711">
            <v>0</v>
          </cell>
          <cell r="AN711">
            <v>0</v>
          </cell>
          <cell r="AR711">
            <v>0</v>
          </cell>
          <cell r="AV711">
            <v>0</v>
          </cell>
          <cell r="AZ711">
            <v>0</v>
          </cell>
        </row>
        <row r="712">
          <cell r="Q712">
            <v>22434.03</v>
          </cell>
          <cell r="S712">
            <v>0</v>
          </cell>
          <cell r="U712">
            <v>0</v>
          </cell>
          <cell r="V712">
            <v>0</v>
          </cell>
          <cell r="W712">
            <v>0</v>
          </cell>
          <cell r="Y712">
            <v>0</v>
          </cell>
          <cell r="AA712">
            <v>0</v>
          </cell>
          <cell r="AJ712">
            <v>22434.03</v>
          </cell>
          <cell r="AN712">
            <v>15890.77125</v>
          </cell>
          <cell r="AR712">
            <v>8412.7612499999996</v>
          </cell>
          <cell r="AV712">
            <v>934.75124999999991</v>
          </cell>
          <cell r="AZ712">
            <v>0</v>
          </cell>
        </row>
        <row r="713">
          <cell r="Q713">
            <v>11658.25</v>
          </cell>
          <cell r="S713">
            <v>11658.25</v>
          </cell>
          <cell r="U713">
            <v>11788.75</v>
          </cell>
          <cell r="V713">
            <v>12658.75</v>
          </cell>
          <cell r="W713">
            <v>12651.14</v>
          </cell>
          <cell r="Y713">
            <v>12651.14</v>
          </cell>
          <cell r="AA713">
            <v>12651.14</v>
          </cell>
          <cell r="AJ713">
            <v>11632.4625</v>
          </cell>
          <cell r="AN713">
            <v>11663.6875</v>
          </cell>
          <cell r="AR713">
            <v>11959.352083333333</v>
          </cell>
          <cell r="AV713">
            <v>12290.315416666666</v>
          </cell>
          <cell r="AZ713">
            <v>12615.841249999999</v>
          </cell>
        </row>
        <row r="714">
          <cell r="Q714">
            <v>0</v>
          </cell>
          <cell r="S714">
            <v>0</v>
          </cell>
          <cell r="U714">
            <v>0</v>
          </cell>
          <cell r="V714">
            <v>0</v>
          </cell>
          <cell r="W714">
            <v>0</v>
          </cell>
          <cell r="Y714">
            <v>0</v>
          </cell>
          <cell r="AA714">
            <v>0</v>
          </cell>
          <cell r="AJ714">
            <v>19799.767083333332</v>
          </cell>
          <cell r="AN714">
            <v>21777.313749999998</v>
          </cell>
          <cell r="AR714">
            <v>15945.612083333333</v>
          </cell>
          <cell r="AV714">
            <v>0</v>
          </cell>
          <cell r="AZ714">
            <v>0</v>
          </cell>
        </row>
        <row r="715">
          <cell r="Q715">
            <v>0</v>
          </cell>
          <cell r="S715">
            <v>0</v>
          </cell>
          <cell r="U715">
            <v>0</v>
          </cell>
          <cell r="V715">
            <v>0</v>
          </cell>
          <cell r="W715">
            <v>0</v>
          </cell>
          <cell r="Y715">
            <v>0</v>
          </cell>
          <cell r="AA715">
            <v>0</v>
          </cell>
          <cell r="AJ715">
            <v>-115673.91666666667</v>
          </cell>
          <cell r="AN715">
            <v>-142577.54166666666</v>
          </cell>
          <cell r="AR715">
            <v>-179611.16666666666</v>
          </cell>
          <cell r="AV715">
            <v>0</v>
          </cell>
          <cell r="AZ715">
            <v>0</v>
          </cell>
        </row>
        <row r="716">
          <cell r="Q716">
            <v>0</v>
          </cell>
          <cell r="S716">
            <v>0</v>
          </cell>
          <cell r="U716">
            <v>0</v>
          </cell>
          <cell r="V716">
            <v>0</v>
          </cell>
          <cell r="W716">
            <v>0</v>
          </cell>
          <cell r="Y716">
            <v>0</v>
          </cell>
          <cell r="AA716">
            <v>0</v>
          </cell>
          <cell r="AJ716">
            <v>149306.22666666668</v>
          </cell>
          <cell r="AN716">
            <v>149306.22666666668</v>
          </cell>
          <cell r="AR716">
            <v>98617.108333333337</v>
          </cell>
          <cell r="AV716">
            <v>0</v>
          </cell>
          <cell r="AZ716">
            <v>0</v>
          </cell>
        </row>
        <row r="717">
          <cell r="Q717">
            <v>0</v>
          </cell>
          <cell r="S717">
            <v>0</v>
          </cell>
          <cell r="U717">
            <v>0</v>
          </cell>
          <cell r="V717">
            <v>0</v>
          </cell>
          <cell r="W717">
            <v>0</v>
          </cell>
          <cell r="Y717">
            <v>0</v>
          </cell>
          <cell r="AA717">
            <v>0</v>
          </cell>
          <cell r="AJ717">
            <v>0</v>
          </cell>
          <cell r="AN717">
            <v>0</v>
          </cell>
          <cell r="AR717">
            <v>0</v>
          </cell>
          <cell r="AV717">
            <v>0</v>
          </cell>
          <cell r="AZ717">
            <v>0</v>
          </cell>
        </row>
        <row r="718">
          <cell r="Q718">
            <v>0</v>
          </cell>
          <cell r="S718">
            <v>0</v>
          </cell>
          <cell r="U718">
            <v>0</v>
          </cell>
          <cell r="V718">
            <v>0</v>
          </cell>
          <cell r="W718">
            <v>0</v>
          </cell>
          <cell r="Y718">
            <v>0</v>
          </cell>
          <cell r="AA718">
            <v>0</v>
          </cell>
          <cell r="AJ718">
            <v>1832.9875</v>
          </cell>
          <cell r="AN718">
            <v>0</v>
          </cell>
          <cell r="AR718">
            <v>0</v>
          </cell>
          <cell r="AV718">
            <v>0</v>
          </cell>
          <cell r="AZ718">
            <v>0</v>
          </cell>
        </row>
        <row r="719">
          <cell r="U719">
            <v>30871.599999999999</v>
          </cell>
          <cell r="V719">
            <v>31131.599999999999</v>
          </cell>
          <cell r="W719">
            <v>32709.29</v>
          </cell>
          <cell r="Y719">
            <v>32709.29</v>
          </cell>
          <cell r="AA719">
            <v>32709.29</v>
          </cell>
          <cell r="AJ719">
            <v>0</v>
          </cell>
          <cell r="AN719">
            <v>1286.3166666666666</v>
          </cell>
          <cell r="AR719">
            <v>11981.36875</v>
          </cell>
          <cell r="AV719">
            <v>18795.804166666669</v>
          </cell>
          <cell r="AZ719">
            <v>17509.487499999999</v>
          </cell>
        </row>
        <row r="720">
          <cell r="Q720">
            <v>776937</v>
          </cell>
          <cell r="S720">
            <v>3204944</v>
          </cell>
          <cell r="U720">
            <v>5420862</v>
          </cell>
          <cell r="V720">
            <v>6389348</v>
          </cell>
          <cell r="W720">
            <v>7813631</v>
          </cell>
          <cell r="Y720">
            <v>10026908</v>
          </cell>
          <cell r="AA720">
            <v>12555698</v>
          </cell>
          <cell r="AJ720">
            <v>32372.375</v>
          </cell>
          <cell r="AN720">
            <v>1119225.4166666667</v>
          </cell>
          <cell r="AR720">
            <v>3689713</v>
          </cell>
          <cell r="AV720">
            <v>7825232.1987500004</v>
          </cell>
          <cell r="AZ720">
            <v>11606627.0625</v>
          </cell>
        </row>
        <row r="721">
          <cell r="AV721">
            <v>0</v>
          </cell>
          <cell r="AZ721">
            <v>17471.687083333334</v>
          </cell>
        </row>
        <row r="722">
          <cell r="Q722">
            <v>388283.25</v>
          </cell>
          <cell r="S722">
            <v>-808959.5</v>
          </cell>
          <cell r="U722">
            <v>-1982679.79</v>
          </cell>
          <cell r="V722">
            <v>-1447507.95</v>
          </cell>
          <cell r="W722">
            <v>-1206106.26</v>
          </cell>
          <cell r="Y722">
            <v>-4756866.12</v>
          </cell>
          <cell r="AA722">
            <v>-9842474.5399999991</v>
          </cell>
          <cell r="AJ722">
            <v>16178.46875</v>
          </cell>
          <cell r="AN722">
            <v>-206029.42541666667</v>
          </cell>
          <cell r="AR722">
            <v>-872575.56083333341</v>
          </cell>
          <cell r="AV722">
            <v>-4006478.8129166663</v>
          </cell>
          <cell r="AZ722">
            <v>-6705559.6654166663</v>
          </cell>
        </row>
        <row r="723">
          <cell r="Q723">
            <v>1869100</v>
          </cell>
          <cell r="S723">
            <v>6314899</v>
          </cell>
          <cell r="U723">
            <v>10924121</v>
          </cell>
          <cell r="V723">
            <v>13250447</v>
          </cell>
          <cell r="W723">
            <v>15607624</v>
          </cell>
          <cell r="Y723">
            <v>20405965</v>
          </cell>
          <cell r="AA723">
            <v>25310688</v>
          </cell>
          <cell r="AJ723">
            <v>77879.166666666672</v>
          </cell>
          <cell r="AN723">
            <v>2189491.9583333335</v>
          </cell>
          <cell r="AR723">
            <v>7399196.208333333</v>
          </cell>
          <cell r="AV723">
            <v>15757702.228333334</v>
          </cell>
          <cell r="AZ723">
            <v>23406796.093333334</v>
          </cell>
        </row>
        <row r="724">
          <cell r="Q724">
            <v>1461</v>
          </cell>
          <cell r="S724">
            <v>8936</v>
          </cell>
          <cell r="U724">
            <v>14202.55</v>
          </cell>
          <cell r="V724">
            <v>-37860.550000000003</v>
          </cell>
          <cell r="W724">
            <v>-49767.55</v>
          </cell>
          <cell r="Y724">
            <v>-94250.55</v>
          </cell>
          <cell r="AA724">
            <v>-236868.55</v>
          </cell>
          <cell r="AJ724">
            <v>60.875</v>
          </cell>
          <cell r="AN724">
            <v>1503.1895833333335</v>
          </cell>
          <cell r="AR724">
            <v>-14471.364583333334</v>
          </cell>
          <cell r="AV724">
            <v>-96509.621666666659</v>
          </cell>
          <cell r="AZ724">
            <v>-210974.65541666668</v>
          </cell>
        </row>
        <row r="725">
          <cell r="Q725">
            <v>0</v>
          </cell>
          <cell r="S725">
            <v>0</v>
          </cell>
          <cell r="U725">
            <v>0</v>
          </cell>
          <cell r="V725">
            <v>0</v>
          </cell>
          <cell r="W725">
            <v>0</v>
          </cell>
          <cell r="Y725">
            <v>0</v>
          </cell>
          <cell r="AA725">
            <v>0</v>
          </cell>
          <cell r="AJ725">
            <v>0</v>
          </cell>
          <cell r="AN725">
            <v>0</v>
          </cell>
          <cell r="AR725">
            <v>0</v>
          </cell>
          <cell r="AV725">
            <v>0</v>
          </cell>
          <cell r="AZ725">
            <v>0</v>
          </cell>
        </row>
        <row r="726">
          <cell r="Q726">
            <v>98430.78</v>
          </cell>
          <cell r="S726">
            <v>95255.6</v>
          </cell>
          <cell r="U726">
            <v>92080.42</v>
          </cell>
          <cell r="V726">
            <v>90492.83</v>
          </cell>
          <cell r="W726">
            <v>88905.24</v>
          </cell>
          <cell r="Y726">
            <v>85730.06</v>
          </cell>
          <cell r="AA726">
            <v>82554.880000000005</v>
          </cell>
          <cell r="AJ726">
            <v>107956.32</v>
          </cell>
          <cell r="AN726">
            <v>101605.95999999998</v>
          </cell>
          <cell r="AR726">
            <v>95255.60000000002</v>
          </cell>
          <cell r="AV726">
            <v>88905.239999999991</v>
          </cell>
          <cell r="AZ726">
            <v>82554.87999999999</v>
          </cell>
        </row>
        <row r="727">
          <cell r="Q727">
            <v>0</v>
          </cell>
          <cell r="S727">
            <v>0</v>
          </cell>
          <cell r="U727">
            <v>0</v>
          </cell>
          <cell r="V727">
            <v>0</v>
          </cell>
          <cell r="W727">
            <v>0</v>
          </cell>
          <cell r="Y727">
            <v>0</v>
          </cell>
          <cell r="AA727">
            <v>0</v>
          </cell>
          <cell r="AJ727">
            <v>0</v>
          </cell>
          <cell r="AN727">
            <v>0</v>
          </cell>
          <cell r="AR727">
            <v>0</v>
          </cell>
          <cell r="AV727">
            <v>0</v>
          </cell>
          <cell r="AZ727">
            <v>0</v>
          </cell>
        </row>
        <row r="728">
          <cell r="Q728">
            <v>0</v>
          </cell>
          <cell r="S728">
            <v>0</v>
          </cell>
          <cell r="U728">
            <v>0</v>
          </cell>
          <cell r="V728">
            <v>0</v>
          </cell>
          <cell r="W728">
            <v>0</v>
          </cell>
          <cell r="Y728">
            <v>0</v>
          </cell>
          <cell r="AA728">
            <v>0</v>
          </cell>
          <cell r="AJ728">
            <v>0</v>
          </cell>
          <cell r="AN728">
            <v>0</v>
          </cell>
          <cell r="AR728">
            <v>0</v>
          </cell>
          <cell r="AV728">
            <v>0</v>
          </cell>
          <cell r="AZ728">
            <v>0</v>
          </cell>
        </row>
        <row r="729">
          <cell r="Q729">
            <v>187702343</v>
          </cell>
          <cell r="S729">
            <v>216273451.66</v>
          </cell>
          <cell r="U729">
            <v>180889110.5</v>
          </cell>
          <cell r="V729">
            <v>142973845.94999999</v>
          </cell>
          <cell r="W729">
            <v>134036097.37</v>
          </cell>
          <cell r="Y729">
            <v>152013749.99000001</v>
          </cell>
          <cell r="AA729">
            <v>104442086.04000001</v>
          </cell>
          <cell r="AJ729">
            <v>-17315188.833333332</v>
          </cell>
          <cell r="AN729">
            <v>54937678.977499999</v>
          </cell>
          <cell r="AR729">
            <v>148261071.63874999</v>
          </cell>
          <cell r="AV729">
            <v>148088499.91458333</v>
          </cell>
          <cell r="AZ729">
            <v>114070411.33375001</v>
          </cell>
        </row>
        <row r="730">
          <cell r="Q730">
            <v>170476</v>
          </cell>
          <cell r="S730">
            <v>161952.20000000001</v>
          </cell>
          <cell r="U730">
            <v>153428.4</v>
          </cell>
          <cell r="V730">
            <v>149166.5</v>
          </cell>
          <cell r="W730">
            <v>144904.6</v>
          </cell>
          <cell r="Y730">
            <v>136380.79999999999</v>
          </cell>
          <cell r="AA730">
            <v>127857</v>
          </cell>
          <cell r="AJ730">
            <v>7103.166666666667</v>
          </cell>
          <cell r="AN730">
            <v>61087.23333333333</v>
          </cell>
          <cell r="AR730">
            <v>109388.76666666666</v>
          </cell>
          <cell r="AV730">
            <v>144904.6</v>
          </cell>
          <cell r="AZ730">
            <v>127857</v>
          </cell>
        </row>
        <row r="731">
          <cell r="Q731">
            <v>-484356</v>
          </cell>
          <cell r="S731">
            <v>-484356</v>
          </cell>
          <cell r="U731">
            <v>0</v>
          </cell>
          <cell r="V731">
            <v>0</v>
          </cell>
          <cell r="W731">
            <v>0</v>
          </cell>
          <cell r="Y731">
            <v>0</v>
          </cell>
          <cell r="AA731">
            <v>0</v>
          </cell>
          <cell r="AJ731">
            <v>-383455.83333333331</v>
          </cell>
          <cell r="AN731">
            <v>-484363.33333333331</v>
          </cell>
          <cell r="AR731">
            <v>-484363.33333333331</v>
          </cell>
          <cell r="AV731">
            <v>-100907.5</v>
          </cell>
          <cell r="AZ731">
            <v>0</v>
          </cell>
        </row>
        <row r="732">
          <cell r="W732">
            <v>1015374</v>
          </cell>
          <cell r="Y732">
            <v>1407006</v>
          </cell>
          <cell r="AA732">
            <v>1738116</v>
          </cell>
          <cell r="AJ732">
            <v>0</v>
          </cell>
          <cell r="AN732">
            <v>0</v>
          </cell>
          <cell r="AR732">
            <v>254884.41666666666</v>
          </cell>
          <cell r="AV732">
            <v>921579.125</v>
          </cell>
          <cell r="AZ732">
            <v>1920046.125</v>
          </cell>
        </row>
        <row r="733">
          <cell r="Q733">
            <v>9569652</v>
          </cell>
          <cell r="S733">
            <v>9569652</v>
          </cell>
          <cell r="U733">
            <v>9474576</v>
          </cell>
          <cell r="V733">
            <v>9474576</v>
          </cell>
          <cell r="W733">
            <v>9346571</v>
          </cell>
          <cell r="Y733">
            <v>9346571</v>
          </cell>
          <cell r="AA733">
            <v>9180611</v>
          </cell>
          <cell r="AJ733">
            <v>1914838.375</v>
          </cell>
          <cell r="AN733">
            <v>4524461.375</v>
          </cell>
          <cell r="AR733">
            <v>7123704.583333333</v>
          </cell>
          <cell r="AV733">
            <v>9370496.458333334</v>
          </cell>
          <cell r="AZ733">
            <v>9186160.625</v>
          </cell>
        </row>
        <row r="734">
          <cell r="Q734">
            <v>73864542</v>
          </cell>
          <cell r="S734">
            <v>73864542</v>
          </cell>
          <cell r="U734">
            <v>73078749</v>
          </cell>
          <cell r="V734">
            <v>73078749</v>
          </cell>
          <cell r="W734">
            <v>71870994</v>
          </cell>
          <cell r="Y734">
            <v>71870994</v>
          </cell>
          <cell r="AA734">
            <v>71352663</v>
          </cell>
          <cell r="AJ734">
            <v>3077689.25</v>
          </cell>
          <cell r="AN734">
            <v>27600979.125</v>
          </cell>
          <cell r="AR734">
            <v>51708946.5</v>
          </cell>
          <cell r="AV734">
            <v>72380202.541666672</v>
          </cell>
          <cell r="AZ734">
            <v>71021880.25</v>
          </cell>
        </row>
        <row r="735">
          <cell r="Q735">
            <v>0</v>
          </cell>
          <cell r="S735">
            <v>0</v>
          </cell>
          <cell r="U735">
            <v>0</v>
          </cell>
          <cell r="V735">
            <v>0</v>
          </cell>
          <cell r="W735">
            <v>0</v>
          </cell>
          <cell r="Y735">
            <v>0</v>
          </cell>
          <cell r="AA735">
            <v>0</v>
          </cell>
          <cell r="AJ735">
            <v>0</v>
          </cell>
          <cell r="AN735">
            <v>0</v>
          </cell>
          <cell r="AR735">
            <v>0</v>
          </cell>
          <cell r="AV735">
            <v>0</v>
          </cell>
          <cell r="AZ735">
            <v>0</v>
          </cell>
        </row>
        <row r="736">
          <cell r="AR736">
            <v>0</v>
          </cell>
          <cell r="AV736">
            <v>62062.5</v>
          </cell>
          <cell r="AZ736">
            <v>547660.66666666663</v>
          </cell>
        </row>
        <row r="737">
          <cell r="Q737">
            <v>0</v>
          </cell>
          <cell r="S737">
            <v>0</v>
          </cell>
          <cell r="U737">
            <v>0</v>
          </cell>
          <cell r="V737">
            <v>0</v>
          </cell>
          <cell r="W737">
            <v>0</v>
          </cell>
          <cell r="Y737">
            <v>0</v>
          </cell>
          <cell r="AA737">
            <v>0</v>
          </cell>
          <cell r="AJ737">
            <v>0</v>
          </cell>
          <cell r="AN737">
            <v>0</v>
          </cell>
          <cell r="AR737">
            <v>0</v>
          </cell>
          <cell r="AV737">
            <v>0</v>
          </cell>
          <cell r="AZ737">
            <v>0</v>
          </cell>
        </row>
        <row r="738">
          <cell r="AR738">
            <v>0</v>
          </cell>
          <cell r="AV738">
            <v>-19980.635416666668</v>
          </cell>
          <cell r="AZ738">
            <v>-246730.71166666667</v>
          </cell>
        </row>
        <row r="739">
          <cell r="AR739">
            <v>0</v>
          </cell>
          <cell r="AV739">
            <v>117323.875</v>
          </cell>
          <cell r="AZ739">
            <v>852310.08333333337</v>
          </cell>
        </row>
        <row r="740">
          <cell r="Q740">
            <v>9134.8700000000008</v>
          </cell>
          <cell r="S740">
            <v>0</v>
          </cell>
          <cell r="U740">
            <v>118965.5</v>
          </cell>
          <cell r="V740">
            <v>0</v>
          </cell>
          <cell r="W740">
            <v>0</v>
          </cell>
          <cell r="Y740">
            <v>0</v>
          </cell>
          <cell r="AA740">
            <v>0</v>
          </cell>
          <cell r="AJ740">
            <v>4013.8812499999999</v>
          </cell>
          <cell r="AN740">
            <v>10290.020833333334</v>
          </cell>
          <cell r="AR740">
            <v>14204.942083333333</v>
          </cell>
          <cell r="AV740">
            <v>11233.035416666668</v>
          </cell>
          <cell r="AZ740">
            <v>4956.895833333333</v>
          </cell>
        </row>
        <row r="741">
          <cell r="AR741">
            <v>0</v>
          </cell>
          <cell r="AV741">
            <v>17503.708333333332</v>
          </cell>
          <cell r="AZ741">
            <v>25183.916666666668</v>
          </cell>
        </row>
        <row r="742">
          <cell r="Q742">
            <v>9134.89</v>
          </cell>
          <cell r="S742">
            <v>0</v>
          </cell>
          <cell r="U742">
            <v>118965.5</v>
          </cell>
          <cell r="V742">
            <v>0</v>
          </cell>
          <cell r="W742">
            <v>0</v>
          </cell>
          <cell r="Y742">
            <v>0</v>
          </cell>
          <cell r="AA742">
            <v>0</v>
          </cell>
          <cell r="AJ742">
            <v>4013.8904166666666</v>
          </cell>
          <cell r="AN742">
            <v>10290.032499999999</v>
          </cell>
          <cell r="AR742">
            <v>14204.95125</v>
          </cell>
          <cell r="AV742">
            <v>11233.037916666666</v>
          </cell>
          <cell r="AZ742">
            <v>4956.895833333333</v>
          </cell>
        </row>
        <row r="743">
          <cell r="Q743">
            <v>8195.5499999999993</v>
          </cell>
          <cell r="S743">
            <v>0</v>
          </cell>
          <cell r="U743">
            <v>101965</v>
          </cell>
          <cell r="V743">
            <v>0</v>
          </cell>
          <cell r="W743">
            <v>0</v>
          </cell>
          <cell r="Y743">
            <v>0</v>
          </cell>
          <cell r="AA743">
            <v>0</v>
          </cell>
          <cell r="AJ743">
            <v>3604.1704166666673</v>
          </cell>
          <cell r="AN743">
            <v>9038.4150000000009</v>
          </cell>
          <cell r="AR743">
            <v>12351.407499999999</v>
          </cell>
          <cell r="AV743">
            <v>9682.7862499999992</v>
          </cell>
          <cell r="AZ743">
            <v>4248.541666666667</v>
          </cell>
        </row>
        <row r="744">
          <cell r="AR744">
            <v>0</v>
          </cell>
          <cell r="AV744">
            <v>-1691.1625000000001</v>
          </cell>
          <cell r="AZ744">
            <v>-5642.003333333334</v>
          </cell>
        </row>
        <row r="745">
          <cell r="Q745">
            <v>0</v>
          </cell>
          <cell r="S745">
            <v>0</v>
          </cell>
          <cell r="U745">
            <v>0</v>
          </cell>
          <cell r="V745">
            <v>0</v>
          </cell>
          <cell r="W745">
            <v>0</v>
          </cell>
          <cell r="Y745">
            <v>0</v>
          </cell>
          <cell r="AA745">
            <v>0</v>
          </cell>
          <cell r="AJ745">
            <v>0</v>
          </cell>
          <cell r="AN745">
            <v>0</v>
          </cell>
          <cell r="AR745">
            <v>0</v>
          </cell>
          <cell r="AV745">
            <v>0</v>
          </cell>
          <cell r="AZ745">
            <v>0</v>
          </cell>
        </row>
        <row r="746">
          <cell r="Q746">
            <v>0</v>
          </cell>
          <cell r="S746">
            <v>0</v>
          </cell>
          <cell r="U746">
            <v>0</v>
          </cell>
          <cell r="V746">
            <v>0</v>
          </cell>
          <cell r="W746">
            <v>0</v>
          </cell>
          <cell r="Y746">
            <v>0</v>
          </cell>
          <cell r="AA746">
            <v>0</v>
          </cell>
          <cell r="AJ746">
            <v>19670.1675</v>
          </cell>
          <cell r="AN746">
            <v>7965.6274999999987</v>
          </cell>
          <cell r="AR746">
            <v>1463.0874999999999</v>
          </cell>
          <cell r="AV746">
            <v>0</v>
          </cell>
          <cell r="AZ746">
            <v>0</v>
          </cell>
        </row>
        <row r="747">
          <cell r="U747">
            <v>3088604.12</v>
          </cell>
          <cell r="V747">
            <v>3151785.34</v>
          </cell>
          <cell r="W747">
            <v>3194992.75</v>
          </cell>
          <cell r="Y747">
            <v>3287566.47</v>
          </cell>
          <cell r="AA747">
            <v>3464602.06</v>
          </cell>
          <cell r="AJ747">
            <v>0</v>
          </cell>
          <cell r="AN747">
            <v>379913.15000000008</v>
          </cell>
          <cell r="AR747">
            <v>1445877.44625</v>
          </cell>
          <cell r="AV747">
            <v>2443726.0191666665</v>
          </cell>
          <cell r="AZ747">
            <v>2068560.3916666664</v>
          </cell>
        </row>
        <row r="748">
          <cell r="Q748">
            <v>0</v>
          </cell>
          <cell r="S748">
            <v>0</v>
          </cell>
          <cell r="U748">
            <v>0</v>
          </cell>
          <cell r="V748">
            <v>0</v>
          </cell>
          <cell r="W748">
            <v>0</v>
          </cell>
          <cell r="Y748">
            <v>0</v>
          </cell>
          <cell r="AA748">
            <v>0</v>
          </cell>
          <cell r="AJ748">
            <v>0</v>
          </cell>
          <cell r="AN748">
            <v>0</v>
          </cell>
          <cell r="AR748">
            <v>0</v>
          </cell>
          <cell r="AV748">
            <v>0</v>
          </cell>
          <cell r="AZ748">
            <v>0</v>
          </cell>
        </row>
        <row r="749">
          <cell r="U749">
            <v>441471.45</v>
          </cell>
          <cell r="V749">
            <v>490336.87</v>
          </cell>
          <cell r="W749">
            <v>462833.2</v>
          </cell>
          <cell r="Y749">
            <v>541676.09</v>
          </cell>
          <cell r="AA749">
            <v>611403.31999999995</v>
          </cell>
          <cell r="AJ749">
            <v>0</v>
          </cell>
          <cell r="AN749">
            <v>59473.776250000003</v>
          </cell>
          <cell r="AR749">
            <v>221568.36458333334</v>
          </cell>
          <cell r="AV749">
            <v>397180.22375000006</v>
          </cell>
          <cell r="AZ749">
            <v>421850.53041666659</v>
          </cell>
        </row>
        <row r="750">
          <cell r="U750">
            <v>6557399.0899999999</v>
          </cell>
          <cell r="V750">
            <v>6564809.5899999999</v>
          </cell>
          <cell r="W750">
            <v>6646026.79</v>
          </cell>
          <cell r="Y750">
            <v>6675201.96</v>
          </cell>
          <cell r="AA750">
            <v>6723122.1299999999</v>
          </cell>
          <cell r="AJ750">
            <v>0</v>
          </cell>
          <cell r="AN750">
            <v>818862.07624999993</v>
          </cell>
          <cell r="AR750">
            <v>3026096.8616666663</v>
          </cell>
          <cell r="AV750">
            <v>4987978.4708333341</v>
          </cell>
          <cell r="AZ750">
            <v>4168134.2695833333</v>
          </cell>
        </row>
        <row r="751">
          <cell r="AA751">
            <v>0</v>
          </cell>
          <cell r="AR751">
            <v>0</v>
          </cell>
          <cell r="AV751">
            <v>0</v>
          </cell>
          <cell r="AZ751">
            <v>-255.80999999999997</v>
          </cell>
        </row>
        <row r="752">
          <cell r="Q752">
            <v>0</v>
          </cell>
          <cell r="S752">
            <v>0</v>
          </cell>
          <cell r="U752">
            <v>0</v>
          </cell>
          <cell r="V752">
            <v>0</v>
          </cell>
          <cell r="W752">
            <v>0</v>
          </cell>
          <cell r="Y752">
            <v>0</v>
          </cell>
          <cell r="AA752">
            <v>0</v>
          </cell>
          <cell r="AJ752">
            <v>0</v>
          </cell>
          <cell r="AN752">
            <v>0</v>
          </cell>
          <cell r="AR752">
            <v>0</v>
          </cell>
          <cell r="AV752">
            <v>0</v>
          </cell>
          <cell r="AZ752">
            <v>0</v>
          </cell>
        </row>
        <row r="753">
          <cell r="Q753">
            <v>0</v>
          </cell>
          <cell r="S753">
            <v>0</v>
          </cell>
          <cell r="U753">
            <v>0</v>
          </cell>
          <cell r="V753">
            <v>0</v>
          </cell>
          <cell r="W753">
            <v>0</v>
          </cell>
          <cell r="Y753">
            <v>0</v>
          </cell>
          <cell r="AA753">
            <v>0</v>
          </cell>
          <cell r="AJ753">
            <v>0</v>
          </cell>
          <cell r="AN753">
            <v>0</v>
          </cell>
          <cell r="AR753">
            <v>0</v>
          </cell>
          <cell r="AV753">
            <v>0</v>
          </cell>
          <cell r="AZ753">
            <v>0</v>
          </cell>
        </row>
        <row r="754">
          <cell r="V754">
            <v>0</v>
          </cell>
          <cell r="W754">
            <v>353509.25</v>
          </cell>
          <cell r="Y754">
            <v>329941.96999999997</v>
          </cell>
          <cell r="AA754">
            <v>306374.69</v>
          </cell>
          <cell r="AJ754">
            <v>0</v>
          </cell>
          <cell r="AN754">
            <v>0</v>
          </cell>
          <cell r="AR754">
            <v>71683.820416666669</v>
          </cell>
          <cell r="AV754">
            <v>173808.71708333332</v>
          </cell>
          <cell r="AZ754">
            <v>260222.09375</v>
          </cell>
        </row>
        <row r="755">
          <cell r="V755">
            <v>0</v>
          </cell>
          <cell r="W755">
            <v>0</v>
          </cell>
          <cell r="Y755">
            <v>0</v>
          </cell>
          <cell r="AA755">
            <v>827353.89</v>
          </cell>
          <cell r="AJ755">
            <v>0</v>
          </cell>
          <cell r="AN755">
            <v>0</v>
          </cell>
          <cell r="AR755">
            <v>0</v>
          </cell>
          <cell r="AV755">
            <v>238849.18874999997</v>
          </cell>
          <cell r="AZ755">
            <v>475236.01874999999</v>
          </cell>
        </row>
        <row r="756">
          <cell r="Y756">
            <v>21062818.800000001</v>
          </cell>
          <cell r="AA756">
            <v>21062818.800000001</v>
          </cell>
          <cell r="AR756">
            <v>877617.45000000007</v>
          </cell>
          <cell r="AV756">
            <v>7898557.0500000007</v>
          </cell>
          <cell r="AZ756">
            <v>14919493.172083333</v>
          </cell>
        </row>
        <row r="757">
          <cell r="Q757">
            <v>0</v>
          </cell>
          <cell r="S757">
            <v>0</v>
          </cell>
          <cell r="U757">
            <v>0</v>
          </cell>
          <cell r="V757">
            <v>0</v>
          </cell>
          <cell r="W757">
            <v>0</v>
          </cell>
          <cell r="Y757">
            <v>0</v>
          </cell>
          <cell r="AA757">
            <v>0</v>
          </cell>
          <cell r="AJ757">
            <v>0</v>
          </cell>
          <cell r="AN757">
            <v>0</v>
          </cell>
          <cell r="AR757">
            <v>0</v>
          </cell>
          <cell r="AV757">
            <v>0</v>
          </cell>
          <cell r="AZ757">
            <v>0</v>
          </cell>
        </row>
        <row r="758">
          <cell r="U758">
            <v>0</v>
          </cell>
          <cell r="V758">
            <v>0</v>
          </cell>
          <cell r="W758">
            <v>0</v>
          </cell>
          <cell r="Y758">
            <v>0</v>
          </cell>
          <cell r="AA758">
            <v>0</v>
          </cell>
          <cell r="AJ758">
            <v>0</v>
          </cell>
          <cell r="AN758">
            <v>0</v>
          </cell>
          <cell r="AR758">
            <v>0</v>
          </cell>
          <cell r="AV758">
            <v>0</v>
          </cell>
          <cell r="AZ758">
            <v>0</v>
          </cell>
        </row>
        <row r="759">
          <cell r="Q759">
            <v>0</v>
          </cell>
          <cell r="S759">
            <v>0</v>
          </cell>
          <cell r="U759">
            <v>0</v>
          </cell>
          <cell r="V759">
            <v>0</v>
          </cell>
          <cell r="W759">
            <v>0</v>
          </cell>
          <cell r="Y759">
            <v>0</v>
          </cell>
          <cell r="AA759">
            <v>0</v>
          </cell>
          <cell r="AJ759">
            <v>0</v>
          </cell>
          <cell r="AN759">
            <v>0</v>
          </cell>
          <cell r="AR759">
            <v>0</v>
          </cell>
          <cell r="AV759">
            <v>0</v>
          </cell>
          <cell r="AZ759">
            <v>0</v>
          </cell>
        </row>
        <row r="760">
          <cell r="Q760">
            <v>0</v>
          </cell>
          <cell r="S760">
            <v>0</v>
          </cell>
          <cell r="U760">
            <v>0</v>
          </cell>
          <cell r="V760">
            <v>0</v>
          </cell>
          <cell r="W760">
            <v>0</v>
          </cell>
          <cell r="Y760">
            <v>0</v>
          </cell>
          <cell r="AA760">
            <v>0</v>
          </cell>
          <cell r="AJ760">
            <v>0</v>
          </cell>
          <cell r="AN760">
            <v>0</v>
          </cell>
          <cell r="AR760">
            <v>0</v>
          </cell>
          <cell r="AV760">
            <v>0</v>
          </cell>
          <cell r="AZ760">
            <v>0</v>
          </cell>
        </row>
        <row r="761">
          <cell r="Q761">
            <v>0</v>
          </cell>
          <cell r="S761">
            <v>0</v>
          </cell>
          <cell r="U761">
            <v>0</v>
          </cell>
          <cell r="V761">
            <v>0</v>
          </cell>
          <cell r="W761">
            <v>0</v>
          </cell>
          <cell r="Y761">
            <v>0</v>
          </cell>
          <cell r="AA761">
            <v>0</v>
          </cell>
          <cell r="AJ761">
            <v>0</v>
          </cell>
          <cell r="AN761">
            <v>0</v>
          </cell>
          <cell r="AR761">
            <v>0</v>
          </cell>
          <cell r="AV761">
            <v>0</v>
          </cell>
          <cell r="AZ761">
            <v>0</v>
          </cell>
        </row>
        <row r="762">
          <cell r="Q762">
            <v>0</v>
          </cell>
          <cell r="S762">
            <v>0</v>
          </cell>
          <cell r="U762">
            <v>0</v>
          </cell>
          <cell r="V762">
            <v>0</v>
          </cell>
          <cell r="W762">
            <v>0</v>
          </cell>
          <cell r="Y762">
            <v>0</v>
          </cell>
          <cell r="AA762">
            <v>0</v>
          </cell>
          <cell r="AJ762">
            <v>0</v>
          </cell>
          <cell r="AN762">
            <v>0</v>
          </cell>
          <cell r="AR762">
            <v>0</v>
          </cell>
          <cell r="AV762">
            <v>0</v>
          </cell>
          <cell r="AZ762">
            <v>0</v>
          </cell>
        </row>
        <row r="763">
          <cell r="Q763">
            <v>0</v>
          </cell>
          <cell r="S763">
            <v>0</v>
          </cell>
          <cell r="U763">
            <v>0</v>
          </cell>
          <cell r="V763">
            <v>0</v>
          </cell>
          <cell r="W763">
            <v>0</v>
          </cell>
          <cell r="Y763">
            <v>0</v>
          </cell>
          <cell r="AA763">
            <v>0</v>
          </cell>
          <cell r="AJ763">
            <v>0</v>
          </cell>
          <cell r="AN763">
            <v>0</v>
          </cell>
          <cell r="AR763">
            <v>0</v>
          </cell>
          <cell r="AV763">
            <v>0</v>
          </cell>
          <cell r="AZ763">
            <v>0</v>
          </cell>
        </row>
        <row r="764">
          <cell r="Q764">
            <v>4133754</v>
          </cell>
          <cell r="S764">
            <v>4133754</v>
          </cell>
          <cell r="U764">
            <v>4280091</v>
          </cell>
          <cell r="V764">
            <v>4280091</v>
          </cell>
          <cell r="W764">
            <v>4267120</v>
          </cell>
          <cell r="Y764">
            <v>4267120</v>
          </cell>
          <cell r="AA764">
            <v>4169189</v>
          </cell>
          <cell r="AJ764">
            <v>2633392.0833333335</v>
          </cell>
          <cell r="AN764">
            <v>3311348.9583333335</v>
          </cell>
          <cell r="AR764">
            <v>4015062.75</v>
          </cell>
          <cell r="AV764">
            <v>4204203.291666667</v>
          </cell>
          <cell r="AZ764">
            <v>3676091.5416666665</v>
          </cell>
        </row>
        <row r="765">
          <cell r="Q765">
            <v>2860755</v>
          </cell>
          <cell r="S765">
            <v>2860755</v>
          </cell>
          <cell r="U765">
            <v>2962026</v>
          </cell>
          <cell r="V765">
            <v>2962026</v>
          </cell>
          <cell r="W765">
            <v>2953050</v>
          </cell>
          <cell r="Y765">
            <v>2953050</v>
          </cell>
          <cell r="AA765">
            <v>2885278</v>
          </cell>
          <cell r="AJ765">
            <v>1822432.9166666667</v>
          </cell>
          <cell r="AN765">
            <v>2291611.2916666665</v>
          </cell>
          <cell r="AR765">
            <v>2778614.5416666665</v>
          </cell>
          <cell r="AV765">
            <v>2909508.875</v>
          </cell>
          <cell r="AZ765">
            <v>2544030.5</v>
          </cell>
        </row>
        <row r="766">
          <cell r="Y766">
            <v>0</v>
          </cell>
          <cell r="AA766">
            <v>0</v>
          </cell>
          <cell r="AR766">
            <v>0</v>
          </cell>
          <cell r="AV766">
            <v>2077.6166666666668</v>
          </cell>
          <cell r="AZ766">
            <v>2077.6166666666668</v>
          </cell>
        </row>
        <row r="767">
          <cell r="AV767">
            <v>0</v>
          </cell>
          <cell r="AZ767">
            <v>0</v>
          </cell>
        </row>
        <row r="768">
          <cell r="AV768">
            <v>0</v>
          </cell>
          <cell r="AZ768">
            <v>0</v>
          </cell>
        </row>
        <row r="769">
          <cell r="U769">
            <v>22523.67</v>
          </cell>
          <cell r="V769">
            <v>41259.14</v>
          </cell>
          <cell r="W769">
            <v>44179.64</v>
          </cell>
          <cell r="Y769">
            <v>60261.69</v>
          </cell>
          <cell r="AA769">
            <v>131168.87</v>
          </cell>
          <cell r="AJ769">
            <v>0</v>
          </cell>
          <cell r="AN769">
            <v>2815.4587499999998</v>
          </cell>
          <cell r="AR769">
            <v>17066.383750000001</v>
          </cell>
          <cell r="AV769">
            <v>52855.332083333342</v>
          </cell>
          <cell r="AZ769">
            <v>99601.676666666652</v>
          </cell>
        </row>
        <row r="770">
          <cell r="U770">
            <v>24180.17</v>
          </cell>
          <cell r="V770">
            <v>24180.17</v>
          </cell>
          <cell r="W770">
            <v>81168.09</v>
          </cell>
          <cell r="Y770">
            <v>90435.59</v>
          </cell>
          <cell r="AA770">
            <v>9760</v>
          </cell>
          <cell r="AJ770">
            <v>0</v>
          </cell>
          <cell r="AN770">
            <v>1820.8404166666667</v>
          </cell>
          <cell r="AR770">
            <v>22740.672083333335</v>
          </cell>
          <cell r="AV770">
            <v>36499.042500000003</v>
          </cell>
          <cell r="AZ770">
            <v>37931.535416666666</v>
          </cell>
        </row>
        <row r="771">
          <cell r="Q771">
            <v>16634.84</v>
          </cell>
          <cell r="S771">
            <v>27748.45</v>
          </cell>
          <cell r="U771">
            <v>45645.96</v>
          </cell>
          <cell r="V771">
            <v>61948.21</v>
          </cell>
          <cell r="W771">
            <v>69294.720000000001</v>
          </cell>
          <cell r="Y771">
            <v>96772.53</v>
          </cell>
          <cell r="AA771">
            <v>157990.29999999999</v>
          </cell>
          <cell r="AJ771">
            <v>2501.4366666666665</v>
          </cell>
          <cell r="AN771">
            <v>12154.745000000001</v>
          </cell>
          <cell r="AR771">
            <v>37090.137083333335</v>
          </cell>
          <cell r="AV771">
            <v>81248.169583333321</v>
          </cell>
          <cell r="AZ771">
            <v>136879.11791666664</v>
          </cell>
        </row>
        <row r="772">
          <cell r="Q772">
            <v>683365.16</v>
          </cell>
          <cell r="S772">
            <v>683365.16</v>
          </cell>
          <cell r="U772">
            <v>668771.35</v>
          </cell>
          <cell r="V772">
            <v>668771.35</v>
          </cell>
          <cell r="W772">
            <v>630705.28</v>
          </cell>
          <cell r="Y772">
            <v>630705.28</v>
          </cell>
          <cell r="AA772">
            <v>596135.67000000004</v>
          </cell>
          <cell r="AJ772">
            <v>110499.13500000001</v>
          </cell>
          <cell r="AN772">
            <v>336463.29541666672</v>
          </cell>
          <cell r="AR772">
            <v>551456.64750000008</v>
          </cell>
          <cell r="AV772">
            <v>638361.44708333339</v>
          </cell>
          <cell r="AZ772">
            <v>584818.11624999996</v>
          </cell>
        </row>
        <row r="773">
          <cell r="Q773">
            <v>241739.55</v>
          </cell>
          <cell r="S773">
            <v>232335.8</v>
          </cell>
          <cell r="U773">
            <v>245867.95</v>
          </cell>
          <cell r="V773">
            <v>245867.95</v>
          </cell>
          <cell r="W773">
            <v>247470.7</v>
          </cell>
          <cell r="Y773">
            <v>247470.7</v>
          </cell>
          <cell r="AA773">
            <v>255429.95</v>
          </cell>
          <cell r="AJ773">
            <v>40564.564583333333</v>
          </cell>
          <cell r="AN773">
            <v>120867.19375000002</v>
          </cell>
          <cell r="AR773">
            <v>203157.08333333334</v>
          </cell>
          <cell r="AV773">
            <v>247565.3979166667</v>
          </cell>
          <cell r="AZ773">
            <v>258391.32625000001</v>
          </cell>
        </row>
        <row r="774">
          <cell r="Q774">
            <v>40781553.810000002</v>
          </cell>
          <cell r="S774">
            <v>40781553.810000002</v>
          </cell>
          <cell r="U774">
            <v>42403614.670000002</v>
          </cell>
          <cell r="V774">
            <v>42403614.670000002</v>
          </cell>
          <cell r="W774">
            <v>43497629.240000002</v>
          </cell>
          <cell r="Y774">
            <v>43497629.240000002</v>
          </cell>
          <cell r="AA774">
            <v>43153843.530000001</v>
          </cell>
          <cell r="AJ774">
            <v>35974316.675000004</v>
          </cell>
          <cell r="AN774">
            <v>39888948.091250002</v>
          </cell>
          <cell r="AR774">
            <v>41889331.492916673</v>
          </cell>
          <cell r="AV774">
            <v>42478579.68</v>
          </cell>
          <cell r="AZ774">
            <v>42467797.691250004</v>
          </cell>
        </row>
        <row r="775">
          <cell r="Q775">
            <v>458260.45</v>
          </cell>
          <cell r="S775">
            <v>458260.45</v>
          </cell>
          <cell r="U775">
            <v>454247.55</v>
          </cell>
          <cell r="V775">
            <v>454247.55</v>
          </cell>
          <cell r="W775">
            <v>452529.3</v>
          </cell>
          <cell r="Y775">
            <v>452529.3</v>
          </cell>
          <cell r="AA775">
            <v>452529.3</v>
          </cell>
          <cell r="AJ775">
            <v>134727.16375000001</v>
          </cell>
          <cell r="AN775">
            <v>286979.03458333336</v>
          </cell>
          <cell r="AR775">
            <v>438036.91583333333</v>
          </cell>
          <cell r="AV775">
            <v>453546.39374999987</v>
          </cell>
          <cell r="AZ775">
            <v>445883.95624999987</v>
          </cell>
        </row>
        <row r="776">
          <cell r="Q776">
            <v>9882.57</v>
          </cell>
          <cell r="S776">
            <v>21957.09</v>
          </cell>
          <cell r="U776">
            <v>44925.42</v>
          </cell>
          <cell r="V776">
            <v>58360.44</v>
          </cell>
          <cell r="W776">
            <v>58360.44</v>
          </cell>
          <cell r="Y776">
            <v>64478.26</v>
          </cell>
          <cell r="AA776">
            <v>82265.820000000007</v>
          </cell>
          <cell r="AJ776">
            <v>816.18208333333325</v>
          </cell>
          <cell r="AN776">
            <v>10449.615</v>
          </cell>
          <cell r="AR776">
            <v>29598.21166666667</v>
          </cell>
          <cell r="AV776">
            <v>55401.469583333324</v>
          </cell>
          <cell r="AZ776">
            <v>75449.211250000008</v>
          </cell>
        </row>
        <row r="777">
          <cell r="Q777">
            <v>490117.43</v>
          </cell>
          <cell r="S777">
            <v>490117.43</v>
          </cell>
          <cell r="U777">
            <v>455525.18</v>
          </cell>
          <cell r="V777">
            <v>455525.18</v>
          </cell>
          <cell r="W777">
            <v>441639.56</v>
          </cell>
          <cell r="Y777">
            <v>441639.56</v>
          </cell>
          <cell r="AA777">
            <v>423469.81</v>
          </cell>
          <cell r="AJ777">
            <v>103612.79291666667</v>
          </cell>
          <cell r="AN777">
            <v>262661.23833333334</v>
          </cell>
          <cell r="AR777">
            <v>411610.1275</v>
          </cell>
          <cell r="AV777">
            <v>449472.91791666666</v>
          </cell>
          <cell r="AZ777">
            <v>427920.98875000002</v>
          </cell>
        </row>
        <row r="778">
          <cell r="Q778">
            <v>0</v>
          </cell>
          <cell r="S778">
            <v>8558.7999999999993</v>
          </cell>
          <cell r="U778">
            <v>0</v>
          </cell>
          <cell r="V778">
            <v>0</v>
          </cell>
          <cell r="W778">
            <v>0</v>
          </cell>
          <cell r="Y778">
            <v>0</v>
          </cell>
          <cell r="AA778">
            <v>0</v>
          </cell>
          <cell r="AJ778">
            <v>0</v>
          </cell>
          <cell r="AN778">
            <v>713.23333333333323</v>
          </cell>
          <cell r="AR778">
            <v>713.23333333333323</v>
          </cell>
          <cell r="AV778">
            <v>713.23333333333323</v>
          </cell>
          <cell r="AZ778">
            <v>0</v>
          </cell>
        </row>
        <row r="779">
          <cell r="Q779">
            <v>-67607036.299999997</v>
          </cell>
          <cell r="S779">
            <v>-67607036.299999997</v>
          </cell>
          <cell r="U779">
            <v>-67704614.450000003</v>
          </cell>
          <cell r="V779">
            <v>-67704614.450000003</v>
          </cell>
          <cell r="W779">
            <v>-68004614.450000003</v>
          </cell>
          <cell r="Y779">
            <v>-68006714.870000005</v>
          </cell>
          <cell r="AA779">
            <v>-64468965.899999999</v>
          </cell>
          <cell r="AJ779">
            <v>-67392846.822083324</v>
          </cell>
          <cell r="AN779">
            <v>-67536853.229166672</v>
          </cell>
          <cell r="AR779">
            <v>-67714449.501250014</v>
          </cell>
          <cell r="AV779">
            <v>-66816339.200416662</v>
          </cell>
          <cell r="AZ779">
            <v>-65759470.355000012</v>
          </cell>
        </row>
        <row r="780">
          <cell r="Q780">
            <v>0</v>
          </cell>
          <cell r="S780">
            <v>0</v>
          </cell>
          <cell r="U780">
            <v>0</v>
          </cell>
          <cell r="V780">
            <v>0</v>
          </cell>
          <cell r="W780">
            <v>0</v>
          </cell>
          <cell r="Y780">
            <v>0</v>
          </cell>
          <cell r="AA780">
            <v>0</v>
          </cell>
          <cell r="AJ780">
            <v>0</v>
          </cell>
          <cell r="AN780">
            <v>0</v>
          </cell>
          <cell r="AR780">
            <v>0</v>
          </cell>
          <cell r="AV780">
            <v>0</v>
          </cell>
          <cell r="AZ780">
            <v>0</v>
          </cell>
        </row>
        <row r="781">
          <cell r="Q781">
            <v>9936.27</v>
          </cell>
          <cell r="S781">
            <v>26357.34</v>
          </cell>
          <cell r="U781">
            <v>26357.34</v>
          </cell>
          <cell r="V781">
            <v>32712.34</v>
          </cell>
          <cell r="W781">
            <v>59998.09</v>
          </cell>
          <cell r="Y781">
            <v>116306.86</v>
          </cell>
          <cell r="AA781">
            <v>311392.64000000001</v>
          </cell>
          <cell r="AJ781">
            <v>606.76125000000002</v>
          </cell>
          <cell r="AN781">
            <v>8708.33</v>
          </cell>
          <cell r="AR781">
            <v>29765.632500000003</v>
          </cell>
          <cell r="AV781">
            <v>114704.02541666666</v>
          </cell>
          <cell r="AZ781">
            <v>237042.84541666668</v>
          </cell>
        </row>
        <row r="782">
          <cell r="Q782">
            <v>0</v>
          </cell>
          <cell r="S782">
            <v>0</v>
          </cell>
          <cell r="U782">
            <v>0</v>
          </cell>
          <cell r="V782">
            <v>0</v>
          </cell>
          <cell r="W782">
            <v>0</v>
          </cell>
          <cell r="Y782">
            <v>0</v>
          </cell>
          <cell r="AA782">
            <v>0</v>
          </cell>
          <cell r="AJ782">
            <v>0</v>
          </cell>
          <cell r="AN782">
            <v>0</v>
          </cell>
          <cell r="AR782">
            <v>0</v>
          </cell>
          <cell r="AV782">
            <v>0</v>
          </cell>
          <cell r="AZ782">
            <v>0</v>
          </cell>
        </row>
        <row r="783">
          <cell r="Q783">
            <v>0</v>
          </cell>
          <cell r="S783">
            <v>0</v>
          </cell>
          <cell r="U783">
            <v>0</v>
          </cell>
          <cell r="V783">
            <v>0</v>
          </cell>
          <cell r="W783">
            <v>0</v>
          </cell>
          <cell r="Y783">
            <v>0</v>
          </cell>
          <cell r="AA783">
            <v>0</v>
          </cell>
          <cell r="AJ783">
            <v>0</v>
          </cell>
          <cell r="AN783">
            <v>0</v>
          </cell>
          <cell r="AR783">
            <v>0</v>
          </cell>
          <cell r="AV783">
            <v>0</v>
          </cell>
          <cell r="AZ783">
            <v>0</v>
          </cell>
        </row>
        <row r="784">
          <cell r="Q784">
            <v>37523294.479999997</v>
          </cell>
          <cell r="S784">
            <v>37552678.829999998</v>
          </cell>
          <cell r="U784">
            <v>37578713.310000002</v>
          </cell>
          <cell r="V784">
            <v>37590005.939999998</v>
          </cell>
          <cell r="W784">
            <v>37607413.969999999</v>
          </cell>
          <cell r="Y784">
            <v>37642895.469999999</v>
          </cell>
          <cell r="AA784">
            <v>37683008.939999998</v>
          </cell>
          <cell r="AJ784">
            <v>37448040.617083333</v>
          </cell>
          <cell r="AN784">
            <v>37498014.251666673</v>
          </cell>
          <cell r="AR784">
            <v>37552036.469166674</v>
          </cell>
          <cell r="AV784">
            <v>37616748.584583335</v>
          </cell>
          <cell r="AZ784">
            <v>37702949.599999994</v>
          </cell>
        </row>
        <row r="785">
          <cell r="Q785">
            <v>140063.73000000001</v>
          </cell>
          <cell r="S785">
            <v>140063.73000000001</v>
          </cell>
          <cell r="U785">
            <v>123642.66</v>
          </cell>
          <cell r="V785">
            <v>123642.66</v>
          </cell>
          <cell r="W785">
            <v>290001.90999999997</v>
          </cell>
          <cell r="Y785">
            <v>290001.90999999997</v>
          </cell>
          <cell r="AA785">
            <v>215389.53</v>
          </cell>
          <cell r="AJ785">
            <v>5835.9887500000004</v>
          </cell>
          <cell r="AN785">
            <v>50471.265000000007</v>
          </cell>
          <cell r="AR785">
            <v>126343.66208333334</v>
          </cell>
          <cell r="AV785">
            <v>203909.51375000001</v>
          </cell>
          <cell r="AZ785">
            <v>297171.93875000003</v>
          </cell>
        </row>
        <row r="786">
          <cell r="Q786">
            <v>0</v>
          </cell>
          <cell r="S786">
            <v>0</v>
          </cell>
          <cell r="U786">
            <v>0</v>
          </cell>
          <cell r="V786">
            <v>0</v>
          </cell>
          <cell r="W786">
            <v>0</v>
          </cell>
          <cell r="Y786">
            <v>0</v>
          </cell>
          <cell r="AA786">
            <v>0</v>
          </cell>
          <cell r="AJ786">
            <v>948.33333333333337</v>
          </cell>
          <cell r="AN786">
            <v>948.33333333333337</v>
          </cell>
          <cell r="AR786">
            <v>948.33333333333337</v>
          </cell>
          <cell r="AV786">
            <v>0</v>
          </cell>
          <cell r="AZ786">
            <v>0</v>
          </cell>
        </row>
        <row r="787">
          <cell r="W787">
            <v>0</v>
          </cell>
          <cell r="Y787">
            <v>0</v>
          </cell>
          <cell r="AA787">
            <v>0</v>
          </cell>
          <cell r="AJ787">
            <v>0</v>
          </cell>
          <cell r="AN787">
            <v>0</v>
          </cell>
          <cell r="AR787">
            <v>0</v>
          </cell>
          <cell r="AV787">
            <v>0</v>
          </cell>
          <cell r="AZ787">
            <v>0</v>
          </cell>
        </row>
        <row r="788">
          <cell r="W788">
            <v>0</v>
          </cell>
          <cell r="Y788">
            <v>61473.05</v>
          </cell>
          <cell r="AA788">
            <v>73626.460000000006</v>
          </cell>
          <cell r="AJ788">
            <v>0</v>
          </cell>
          <cell r="AN788">
            <v>0</v>
          </cell>
          <cell r="AR788">
            <v>6976.8187500000013</v>
          </cell>
          <cell r="AV788">
            <v>49204.075833333336</v>
          </cell>
          <cell r="AZ788">
            <v>123473.66250000002</v>
          </cell>
        </row>
        <row r="789">
          <cell r="Q789">
            <v>9351936.5800000001</v>
          </cell>
          <cell r="S789">
            <v>9351936.5800000001</v>
          </cell>
          <cell r="U789">
            <v>9351936.5800000001</v>
          </cell>
          <cell r="V789">
            <v>9351936.5800000001</v>
          </cell>
          <cell r="W789">
            <v>9351936.5800000001</v>
          </cell>
          <cell r="Y789">
            <v>9351936.5800000001</v>
          </cell>
          <cell r="AA789">
            <v>9351936.5800000001</v>
          </cell>
          <cell r="AJ789">
            <v>9351936.5800000001</v>
          </cell>
          <cell r="AN789">
            <v>9351936.5800000001</v>
          </cell>
          <cell r="AR789">
            <v>9351936.5800000001</v>
          </cell>
          <cell r="AV789">
            <v>9351936.5800000001</v>
          </cell>
          <cell r="AZ789">
            <v>9351936.5800000001</v>
          </cell>
        </row>
        <row r="790">
          <cell r="AA790">
            <v>181849.04</v>
          </cell>
          <cell r="AR790">
            <v>0</v>
          </cell>
          <cell r="AV790">
            <v>50761.894999999997</v>
          </cell>
          <cell r="AZ790">
            <v>93158.97500000002</v>
          </cell>
        </row>
        <row r="791">
          <cell r="Q791">
            <v>209796.52</v>
          </cell>
          <cell r="S791">
            <v>209796.52</v>
          </cell>
          <cell r="U791">
            <v>209796.52</v>
          </cell>
          <cell r="V791">
            <v>209796.52</v>
          </cell>
          <cell r="W791">
            <v>209796.52</v>
          </cell>
          <cell r="Y791">
            <v>209796.52</v>
          </cell>
          <cell r="AA791">
            <v>209796.52</v>
          </cell>
          <cell r="AJ791">
            <v>209796.52</v>
          </cell>
          <cell r="AN791">
            <v>209796.52</v>
          </cell>
          <cell r="AR791">
            <v>209796.52</v>
          </cell>
          <cell r="AV791">
            <v>209796.52</v>
          </cell>
          <cell r="AZ791">
            <v>209796.52</v>
          </cell>
        </row>
        <row r="792">
          <cell r="Q792">
            <v>1325189.93</v>
          </cell>
          <cell r="S792">
            <v>1326161.72</v>
          </cell>
          <cell r="U792">
            <v>1328200.25</v>
          </cell>
          <cell r="V792">
            <v>1339871.3600000001</v>
          </cell>
          <cell r="W792">
            <v>1340741.81</v>
          </cell>
          <cell r="Y792">
            <v>1355139.02</v>
          </cell>
          <cell r="AA792">
            <v>1363467.98</v>
          </cell>
          <cell r="AJ792">
            <v>1319437.5062499999</v>
          </cell>
          <cell r="AN792">
            <v>1322497.3575000002</v>
          </cell>
          <cell r="AR792">
            <v>1330588.0179166666</v>
          </cell>
          <cell r="AV792">
            <v>1343651.44875</v>
          </cell>
          <cell r="AZ792">
            <v>1357935.3462499997</v>
          </cell>
        </row>
        <row r="793">
          <cell r="Q793">
            <v>8717.5</v>
          </cell>
          <cell r="S793">
            <v>8717.5</v>
          </cell>
          <cell r="U793">
            <v>8717.5</v>
          </cell>
          <cell r="V793">
            <v>8717.5</v>
          </cell>
          <cell r="W793">
            <v>8717.5</v>
          </cell>
          <cell r="Y793">
            <v>8717.5</v>
          </cell>
          <cell r="AA793">
            <v>8717.5</v>
          </cell>
          <cell r="AJ793">
            <v>8717.5</v>
          </cell>
          <cell r="AN793">
            <v>8717.5</v>
          </cell>
          <cell r="AR793">
            <v>8717.5</v>
          </cell>
          <cell r="AV793">
            <v>8717.5</v>
          </cell>
          <cell r="AZ793">
            <v>8717.5</v>
          </cell>
        </row>
        <row r="794">
          <cell r="Q794">
            <v>2650805.2599999998</v>
          </cell>
          <cell r="S794">
            <v>2694693.07</v>
          </cell>
          <cell r="U794">
            <v>2752812.1</v>
          </cell>
          <cell r="V794">
            <v>2761985.28</v>
          </cell>
          <cell r="W794">
            <v>2767190.39</v>
          </cell>
          <cell r="Y794">
            <v>2784303.01</v>
          </cell>
          <cell r="AA794">
            <v>2820624.47</v>
          </cell>
          <cell r="AJ794">
            <v>2547513.4504166669</v>
          </cell>
          <cell r="AN794">
            <v>2601861.3962499998</v>
          </cell>
          <cell r="AR794">
            <v>2679223.7204166669</v>
          </cell>
          <cell r="AV794">
            <v>2794202.82</v>
          </cell>
          <cell r="AZ794">
            <v>3125791.7349999999</v>
          </cell>
        </row>
        <row r="795">
          <cell r="Q795">
            <v>2577686.9300000002</v>
          </cell>
          <cell r="S795">
            <v>2577686.9300000002</v>
          </cell>
          <cell r="U795">
            <v>2577686.9300000002</v>
          </cell>
          <cell r="V795">
            <v>2577686.9300000002</v>
          </cell>
          <cell r="W795">
            <v>2577686.9300000002</v>
          </cell>
          <cell r="Y795">
            <v>2651381.7400000002</v>
          </cell>
          <cell r="AA795">
            <v>2651381.7400000002</v>
          </cell>
          <cell r="AJ795">
            <v>2614637.219583333</v>
          </cell>
          <cell r="AN795">
            <v>2615058.8933333331</v>
          </cell>
          <cell r="AR795">
            <v>2604115.0241666664</v>
          </cell>
          <cell r="AV795">
            <v>2605322.4837500006</v>
          </cell>
          <cell r="AZ795">
            <v>2629887.4204166676</v>
          </cell>
        </row>
        <row r="796">
          <cell r="Q796">
            <v>856121.11</v>
          </cell>
          <cell r="S796">
            <v>856121.11</v>
          </cell>
          <cell r="U796">
            <v>856121.11</v>
          </cell>
          <cell r="V796">
            <v>856121.11</v>
          </cell>
          <cell r="W796">
            <v>856121.11</v>
          </cell>
          <cell r="Y796">
            <v>856121.11</v>
          </cell>
          <cell r="AA796">
            <v>856121.11</v>
          </cell>
          <cell r="AJ796">
            <v>856121.11</v>
          </cell>
          <cell r="AN796">
            <v>856121.11</v>
          </cell>
          <cell r="AR796">
            <v>856121.11</v>
          </cell>
          <cell r="AV796">
            <v>856121.11</v>
          </cell>
          <cell r="AZ796">
            <v>856121.11</v>
          </cell>
        </row>
        <row r="797">
          <cell r="Q797">
            <v>366.95</v>
          </cell>
          <cell r="S797">
            <v>366.95</v>
          </cell>
          <cell r="U797">
            <v>366.95</v>
          </cell>
          <cell r="V797">
            <v>366.95</v>
          </cell>
          <cell r="W797">
            <v>366.95</v>
          </cell>
          <cell r="Y797">
            <v>366.95</v>
          </cell>
          <cell r="AA797">
            <v>366.95</v>
          </cell>
          <cell r="AJ797">
            <v>366.94999999999987</v>
          </cell>
          <cell r="AN797">
            <v>366.94999999999987</v>
          </cell>
          <cell r="AR797">
            <v>366.94999999999987</v>
          </cell>
          <cell r="AV797">
            <v>366.94999999999987</v>
          </cell>
          <cell r="AZ797">
            <v>366.94999999999987</v>
          </cell>
        </row>
        <row r="798">
          <cell r="Q798">
            <v>0</v>
          </cell>
          <cell r="S798">
            <v>0</v>
          </cell>
          <cell r="U798">
            <v>0</v>
          </cell>
          <cell r="V798">
            <v>0</v>
          </cell>
          <cell r="W798">
            <v>0</v>
          </cell>
          <cell r="Y798">
            <v>0</v>
          </cell>
          <cell r="AA798">
            <v>0</v>
          </cell>
          <cell r="AJ798">
            <v>0</v>
          </cell>
          <cell r="AN798">
            <v>0</v>
          </cell>
          <cell r="AR798">
            <v>0</v>
          </cell>
          <cell r="AV798">
            <v>0</v>
          </cell>
          <cell r="AZ798">
            <v>0</v>
          </cell>
        </row>
        <row r="799">
          <cell r="Q799">
            <v>379591.4</v>
          </cell>
          <cell r="S799">
            <v>379591.4</v>
          </cell>
          <cell r="U799">
            <v>379591.4</v>
          </cell>
          <cell r="V799">
            <v>379591.4</v>
          </cell>
          <cell r="W799">
            <v>379591.4</v>
          </cell>
          <cell r="Y799">
            <v>379591.4</v>
          </cell>
          <cell r="AA799">
            <v>0</v>
          </cell>
          <cell r="AJ799">
            <v>379591.39999999997</v>
          </cell>
          <cell r="AN799">
            <v>379591.39999999997</v>
          </cell>
          <cell r="AR799">
            <v>379591.39999999997</v>
          </cell>
          <cell r="AV799">
            <v>268877.24166666664</v>
          </cell>
          <cell r="AZ799">
            <v>142346.77499999999</v>
          </cell>
        </row>
        <row r="800">
          <cell r="Q800">
            <v>769040.33</v>
          </cell>
          <cell r="S800">
            <v>769040.33</v>
          </cell>
          <cell r="U800">
            <v>769040.33</v>
          </cell>
          <cell r="V800">
            <v>769040.33</v>
          </cell>
          <cell r="W800">
            <v>769040.33</v>
          </cell>
          <cell r="Y800">
            <v>769040.33</v>
          </cell>
          <cell r="AA800">
            <v>769040.33</v>
          </cell>
          <cell r="AJ800">
            <v>769040.33</v>
          </cell>
          <cell r="AN800">
            <v>769040.33</v>
          </cell>
          <cell r="AR800">
            <v>769040.33</v>
          </cell>
          <cell r="AV800">
            <v>769040.33</v>
          </cell>
          <cell r="AZ800">
            <v>769040.33</v>
          </cell>
        </row>
        <row r="801">
          <cell r="Q801">
            <v>15888.2</v>
          </cell>
          <cell r="S801">
            <v>15888.2</v>
          </cell>
          <cell r="U801">
            <v>15888.2</v>
          </cell>
          <cell r="V801">
            <v>15888.2</v>
          </cell>
          <cell r="W801">
            <v>15888.2</v>
          </cell>
          <cell r="Y801">
            <v>15888.2</v>
          </cell>
          <cell r="AA801">
            <v>15888.2</v>
          </cell>
          <cell r="AJ801">
            <v>15888.200000000003</v>
          </cell>
          <cell r="AN801">
            <v>15888.200000000003</v>
          </cell>
          <cell r="AR801">
            <v>15888.200000000003</v>
          </cell>
          <cell r="AV801">
            <v>15888.200000000003</v>
          </cell>
          <cell r="AZ801">
            <v>15888.200000000003</v>
          </cell>
        </row>
        <row r="802">
          <cell r="Q802">
            <v>3790854.8</v>
          </cell>
          <cell r="S802">
            <v>3808388.99</v>
          </cell>
          <cell r="U802">
            <v>3817587.28</v>
          </cell>
          <cell r="V802">
            <v>3819495.29</v>
          </cell>
          <cell r="W802">
            <v>3820379.01</v>
          </cell>
          <cell r="Y802">
            <v>3835565.26</v>
          </cell>
          <cell r="AA802">
            <v>3845788.41</v>
          </cell>
          <cell r="AJ802">
            <v>3511409.9820833337</v>
          </cell>
          <cell r="AN802">
            <v>3639967.8591666673</v>
          </cell>
          <cell r="AR802">
            <v>3756085.0500000003</v>
          </cell>
          <cell r="AV802">
            <v>3825066.5683333338</v>
          </cell>
          <cell r="AZ802">
            <v>3860539.9849999999</v>
          </cell>
        </row>
        <row r="803">
          <cell r="Q803">
            <v>4265950.47</v>
          </cell>
          <cell r="S803">
            <v>4286064.62</v>
          </cell>
          <cell r="U803">
            <v>4332108.88</v>
          </cell>
          <cell r="V803">
            <v>4342911.93</v>
          </cell>
          <cell r="W803">
            <v>4369226.54</v>
          </cell>
          <cell r="Y803">
            <v>4396375.51</v>
          </cell>
          <cell r="AA803">
            <v>4416615.62</v>
          </cell>
          <cell r="AJ803">
            <v>3742843.2991666659</v>
          </cell>
          <cell r="AN803">
            <v>4016696.1787499995</v>
          </cell>
          <cell r="AR803">
            <v>4206840.2312500002</v>
          </cell>
          <cell r="AV803">
            <v>4358768.1187499994</v>
          </cell>
          <cell r="AZ803">
            <v>4397367.6758333324</v>
          </cell>
        </row>
        <row r="804">
          <cell r="Q804">
            <v>995</v>
          </cell>
          <cell r="S804">
            <v>995</v>
          </cell>
          <cell r="U804">
            <v>995</v>
          </cell>
          <cell r="V804">
            <v>995</v>
          </cell>
          <cell r="W804">
            <v>995</v>
          </cell>
          <cell r="Y804">
            <v>995</v>
          </cell>
          <cell r="AA804">
            <v>0</v>
          </cell>
          <cell r="AJ804">
            <v>995</v>
          </cell>
          <cell r="AN804">
            <v>995</v>
          </cell>
          <cell r="AR804">
            <v>995</v>
          </cell>
          <cell r="AV804">
            <v>704.79166666666663</v>
          </cell>
          <cell r="AZ804">
            <v>373.125</v>
          </cell>
        </row>
        <row r="805">
          <cell r="Q805">
            <v>0</v>
          </cell>
          <cell r="S805">
            <v>0</v>
          </cell>
          <cell r="U805">
            <v>0</v>
          </cell>
          <cell r="V805">
            <v>0</v>
          </cell>
          <cell r="W805">
            <v>0</v>
          </cell>
          <cell r="Y805">
            <v>0</v>
          </cell>
          <cell r="AA805">
            <v>0</v>
          </cell>
          <cell r="AJ805">
            <v>0</v>
          </cell>
          <cell r="AN805">
            <v>0</v>
          </cell>
          <cell r="AR805">
            <v>0</v>
          </cell>
          <cell r="AV805">
            <v>0</v>
          </cell>
          <cell r="AZ805">
            <v>0</v>
          </cell>
        </row>
        <row r="806">
          <cell r="Q806">
            <v>0</v>
          </cell>
          <cell r="S806">
            <v>0</v>
          </cell>
          <cell r="U806">
            <v>0</v>
          </cell>
          <cell r="V806">
            <v>0</v>
          </cell>
          <cell r="W806">
            <v>0</v>
          </cell>
          <cell r="Y806">
            <v>0</v>
          </cell>
          <cell r="AA806">
            <v>0</v>
          </cell>
          <cell r="AJ806">
            <v>0</v>
          </cell>
          <cell r="AN806">
            <v>0</v>
          </cell>
          <cell r="AR806">
            <v>0</v>
          </cell>
          <cell r="AV806">
            <v>0</v>
          </cell>
          <cell r="AZ806">
            <v>0</v>
          </cell>
        </row>
        <row r="807">
          <cell r="Q807">
            <v>3089268.32</v>
          </cell>
          <cell r="S807">
            <v>3089268.32</v>
          </cell>
          <cell r="U807">
            <v>3090184.42</v>
          </cell>
          <cell r="V807">
            <v>3090220.42</v>
          </cell>
          <cell r="W807">
            <v>3090220.42</v>
          </cell>
          <cell r="Y807">
            <v>3090220.42</v>
          </cell>
          <cell r="AA807">
            <v>0</v>
          </cell>
          <cell r="AJ807">
            <v>3086443.0550000002</v>
          </cell>
          <cell r="AN807">
            <v>3088608.4704166665</v>
          </cell>
          <cell r="AR807">
            <v>3089697.7908333335</v>
          </cell>
          <cell r="AV807">
            <v>2188701.7766666668</v>
          </cell>
          <cell r="AZ807">
            <v>1158831.1575</v>
          </cell>
        </row>
        <row r="808">
          <cell r="Q808">
            <v>0</v>
          </cell>
          <cell r="S808">
            <v>0</v>
          </cell>
          <cell r="U808">
            <v>0</v>
          </cell>
          <cell r="V808">
            <v>0</v>
          </cell>
          <cell r="W808">
            <v>0</v>
          </cell>
          <cell r="Y808">
            <v>0</v>
          </cell>
          <cell r="AA808">
            <v>0</v>
          </cell>
          <cell r="AJ808">
            <v>0</v>
          </cell>
          <cell r="AN808">
            <v>0</v>
          </cell>
          <cell r="AR808">
            <v>0</v>
          </cell>
          <cell r="AV808">
            <v>0</v>
          </cell>
          <cell r="AZ808">
            <v>0</v>
          </cell>
        </row>
        <row r="809">
          <cell r="Q809">
            <v>0</v>
          </cell>
          <cell r="S809">
            <v>0</v>
          </cell>
          <cell r="U809">
            <v>0</v>
          </cell>
          <cell r="V809">
            <v>0</v>
          </cell>
          <cell r="W809">
            <v>0</v>
          </cell>
          <cell r="Y809">
            <v>0</v>
          </cell>
          <cell r="AA809">
            <v>0</v>
          </cell>
          <cell r="AJ809">
            <v>0</v>
          </cell>
          <cell r="AN809">
            <v>0</v>
          </cell>
          <cell r="AR809">
            <v>0</v>
          </cell>
          <cell r="AV809">
            <v>0</v>
          </cell>
          <cell r="AZ809">
            <v>0</v>
          </cell>
        </row>
        <row r="810">
          <cell r="Q810">
            <v>0</v>
          </cell>
          <cell r="S810">
            <v>0</v>
          </cell>
          <cell r="U810">
            <v>0</v>
          </cell>
          <cell r="V810">
            <v>0</v>
          </cell>
          <cell r="W810">
            <v>0</v>
          </cell>
          <cell r="Y810">
            <v>0</v>
          </cell>
          <cell r="AA810">
            <v>0</v>
          </cell>
          <cell r="AJ810">
            <v>0</v>
          </cell>
          <cell r="AN810">
            <v>0</v>
          </cell>
          <cell r="AR810">
            <v>0</v>
          </cell>
          <cell r="AV810">
            <v>0</v>
          </cell>
          <cell r="AZ810">
            <v>0</v>
          </cell>
        </row>
        <row r="811">
          <cell r="Q811">
            <v>0</v>
          </cell>
          <cell r="S811">
            <v>0</v>
          </cell>
          <cell r="U811">
            <v>0</v>
          </cell>
          <cell r="V811">
            <v>0</v>
          </cell>
          <cell r="W811">
            <v>0</v>
          </cell>
          <cell r="Y811">
            <v>0</v>
          </cell>
          <cell r="AA811">
            <v>0</v>
          </cell>
          <cell r="AJ811">
            <v>0</v>
          </cell>
          <cell r="AN811">
            <v>0</v>
          </cell>
          <cell r="AR811">
            <v>0</v>
          </cell>
          <cell r="AV811">
            <v>0</v>
          </cell>
          <cell r="AZ811">
            <v>0</v>
          </cell>
        </row>
        <row r="812">
          <cell r="Q812">
            <v>66942.149999999994</v>
          </cell>
          <cell r="S812">
            <v>66942.149999999994</v>
          </cell>
          <cell r="U812">
            <v>66942.149999999994</v>
          </cell>
          <cell r="V812">
            <v>66942.149999999994</v>
          </cell>
          <cell r="W812">
            <v>66942.149999999994</v>
          </cell>
          <cell r="Y812">
            <v>66942.149999999994</v>
          </cell>
          <cell r="AA812">
            <v>0</v>
          </cell>
          <cell r="AJ812">
            <v>66942.150000000009</v>
          </cell>
          <cell r="AN812">
            <v>66942.150000000009</v>
          </cell>
          <cell r="AR812">
            <v>66942.150000000009</v>
          </cell>
          <cell r="AV812">
            <v>47417.356250000004</v>
          </cell>
          <cell r="AZ812">
            <v>25103.306249999998</v>
          </cell>
        </row>
        <row r="813">
          <cell r="Q813">
            <v>8253623.4699999997</v>
          </cell>
          <cell r="S813">
            <v>8328982.0499999998</v>
          </cell>
          <cell r="U813">
            <v>8400758.4100000001</v>
          </cell>
          <cell r="V813">
            <v>8505094.9000000004</v>
          </cell>
          <cell r="W813">
            <v>8587670.2599999998</v>
          </cell>
          <cell r="Y813">
            <v>8609085.4900000002</v>
          </cell>
          <cell r="AA813">
            <v>8778235.7799999993</v>
          </cell>
          <cell r="AJ813">
            <v>7776202.8466666676</v>
          </cell>
          <cell r="AN813">
            <v>8079622.8716666661</v>
          </cell>
          <cell r="AR813">
            <v>8338041.5916666687</v>
          </cell>
          <cell r="AV813">
            <v>8562494.0283333343</v>
          </cell>
          <cell r="AZ813">
            <v>8913112.8074999992</v>
          </cell>
        </row>
        <row r="814">
          <cell r="Q814">
            <v>59043.75</v>
          </cell>
          <cell r="S814">
            <v>59043.75</v>
          </cell>
          <cell r="U814">
            <v>59043.75</v>
          </cell>
          <cell r="V814">
            <v>59043.75</v>
          </cell>
          <cell r="W814">
            <v>59043.75</v>
          </cell>
          <cell r="Y814">
            <v>59043.75</v>
          </cell>
          <cell r="AA814">
            <v>59043.75</v>
          </cell>
          <cell r="AJ814">
            <v>59043.75</v>
          </cell>
          <cell r="AN814">
            <v>59043.75</v>
          </cell>
          <cell r="AR814">
            <v>59043.75</v>
          </cell>
          <cell r="AV814">
            <v>59043.75</v>
          </cell>
          <cell r="AZ814">
            <v>59043.75</v>
          </cell>
        </row>
        <row r="815">
          <cell r="Q815">
            <v>134702.85999999999</v>
          </cell>
          <cell r="S815">
            <v>134702.85999999999</v>
          </cell>
          <cell r="U815">
            <v>139961.60000000001</v>
          </cell>
          <cell r="V815">
            <v>140236.6</v>
          </cell>
          <cell r="W815">
            <v>144720.29</v>
          </cell>
          <cell r="Y815">
            <v>146059.29</v>
          </cell>
          <cell r="AA815">
            <v>156448.78</v>
          </cell>
          <cell r="AJ815">
            <v>123046.25666666665</v>
          </cell>
          <cell r="AN815">
            <v>130108.77625</v>
          </cell>
          <cell r="AR815">
            <v>137164.26333333334</v>
          </cell>
          <cell r="AV815">
            <v>144124.53833333333</v>
          </cell>
          <cell r="AZ815">
            <v>150871.66916666669</v>
          </cell>
        </row>
        <row r="816">
          <cell r="Q816">
            <v>20193.82</v>
          </cell>
          <cell r="S816">
            <v>20293.82</v>
          </cell>
          <cell r="U816">
            <v>20293.82</v>
          </cell>
          <cell r="V816">
            <v>20293.82</v>
          </cell>
          <cell r="W816">
            <v>20293.82</v>
          </cell>
          <cell r="Y816">
            <v>20293.82</v>
          </cell>
          <cell r="AA816">
            <v>126042.95</v>
          </cell>
          <cell r="AJ816">
            <v>9296.0500000000011</v>
          </cell>
          <cell r="AN816">
            <v>16031.536666666669</v>
          </cell>
          <cell r="AR816">
            <v>20256.320000000003</v>
          </cell>
          <cell r="AV816">
            <v>63775.118333333339</v>
          </cell>
          <cell r="AZ816">
            <v>170423.08458333332</v>
          </cell>
        </row>
        <row r="817">
          <cell r="Q817">
            <v>2431.75</v>
          </cell>
          <cell r="S817">
            <v>2431.75</v>
          </cell>
          <cell r="U817">
            <v>10526.89</v>
          </cell>
          <cell r="V817">
            <v>13871.88</v>
          </cell>
          <cell r="W817">
            <v>23663.38</v>
          </cell>
          <cell r="Y817">
            <v>24383.38</v>
          </cell>
          <cell r="AA817">
            <v>29544</v>
          </cell>
          <cell r="AJ817">
            <v>699.44791666666663</v>
          </cell>
          <cell r="AN817">
            <v>2379.4237499999999</v>
          </cell>
          <cell r="AR817">
            <v>8933.9050000000007</v>
          </cell>
          <cell r="AV817">
            <v>18734.897083333333</v>
          </cell>
          <cell r="AZ817">
            <v>26902.921249999999</v>
          </cell>
        </row>
        <row r="818">
          <cell r="Q818">
            <v>145168.22</v>
          </cell>
          <cell r="S818">
            <v>148663.92000000001</v>
          </cell>
          <cell r="U818">
            <v>158105.14000000001</v>
          </cell>
          <cell r="V818">
            <v>158953.32</v>
          </cell>
          <cell r="W818">
            <v>159479.07</v>
          </cell>
          <cell r="Y818">
            <v>167029.15</v>
          </cell>
          <cell r="AA818">
            <v>145168.22</v>
          </cell>
          <cell r="AJ818">
            <v>27224.006666666668</v>
          </cell>
          <cell r="AN818">
            <v>76988.809166666688</v>
          </cell>
          <cell r="AR818">
            <v>130181.35583333333</v>
          </cell>
          <cell r="AV818">
            <v>136892.10500000001</v>
          </cell>
          <cell r="AZ818">
            <v>87127.302500000005</v>
          </cell>
        </row>
        <row r="819">
          <cell r="AV819">
            <v>0</v>
          </cell>
          <cell r="AZ819">
            <v>0</v>
          </cell>
        </row>
        <row r="820">
          <cell r="AV820">
            <v>94173.208333333328</v>
          </cell>
          <cell r="AZ820">
            <v>873833.875</v>
          </cell>
        </row>
        <row r="821">
          <cell r="AV821">
            <v>0</v>
          </cell>
          <cell r="AZ821">
            <v>0</v>
          </cell>
        </row>
        <row r="822">
          <cell r="AV822">
            <v>0</v>
          </cell>
          <cell r="AZ822">
            <v>0</v>
          </cell>
        </row>
        <row r="823">
          <cell r="AV823">
            <v>0</v>
          </cell>
          <cell r="AZ823">
            <v>0</v>
          </cell>
        </row>
        <row r="824">
          <cell r="Q824">
            <v>0</v>
          </cell>
          <cell r="S824">
            <v>1776134.11</v>
          </cell>
          <cell r="U824">
            <v>3292529.36</v>
          </cell>
          <cell r="V824">
            <v>3898904.18</v>
          </cell>
          <cell r="W824">
            <v>4575129.4800000004</v>
          </cell>
          <cell r="Y824">
            <v>6861240.1100000003</v>
          </cell>
          <cell r="AA824">
            <v>8986240.3000000007</v>
          </cell>
          <cell r="AJ824">
            <v>3654979.5662499997</v>
          </cell>
          <cell r="AN824">
            <v>3736796.9866666668</v>
          </cell>
          <cell r="AR824">
            <v>4051784.8533333335</v>
          </cell>
          <cell r="AV824">
            <v>4684068.0350000001</v>
          </cell>
          <cell r="AZ824">
            <v>4391181.794999999</v>
          </cell>
        </row>
        <row r="825">
          <cell r="Q825">
            <v>178527.94</v>
          </cell>
          <cell r="S825">
            <v>168026.28</v>
          </cell>
          <cell r="U825">
            <v>157524.62</v>
          </cell>
          <cell r="V825">
            <v>152273.79</v>
          </cell>
          <cell r="W825">
            <v>147022.96</v>
          </cell>
          <cell r="Y825">
            <v>136521.29999999999</v>
          </cell>
          <cell r="AA825">
            <v>126019.64</v>
          </cell>
          <cell r="AJ825">
            <v>245689.56666666665</v>
          </cell>
          <cell r="AN825">
            <v>201400.27333333332</v>
          </cell>
          <cell r="AR825">
            <v>168753.96666666665</v>
          </cell>
          <cell r="AV825">
            <v>147022.96</v>
          </cell>
          <cell r="AZ825">
            <v>122081.52916666666</v>
          </cell>
        </row>
        <row r="826">
          <cell r="Q826">
            <v>77670.259999999995</v>
          </cell>
          <cell r="S826">
            <v>72976.62</v>
          </cell>
          <cell r="U826">
            <v>68407.78</v>
          </cell>
          <cell r="V826">
            <v>66123.360000000001</v>
          </cell>
          <cell r="W826">
            <v>63838.94</v>
          </cell>
          <cell r="Y826">
            <v>59270.1</v>
          </cell>
          <cell r="AA826">
            <v>54701.26</v>
          </cell>
          <cell r="AJ826">
            <v>105389.88166666665</v>
          </cell>
          <cell r="AN826">
            <v>87064.388333333336</v>
          </cell>
          <cell r="AR826">
            <v>73309.401666666672</v>
          </cell>
          <cell r="AV826">
            <v>63844.140000000007</v>
          </cell>
          <cell r="AZ826">
            <v>52993.145833333343</v>
          </cell>
        </row>
        <row r="827">
          <cell r="Q827">
            <v>0</v>
          </cell>
          <cell r="S827">
            <v>0</v>
          </cell>
          <cell r="U827">
            <v>0</v>
          </cell>
          <cell r="V827">
            <v>0</v>
          </cell>
          <cell r="W827">
            <v>0</v>
          </cell>
          <cell r="Y827">
            <v>0</v>
          </cell>
          <cell r="AA827">
            <v>0</v>
          </cell>
          <cell r="AJ827">
            <v>0</v>
          </cell>
          <cell r="AN827">
            <v>0</v>
          </cell>
          <cell r="AR827">
            <v>0</v>
          </cell>
          <cell r="AV827">
            <v>0</v>
          </cell>
          <cell r="AZ827">
            <v>0</v>
          </cell>
        </row>
        <row r="828">
          <cell r="Q828">
            <v>414135.74</v>
          </cell>
          <cell r="S828">
            <v>389774.82</v>
          </cell>
          <cell r="U828">
            <v>365413.9</v>
          </cell>
          <cell r="V828">
            <v>353233.44</v>
          </cell>
          <cell r="W828">
            <v>341052.98</v>
          </cell>
          <cell r="Y828">
            <v>316692.06</v>
          </cell>
          <cell r="AA828">
            <v>292331.14</v>
          </cell>
          <cell r="AJ828">
            <v>561727.12416666665</v>
          </cell>
          <cell r="AN828">
            <v>464346.5908333335</v>
          </cell>
          <cell r="AR828">
            <v>391295.40416666662</v>
          </cell>
          <cell r="AV828">
            <v>341052.98000000004</v>
          </cell>
          <cell r="AZ828">
            <v>283195.79083333333</v>
          </cell>
        </row>
        <row r="829">
          <cell r="Q829">
            <v>230333.2</v>
          </cell>
          <cell r="S829">
            <v>216784.18</v>
          </cell>
          <cell r="U829">
            <v>203235.16</v>
          </cell>
          <cell r="V829">
            <v>196460.65</v>
          </cell>
          <cell r="W829">
            <v>189686.14</v>
          </cell>
          <cell r="Y829">
            <v>176137.12</v>
          </cell>
          <cell r="AA829">
            <v>162588.1</v>
          </cell>
          <cell r="AJ829">
            <v>312420.29499999998</v>
          </cell>
          <cell r="AN829">
            <v>258259.37500000003</v>
          </cell>
          <cell r="AR829">
            <v>217629.89499999993</v>
          </cell>
          <cell r="AV829">
            <v>189686.14</v>
          </cell>
          <cell r="AZ829">
            <v>157507.22333333336</v>
          </cell>
        </row>
        <row r="830">
          <cell r="Q830">
            <v>46498.65</v>
          </cell>
          <cell r="S830">
            <v>44072.83</v>
          </cell>
          <cell r="U830">
            <v>41489.089999999997</v>
          </cell>
          <cell r="V830">
            <v>37464.15</v>
          </cell>
          <cell r="W830">
            <v>36172.28</v>
          </cell>
          <cell r="Y830">
            <v>33588.54</v>
          </cell>
          <cell r="AA830">
            <v>31004.799999999999</v>
          </cell>
          <cell r="AJ830">
            <v>51508.722916666673</v>
          </cell>
          <cell r="AN830">
            <v>49178.409166666679</v>
          </cell>
          <cell r="AR830">
            <v>43108.808750000004</v>
          </cell>
          <cell r="AV830">
            <v>37190.601249999992</v>
          </cell>
          <cell r="AZ830">
            <v>30149.778749999998</v>
          </cell>
        </row>
        <row r="831">
          <cell r="Q831">
            <v>-12647.51</v>
          </cell>
          <cell r="S831">
            <v>-11903.51</v>
          </cell>
          <cell r="U831">
            <v>-11159.51</v>
          </cell>
          <cell r="V831">
            <v>-10787.51</v>
          </cell>
          <cell r="W831">
            <v>-10415.51</v>
          </cell>
          <cell r="Y831">
            <v>-9671.51</v>
          </cell>
          <cell r="AA831">
            <v>-8927.51</v>
          </cell>
          <cell r="AJ831">
            <v>-13360.51</v>
          </cell>
          <cell r="AN831">
            <v>-12864.51</v>
          </cell>
          <cell r="AR831">
            <v>-11872.509999999997</v>
          </cell>
          <cell r="AV831">
            <v>-10415.509999999997</v>
          </cell>
          <cell r="AZ831">
            <v>-8648.5304166666665</v>
          </cell>
        </row>
        <row r="832">
          <cell r="V832">
            <v>2733.07</v>
          </cell>
          <cell r="W832">
            <v>2733.07</v>
          </cell>
          <cell r="Y832">
            <v>3442.61</v>
          </cell>
          <cell r="AA832">
            <v>3442.61</v>
          </cell>
          <cell r="AJ832">
            <v>0</v>
          </cell>
          <cell r="AN832">
            <v>0</v>
          </cell>
          <cell r="AR832">
            <v>878.50458333333336</v>
          </cell>
          <cell r="AV832">
            <v>2026.0412500000002</v>
          </cell>
          <cell r="AZ832">
            <v>3030.1358333333337</v>
          </cell>
        </row>
        <row r="833">
          <cell r="V833">
            <v>0</v>
          </cell>
          <cell r="W833">
            <v>0</v>
          </cell>
          <cell r="Y833">
            <v>0</v>
          </cell>
          <cell r="AA833">
            <v>0</v>
          </cell>
          <cell r="AJ833">
            <v>0</v>
          </cell>
          <cell r="AN833">
            <v>0</v>
          </cell>
          <cell r="AR833">
            <v>0</v>
          </cell>
          <cell r="AV833">
            <v>0</v>
          </cell>
          <cell r="AZ833">
            <v>0</v>
          </cell>
        </row>
        <row r="834">
          <cell r="AV834">
            <v>0</v>
          </cell>
          <cell r="AZ834">
            <v>0</v>
          </cell>
        </row>
        <row r="835">
          <cell r="AV835">
            <v>0</v>
          </cell>
          <cell r="AZ835">
            <v>6641.1629166666671</v>
          </cell>
        </row>
        <row r="836">
          <cell r="AV836">
            <v>0</v>
          </cell>
          <cell r="AZ836">
            <v>14465.183333333334</v>
          </cell>
        </row>
        <row r="837">
          <cell r="U837">
            <v>0</v>
          </cell>
          <cell r="V837">
            <v>0</v>
          </cell>
          <cell r="W837">
            <v>0</v>
          </cell>
          <cell r="Y837">
            <v>0</v>
          </cell>
          <cell r="AA837">
            <v>0</v>
          </cell>
          <cell r="AJ837">
            <v>0</v>
          </cell>
          <cell r="AN837">
            <v>0</v>
          </cell>
          <cell r="AR837">
            <v>0</v>
          </cell>
          <cell r="AV837">
            <v>0</v>
          </cell>
          <cell r="AZ837">
            <v>0</v>
          </cell>
        </row>
        <row r="838">
          <cell r="Q838">
            <v>144422</v>
          </cell>
          <cell r="S838">
            <v>141366</v>
          </cell>
          <cell r="U838">
            <v>138310</v>
          </cell>
          <cell r="V838">
            <v>136782</v>
          </cell>
          <cell r="W838">
            <v>135254</v>
          </cell>
          <cell r="Y838">
            <v>132198</v>
          </cell>
          <cell r="AA838">
            <v>129142</v>
          </cell>
          <cell r="AJ838">
            <v>153590</v>
          </cell>
          <cell r="AN838">
            <v>147478</v>
          </cell>
          <cell r="AR838">
            <v>141366</v>
          </cell>
          <cell r="AV838">
            <v>135254</v>
          </cell>
          <cell r="AZ838">
            <v>129142</v>
          </cell>
        </row>
        <row r="839">
          <cell r="Q839">
            <v>0</v>
          </cell>
          <cell r="S839">
            <v>0</v>
          </cell>
          <cell r="U839">
            <v>0</v>
          </cell>
          <cell r="V839">
            <v>0</v>
          </cell>
          <cell r="W839">
            <v>0</v>
          </cell>
          <cell r="Y839">
            <v>0</v>
          </cell>
          <cell r="AA839">
            <v>0</v>
          </cell>
          <cell r="AJ839">
            <v>0</v>
          </cell>
          <cell r="AN839">
            <v>0</v>
          </cell>
          <cell r="AR839">
            <v>0</v>
          </cell>
          <cell r="AV839">
            <v>0</v>
          </cell>
          <cell r="AZ839">
            <v>0</v>
          </cell>
        </row>
        <row r="840">
          <cell r="Q840">
            <v>0</v>
          </cell>
          <cell r="S840">
            <v>0</v>
          </cell>
          <cell r="U840">
            <v>0</v>
          </cell>
          <cell r="V840">
            <v>0</v>
          </cell>
          <cell r="W840">
            <v>0</v>
          </cell>
          <cell r="Y840">
            <v>0</v>
          </cell>
          <cell r="AA840">
            <v>0</v>
          </cell>
          <cell r="AJ840">
            <v>0</v>
          </cell>
          <cell r="AN840">
            <v>0</v>
          </cell>
          <cell r="AR840">
            <v>0</v>
          </cell>
          <cell r="AV840">
            <v>0</v>
          </cell>
          <cell r="AZ840">
            <v>0</v>
          </cell>
        </row>
        <row r="841">
          <cell r="Q841">
            <v>2547275.2000000002</v>
          </cell>
          <cell r="S841">
            <v>2519128.52</v>
          </cell>
          <cell r="U841">
            <v>2490981.84</v>
          </cell>
          <cell r="V841">
            <v>2476908.5</v>
          </cell>
          <cell r="W841">
            <v>2462835.16</v>
          </cell>
          <cell r="Y841">
            <v>2434688.48</v>
          </cell>
          <cell r="AA841">
            <v>2406541.7999999998</v>
          </cell>
          <cell r="AJ841">
            <v>2631715.2762500001</v>
          </cell>
          <cell r="AN841">
            <v>2575421.8929166668</v>
          </cell>
          <cell r="AR841">
            <v>2519128.5229166667</v>
          </cell>
          <cell r="AV841">
            <v>2462835.16</v>
          </cell>
          <cell r="AZ841">
            <v>2406541.8000000007</v>
          </cell>
        </row>
        <row r="842">
          <cell r="Q842">
            <v>451369.41</v>
          </cell>
          <cell r="S842">
            <v>448521.65</v>
          </cell>
          <cell r="U842">
            <v>445673.89</v>
          </cell>
          <cell r="V842">
            <v>444250.01</v>
          </cell>
          <cell r="W842">
            <v>442826.13</v>
          </cell>
          <cell r="Y842">
            <v>439978.37</v>
          </cell>
          <cell r="AA842">
            <v>437130.61</v>
          </cell>
          <cell r="AJ842">
            <v>459912.65250000008</v>
          </cell>
          <cell r="AN842">
            <v>454217.15250000008</v>
          </cell>
          <cell r="AR842">
            <v>448521.65000000008</v>
          </cell>
          <cell r="AV842">
            <v>442826.13000000012</v>
          </cell>
          <cell r="AZ842">
            <v>437130.61000000004</v>
          </cell>
        </row>
        <row r="843">
          <cell r="Q843">
            <v>4232226.6100000003</v>
          </cell>
          <cell r="S843">
            <v>4193925.91</v>
          </cell>
          <cell r="U843">
            <v>4155625.21</v>
          </cell>
          <cell r="V843">
            <v>4136474.86</v>
          </cell>
          <cell r="W843">
            <v>4117324.51</v>
          </cell>
          <cell r="Y843">
            <v>4079023.81</v>
          </cell>
          <cell r="AA843">
            <v>4040723.11</v>
          </cell>
          <cell r="AJ843">
            <v>4347128.6908333329</v>
          </cell>
          <cell r="AN843">
            <v>4270527.2975000003</v>
          </cell>
          <cell r="AR843">
            <v>4193925.9041666668</v>
          </cell>
          <cell r="AV843">
            <v>4117324.51</v>
          </cell>
          <cell r="AZ843">
            <v>4040723.11</v>
          </cell>
        </row>
        <row r="844">
          <cell r="Q844">
            <v>0</v>
          </cell>
          <cell r="S844">
            <v>0</v>
          </cell>
          <cell r="U844">
            <v>0</v>
          </cell>
          <cell r="V844">
            <v>0</v>
          </cell>
          <cell r="W844">
            <v>0</v>
          </cell>
          <cell r="Y844">
            <v>0</v>
          </cell>
          <cell r="AA844">
            <v>0</v>
          </cell>
          <cell r="AJ844">
            <v>0</v>
          </cell>
          <cell r="AN844">
            <v>0</v>
          </cell>
          <cell r="AR844">
            <v>0</v>
          </cell>
          <cell r="AV844">
            <v>0</v>
          </cell>
          <cell r="AZ844">
            <v>0</v>
          </cell>
        </row>
        <row r="845">
          <cell r="Q845">
            <v>33238.550000000003</v>
          </cell>
          <cell r="S845">
            <v>32655.41</v>
          </cell>
          <cell r="U845">
            <v>32072.27</v>
          </cell>
          <cell r="V845">
            <v>31780.7</v>
          </cell>
          <cell r="W845">
            <v>31489.13</v>
          </cell>
          <cell r="Y845">
            <v>30905.99</v>
          </cell>
          <cell r="AA845">
            <v>30322.85</v>
          </cell>
          <cell r="AJ845">
            <v>34987.950833333329</v>
          </cell>
          <cell r="AN845">
            <v>33821.677499999998</v>
          </cell>
          <cell r="AR845">
            <v>32655.404166666671</v>
          </cell>
          <cell r="AV845">
            <v>31489.129999999994</v>
          </cell>
          <cell r="AZ845">
            <v>30322.849999999995</v>
          </cell>
        </row>
        <row r="846">
          <cell r="Q846">
            <v>1008150.07</v>
          </cell>
          <cell r="S846">
            <v>1000569.99</v>
          </cell>
          <cell r="U846">
            <v>992989.91</v>
          </cell>
          <cell r="V846">
            <v>989199.87</v>
          </cell>
          <cell r="W846">
            <v>985409.83</v>
          </cell>
          <cell r="Y846">
            <v>977829.75</v>
          </cell>
          <cell r="AA846">
            <v>970249.67</v>
          </cell>
          <cell r="AJ846">
            <v>1030890.3004166665</v>
          </cell>
          <cell r="AN846">
            <v>1015730.1437499998</v>
          </cell>
          <cell r="AR846">
            <v>1000569.9870833332</v>
          </cell>
          <cell r="AV846">
            <v>985409.83000000007</v>
          </cell>
          <cell r="AZ846">
            <v>970249.67</v>
          </cell>
        </row>
        <row r="847">
          <cell r="Q847">
            <v>766111.02</v>
          </cell>
          <cell r="S847">
            <v>760350.78</v>
          </cell>
          <cell r="U847">
            <v>754590.54</v>
          </cell>
          <cell r="V847">
            <v>751710.42</v>
          </cell>
          <cell r="W847">
            <v>748830.3</v>
          </cell>
          <cell r="Y847">
            <v>743070.06</v>
          </cell>
          <cell r="AA847">
            <v>737309.82</v>
          </cell>
          <cell r="AJ847">
            <v>783391.73041666672</v>
          </cell>
          <cell r="AN847">
            <v>771871.25375000003</v>
          </cell>
          <cell r="AR847">
            <v>760350.77708333323</v>
          </cell>
          <cell r="AV847">
            <v>748830.29999999993</v>
          </cell>
          <cell r="AZ847">
            <v>737309.82</v>
          </cell>
        </row>
        <row r="848">
          <cell r="Q848">
            <v>2345797.09</v>
          </cell>
          <cell r="S848">
            <v>2328159.5099999998</v>
          </cell>
          <cell r="U848">
            <v>2310521.9300000002</v>
          </cell>
          <cell r="V848">
            <v>2301703.14</v>
          </cell>
          <cell r="W848">
            <v>2292884.35</v>
          </cell>
          <cell r="Y848">
            <v>2275246.77</v>
          </cell>
          <cell r="AA848">
            <v>2257609.19</v>
          </cell>
          <cell r="AJ848">
            <v>2398709.8204166666</v>
          </cell>
          <cell r="AN848">
            <v>2363434.6637499998</v>
          </cell>
          <cell r="AR848">
            <v>2328159.5070833336</v>
          </cell>
          <cell r="AV848">
            <v>2292884.35</v>
          </cell>
          <cell r="AZ848">
            <v>2257609.1900000004</v>
          </cell>
        </row>
        <row r="849">
          <cell r="Q849">
            <v>715934.91</v>
          </cell>
          <cell r="S849">
            <v>710551.95</v>
          </cell>
          <cell r="U849">
            <v>705168.99</v>
          </cell>
          <cell r="V849">
            <v>702477.51</v>
          </cell>
          <cell r="W849">
            <v>699786.03</v>
          </cell>
          <cell r="Y849">
            <v>694403.07</v>
          </cell>
          <cell r="AA849">
            <v>689020.11</v>
          </cell>
          <cell r="AJ849">
            <v>732083.8091666667</v>
          </cell>
          <cell r="AN849">
            <v>721317.88249999995</v>
          </cell>
          <cell r="AR849">
            <v>710551.9558333332</v>
          </cell>
          <cell r="AV849">
            <v>699786.02999999991</v>
          </cell>
          <cell r="AZ849">
            <v>689020.11</v>
          </cell>
        </row>
        <row r="850">
          <cell r="Q850">
            <v>14834.22</v>
          </cell>
          <cell r="S850">
            <v>14644.04</v>
          </cell>
          <cell r="U850">
            <v>14453.86</v>
          </cell>
          <cell r="V850">
            <v>14358.77</v>
          </cell>
          <cell r="W850">
            <v>14263.68</v>
          </cell>
          <cell r="Y850">
            <v>14073.5</v>
          </cell>
          <cell r="AA850">
            <v>13883.32</v>
          </cell>
          <cell r="AJ850">
            <v>15404.76</v>
          </cell>
          <cell r="AN850">
            <v>15024.400000000001</v>
          </cell>
          <cell r="AR850">
            <v>14644.039999999999</v>
          </cell>
          <cell r="AV850">
            <v>14263.68</v>
          </cell>
          <cell r="AZ850">
            <v>13883.32</v>
          </cell>
        </row>
        <row r="851">
          <cell r="Q851">
            <v>34612.410000000003</v>
          </cell>
          <cell r="S851">
            <v>34168.65</v>
          </cell>
          <cell r="U851">
            <v>33724.89</v>
          </cell>
          <cell r="V851">
            <v>33503.01</v>
          </cell>
          <cell r="W851">
            <v>33281.129999999997</v>
          </cell>
          <cell r="Y851">
            <v>32837.370000000003</v>
          </cell>
          <cell r="AA851">
            <v>32393.61</v>
          </cell>
          <cell r="AJ851">
            <v>35943.689999999995</v>
          </cell>
          <cell r="AN851">
            <v>35056.17</v>
          </cell>
          <cell r="AR851">
            <v>34168.65</v>
          </cell>
          <cell r="AV851">
            <v>33281.129999999997</v>
          </cell>
          <cell r="AZ851">
            <v>32393.610000000004</v>
          </cell>
        </row>
        <row r="852">
          <cell r="Q852">
            <v>0</v>
          </cell>
          <cell r="S852">
            <v>0</v>
          </cell>
          <cell r="U852">
            <v>0</v>
          </cell>
          <cell r="V852">
            <v>0</v>
          </cell>
          <cell r="W852">
            <v>0</v>
          </cell>
          <cell r="Y852">
            <v>0</v>
          </cell>
          <cell r="AA852">
            <v>0</v>
          </cell>
          <cell r="AJ852">
            <v>0</v>
          </cell>
          <cell r="AN852">
            <v>0</v>
          </cell>
          <cell r="AR852">
            <v>0</v>
          </cell>
          <cell r="AV852">
            <v>0</v>
          </cell>
          <cell r="AZ852">
            <v>0</v>
          </cell>
        </row>
        <row r="853">
          <cell r="Q853">
            <v>853971.32</v>
          </cell>
          <cell r="S853">
            <v>843557.04</v>
          </cell>
          <cell r="U853">
            <v>833142.76</v>
          </cell>
          <cell r="V853">
            <v>827935.62</v>
          </cell>
          <cell r="W853">
            <v>822728.48</v>
          </cell>
          <cell r="Y853">
            <v>812314.2</v>
          </cell>
          <cell r="AA853">
            <v>801899.92</v>
          </cell>
          <cell r="AJ853">
            <v>885214.16000000015</v>
          </cell>
          <cell r="AN853">
            <v>864385.6</v>
          </cell>
          <cell r="AR853">
            <v>843557.04</v>
          </cell>
          <cell r="AV853">
            <v>822728.48</v>
          </cell>
          <cell r="AZ853">
            <v>801899.92</v>
          </cell>
        </row>
        <row r="854">
          <cell r="Q854">
            <v>395356.79</v>
          </cell>
          <cell r="S854">
            <v>378883.59</v>
          </cell>
          <cell r="U854">
            <v>362410.39</v>
          </cell>
          <cell r="V854">
            <v>354173.79</v>
          </cell>
          <cell r="W854">
            <v>345937.19</v>
          </cell>
          <cell r="Y854">
            <v>329463.99</v>
          </cell>
          <cell r="AA854">
            <v>312990.78999999998</v>
          </cell>
          <cell r="AJ854">
            <v>444776.37291666679</v>
          </cell>
          <cell r="AN854">
            <v>411829.98958333326</v>
          </cell>
          <cell r="AR854">
            <v>378883.59291666659</v>
          </cell>
          <cell r="AV854">
            <v>345937.19</v>
          </cell>
          <cell r="AZ854">
            <v>312990.78999999998</v>
          </cell>
        </row>
        <row r="855">
          <cell r="Q855">
            <v>50188.72</v>
          </cell>
          <cell r="S855">
            <v>47614.94</v>
          </cell>
          <cell r="U855">
            <v>45041.16</v>
          </cell>
          <cell r="V855">
            <v>43754.27</v>
          </cell>
          <cell r="W855">
            <v>42467.38</v>
          </cell>
          <cell r="Y855">
            <v>39893.599999999999</v>
          </cell>
          <cell r="AA855">
            <v>37319.82</v>
          </cell>
          <cell r="AJ855">
            <v>57910.042916666665</v>
          </cell>
          <cell r="AN855">
            <v>52762.499583333345</v>
          </cell>
          <cell r="AR855">
            <v>47614.94291666666</v>
          </cell>
          <cell r="AV855">
            <v>42467.38</v>
          </cell>
          <cell r="AZ855">
            <v>37319.82</v>
          </cell>
        </row>
        <row r="856">
          <cell r="Q856">
            <v>155400.29999999999</v>
          </cell>
          <cell r="S856">
            <v>153624.32000000001</v>
          </cell>
          <cell r="U856">
            <v>151848.34</v>
          </cell>
          <cell r="V856">
            <v>150960.35</v>
          </cell>
          <cell r="W856">
            <v>150072.35999999999</v>
          </cell>
          <cell r="Y856">
            <v>148296.38</v>
          </cell>
          <cell r="AA856">
            <v>146520.4</v>
          </cell>
          <cell r="AJ856">
            <v>160728.24000000002</v>
          </cell>
          <cell r="AN856">
            <v>157176.28000000003</v>
          </cell>
          <cell r="AR856">
            <v>153624.32000000004</v>
          </cell>
          <cell r="AV856">
            <v>150072.35999999999</v>
          </cell>
          <cell r="AZ856">
            <v>146520.4</v>
          </cell>
        </row>
        <row r="857">
          <cell r="Q857">
            <v>0</v>
          </cell>
          <cell r="S857">
            <v>0</v>
          </cell>
          <cell r="U857">
            <v>0</v>
          </cell>
          <cell r="V857">
            <v>0</v>
          </cell>
          <cell r="W857">
            <v>0</v>
          </cell>
          <cell r="Y857">
            <v>0</v>
          </cell>
          <cell r="AA857">
            <v>0</v>
          </cell>
          <cell r="AJ857">
            <v>0</v>
          </cell>
          <cell r="AN857">
            <v>0</v>
          </cell>
          <cell r="AR857">
            <v>0</v>
          </cell>
          <cell r="AV857">
            <v>0</v>
          </cell>
          <cell r="AZ857">
            <v>0</v>
          </cell>
        </row>
        <row r="858">
          <cell r="Q858">
            <v>5418087.7599999998</v>
          </cell>
          <cell r="S858">
            <v>5385250.8600000003</v>
          </cell>
          <cell r="U858">
            <v>5352413.96</v>
          </cell>
          <cell r="V858">
            <v>5335995.51</v>
          </cell>
          <cell r="W858">
            <v>5319577.0599999996</v>
          </cell>
          <cell r="Y858">
            <v>5286740.16</v>
          </cell>
          <cell r="AA858">
            <v>5253903.26</v>
          </cell>
          <cell r="AJ858">
            <v>5516598.46</v>
          </cell>
          <cell r="AN858">
            <v>5450924.6600000001</v>
          </cell>
          <cell r="AR858">
            <v>5385250.8600000003</v>
          </cell>
          <cell r="AV858">
            <v>5319577.0599999996</v>
          </cell>
          <cell r="AZ858">
            <v>5253903.26</v>
          </cell>
        </row>
        <row r="859">
          <cell r="Q859">
            <v>1607202.99</v>
          </cell>
          <cell r="S859">
            <v>1575377.19</v>
          </cell>
          <cell r="U859">
            <v>1543551.39</v>
          </cell>
          <cell r="V859">
            <v>1527638.49</v>
          </cell>
          <cell r="W859">
            <v>1511725.59</v>
          </cell>
          <cell r="Y859">
            <v>1479899.79</v>
          </cell>
          <cell r="AA859">
            <v>1448073.99</v>
          </cell>
          <cell r="AJ859">
            <v>1702680.39</v>
          </cell>
          <cell r="AN859">
            <v>1639028.7899999998</v>
          </cell>
          <cell r="AR859">
            <v>1575377.1900000002</v>
          </cell>
          <cell r="AV859">
            <v>1511725.5899999999</v>
          </cell>
          <cell r="AZ859">
            <v>1448073.99</v>
          </cell>
        </row>
        <row r="860">
          <cell r="Q860">
            <v>10796919.33</v>
          </cell>
          <cell r="S860">
            <v>11980919.33</v>
          </cell>
          <cell r="U860">
            <v>12353919.33</v>
          </cell>
          <cell r="V860">
            <v>12203919.33</v>
          </cell>
          <cell r="W860">
            <v>12197919.33</v>
          </cell>
          <cell r="Y860">
            <v>12111919.33</v>
          </cell>
          <cell r="AA860">
            <v>12135919.33</v>
          </cell>
          <cell r="AJ860">
            <v>11449158.413333334</v>
          </cell>
          <cell r="AN860">
            <v>11357112.08</v>
          </cell>
          <cell r="AR860">
            <v>11629107.413333334</v>
          </cell>
          <cell r="AV860">
            <v>11982252.663333334</v>
          </cell>
          <cell r="AZ860">
            <v>11841335.996666668</v>
          </cell>
        </row>
        <row r="861">
          <cell r="Q861">
            <v>0</v>
          </cell>
          <cell r="S861">
            <v>0</v>
          </cell>
          <cell r="U861">
            <v>0</v>
          </cell>
          <cell r="V861">
            <v>0</v>
          </cell>
          <cell r="W861">
            <v>0</v>
          </cell>
          <cell r="Y861">
            <v>0</v>
          </cell>
          <cell r="AA861">
            <v>0</v>
          </cell>
          <cell r="AJ861">
            <v>0</v>
          </cell>
          <cell r="AN861">
            <v>0</v>
          </cell>
          <cell r="AR861">
            <v>0</v>
          </cell>
          <cell r="AV861">
            <v>0</v>
          </cell>
          <cell r="AZ861">
            <v>0</v>
          </cell>
        </row>
        <row r="862">
          <cell r="Q862">
            <v>0</v>
          </cell>
          <cell r="S862">
            <v>0</v>
          </cell>
          <cell r="U862">
            <v>0</v>
          </cell>
          <cell r="V862">
            <v>0</v>
          </cell>
          <cell r="W862">
            <v>0</v>
          </cell>
          <cell r="Y862">
            <v>0</v>
          </cell>
          <cell r="AA862">
            <v>0</v>
          </cell>
          <cell r="AJ862">
            <v>0</v>
          </cell>
          <cell r="AN862">
            <v>0</v>
          </cell>
          <cell r="AR862">
            <v>0</v>
          </cell>
          <cell r="AV862">
            <v>0</v>
          </cell>
          <cell r="AZ862">
            <v>0</v>
          </cell>
        </row>
        <row r="863">
          <cell r="Q863">
            <v>5328888</v>
          </cell>
          <cell r="S863">
            <v>5328888</v>
          </cell>
          <cell r="U863">
            <v>5485875</v>
          </cell>
          <cell r="V863">
            <v>5485875</v>
          </cell>
          <cell r="W863">
            <v>5390249</v>
          </cell>
          <cell r="Y863">
            <v>5390249</v>
          </cell>
          <cell r="AA863">
            <v>5445607</v>
          </cell>
          <cell r="AJ863">
            <v>5092117.625</v>
          </cell>
          <cell r="AN863">
            <v>5229164.625</v>
          </cell>
          <cell r="AR863">
            <v>5355713.916666667</v>
          </cell>
          <cell r="AV863">
            <v>5418210.125</v>
          </cell>
          <cell r="AZ863">
            <v>5200089.25</v>
          </cell>
        </row>
        <row r="864">
          <cell r="Q864">
            <v>2454000</v>
          </cell>
          <cell r="S864">
            <v>2454000</v>
          </cell>
          <cell r="U864">
            <v>2454000</v>
          </cell>
          <cell r="V864">
            <v>2454000</v>
          </cell>
          <cell r="W864">
            <v>2454000</v>
          </cell>
          <cell r="Y864">
            <v>2454000</v>
          </cell>
          <cell r="AA864">
            <v>2454000</v>
          </cell>
          <cell r="AJ864">
            <v>1911583.3333333333</v>
          </cell>
          <cell r="AN864">
            <v>2100250</v>
          </cell>
          <cell r="AR864">
            <v>2288916.6666666665</v>
          </cell>
          <cell r="AV864">
            <v>2424666.6666666665</v>
          </cell>
          <cell r="AZ864">
            <v>2117083.3333333335</v>
          </cell>
        </row>
        <row r="865">
          <cell r="Q865">
            <v>0</v>
          </cell>
          <cell r="S865">
            <v>0</v>
          </cell>
          <cell r="U865">
            <v>0</v>
          </cell>
          <cell r="V865">
            <v>0</v>
          </cell>
          <cell r="W865">
            <v>0</v>
          </cell>
          <cell r="Y865">
            <v>0</v>
          </cell>
          <cell r="AA865">
            <v>0</v>
          </cell>
          <cell r="AJ865">
            <v>0</v>
          </cell>
          <cell r="AN865">
            <v>0</v>
          </cell>
          <cell r="AR865">
            <v>0</v>
          </cell>
          <cell r="AV865">
            <v>0</v>
          </cell>
          <cell r="AZ865">
            <v>0</v>
          </cell>
        </row>
        <row r="866">
          <cell r="Q866">
            <v>1620000</v>
          </cell>
          <cell r="S866">
            <v>1518000</v>
          </cell>
          <cell r="U866">
            <v>1416000</v>
          </cell>
          <cell r="V866">
            <v>1365000</v>
          </cell>
          <cell r="W866">
            <v>1314000</v>
          </cell>
          <cell r="Y866">
            <v>1212000</v>
          </cell>
          <cell r="AA866">
            <v>1110000</v>
          </cell>
          <cell r="AJ866">
            <v>1926000</v>
          </cell>
          <cell r="AN866">
            <v>1722000</v>
          </cell>
          <cell r="AR866">
            <v>1518000</v>
          </cell>
          <cell r="AV866">
            <v>1314000</v>
          </cell>
          <cell r="AZ866">
            <v>1110000</v>
          </cell>
        </row>
        <row r="867">
          <cell r="Q867">
            <v>51319603</v>
          </cell>
          <cell r="S867">
            <v>61156640.240000002</v>
          </cell>
          <cell r="U867">
            <v>53671108.43</v>
          </cell>
          <cell r="V867">
            <v>45986258.560000002</v>
          </cell>
          <cell r="W867">
            <v>42861798.280000001</v>
          </cell>
          <cell r="Y867">
            <v>46455029.840000004</v>
          </cell>
          <cell r="AA867">
            <v>33198050.079999998</v>
          </cell>
          <cell r="AJ867">
            <v>13566287.666666666</v>
          </cell>
          <cell r="AN867">
            <v>31570324.82291666</v>
          </cell>
          <cell r="AR867">
            <v>46481724.653333329</v>
          </cell>
          <cell r="AV867">
            <v>45295664.994166665</v>
          </cell>
          <cell r="AZ867">
            <v>35547889.756250001</v>
          </cell>
        </row>
        <row r="868">
          <cell r="Q868">
            <v>412105</v>
          </cell>
          <cell r="S868">
            <v>412105</v>
          </cell>
          <cell r="U868">
            <v>412105</v>
          </cell>
          <cell r="V868">
            <v>412105</v>
          </cell>
          <cell r="W868">
            <v>412105</v>
          </cell>
          <cell r="Y868">
            <v>412105</v>
          </cell>
          <cell r="AA868">
            <v>412105</v>
          </cell>
          <cell r="AJ868">
            <v>412105</v>
          </cell>
          <cell r="AN868">
            <v>418938.33333333331</v>
          </cell>
          <cell r="AR868">
            <v>418938.33333333331</v>
          </cell>
          <cell r="AV868">
            <v>418938.33333333331</v>
          </cell>
          <cell r="AZ868">
            <v>412105</v>
          </cell>
        </row>
        <row r="869">
          <cell r="Q869">
            <v>10957.58</v>
          </cell>
          <cell r="S869">
            <v>10957.58</v>
          </cell>
          <cell r="U869">
            <v>10957.58</v>
          </cell>
          <cell r="V869">
            <v>10957.58</v>
          </cell>
          <cell r="W869">
            <v>10957.58</v>
          </cell>
          <cell r="Y869">
            <v>10957.58</v>
          </cell>
          <cell r="AA869">
            <v>0</v>
          </cell>
          <cell r="AJ869">
            <v>10957.58</v>
          </cell>
          <cell r="AN869">
            <v>10957.58</v>
          </cell>
          <cell r="AR869">
            <v>10957.58</v>
          </cell>
          <cell r="AV869">
            <v>7761.6191666666664</v>
          </cell>
          <cell r="AZ869">
            <v>4109.0924999999997</v>
          </cell>
        </row>
        <row r="870">
          <cell r="Q870">
            <v>21873416</v>
          </cell>
          <cell r="S870">
            <v>24583459.18</v>
          </cell>
          <cell r="U870">
            <v>17884000.309999999</v>
          </cell>
          <cell r="V870">
            <v>12103569.51</v>
          </cell>
          <cell r="W870">
            <v>11041233.23</v>
          </cell>
          <cell r="Y870">
            <v>11925189.720000001</v>
          </cell>
          <cell r="AA870">
            <v>8803009.2300000004</v>
          </cell>
          <cell r="AJ870">
            <v>4546441.333333333</v>
          </cell>
          <cell r="AN870">
            <v>11599413.176249998</v>
          </cell>
          <cell r="AR870">
            <v>15409380.136666665</v>
          </cell>
          <cell r="AV870">
            <v>13995143.177916666</v>
          </cell>
          <cell r="AZ870">
            <v>10087888.37125</v>
          </cell>
        </row>
        <row r="871">
          <cell r="Q871">
            <v>10470344</v>
          </cell>
          <cell r="S871">
            <v>10401686</v>
          </cell>
          <cell r="U871">
            <v>10333028</v>
          </cell>
          <cell r="V871">
            <v>10298699</v>
          </cell>
          <cell r="W871">
            <v>10264370</v>
          </cell>
          <cell r="Y871">
            <v>10195712</v>
          </cell>
          <cell r="AA871">
            <v>10127054</v>
          </cell>
          <cell r="AJ871">
            <v>10676318</v>
          </cell>
          <cell r="AN871">
            <v>10539002</v>
          </cell>
          <cell r="AR871">
            <v>10401686</v>
          </cell>
          <cell r="AV871">
            <v>10264370</v>
          </cell>
          <cell r="AZ871">
            <v>10127054</v>
          </cell>
        </row>
        <row r="872">
          <cell r="Q872">
            <v>0</v>
          </cell>
          <cell r="S872">
            <v>0</v>
          </cell>
          <cell r="U872">
            <v>0</v>
          </cell>
          <cell r="V872">
            <v>0</v>
          </cell>
          <cell r="W872">
            <v>0</v>
          </cell>
          <cell r="Y872">
            <v>0</v>
          </cell>
          <cell r="AA872">
            <v>0</v>
          </cell>
          <cell r="AJ872">
            <v>0</v>
          </cell>
          <cell r="AN872">
            <v>0</v>
          </cell>
          <cell r="AR872">
            <v>0</v>
          </cell>
          <cell r="AV872">
            <v>0</v>
          </cell>
          <cell r="AZ872">
            <v>0</v>
          </cell>
        </row>
        <row r="873">
          <cell r="Q873">
            <v>0</v>
          </cell>
          <cell r="S873">
            <v>0</v>
          </cell>
          <cell r="U873">
            <v>0</v>
          </cell>
          <cell r="V873">
            <v>0</v>
          </cell>
          <cell r="W873">
            <v>0</v>
          </cell>
          <cell r="Y873">
            <v>0</v>
          </cell>
          <cell r="AA873">
            <v>0</v>
          </cell>
          <cell r="AJ873">
            <v>21041834.5</v>
          </cell>
          <cell r="AN873">
            <v>18567887.875</v>
          </cell>
          <cell r="AR873">
            <v>2682323.5416666665</v>
          </cell>
          <cell r="AV873">
            <v>0</v>
          </cell>
          <cell r="AZ873">
            <v>0</v>
          </cell>
        </row>
        <row r="874">
          <cell r="Q874">
            <v>0</v>
          </cell>
          <cell r="S874">
            <v>0</v>
          </cell>
          <cell r="U874">
            <v>0</v>
          </cell>
          <cell r="V874">
            <v>0</v>
          </cell>
          <cell r="W874">
            <v>0</v>
          </cell>
          <cell r="Y874">
            <v>0</v>
          </cell>
          <cell r="AA874">
            <v>0</v>
          </cell>
          <cell r="AJ874">
            <v>0</v>
          </cell>
          <cell r="AN874">
            <v>0</v>
          </cell>
          <cell r="AR874">
            <v>0</v>
          </cell>
          <cell r="AV874">
            <v>0</v>
          </cell>
          <cell r="AZ874">
            <v>0</v>
          </cell>
        </row>
        <row r="875">
          <cell r="Q875">
            <v>84163082</v>
          </cell>
          <cell r="S875">
            <v>85322082</v>
          </cell>
          <cell r="U875">
            <v>86462082</v>
          </cell>
          <cell r="V875">
            <v>86872082</v>
          </cell>
          <cell r="W875">
            <v>87561082</v>
          </cell>
          <cell r="Y875">
            <v>88521082</v>
          </cell>
          <cell r="AA875">
            <v>89420041</v>
          </cell>
          <cell r="AJ875">
            <v>78708748.666666672</v>
          </cell>
          <cell r="AN875">
            <v>82151498.666666672</v>
          </cell>
          <cell r="AR875">
            <v>85085457</v>
          </cell>
          <cell r="AV875">
            <v>87313528.375</v>
          </cell>
          <cell r="AZ875">
            <v>88995389.708333328</v>
          </cell>
        </row>
        <row r="876">
          <cell r="Q876">
            <v>8428000</v>
          </cell>
          <cell r="S876">
            <v>7900000</v>
          </cell>
          <cell r="U876">
            <v>7331000</v>
          </cell>
          <cell r="V876">
            <v>7070000</v>
          </cell>
          <cell r="W876">
            <v>6799000</v>
          </cell>
          <cell r="Y876">
            <v>6239000</v>
          </cell>
          <cell r="AA876">
            <v>5686000</v>
          </cell>
          <cell r="AJ876">
            <v>9968875</v>
          </cell>
          <cell r="AN876">
            <v>8901791.666666666</v>
          </cell>
          <cell r="AR876">
            <v>7880750</v>
          </cell>
          <cell r="AV876">
            <v>6790041.666666667</v>
          </cell>
          <cell r="AZ876">
            <v>5706833.333333333</v>
          </cell>
        </row>
        <row r="877">
          <cell r="Q877">
            <v>0</v>
          </cell>
          <cell r="S877">
            <v>0</v>
          </cell>
          <cell r="U877">
            <v>0</v>
          </cell>
          <cell r="V877">
            <v>0</v>
          </cell>
          <cell r="W877">
            <v>0</v>
          </cell>
          <cell r="Y877">
            <v>0</v>
          </cell>
          <cell r="AA877">
            <v>0</v>
          </cell>
          <cell r="AJ877">
            <v>-18832.5</v>
          </cell>
          <cell r="AN877">
            <v>-9416.25</v>
          </cell>
          <cell r="AR877">
            <v>0</v>
          </cell>
          <cell r="AV877">
            <v>0</v>
          </cell>
          <cell r="AZ877">
            <v>0</v>
          </cell>
        </row>
        <row r="878">
          <cell r="Q878">
            <v>81336</v>
          </cell>
          <cell r="S878">
            <v>81336</v>
          </cell>
          <cell r="U878">
            <v>69336</v>
          </cell>
          <cell r="V878">
            <v>69336</v>
          </cell>
          <cell r="W878">
            <v>57336</v>
          </cell>
          <cell r="Y878">
            <v>57336</v>
          </cell>
          <cell r="AA878">
            <v>45336</v>
          </cell>
          <cell r="AJ878">
            <v>138877.66666666666</v>
          </cell>
          <cell r="AN878">
            <v>105461</v>
          </cell>
          <cell r="AR878">
            <v>79544.333333333328</v>
          </cell>
          <cell r="AV878">
            <v>61377.666666666664</v>
          </cell>
          <cell r="AZ878">
            <v>45711</v>
          </cell>
        </row>
        <row r="879">
          <cell r="Q879">
            <v>31824059</v>
          </cell>
          <cell r="S879">
            <v>48441511.850000001</v>
          </cell>
          <cell r="U879">
            <v>57269737.200000003</v>
          </cell>
          <cell r="V879">
            <v>53394534.020000003</v>
          </cell>
          <cell r="W879">
            <v>53534945.759999998</v>
          </cell>
          <cell r="Y879">
            <v>47911050.890000001</v>
          </cell>
          <cell r="AA879">
            <v>31772828.899999999</v>
          </cell>
          <cell r="AJ879">
            <v>5933293.9333333336</v>
          </cell>
          <cell r="AN879">
            <v>20612859.430833332</v>
          </cell>
          <cell r="AR879">
            <v>37396950.076249994</v>
          </cell>
          <cell r="AV879">
            <v>44130255.040416665</v>
          </cell>
          <cell r="AZ879">
            <v>39968882.63750001</v>
          </cell>
        </row>
        <row r="880">
          <cell r="Q880">
            <v>-118022</v>
          </cell>
          <cell r="S880">
            <v>-118022</v>
          </cell>
          <cell r="U880">
            <v>0</v>
          </cell>
          <cell r="V880">
            <v>0</v>
          </cell>
          <cell r="W880">
            <v>0</v>
          </cell>
          <cell r="Y880">
            <v>0</v>
          </cell>
          <cell r="AA880">
            <v>0</v>
          </cell>
          <cell r="AJ880">
            <v>-149599.33333333334</v>
          </cell>
          <cell r="AN880">
            <v>-173532.625</v>
          </cell>
          <cell r="AR880">
            <v>-172652.375</v>
          </cell>
          <cell r="AV880">
            <v>-24587.916666666668</v>
          </cell>
          <cell r="AZ880">
            <v>0</v>
          </cell>
        </row>
        <row r="881">
          <cell r="Q881">
            <v>0</v>
          </cell>
          <cell r="S881">
            <v>0</v>
          </cell>
          <cell r="U881">
            <v>0</v>
          </cell>
          <cell r="V881">
            <v>0</v>
          </cell>
          <cell r="W881">
            <v>0</v>
          </cell>
          <cell r="Y881">
            <v>0</v>
          </cell>
          <cell r="AA881">
            <v>0</v>
          </cell>
          <cell r="AJ881">
            <v>0</v>
          </cell>
          <cell r="AN881">
            <v>0</v>
          </cell>
          <cell r="AR881">
            <v>0</v>
          </cell>
          <cell r="AV881">
            <v>0</v>
          </cell>
          <cell r="AZ881">
            <v>0</v>
          </cell>
        </row>
        <row r="882">
          <cell r="Q882">
            <v>33855518</v>
          </cell>
          <cell r="S882">
            <v>45405962.369999997</v>
          </cell>
          <cell r="U882">
            <v>40388500.93</v>
          </cell>
          <cell r="V882">
            <v>33052637.399999999</v>
          </cell>
          <cell r="W882">
            <v>32084662.48</v>
          </cell>
          <cell r="Y882">
            <v>31770776.969999999</v>
          </cell>
          <cell r="AA882">
            <v>24082491.969999999</v>
          </cell>
          <cell r="AJ882">
            <v>5453107.4366666665</v>
          </cell>
          <cell r="AN882">
            <v>18107765.056250002</v>
          </cell>
          <cell r="AR882">
            <v>28325122.659583334</v>
          </cell>
          <cell r="AV882">
            <v>32870980.846250001</v>
          </cell>
          <cell r="AZ882">
            <v>29547765.144166667</v>
          </cell>
        </row>
        <row r="883">
          <cell r="Q883">
            <v>-65675</v>
          </cell>
          <cell r="S883">
            <v>-65675</v>
          </cell>
          <cell r="U883">
            <v>0</v>
          </cell>
          <cell r="V883">
            <v>0</v>
          </cell>
          <cell r="W883">
            <v>0</v>
          </cell>
          <cell r="Y883">
            <v>0</v>
          </cell>
          <cell r="AA883">
            <v>0</v>
          </cell>
          <cell r="AJ883">
            <v>-54035.708333333336</v>
          </cell>
          <cell r="AN883">
            <v>-67457.5</v>
          </cell>
          <cell r="AR883">
            <v>-64567.208333333336</v>
          </cell>
          <cell r="AV883">
            <v>-13682.291666666666</v>
          </cell>
          <cell r="AZ883">
            <v>0</v>
          </cell>
        </row>
        <row r="884">
          <cell r="Q884">
            <v>2716379</v>
          </cell>
          <cell r="S884">
            <v>2716379</v>
          </cell>
          <cell r="U884">
            <v>2862379</v>
          </cell>
          <cell r="V884">
            <v>2862379</v>
          </cell>
          <cell r="W884">
            <v>3135379</v>
          </cell>
          <cell r="Y884">
            <v>3135379</v>
          </cell>
          <cell r="AA884">
            <v>2955379</v>
          </cell>
          <cell r="AJ884">
            <v>2542699.5416666665</v>
          </cell>
          <cell r="AN884">
            <v>2683864.875</v>
          </cell>
          <cell r="AR884">
            <v>2784405.2083333335</v>
          </cell>
          <cell r="AV884">
            <v>2929129</v>
          </cell>
          <cell r="AZ884">
            <v>3022129</v>
          </cell>
        </row>
        <row r="885">
          <cell r="Q885">
            <v>235348</v>
          </cell>
          <cell r="S885">
            <v>235348</v>
          </cell>
          <cell r="U885">
            <v>282348</v>
          </cell>
          <cell r="V885">
            <v>282348</v>
          </cell>
          <cell r="W885">
            <v>409348</v>
          </cell>
          <cell r="Y885">
            <v>409348</v>
          </cell>
          <cell r="AA885">
            <v>483348</v>
          </cell>
          <cell r="AJ885">
            <v>232889.66666666666</v>
          </cell>
          <cell r="AN885">
            <v>241223</v>
          </cell>
          <cell r="AR885">
            <v>287056.33333333331</v>
          </cell>
          <cell r="AV885">
            <v>366848</v>
          </cell>
          <cell r="AZ885">
            <v>470848</v>
          </cell>
        </row>
        <row r="886">
          <cell r="AV886">
            <v>0</v>
          </cell>
          <cell r="AZ886">
            <v>13375</v>
          </cell>
        </row>
        <row r="887">
          <cell r="Q887">
            <v>0</v>
          </cell>
          <cell r="S887">
            <v>0</v>
          </cell>
          <cell r="U887">
            <v>0</v>
          </cell>
          <cell r="V887">
            <v>0</v>
          </cell>
          <cell r="W887">
            <v>0</v>
          </cell>
          <cell r="Y887">
            <v>0</v>
          </cell>
          <cell r="AA887">
            <v>0</v>
          </cell>
          <cell r="AJ887">
            <v>120250</v>
          </cell>
          <cell r="AN887">
            <v>52250</v>
          </cell>
          <cell r="AR887">
            <v>12250</v>
          </cell>
          <cell r="AV887">
            <v>0</v>
          </cell>
          <cell r="AZ887">
            <v>0</v>
          </cell>
        </row>
        <row r="888">
          <cell r="AV888">
            <v>0</v>
          </cell>
          <cell r="AZ888">
            <v>0</v>
          </cell>
        </row>
        <row r="889">
          <cell r="Q889">
            <v>0</v>
          </cell>
          <cell r="S889">
            <v>0</v>
          </cell>
          <cell r="U889">
            <v>0</v>
          </cell>
          <cell r="V889">
            <v>0</v>
          </cell>
          <cell r="W889">
            <v>0</v>
          </cell>
          <cell r="Y889">
            <v>0</v>
          </cell>
          <cell r="AA889">
            <v>0</v>
          </cell>
          <cell r="AJ889">
            <v>26442.333333333332</v>
          </cell>
          <cell r="AN889">
            <v>17245</v>
          </cell>
          <cell r="AR889">
            <v>8047.666666666667</v>
          </cell>
          <cell r="AV889">
            <v>0</v>
          </cell>
          <cell r="AZ889">
            <v>0</v>
          </cell>
        </row>
        <row r="890">
          <cell r="Q890">
            <v>0</v>
          </cell>
          <cell r="S890">
            <v>0</v>
          </cell>
          <cell r="U890">
            <v>0</v>
          </cell>
          <cell r="V890">
            <v>0</v>
          </cell>
          <cell r="W890">
            <v>0</v>
          </cell>
          <cell r="Y890">
            <v>0</v>
          </cell>
          <cell r="AA890">
            <v>0</v>
          </cell>
          <cell r="AJ890">
            <v>0</v>
          </cell>
          <cell r="AN890">
            <v>0</v>
          </cell>
          <cell r="AR890">
            <v>0</v>
          </cell>
          <cell r="AV890">
            <v>0</v>
          </cell>
          <cell r="AZ890">
            <v>0</v>
          </cell>
        </row>
        <row r="891">
          <cell r="Q891">
            <v>10615233</v>
          </cell>
          <cell r="S891">
            <v>10615233</v>
          </cell>
          <cell r="U891">
            <v>10490233</v>
          </cell>
          <cell r="V891">
            <v>10490233</v>
          </cell>
          <cell r="W891">
            <v>10261233</v>
          </cell>
          <cell r="Y891">
            <v>10261233</v>
          </cell>
          <cell r="AA891">
            <v>10550233</v>
          </cell>
          <cell r="AJ891">
            <v>10022368.916666666</v>
          </cell>
          <cell r="AN891">
            <v>10320415.25</v>
          </cell>
          <cell r="AR891">
            <v>10429919.916666666</v>
          </cell>
          <cell r="AV891">
            <v>10488608</v>
          </cell>
          <cell r="AZ891">
            <v>10610608</v>
          </cell>
        </row>
        <row r="892">
          <cell r="Q892">
            <v>1471718</v>
          </cell>
          <cell r="S892">
            <v>1471718</v>
          </cell>
          <cell r="U892">
            <v>1348718</v>
          </cell>
          <cell r="V892">
            <v>1348718</v>
          </cell>
          <cell r="W892">
            <v>1225718</v>
          </cell>
          <cell r="Y892">
            <v>1225718</v>
          </cell>
          <cell r="AA892">
            <v>1102718</v>
          </cell>
          <cell r="AJ892">
            <v>1551676.3333333333</v>
          </cell>
          <cell r="AN892">
            <v>1507968</v>
          </cell>
          <cell r="AR892">
            <v>1413634.6666666667</v>
          </cell>
          <cell r="AV892">
            <v>1266718</v>
          </cell>
          <cell r="AZ892">
            <v>1102718</v>
          </cell>
        </row>
        <row r="893">
          <cell r="Q893">
            <v>1235000</v>
          </cell>
          <cell r="S893">
            <v>1235000</v>
          </cell>
          <cell r="U893">
            <v>1235000</v>
          </cell>
          <cell r="V893">
            <v>1235000</v>
          </cell>
          <cell r="W893">
            <v>1235000</v>
          </cell>
          <cell r="Y893">
            <v>1235000</v>
          </cell>
          <cell r="AA893">
            <v>1235000</v>
          </cell>
          <cell r="AJ893">
            <v>51458.333333333336</v>
          </cell>
          <cell r="AN893">
            <v>463125</v>
          </cell>
          <cell r="AR893">
            <v>874791.66666666663</v>
          </cell>
          <cell r="AV893">
            <v>1235000</v>
          </cell>
          <cell r="AZ893">
            <v>1235000</v>
          </cell>
        </row>
        <row r="894">
          <cell r="Q894">
            <v>0</v>
          </cell>
          <cell r="S894">
            <v>0</v>
          </cell>
          <cell r="U894">
            <v>0</v>
          </cell>
          <cell r="V894">
            <v>0</v>
          </cell>
          <cell r="W894">
            <v>0</v>
          </cell>
          <cell r="Y894">
            <v>0</v>
          </cell>
          <cell r="AA894">
            <v>0</v>
          </cell>
          <cell r="AJ894">
            <v>0</v>
          </cell>
          <cell r="AN894">
            <v>0</v>
          </cell>
          <cell r="AR894">
            <v>0</v>
          </cell>
          <cell r="AV894">
            <v>0</v>
          </cell>
          <cell r="AZ894">
            <v>0</v>
          </cell>
        </row>
        <row r="895">
          <cell r="Q895">
            <v>0</v>
          </cell>
          <cell r="S895">
            <v>0</v>
          </cell>
          <cell r="U895">
            <v>0</v>
          </cell>
          <cell r="V895">
            <v>0</v>
          </cell>
          <cell r="W895">
            <v>0</v>
          </cell>
          <cell r="Y895">
            <v>0</v>
          </cell>
          <cell r="AA895">
            <v>0</v>
          </cell>
          <cell r="AJ895">
            <v>0</v>
          </cell>
          <cell r="AN895">
            <v>0</v>
          </cell>
          <cell r="AR895">
            <v>0</v>
          </cell>
          <cell r="AV895">
            <v>0</v>
          </cell>
          <cell r="AZ895">
            <v>0</v>
          </cell>
        </row>
        <row r="896">
          <cell r="Q896">
            <v>1595730</v>
          </cell>
          <cell r="S896">
            <v>1595730</v>
          </cell>
          <cell r="U896">
            <v>0</v>
          </cell>
          <cell r="V896">
            <v>0</v>
          </cell>
          <cell r="W896">
            <v>0</v>
          </cell>
          <cell r="Y896">
            <v>0</v>
          </cell>
          <cell r="AA896">
            <v>0</v>
          </cell>
          <cell r="AJ896">
            <v>1143743.6666666667</v>
          </cell>
          <cell r="AN896">
            <v>1174501.25</v>
          </cell>
          <cell r="AR896">
            <v>796450.70833333337</v>
          </cell>
          <cell r="AV896">
            <v>332443.75</v>
          </cell>
          <cell r="AZ896">
            <v>0</v>
          </cell>
        </row>
        <row r="897">
          <cell r="Q897">
            <v>0</v>
          </cell>
          <cell r="S897">
            <v>0</v>
          </cell>
          <cell r="U897">
            <v>0</v>
          </cell>
          <cell r="V897">
            <v>0</v>
          </cell>
          <cell r="W897">
            <v>0</v>
          </cell>
          <cell r="Y897">
            <v>0</v>
          </cell>
          <cell r="AA897">
            <v>0</v>
          </cell>
          <cell r="AJ897">
            <v>17054.625</v>
          </cell>
          <cell r="AN897">
            <v>12985.125</v>
          </cell>
          <cell r="AR897">
            <v>4620.416666666667</v>
          </cell>
          <cell r="AV897">
            <v>0</v>
          </cell>
          <cell r="AZ897">
            <v>0</v>
          </cell>
        </row>
        <row r="898">
          <cell r="Q898">
            <v>1369000</v>
          </cell>
          <cell r="S898">
            <v>1369000</v>
          </cell>
          <cell r="U898">
            <v>1294000</v>
          </cell>
          <cell r="V898">
            <v>1294000</v>
          </cell>
          <cell r="W898">
            <v>1238000</v>
          </cell>
          <cell r="Y898">
            <v>1238000</v>
          </cell>
          <cell r="AA898">
            <v>1163000</v>
          </cell>
          <cell r="AJ898">
            <v>1619500</v>
          </cell>
          <cell r="AN898">
            <v>1606500</v>
          </cell>
          <cell r="AR898">
            <v>1429291.6666666667</v>
          </cell>
          <cell r="AV898">
            <v>1241833.3333333333</v>
          </cell>
          <cell r="AZ898">
            <v>1053375</v>
          </cell>
        </row>
        <row r="899">
          <cell r="U899">
            <v>1614443</v>
          </cell>
          <cell r="V899">
            <v>1614443</v>
          </cell>
          <cell r="W899">
            <v>1530937</v>
          </cell>
          <cell r="Y899">
            <v>1530937</v>
          </cell>
          <cell r="AA899">
            <v>1447431</v>
          </cell>
          <cell r="AJ899">
            <v>0</v>
          </cell>
          <cell r="AN899">
            <v>201805.375</v>
          </cell>
          <cell r="AR899">
            <v>722555.95833333337</v>
          </cell>
          <cell r="AV899">
            <v>1205032.9583333333</v>
          </cell>
          <cell r="AZ899">
            <v>1447431</v>
          </cell>
        </row>
        <row r="900">
          <cell r="AA900">
            <v>241945</v>
          </cell>
          <cell r="AR900">
            <v>0</v>
          </cell>
          <cell r="AV900">
            <v>70567.291666666672</v>
          </cell>
          <cell r="AZ900">
            <v>151215.625</v>
          </cell>
        </row>
        <row r="901">
          <cell r="Q901">
            <v>0</v>
          </cell>
          <cell r="S901">
            <v>0</v>
          </cell>
          <cell r="U901">
            <v>0</v>
          </cell>
          <cell r="V901">
            <v>0</v>
          </cell>
          <cell r="W901">
            <v>0</v>
          </cell>
          <cell r="Y901">
            <v>0</v>
          </cell>
          <cell r="AA901">
            <v>0</v>
          </cell>
          <cell r="AJ901">
            <v>0</v>
          </cell>
          <cell r="AN901">
            <v>0</v>
          </cell>
          <cell r="AR901">
            <v>0</v>
          </cell>
          <cell r="AV901">
            <v>0</v>
          </cell>
          <cell r="AZ901">
            <v>0</v>
          </cell>
        </row>
        <row r="902">
          <cell r="Q902">
            <v>-122602</v>
          </cell>
          <cell r="S902">
            <v>-122602</v>
          </cell>
          <cell r="U902">
            <v>0</v>
          </cell>
          <cell r="V902">
            <v>0</v>
          </cell>
          <cell r="W902">
            <v>0</v>
          </cell>
          <cell r="Y902">
            <v>0</v>
          </cell>
          <cell r="AA902">
            <v>0</v>
          </cell>
          <cell r="AJ902">
            <v>-64958.666666666664</v>
          </cell>
          <cell r="AN902">
            <v>-88144.125</v>
          </cell>
          <cell r="AR902">
            <v>-84224.375</v>
          </cell>
          <cell r="AV902">
            <v>-25542.083333333332</v>
          </cell>
          <cell r="AZ902">
            <v>0</v>
          </cell>
        </row>
        <row r="903">
          <cell r="Q903">
            <v>0</v>
          </cell>
          <cell r="S903">
            <v>0</v>
          </cell>
          <cell r="U903">
            <v>0</v>
          </cell>
          <cell r="V903">
            <v>0</v>
          </cell>
          <cell r="W903">
            <v>0</v>
          </cell>
          <cell r="Y903">
            <v>0</v>
          </cell>
          <cell r="AA903">
            <v>0</v>
          </cell>
          <cell r="AJ903">
            <v>0</v>
          </cell>
          <cell r="AN903">
            <v>0</v>
          </cell>
          <cell r="AR903">
            <v>0</v>
          </cell>
          <cell r="AV903">
            <v>0</v>
          </cell>
          <cell r="AZ903">
            <v>0</v>
          </cell>
        </row>
        <row r="904">
          <cell r="Q904">
            <v>-215214</v>
          </cell>
          <cell r="S904">
            <v>-215214</v>
          </cell>
          <cell r="U904">
            <v>0</v>
          </cell>
          <cell r="V904">
            <v>0</v>
          </cell>
          <cell r="W904">
            <v>0</v>
          </cell>
          <cell r="Y904">
            <v>0</v>
          </cell>
          <cell r="AA904">
            <v>0</v>
          </cell>
          <cell r="AJ904">
            <v>-66793.5</v>
          </cell>
          <cell r="AN904">
            <v>-107338.125</v>
          </cell>
          <cell r="AR904">
            <v>-96820.25</v>
          </cell>
          <cell r="AV904">
            <v>-44836.25</v>
          </cell>
          <cell r="AZ904">
            <v>0</v>
          </cell>
        </row>
        <row r="905">
          <cell r="Q905">
            <v>0</v>
          </cell>
          <cell r="S905">
            <v>0</v>
          </cell>
          <cell r="U905">
            <v>0</v>
          </cell>
          <cell r="V905">
            <v>0</v>
          </cell>
          <cell r="W905">
            <v>0</v>
          </cell>
          <cell r="Y905">
            <v>0</v>
          </cell>
          <cell r="AA905">
            <v>0</v>
          </cell>
          <cell r="AJ905">
            <v>0</v>
          </cell>
          <cell r="AN905">
            <v>0</v>
          </cell>
          <cell r="AR905">
            <v>0</v>
          </cell>
          <cell r="AV905">
            <v>0</v>
          </cell>
          <cell r="AZ905">
            <v>0</v>
          </cell>
        </row>
        <row r="906">
          <cell r="Q906">
            <v>2461388</v>
          </cell>
          <cell r="S906">
            <v>2880388</v>
          </cell>
          <cell r="U906">
            <v>3365388</v>
          </cell>
          <cell r="V906">
            <v>3348388</v>
          </cell>
          <cell r="W906">
            <v>3346388</v>
          </cell>
          <cell r="Y906">
            <v>3504388</v>
          </cell>
          <cell r="AA906">
            <v>11137388</v>
          </cell>
          <cell r="AJ906">
            <v>1175805.0833333333</v>
          </cell>
          <cell r="AN906">
            <v>1953211.75</v>
          </cell>
          <cell r="AR906">
            <v>2811951.75</v>
          </cell>
          <cell r="AV906">
            <v>5458513</v>
          </cell>
          <cell r="AZ906">
            <v>9448763</v>
          </cell>
        </row>
        <row r="907">
          <cell r="Q907">
            <v>0</v>
          </cell>
          <cell r="S907">
            <v>0</v>
          </cell>
          <cell r="U907">
            <v>0</v>
          </cell>
          <cell r="V907">
            <v>0</v>
          </cell>
          <cell r="W907">
            <v>0</v>
          </cell>
          <cell r="Y907">
            <v>0</v>
          </cell>
          <cell r="AA907">
            <v>0</v>
          </cell>
          <cell r="AJ907">
            <v>0</v>
          </cell>
          <cell r="AN907">
            <v>0</v>
          </cell>
          <cell r="AR907">
            <v>0</v>
          </cell>
          <cell r="AV907">
            <v>0</v>
          </cell>
          <cell r="AZ907">
            <v>0</v>
          </cell>
        </row>
        <row r="908">
          <cell r="Q908">
            <v>0</v>
          </cell>
          <cell r="S908">
            <v>0</v>
          </cell>
          <cell r="U908">
            <v>0</v>
          </cell>
          <cell r="V908">
            <v>0</v>
          </cell>
          <cell r="W908">
            <v>0</v>
          </cell>
          <cell r="Y908">
            <v>0</v>
          </cell>
          <cell r="AA908">
            <v>0</v>
          </cell>
          <cell r="AJ908">
            <v>0</v>
          </cell>
          <cell r="AN908">
            <v>0</v>
          </cell>
          <cell r="AR908">
            <v>0</v>
          </cell>
          <cell r="AV908">
            <v>0</v>
          </cell>
          <cell r="AZ908">
            <v>0</v>
          </cell>
        </row>
        <row r="909">
          <cell r="Q909">
            <v>0</v>
          </cell>
          <cell r="S909">
            <v>0</v>
          </cell>
          <cell r="U909">
            <v>0</v>
          </cell>
          <cell r="V909">
            <v>0</v>
          </cell>
          <cell r="W909">
            <v>0</v>
          </cell>
          <cell r="Y909">
            <v>0</v>
          </cell>
          <cell r="AA909">
            <v>0</v>
          </cell>
          <cell r="AJ909">
            <v>0</v>
          </cell>
          <cell r="AN909">
            <v>0</v>
          </cell>
          <cell r="AR909">
            <v>0</v>
          </cell>
          <cell r="AV909">
            <v>0</v>
          </cell>
          <cell r="AZ909">
            <v>0</v>
          </cell>
        </row>
        <row r="910">
          <cell r="Q910">
            <v>0</v>
          </cell>
          <cell r="S910">
            <v>0</v>
          </cell>
          <cell r="U910">
            <v>0</v>
          </cell>
          <cell r="V910">
            <v>0</v>
          </cell>
          <cell r="W910">
            <v>138460</v>
          </cell>
          <cell r="Y910">
            <v>138460</v>
          </cell>
          <cell r="AA910">
            <v>211549</v>
          </cell>
          <cell r="AJ910">
            <v>0</v>
          </cell>
          <cell r="AN910">
            <v>0</v>
          </cell>
          <cell r="AR910">
            <v>28845.833333333332</v>
          </cell>
          <cell r="AV910">
            <v>99254.958333333328</v>
          </cell>
          <cell r="AZ910">
            <v>211995.125</v>
          </cell>
        </row>
        <row r="911">
          <cell r="Q911">
            <v>0</v>
          </cell>
          <cell r="S911">
            <v>0</v>
          </cell>
          <cell r="U911">
            <v>0</v>
          </cell>
          <cell r="V911">
            <v>0</v>
          </cell>
          <cell r="W911">
            <v>0</v>
          </cell>
          <cell r="Y911">
            <v>0</v>
          </cell>
          <cell r="AA911">
            <v>0</v>
          </cell>
          <cell r="AJ911">
            <v>0</v>
          </cell>
          <cell r="AN911">
            <v>0</v>
          </cell>
          <cell r="AR911">
            <v>0</v>
          </cell>
          <cell r="AV911">
            <v>0</v>
          </cell>
          <cell r="AZ911">
            <v>0</v>
          </cell>
        </row>
        <row r="912">
          <cell r="Q912">
            <v>0</v>
          </cell>
          <cell r="S912">
            <v>0</v>
          </cell>
          <cell r="U912">
            <v>0</v>
          </cell>
          <cell r="V912">
            <v>0</v>
          </cell>
          <cell r="W912">
            <v>0</v>
          </cell>
          <cell r="Y912">
            <v>0</v>
          </cell>
          <cell r="AA912">
            <v>0</v>
          </cell>
          <cell r="AJ912">
            <v>-154658.70833333334</v>
          </cell>
          <cell r="AN912">
            <v>-100864.375</v>
          </cell>
          <cell r="AR912">
            <v>-47070.041666666664</v>
          </cell>
          <cell r="AV912">
            <v>0</v>
          </cell>
          <cell r="AZ912">
            <v>0</v>
          </cell>
        </row>
        <row r="913">
          <cell r="Q913">
            <v>5227770</v>
          </cell>
          <cell r="S913">
            <v>5227770</v>
          </cell>
          <cell r="U913">
            <v>863426</v>
          </cell>
          <cell r="V913">
            <v>863426</v>
          </cell>
          <cell r="W913">
            <v>863426</v>
          </cell>
          <cell r="Y913">
            <v>863426</v>
          </cell>
          <cell r="AA913">
            <v>426</v>
          </cell>
          <cell r="AJ913">
            <v>3554394.2083333335</v>
          </cell>
          <cell r="AN913">
            <v>3523917.375</v>
          </cell>
          <cell r="AR913">
            <v>2773613.25</v>
          </cell>
          <cell r="AV913">
            <v>1520956</v>
          </cell>
          <cell r="AZ913">
            <v>323997.75</v>
          </cell>
        </row>
        <row r="914">
          <cell r="Q914">
            <v>0</v>
          </cell>
          <cell r="S914">
            <v>0</v>
          </cell>
          <cell r="U914">
            <v>0</v>
          </cell>
          <cell r="V914">
            <v>0</v>
          </cell>
          <cell r="W914">
            <v>0</v>
          </cell>
          <cell r="Y914">
            <v>0</v>
          </cell>
          <cell r="AA914">
            <v>0</v>
          </cell>
          <cell r="AJ914">
            <v>0</v>
          </cell>
          <cell r="AN914">
            <v>0</v>
          </cell>
          <cell r="AR914">
            <v>0</v>
          </cell>
          <cell r="AV914">
            <v>0</v>
          </cell>
          <cell r="AZ914">
            <v>0</v>
          </cell>
        </row>
        <row r="915">
          <cell r="Q915">
            <v>0</v>
          </cell>
          <cell r="S915">
            <v>0</v>
          </cell>
          <cell r="U915">
            <v>0</v>
          </cell>
          <cell r="V915">
            <v>0</v>
          </cell>
          <cell r="W915">
            <v>0</v>
          </cell>
          <cell r="Y915">
            <v>0</v>
          </cell>
          <cell r="AA915">
            <v>0</v>
          </cell>
          <cell r="AJ915">
            <v>0</v>
          </cell>
          <cell r="AN915">
            <v>0</v>
          </cell>
          <cell r="AR915">
            <v>0</v>
          </cell>
          <cell r="AV915">
            <v>0</v>
          </cell>
          <cell r="AZ915">
            <v>0</v>
          </cell>
        </row>
        <row r="916">
          <cell r="Q916">
            <v>0</v>
          </cell>
          <cell r="S916">
            <v>0</v>
          </cell>
          <cell r="U916">
            <v>0</v>
          </cell>
          <cell r="V916">
            <v>0</v>
          </cell>
          <cell r="W916">
            <v>0</v>
          </cell>
          <cell r="Y916">
            <v>0</v>
          </cell>
          <cell r="AA916">
            <v>0</v>
          </cell>
          <cell r="AJ916">
            <v>0</v>
          </cell>
          <cell r="AN916">
            <v>0</v>
          </cell>
          <cell r="AR916">
            <v>0</v>
          </cell>
          <cell r="AV916">
            <v>0</v>
          </cell>
          <cell r="AZ916">
            <v>0</v>
          </cell>
        </row>
        <row r="917">
          <cell r="Q917">
            <v>159437</v>
          </cell>
          <cell r="S917">
            <v>159437</v>
          </cell>
          <cell r="U917">
            <v>159437</v>
          </cell>
          <cell r="V917">
            <v>159437</v>
          </cell>
          <cell r="W917">
            <v>159437</v>
          </cell>
          <cell r="Y917">
            <v>159437</v>
          </cell>
          <cell r="AA917">
            <v>159437</v>
          </cell>
          <cell r="AJ917">
            <v>159437</v>
          </cell>
          <cell r="AN917">
            <v>159437</v>
          </cell>
          <cell r="AR917">
            <v>159437</v>
          </cell>
          <cell r="AV917">
            <v>159437</v>
          </cell>
          <cell r="AZ917">
            <v>159437</v>
          </cell>
        </row>
        <row r="918">
          <cell r="Q918">
            <v>1732586</v>
          </cell>
          <cell r="S918">
            <v>1725586</v>
          </cell>
          <cell r="U918">
            <v>1696586</v>
          </cell>
          <cell r="V918">
            <v>1694586</v>
          </cell>
          <cell r="W918">
            <v>1696586</v>
          </cell>
          <cell r="Y918">
            <v>200586</v>
          </cell>
          <cell r="AA918">
            <v>49586</v>
          </cell>
          <cell r="AJ918">
            <v>1050044.3333333333</v>
          </cell>
          <cell r="AN918">
            <v>1369544.3333333333</v>
          </cell>
          <cell r="AR918">
            <v>1469252.6666666667</v>
          </cell>
          <cell r="AV918">
            <v>989252.66666666663</v>
          </cell>
          <cell r="AZ918">
            <v>431586</v>
          </cell>
        </row>
        <row r="919">
          <cell r="Q919">
            <v>0</v>
          </cell>
          <cell r="S919">
            <v>0</v>
          </cell>
          <cell r="U919">
            <v>0</v>
          </cell>
          <cell r="V919">
            <v>0</v>
          </cell>
          <cell r="W919">
            <v>0</v>
          </cell>
          <cell r="Y919">
            <v>0</v>
          </cell>
          <cell r="AA919">
            <v>0</v>
          </cell>
          <cell r="AJ919">
            <v>0</v>
          </cell>
          <cell r="AN919">
            <v>0</v>
          </cell>
          <cell r="AR919">
            <v>0</v>
          </cell>
          <cell r="AV919">
            <v>0</v>
          </cell>
          <cell r="AZ919">
            <v>0</v>
          </cell>
        </row>
        <row r="920">
          <cell r="Q920">
            <v>0</v>
          </cell>
          <cell r="S920">
            <v>0</v>
          </cell>
          <cell r="U920">
            <v>0</v>
          </cell>
          <cell r="V920">
            <v>0</v>
          </cell>
          <cell r="W920">
            <v>0</v>
          </cell>
          <cell r="Y920">
            <v>0</v>
          </cell>
          <cell r="AA920">
            <v>0</v>
          </cell>
          <cell r="AJ920">
            <v>0</v>
          </cell>
          <cell r="AN920">
            <v>0</v>
          </cell>
          <cell r="AR920">
            <v>0</v>
          </cell>
          <cell r="AV920">
            <v>0</v>
          </cell>
          <cell r="AZ920">
            <v>0</v>
          </cell>
        </row>
        <row r="921">
          <cell r="Q921">
            <v>199681</v>
          </cell>
          <cell r="S921">
            <v>198437</v>
          </cell>
          <cell r="U921">
            <v>197193</v>
          </cell>
          <cell r="V921">
            <v>196571</v>
          </cell>
          <cell r="W921">
            <v>195949</v>
          </cell>
          <cell r="Y921">
            <v>194705</v>
          </cell>
          <cell r="AA921">
            <v>193461</v>
          </cell>
          <cell r="AJ921">
            <v>203413</v>
          </cell>
          <cell r="AN921">
            <v>200925</v>
          </cell>
          <cell r="AR921">
            <v>198437</v>
          </cell>
          <cell r="AV921">
            <v>195949</v>
          </cell>
          <cell r="AZ921">
            <v>193461</v>
          </cell>
        </row>
        <row r="922">
          <cell r="Q922">
            <v>0</v>
          </cell>
          <cell r="S922">
            <v>0</v>
          </cell>
          <cell r="U922">
            <v>0</v>
          </cell>
          <cell r="V922">
            <v>0</v>
          </cell>
          <cell r="W922">
            <v>0</v>
          </cell>
          <cell r="Y922">
            <v>0</v>
          </cell>
          <cell r="AA922">
            <v>0</v>
          </cell>
          <cell r="AJ922">
            <v>0</v>
          </cell>
          <cell r="AN922">
            <v>0</v>
          </cell>
          <cell r="AR922">
            <v>0</v>
          </cell>
          <cell r="AV922">
            <v>0</v>
          </cell>
          <cell r="AZ922">
            <v>0</v>
          </cell>
        </row>
        <row r="923">
          <cell r="Q923">
            <v>0</v>
          </cell>
          <cell r="S923">
            <v>0</v>
          </cell>
          <cell r="U923">
            <v>0</v>
          </cell>
          <cell r="V923">
            <v>0</v>
          </cell>
          <cell r="W923">
            <v>0</v>
          </cell>
          <cell r="Y923">
            <v>0</v>
          </cell>
          <cell r="AA923">
            <v>0</v>
          </cell>
          <cell r="AJ923">
            <v>0</v>
          </cell>
          <cell r="AN923">
            <v>0</v>
          </cell>
          <cell r="AR923">
            <v>0</v>
          </cell>
          <cell r="AV923">
            <v>0</v>
          </cell>
          <cell r="AZ923">
            <v>0</v>
          </cell>
        </row>
        <row r="924">
          <cell r="Q924">
            <v>0</v>
          </cell>
          <cell r="S924">
            <v>0</v>
          </cell>
          <cell r="U924">
            <v>0</v>
          </cell>
          <cell r="V924">
            <v>0</v>
          </cell>
          <cell r="W924">
            <v>0</v>
          </cell>
          <cell r="Y924">
            <v>0</v>
          </cell>
          <cell r="AA924">
            <v>0</v>
          </cell>
          <cell r="AJ924">
            <v>0</v>
          </cell>
          <cell r="AN924">
            <v>0</v>
          </cell>
          <cell r="AR924">
            <v>0</v>
          </cell>
          <cell r="AV924">
            <v>0</v>
          </cell>
          <cell r="AZ924">
            <v>0</v>
          </cell>
        </row>
        <row r="925">
          <cell r="Q925">
            <v>0</v>
          </cell>
          <cell r="S925">
            <v>2042000</v>
          </cell>
          <cell r="U925">
            <v>0</v>
          </cell>
          <cell r="V925">
            <v>0</v>
          </cell>
          <cell r="W925">
            <v>0</v>
          </cell>
          <cell r="Y925">
            <v>0</v>
          </cell>
          <cell r="AA925">
            <v>0</v>
          </cell>
          <cell r="AJ925">
            <v>428220.41666666669</v>
          </cell>
          <cell r="AN925">
            <v>340333.33333333331</v>
          </cell>
          <cell r="AR925">
            <v>340333.33333333331</v>
          </cell>
          <cell r="AV925">
            <v>340333.33333333331</v>
          </cell>
          <cell r="AZ925">
            <v>0</v>
          </cell>
        </row>
        <row r="926">
          <cell r="Q926">
            <v>1366935</v>
          </cell>
          <cell r="S926">
            <v>1366935</v>
          </cell>
          <cell r="U926">
            <v>1458935</v>
          </cell>
          <cell r="V926">
            <v>1458935</v>
          </cell>
          <cell r="W926">
            <v>1551935</v>
          </cell>
          <cell r="Y926">
            <v>1551935</v>
          </cell>
          <cell r="AA926">
            <v>1527054</v>
          </cell>
          <cell r="AJ926">
            <v>1138726.6666666667</v>
          </cell>
          <cell r="AN926">
            <v>1265810</v>
          </cell>
          <cell r="AR926">
            <v>1395601.6666666667</v>
          </cell>
          <cell r="AV926">
            <v>1496918.125</v>
          </cell>
          <cell r="AZ926">
            <v>1581166.125</v>
          </cell>
        </row>
        <row r="927">
          <cell r="Q927">
            <v>74353376.010000005</v>
          </cell>
          <cell r="S927">
            <v>74098718.989999995</v>
          </cell>
          <cell r="U927">
            <v>73789151.870000005</v>
          </cell>
          <cell r="V927">
            <v>73648095.829999998</v>
          </cell>
          <cell r="W927">
            <v>75464120.290000007</v>
          </cell>
          <cell r="Y927">
            <v>75182008.209999993</v>
          </cell>
          <cell r="AA927">
            <v>74899896.129999995</v>
          </cell>
          <cell r="AJ927">
            <v>1319589.4854166668</v>
          </cell>
          <cell r="AN927">
            <v>27526346.314583335</v>
          </cell>
          <cell r="AR927">
            <v>53058570.285000004</v>
          </cell>
          <cell r="AV927">
            <v>74075215.957499996</v>
          </cell>
          <cell r="AZ927">
            <v>70113242.11833334</v>
          </cell>
        </row>
        <row r="928">
          <cell r="Q928">
            <v>0</v>
          </cell>
          <cell r="S928">
            <v>0</v>
          </cell>
          <cell r="U928">
            <v>0</v>
          </cell>
          <cell r="V928">
            <v>0</v>
          </cell>
          <cell r="W928">
            <v>0</v>
          </cell>
          <cell r="Y928">
            <v>0</v>
          </cell>
          <cell r="AA928">
            <v>0</v>
          </cell>
          <cell r="AJ928">
            <v>154750</v>
          </cell>
          <cell r="AN928">
            <v>8083.333333333333</v>
          </cell>
          <cell r="AR928">
            <v>0</v>
          </cell>
          <cell r="AV928">
            <v>0</v>
          </cell>
          <cell r="AZ928">
            <v>0</v>
          </cell>
        </row>
        <row r="929">
          <cell r="Q929">
            <v>3494503.35</v>
          </cell>
          <cell r="S929">
            <v>3409645.45</v>
          </cell>
          <cell r="U929">
            <v>3324787.55</v>
          </cell>
          <cell r="V929">
            <v>3282358.6</v>
          </cell>
          <cell r="W929">
            <v>3239929.65</v>
          </cell>
          <cell r="Y929">
            <v>3155071.75</v>
          </cell>
          <cell r="AA929">
            <v>3070213.85</v>
          </cell>
          <cell r="AJ929">
            <v>3639339.105833333</v>
          </cell>
          <cell r="AN929">
            <v>3511240.0924999998</v>
          </cell>
          <cell r="AR929">
            <v>3379453.519166667</v>
          </cell>
          <cell r="AV929">
            <v>3249237.6020833333</v>
          </cell>
          <cell r="AZ929">
            <v>3156660.1520833336</v>
          </cell>
        </row>
        <row r="930">
          <cell r="Q930">
            <v>954274</v>
          </cell>
          <cell r="S930">
            <v>954274</v>
          </cell>
          <cell r="U930">
            <v>870274</v>
          </cell>
          <cell r="V930">
            <v>870274</v>
          </cell>
          <cell r="W930">
            <v>786274</v>
          </cell>
          <cell r="Y930">
            <v>786274</v>
          </cell>
          <cell r="AA930">
            <v>702274</v>
          </cell>
          <cell r="AJ930">
            <v>1360482.3333333333</v>
          </cell>
          <cell r="AN930">
            <v>1125774</v>
          </cell>
          <cell r="AR930">
            <v>943149</v>
          </cell>
          <cell r="AV930">
            <v>814399</v>
          </cell>
          <cell r="AZ930">
            <v>703399</v>
          </cell>
        </row>
        <row r="931">
          <cell r="Q931">
            <v>96250</v>
          </cell>
          <cell r="S931">
            <v>96425</v>
          </cell>
          <cell r="U931">
            <v>128916.67</v>
          </cell>
          <cell r="V931">
            <v>130841.67</v>
          </cell>
          <cell r="W931">
            <v>-547283.32999999996</v>
          </cell>
          <cell r="Y931">
            <v>-543433.32999999996</v>
          </cell>
          <cell r="AA931">
            <v>-539583.32999999996</v>
          </cell>
          <cell r="AJ931">
            <v>-1215282.658333333</v>
          </cell>
          <cell r="AN931">
            <v>-739666.68374999997</v>
          </cell>
          <cell r="AR931">
            <v>-403204.87041666667</v>
          </cell>
          <cell r="AV931">
            <v>-255290.97</v>
          </cell>
          <cell r="AZ931">
            <v>-627457.63666666672</v>
          </cell>
        </row>
        <row r="932">
          <cell r="Q932">
            <v>1381423</v>
          </cell>
          <cell r="S932">
            <v>1463746</v>
          </cell>
          <cell r="U932">
            <v>1581933</v>
          </cell>
          <cell r="V932">
            <v>1640334</v>
          </cell>
          <cell r="W932">
            <v>1688301</v>
          </cell>
          <cell r="Y932">
            <v>1753991</v>
          </cell>
          <cell r="AA932">
            <v>1813536</v>
          </cell>
          <cell r="AJ932">
            <v>1056798.4166666667</v>
          </cell>
          <cell r="AN932">
            <v>1278858.25</v>
          </cell>
          <cell r="AR932">
            <v>1479677.7083333333</v>
          </cell>
          <cell r="AV932">
            <v>1657387.9583333333</v>
          </cell>
          <cell r="AZ932">
            <v>1803008.0416666667</v>
          </cell>
        </row>
        <row r="933">
          <cell r="Q933">
            <v>-121881</v>
          </cell>
          <cell r="S933">
            <v>-121881</v>
          </cell>
          <cell r="U933">
            <v>-121881</v>
          </cell>
          <cell r="V933">
            <v>-121881</v>
          </cell>
          <cell r="W933">
            <v>-121881</v>
          </cell>
          <cell r="Y933">
            <v>-121881</v>
          </cell>
          <cell r="AA933">
            <v>0</v>
          </cell>
          <cell r="AJ933">
            <v>-121881</v>
          </cell>
          <cell r="AN933">
            <v>-121881</v>
          </cell>
          <cell r="AR933">
            <v>-121881</v>
          </cell>
          <cell r="AV933">
            <v>-96489.125</v>
          </cell>
          <cell r="AZ933">
            <v>-55862.125</v>
          </cell>
        </row>
        <row r="934">
          <cell r="Q934">
            <v>0</v>
          </cell>
          <cell r="S934">
            <v>0</v>
          </cell>
          <cell r="U934">
            <v>0</v>
          </cell>
          <cell r="V934">
            <v>0</v>
          </cell>
          <cell r="W934">
            <v>0</v>
          </cell>
          <cell r="Y934">
            <v>0</v>
          </cell>
          <cell r="AA934">
            <v>0</v>
          </cell>
          <cell r="AJ934">
            <v>-3824755.2916666665</v>
          </cell>
          <cell r="AN934">
            <v>-2494405.625</v>
          </cell>
          <cell r="AR934">
            <v>-1164055.9583333333</v>
          </cell>
          <cell r="AV934">
            <v>0</v>
          </cell>
          <cell r="AZ934">
            <v>0</v>
          </cell>
        </row>
        <row r="935">
          <cell r="Q935">
            <v>0</v>
          </cell>
          <cell r="S935">
            <v>0</v>
          </cell>
          <cell r="U935">
            <v>0</v>
          </cell>
          <cell r="V935">
            <v>0</v>
          </cell>
          <cell r="W935">
            <v>0</v>
          </cell>
          <cell r="Y935">
            <v>0</v>
          </cell>
          <cell r="AA935">
            <v>0</v>
          </cell>
          <cell r="AJ935">
            <v>0</v>
          </cell>
          <cell r="AN935">
            <v>0</v>
          </cell>
          <cell r="AR935">
            <v>0</v>
          </cell>
          <cell r="AV935">
            <v>0</v>
          </cell>
          <cell r="AZ935">
            <v>0</v>
          </cell>
        </row>
        <row r="936">
          <cell r="Q936">
            <v>0</v>
          </cell>
          <cell r="S936">
            <v>0</v>
          </cell>
          <cell r="U936">
            <v>0</v>
          </cell>
          <cell r="V936">
            <v>0</v>
          </cell>
          <cell r="W936">
            <v>0</v>
          </cell>
          <cell r="Y936">
            <v>0</v>
          </cell>
          <cell r="AA936">
            <v>0</v>
          </cell>
          <cell r="AJ936">
            <v>1890149.3333333333</v>
          </cell>
          <cell r="AN936">
            <v>1405557</v>
          </cell>
          <cell r="AR936">
            <v>156173</v>
          </cell>
          <cell r="AV936">
            <v>0</v>
          </cell>
          <cell r="AZ936">
            <v>0</v>
          </cell>
        </row>
        <row r="937">
          <cell r="Q937">
            <v>6523000</v>
          </cell>
          <cell r="S937">
            <v>6615000</v>
          </cell>
          <cell r="U937">
            <v>6707000</v>
          </cell>
          <cell r="V937">
            <v>6753000</v>
          </cell>
          <cell r="W937">
            <v>6248000</v>
          </cell>
          <cell r="Y937">
            <v>6156000</v>
          </cell>
          <cell r="AA937">
            <v>6064000</v>
          </cell>
          <cell r="AJ937">
            <v>6592750</v>
          </cell>
          <cell r="AN937">
            <v>6594000</v>
          </cell>
          <cell r="AR937">
            <v>6532041.666666667</v>
          </cell>
          <cell r="AV937">
            <v>6358708.333333333</v>
          </cell>
          <cell r="AZ937">
            <v>6123875</v>
          </cell>
        </row>
        <row r="938">
          <cell r="Q938">
            <v>25990278</v>
          </cell>
          <cell r="S938">
            <v>35025278</v>
          </cell>
          <cell r="U938">
            <v>40451278</v>
          </cell>
          <cell r="V938">
            <v>42127278</v>
          </cell>
          <cell r="W938">
            <v>44567278</v>
          </cell>
          <cell r="Y938">
            <v>42083278</v>
          </cell>
          <cell r="AA938">
            <v>40738312</v>
          </cell>
          <cell r="AJ938">
            <v>16761145.625</v>
          </cell>
          <cell r="AN938">
            <v>24648092.291666668</v>
          </cell>
          <cell r="AR938">
            <v>32603788.958333332</v>
          </cell>
          <cell r="AV938">
            <v>39865844.041666664</v>
          </cell>
          <cell r="AZ938">
            <v>43543179.375</v>
          </cell>
        </row>
        <row r="939">
          <cell r="Q939">
            <v>184000</v>
          </cell>
          <cell r="S939">
            <v>557000</v>
          </cell>
          <cell r="U939">
            <v>602000</v>
          </cell>
          <cell r="V939">
            <v>596000</v>
          </cell>
          <cell r="W939">
            <v>773000</v>
          </cell>
          <cell r="Y939">
            <v>759000</v>
          </cell>
          <cell r="AA939">
            <v>745000</v>
          </cell>
          <cell r="AJ939">
            <v>47000</v>
          </cell>
          <cell r="AN939">
            <v>192083.33333333334</v>
          </cell>
          <cell r="AR939">
            <v>426708.33333333331</v>
          </cell>
          <cell r="AV939">
            <v>628000</v>
          </cell>
          <cell r="AZ939">
            <v>722750</v>
          </cell>
        </row>
        <row r="940">
          <cell r="Q940">
            <v>230000</v>
          </cell>
          <cell r="S940">
            <v>230000</v>
          </cell>
          <cell r="U940">
            <v>407000</v>
          </cell>
          <cell r="V940">
            <v>407000</v>
          </cell>
          <cell r="W940">
            <v>54000</v>
          </cell>
          <cell r="Y940">
            <v>54000</v>
          </cell>
          <cell r="AA940">
            <v>417000</v>
          </cell>
          <cell r="AJ940">
            <v>9583.3333333333339</v>
          </cell>
          <cell r="AN940">
            <v>93625</v>
          </cell>
          <cell r="AR940">
            <v>155750</v>
          </cell>
          <cell r="AV940">
            <v>258625</v>
          </cell>
          <cell r="AZ940">
            <v>206458.33333333334</v>
          </cell>
        </row>
        <row r="941">
          <cell r="S941">
            <v>835000</v>
          </cell>
          <cell r="U941">
            <v>1420000</v>
          </cell>
          <cell r="V941">
            <v>1711000</v>
          </cell>
          <cell r="W941">
            <v>2002000</v>
          </cell>
          <cell r="Y941">
            <v>2583000</v>
          </cell>
          <cell r="AA941">
            <v>3162000</v>
          </cell>
          <cell r="AJ941">
            <v>0</v>
          </cell>
          <cell r="AN941">
            <v>267916.66666666669</v>
          </cell>
          <cell r="AR941">
            <v>935208.33333333337</v>
          </cell>
          <cell r="AV941">
            <v>1988208.3333333333</v>
          </cell>
          <cell r="AZ941">
            <v>3140625</v>
          </cell>
        </row>
        <row r="942">
          <cell r="Q942">
            <v>0</v>
          </cell>
          <cell r="S942">
            <v>0</v>
          </cell>
          <cell r="U942">
            <v>0</v>
          </cell>
          <cell r="V942">
            <v>0</v>
          </cell>
          <cell r="W942">
            <v>0</v>
          </cell>
          <cell r="Y942">
            <v>0</v>
          </cell>
          <cell r="AA942">
            <v>0</v>
          </cell>
          <cell r="AJ942">
            <v>0</v>
          </cell>
          <cell r="AN942">
            <v>0</v>
          </cell>
          <cell r="AR942">
            <v>0</v>
          </cell>
          <cell r="AV942">
            <v>0</v>
          </cell>
          <cell r="AZ942">
            <v>0</v>
          </cell>
        </row>
        <row r="943">
          <cell r="Q943">
            <v>1929324</v>
          </cell>
          <cell r="S943">
            <v>1929324</v>
          </cell>
          <cell r="U943">
            <v>2205324</v>
          </cell>
          <cell r="V943">
            <v>2205324</v>
          </cell>
          <cell r="W943">
            <v>2478324</v>
          </cell>
          <cell r="Y943">
            <v>2478324</v>
          </cell>
          <cell r="AA943">
            <v>2807324</v>
          </cell>
          <cell r="AJ943">
            <v>1587074</v>
          </cell>
          <cell r="AN943">
            <v>1808324</v>
          </cell>
          <cell r="AR943">
            <v>2071240.6666666667</v>
          </cell>
          <cell r="AV943">
            <v>2401324</v>
          </cell>
          <cell r="AZ943">
            <v>2739824</v>
          </cell>
        </row>
        <row r="944">
          <cell r="Q944">
            <v>931000</v>
          </cell>
          <cell r="S944">
            <v>847000</v>
          </cell>
          <cell r="U944">
            <v>763000</v>
          </cell>
          <cell r="V944">
            <v>721000</v>
          </cell>
          <cell r="W944">
            <v>679000</v>
          </cell>
          <cell r="Y944">
            <v>595000</v>
          </cell>
          <cell r="AA944">
            <v>511000</v>
          </cell>
          <cell r="AJ944">
            <v>292791.66666666669</v>
          </cell>
          <cell r="AN944">
            <v>575125</v>
          </cell>
          <cell r="AR944">
            <v>801458.33333333337</v>
          </cell>
          <cell r="AV944">
            <v>678500</v>
          </cell>
          <cell r="AZ944">
            <v>509166.66666666669</v>
          </cell>
        </row>
        <row r="945">
          <cell r="AV945">
            <v>0</v>
          </cell>
          <cell r="AZ945">
            <v>0</v>
          </cell>
        </row>
        <row r="946">
          <cell r="Q946">
            <v>0</v>
          </cell>
          <cell r="S946">
            <v>0</v>
          </cell>
          <cell r="U946">
            <v>0</v>
          </cell>
          <cell r="V946">
            <v>0</v>
          </cell>
          <cell r="W946">
            <v>0</v>
          </cell>
          <cell r="Y946">
            <v>0</v>
          </cell>
          <cell r="AA946">
            <v>0</v>
          </cell>
          <cell r="AJ946">
            <v>0</v>
          </cell>
          <cell r="AN946">
            <v>0</v>
          </cell>
          <cell r="AR946">
            <v>0</v>
          </cell>
          <cell r="AV946">
            <v>0</v>
          </cell>
          <cell r="AZ946">
            <v>0</v>
          </cell>
        </row>
        <row r="947">
          <cell r="Q947">
            <v>0</v>
          </cell>
          <cell r="S947">
            <v>0</v>
          </cell>
          <cell r="U947">
            <v>0</v>
          </cell>
          <cell r="V947">
            <v>0</v>
          </cell>
          <cell r="W947">
            <v>0</v>
          </cell>
          <cell r="Y947">
            <v>0</v>
          </cell>
          <cell r="AA947">
            <v>0</v>
          </cell>
          <cell r="AJ947">
            <v>0</v>
          </cell>
          <cell r="AN947">
            <v>0</v>
          </cell>
          <cell r="AR947">
            <v>0</v>
          </cell>
          <cell r="AV947">
            <v>0</v>
          </cell>
          <cell r="AZ947">
            <v>0</v>
          </cell>
        </row>
        <row r="948">
          <cell r="Q948">
            <v>3880000</v>
          </cell>
          <cell r="S948">
            <v>4164000</v>
          </cell>
          <cell r="U948">
            <v>4761000</v>
          </cell>
          <cell r="V948">
            <v>4908000</v>
          </cell>
          <cell r="W948">
            <v>4965000</v>
          </cell>
          <cell r="Y948">
            <v>5223000</v>
          </cell>
          <cell r="AA948">
            <v>5425000</v>
          </cell>
          <cell r="AJ948">
            <v>3476666.6666666665</v>
          </cell>
          <cell r="AN948">
            <v>3937125</v>
          </cell>
          <cell r="AR948">
            <v>4440208.333333333</v>
          </cell>
          <cell r="AV948">
            <v>4823208.333333333</v>
          </cell>
          <cell r="AZ948">
            <v>5045708.333333333</v>
          </cell>
        </row>
        <row r="949">
          <cell r="Q949">
            <v>0</v>
          </cell>
          <cell r="S949">
            <v>0</v>
          </cell>
          <cell r="U949">
            <v>0</v>
          </cell>
          <cell r="V949">
            <v>0</v>
          </cell>
          <cell r="W949">
            <v>0</v>
          </cell>
          <cell r="Y949">
            <v>0</v>
          </cell>
          <cell r="AA949">
            <v>0</v>
          </cell>
          <cell r="AJ949">
            <v>0</v>
          </cell>
          <cell r="AN949">
            <v>0</v>
          </cell>
          <cell r="AR949">
            <v>0</v>
          </cell>
          <cell r="AV949">
            <v>0</v>
          </cell>
          <cell r="AZ949">
            <v>0</v>
          </cell>
        </row>
        <row r="950">
          <cell r="Q950">
            <v>-3196034</v>
          </cell>
          <cell r="S950">
            <v>-3196034</v>
          </cell>
          <cell r="U950">
            <v>-3294034</v>
          </cell>
          <cell r="V950">
            <v>-3294034</v>
          </cell>
          <cell r="W950">
            <v>-3382034</v>
          </cell>
          <cell r="Y950">
            <v>-3382034</v>
          </cell>
          <cell r="AA950">
            <v>-3542034</v>
          </cell>
          <cell r="AJ950">
            <v>-2536450.6666666665</v>
          </cell>
          <cell r="AN950">
            <v>-2867284</v>
          </cell>
          <cell r="AR950">
            <v>-3140909</v>
          </cell>
          <cell r="AV950">
            <v>-3392117.3333333335</v>
          </cell>
          <cell r="AZ950">
            <v>-3708534</v>
          </cell>
        </row>
        <row r="951">
          <cell r="Q951">
            <v>0</v>
          </cell>
          <cell r="S951">
            <v>0</v>
          </cell>
          <cell r="U951">
            <v>0</v>
          </cell>
          <cell r="V951">
            <v>0</v>
          </cell>
          <cell r="W951">
            <v>0</v>
          </cell>
          <cell r="Y951">
            <v>0</v>
          </cell>
          <cell r="AA951">
            <v>0</v>
          </cell>
          <cell r="AJ951">
            <v>-678112.83333333337</v>
          </cell>
          <cell r="AN951">
            <v>-442247.5</v>
          </cell>
          <cell r="AR951">
            <v>-206382.16666666666</v>
          </cell>
          <cell r="AV951">
            <v>0</v>
          </cell>
          <cell r="AZ951">
            <v>0</v>
          </cell>
        </row>
        <row r="952">
          <cell r="Q952">
            <v>0</v>
          </cell>
          <cell r="S952">
            <v>0</v>
          </cell>
          <cell r="U952">
            <v>0</v>
          </cell>
          <cell r="V952">
            <v>0</v>
          </cell>
          <cell r="W952">
            <v>0</v>
          </cell>
          <cell r="Y952">
            <v>0</v>
          </cell>
          <cell r="AA952">
            <v>0</v>
          </cell>
          <cell r="AJ952">
            <v>-18216.583333333332</v>
          </cell>
          <cell r="AN952">
            <v>-2335.9166666666665</v>
          </cell>
          <cell r="AR952">
            <v>1544.75</v>
          </cell>
          <cell r="AV952">
            <v>0</v>
          </cell>
          <cell r="AZ952">
            <v>0</v>
          </cell>
        </row>
        <row r="953">
          <cell r="Q953">
            <v>0</v>
          </cell>
          <cell r="S953">
            <v>0</v>
          </cell>
          <cell r="U953">
            <v>0</v>
          </cell>
          <cell r="V953">
            <v>0</v>
          </cell>
          <cell r="W953">
            <v>0</v>
          </cell>
          <cell r="Y953">
            <v>0</v>
          </cell>
          <cell r="AA953">
            <v>0</v>
          </cell>
          <cell r="AJ953">
            <v>0</v>
          </cell>
          <cell r="AN953">
            <v>0</v>
          </cell>
          <cell r="AR953">
            <v>0</v>
          </cell>
          <cell r="AV953">
            <v>0</v>
          </cell>
          <cell r="AZ953">
            <v>0</v>
          </cell>
        </row>
        <row r="954">
          <cell r="AR954">
            <v>0</v>
          </cell>
          <cell r="AV954">
            <v>6750</v>
          </cell>
          <cell r="AZ954">
            <v>115916.66666666667</v>
          </cell>
        </row>
        <row r="955">
          <cell r="Q955">
            <v>36000</v>
          </cell>
          <cell r="S955">
            <v>36000</v>
          </cell>
          <cell r="U955">
            <v>1000</v>
          </cell>
          <cell r="V955">
            <v>1000</v>
          </cell>
          <cell r="W955">
            <v>1000</v>
          </cell>
          <cell r="Y955">
            <v>1000</v>
          </cell>
          <cell r="AA955">
            <v>1000</v>
          </cell>
          <cell r="AJ955">
            <v>19500</v>
          </cell>
          <cell r="AN955">
            <v>24875</v>
          </cell>
          <cell r="AR955">
            <v>19208.333333333332</v>
          </cell>
          <cell r="AV955">
            <v>8291.6666666666661</v>
          </cell>
          <cell r="AZ955">
            <v>1000</v>
          </cell>
        </row>
        <row r="956">
          <cell r="Q956">
            <v>7474</v>
          </cell>
          <cell r="S956">
            <v>7474</v>
          </cell>
          <cell r="U956">
            <v>7474</v>
          </cell>
          <cell r="V956">
            <v>7474</v>
          </cell>
          <cell r="W956">
            <v>7474</v>
          </cell>
          <cell r="Y956">
            <v>7474</v>
          </cell>
          <cell r="AA956">
            <v>7474</v>
          </cell>
          <cell r="AJ956">
            <v>7474</v>
          </cell>
          <cell r="AN956">
            <v>7474</v>
          </cell>
          <cell r="AR956">
            <v>7474</v>
          </cell>
          <cell r="AV956">
            <v>7474</v>
          </cell>
          <cell r="AZ956">
            <v>7474</v>
          </cell>
        </row>
        <row r="957">
          <cell r="Q957">
            <v>35000</v>
          </cell>
          <cell r="S957">
            <v>35000</v>
          </cell>
          <cell r="U957">
            <v>35000</v>
          </cell>
          <cell r="V957">
            <v>35000</v>
          </cell>
          <cell r="W957">
            <v>35000</v>
          </cell>
          <cell r="Y957">
            <v>35000</v>
          </cell>
          <cell r="AA957">
            <v>35000</v>
          </cell>
          <cell r="AJ957">
            <v>35000</v>
          </cell>
          <cell r="AN957">
            <v>35000</v>
          </cell>
          <cell r="AR957">
            <v>35000</v>
          </cell>
          <cell r="AV957">
            <v>35000</v>
          </cell>
          <cell r="AZ957">
            <v>35000</v>
          </cell>
        </row>
        <row r="958">
          <cell r="Q958">
            <v>680967</v>
          </cell>
          <cell r="S958">
            <v>722967</v>
          </cell>
          <cell r="U958">
            <v>764967</v>
          </cell>
          <cell r="V958">
            <v>785967</v>
          </cell>
          <cell r="W958">
            <v>806967</v>
          </cell>
          <cell r="Y958">
            <v>848967</v>
          </cell>
          <cell r="AA958">
            <v>743967</v>
          </cell>
          <cell r="AJ958">
            <v>519342</v>
          </cell>
          <cell r="AN958">
            <v>607008.66666666663</v>
          </cell>
          <cell r="AR958">
            <v>704008.66666666663</v>
          </cell>
          <cell r="AV958">
            <v>763342</v>
          </cell>
          <cell r="AZ958">
            <v>787675.33333333337</v>
          </cell>
        </row>
        <row r="959">
          <cell r="Q959">
            <v>2133338</v>
          </cell>
          <cell r="S959">
            <v>2133338</v>
          </cell>
          <cell r="U959">
            <v>2134338</v>
          </cell>
          <cell r="V959">
            <v>2135338</v>
          </cell>
          <cell r="W959">
            <v>2134338</v>
          </cell>
          <cell r="Y959">
            <v>2136338</v>
          </cell>
          <cell r="AA959">
            <v>1810338</v>
          </cell>
          <cell r="AJ959">
            <v>1922835.5</v>
          </cell>
          <cell r="AN959">
            <v>2021937.1666666667</v>
          </cell>
          <cell r="AR959">
            <v>2121580.5</v>
          </cell>
          <cell r="AV959">
            <v>2040088</v>
          </cell>
          <cell r="AZ959">
            <v>1934046.3333333333</v>
          </cell>
        </row>
        <row r="960">
          <cell r="Q960">
            <v>139202</v>
          </cell>
          <cell r="S960">
            <v>139202</v>
          </cell>
          <cell r="U960">
            <v>139202</v>
          </cell>
          <cell r="V960">
            <v>139202</v>
          </cell>
          <cell r="W960">
            <v>139202</v>
          </cell>
          <cell r="Y960">
            <v>139202</v>
          </cell>
          <cell r="AA960">
            <v>266202</v>
          </cell>
          <cell r="AJ960">
            <v>155132.45833333334</v>
          </cell>
          <cell r="AN960">
            <v>147518.125</v>
          </cell>
          <cell r="AR960">
            <v>139903.79166666666</v>
          </cell>
          <cell r="AV960">
            <v>179160.33333333334</v>
          </cell>
          <cell r="AZ960">
            <v>244827</v>
          </cell>
        </row>
        <row r="961">
          <cell r="Q961">
            <v>-6093906</v>
          </cell>
          <cell r="S961">
            <v>-6432906</v>
          </cell>
          <cell r="U961">
            <v>-6452906</v>
          </cell>
          <cell r="V961">
            <v>-6723906</v>
          </cell>
          <cell r="W961">
            <v>-7238906</v>
          </cell>
          <cell r="Y961">
            <v>-7766906</v>
          </cell>
          <cell r="AA961">
            <v>-8420922</v>
          </cell>
          <cell r="AJ961">
            <v>-5163906</v>
          </cell>
          <cell r="AN961">
            <v>-5773114.333333333</v>
          </cell>
          <cell r="AR961">
            <v>-6422947.666666667</v>
          </cell>
          <cell r="AV961">
            <v>-7285494</v>
          </cell>
          <cell r="AZ961">
            <v>-8186457.666666667</v>
          </cell>
        </row>
        <row r="962">
          <cell r="Q962">
            <v>-1446794</v>
          </cell>
          <cell r="S962">
            <v>-1446794</v>
          </cell>
          <cell r="U962">
            <v>-1446794</v>
          </cell>
          <cell r="V962">
            <v>-1446794</v>
          </cell>
          <cell r="W962">
            <v>-1493492</v>
          </cell>
          <cell r="Y962">
            <v>-1493492</v>
          </cell>
          <cell r="AA962">
            <v>-1488493</v>
          </cell>
          <cell r="AJ962">
            <v>897535.875</v>
          </cell>
          <cell r="AN962">
            <v>36046.208333333336</v>
          </cell>
          <cell r="AR962">
            <v>-843790.95833333337</v>
          </cell>
          <cell r="AV962">
            <v>-1468398.5416666667</v>
          </cell>
          <cell r="AZ962">
            <v>-1285075.75</v>
          </cell>
        </row>
        <row r="963">
          <cell r="Q963">
            <v>-1001251</v>
          </cell>
          <cell r="S963">
            <v>-1001251</v>
          </cell>
          <cell r="U963">
            <v>-1001251</v>
          </cell>
          <cell r="V963">
            <v>-1001251</v>
          </cell>
          <cell r="W963">
            <v>-1033568</v>
          </cell>
          <cell r="Y963">
            <v>-1033568</v>
          </cell>
          <cell r="AA963">
            <v>-1029895</v>
          </cell>
          <cell r="AJ963">
            <v>621138.04166666663</v>
          </cell>
          <cell r="AN963">
            <v>24945.708333333332</v>
          </cell>
          <cell r="AR963">
            <v>-583943.91666666663</v>
          </cell>
          <cell r="AV963">
            <v>-1016148.875</v>
          </cell>
          <cell r="AZ963">
            <v>-889280.625</v>
          </cell>
        </row>
        <row r="964">
          <cell r="AV964">
            <v>0</v>
          </cell>
          <cell r="AZ964">
            <v>208609.375</v>
          </cell>
        </row>
        <row r="965">
          <cell r="Q965">
            <v>7233570.6699999999</v>
          </cell>
          <cell r="S965">
            <v>-1871992.83</v>
          </cell>
          <cell r="U965">
            <v>-3810468.23</v>
          </cell>
          <cell r="V965">
            <v>370044.73</v>
          </cell>
          <cell r="W965">
            <v>2976301.14</v>
          </cell>
          <cell r="Y965">
            <v>14606652.279999999</v>
          </cell>
          <cell r="AA965">
            <v>13233601.25</v>
          </cell>
          <cell r="AJ965">
            <v>5148837.5920833331</v>
          </cell>
          <cell r="AN965">
            <v>5422389.5954166679</v>
          </cell>
          <cell r="AR965">
            <v>6099499.949583333</v>
          </cell>
          <cell r="AV965">
            <v>5621682.5687500006</v>
          </cell>
          <cell r="AZ965">
            <v>6980216.5983333318</v>
          </cell>
        </row>
        <row r="966">
          <cell r="Q966">
            <v>-5075464.66</v>
          </cell>
          <cell r="S966">
            <v>-15787748.949999999</v>
          </cell>
          <cell r="U966">
            <v>-36829632.399999999</v>
          </cell>
          <cell r="V966">
            <v>-54265222.630000003</v>
          </cell>
          <cell r="W966">
            <v>-44238808.340000004</v>
          </cell>
          <cell r="Y966">
            <v>-62527416.759999998</v>
          </cell>
          <cell r="AA966">
            <v>-13696864.16</v>
          </cell>
          <cell r="AJ966">
            <v>-32215928.649583329</v>
          </cell>
          <cell r="AN966">
            <v>-22105349.710416663</v>
          </cell>
          <cell r="AR966">
            <v>-29849405.99208333</v>
          </cell>
          <cell r="AV966">
            <v>-32087718.329583336</v>
          </cell>
          <cell r="AZ966">
            <v>-24000273.387499992</v>
          </cell>
        </row>
        <row r="967">
          <cell r="Q967">
            <v>-281931.78999999998</v>
          </cell>
          <cell r="S967">
            <v>-314892.08</v>
          </cell>
          <cell r="U967">
            <v>-435170</v>
          </cell>
          <cell r="V967">
            <v>-542193.28</v>
          </cell>
          <cell r="W967">
            <v>-259804.71</v>
          </cell>
          <cell r="Y967">
            <v>-522191.78</v>
          </cell>
          <cell r="AA967">
            <v>19088.14</v>
          </cell>
          <cell r="AJ967">
            <v>-1451400.5875000001</v>
          </cell>
          <cell r="AN967">
            <v>-1158072.6504166664</v>
          </cell>
          <cell r="AR967">
            <v>-593029.29375000007</v>
          </cell>
          <cell r="AV967">
            <v>-331940.9891666667</v>
          </cell>
          <cell r="AZ967">
            <v>-223901.06166666665</v>
          </cell>
        </row>
        <row r="968">
          <cell r="Q968">
            <v>460454.54</v>
          </cell>
          <cell r="S968">
            <v>491402.36</v>
          </cell>
          <cell r="U968">
            <v>470171.39</v>
          </cell>
          <cell r="V968">
            <v>459651.08</v>
          </cell>
          <cell r="W968">
            <v>435706.43</v>
          </cell>
          <cell r="Y968">
            <v>470288.68</v>
          </cell>
          <cell r="AA968">
            <v>318460.46000000002</v>
          </cell>
          <cell r="AJ968">
            <v>456280.96416666679</v>
          </cell>
          <cell r="AN968">
            <v>449395.71458333335</v>
          </cell>
          <cell r="AR968">
            <v>454853.06583333336</v>
          </cell>
          <cell r="AV968">
            <v>445566.3808333333</v>
          </cell>
          <cell r="AZ968">
            <v>418654.15625</v>
          </cell>
        </row>
        <row r="969">
          <cell r="Q969">
            <v>4835239.6100000003</v>
          </cell>
          <cell r="S969">
            <v>2769704.31</v>
          </cell>
          <cell r="U969">
            <v>1214743.29</v>
          </cell>
          <cell r="V969">
            <v>835515.83</v>
          </cell>
          <cell r="W969">
            <v>627316.38</v>
          </cell>
          <cell r="Y969">
            <v>209330.4</v>
          </cell>
          <cell r="AA969">
            <v>7565252.5099999998</v>
          </cell>
          <cell r="AJ969">
            <v>2994689.3866666667</v>
          </cell>
          <cell r="AN969">
            <v>2249509.3529166663</v>
          </cell>
          <cell r="AR969">
            <v>2316910.1816666662</v>
          </cell>
          <cell r="AV969">
            <v>2574045.6820833334</v>
          </cell>
          <cell r="AZ969">
            <v>2787392.8170833336</v>
          </cell>
        </row>
        <row r="970">
          <cell r="Q970">
            <v>-16063776.470000001</v>
          </cell>
          <cell r="S970">
            <v>-9126128.6699999999</v>
          </cell>
          <cell r="U970">
            <v>-3851318.22</v>
          </cell>
          <cell r="V970">
            <v>-2513360.83</v>
          </cell>
          <cell r="W970">
            <v>-1736238.67</v>
          </cell>
          <cell r="Y970">
            <v>-194546.38</v>
          </cell>
          <cell r="AA970">
            <v>-66586398.020000003</v>
          </cell>
          <cell r="AJ970">
            <v>-15000079.814166667</v>
          </cell>
          <cell r="AN970">
            <v>-8408858.4875000007</v>
          </cell>
          <cell r="AR970">
            <v>-7505948.1625000006</v>
          </cell>
          <cell r="AV970">
            <v>-16095840.709583335</v>
          </cell>
          <cell r="AZ970">
            <v>-23561772.892500002</v>
          </cell>
        </row>
        <row r="971">
          <cell r="W971">
            <v>-20701303.469999999</v>
          </cell>
          <cell r="Y971">
            <v>-19528681.640000001</v>
          </cell>
          <cell r="AA971">
            <v>-17456473.41</v>
          </cell>
          <cell r="AJ971">
            <v>0</v>
          </cell>
          <cell r="AN971">
            <v>0</v>
          </cell>
          <cell r="AR971">
            <v>-4221542.4991666665</v>
          </cell>
          <cell r="AV971">
            <v>-9840085.6583333332</v>
          </cell>
          <cell r="AZ971">
            <v>-12385835.354583336</v>
          </cell>
        </row>
        <row r="972">
          <cell r="Q972">
            <v>8967750072.1800022</v>
          </cell>
          <cell r="S972">
            <v>8796799245.090004</v>
          </cell>
          <cell r="U972">
            <v>8544073521.8700094</v>
          </cell>
          <cell r="V972">
            <v>8443211198.1600037</v>
          </cell>
          <cell r="W972">
            <v>8402764384.1999969</v>
          </cell>
          <cell r="Y972">
            <v>8586482260.5900087</v>
          </cell>
          <cell r="AA972">
            <v>8619310602.7900047</v>
          </cell>
          <cell r="AJ972">
            <v>7962404785.0204191</v>
          </cell>
          <cell r="AN972">
            <v>8288180862.1062527</v>
          </cell>
          <cell r="AR972">
            <v>8498242242.4287472</v>
          </cell>
          <cell r="AV972">
            <v>8671515549.4954205</v>
          </cell>
          <cell r="AZ972">
            <v>8673305475.4054203</v>
          </cell>
        </row>
        <row r="973">
          <cell r="Q973">
            <v>-859037900</v>
          </cell>
          <cell r="S973">
            <v>0</v>
          </cell>
          <cell r="U973">
            <v>0</v>
          </cell>
          <cell r="V973">
            <v>0</v>
          </cell>
          <cell r="W973">
            <v>0</v>
          </cell>
          <cell r="Y973">
            <v>0</v>
          </cell>
          <cell r="AA973">
            <v>0</v>
          </cell>
          <cell r="AJ973">
            <v>-859037900</v>
          </cell>
          <cell r="AN973">
            <v>-680071670.83333337</v>
          </cell>
          <cell r="AR973">
            <v>-393725704.16666669</v>
          </cell>
          <cell r="AV973">
            <v>-107379737.5</v>
          </cell>
          <cell r="AZ973">
            <v>0</v>
          </cell>
        </row>
        <row r="974">
          <cell r="Q974">
            <v>0</v>
          </cell>
          <cell r="S974">
            <v>-859037.91</v>
          </cell>
          <cell r="U974">
            <v>-859037.91</v>
          </cell>
          <cell r="V974">
            <v>-859037.91</v>
          </cell>
          <cell r="W974">
            <v>-859037.91</v>
          </cell>
          <cell r="Y974">
            <v>-859037.91</v>
          </cell>
          <cell r="AA974">
            <v>-859037.91</v>
          </cell>
          <cell r="AJ974">
            <v>0</v>
          </cell>
          <cell r="AN974">
            <v>-178966.23124999998</v>
          </cell>
          <cell r="AR974">
            <v>-465312.20124999998</v>
          </cell>
          <cell r="AV974">
            <v>-751658.17125000001</v>
          </cell>
          <cell r="AZ974">
            <v>-859037.91</v>
          </cell>
        </row>
        <row r="975">
          <cell r="Q975">
            <v>-1000</v>
          </cell>
          <cell r="S975">
            <v>-1000</v>
          </cell>
          <cell r="U975">
            <v>-1000</v>
          </cell>
          <cell r="V975">
            <v>-1000</v>
          </cell>
          <cell r="W975">
            <v>0</v>
          </cell>
          <cell r="Y975">
            <v>0</v>
          </cell>
          <cell r="AA975">
            <v>0</v>
          </cell>
          <cell r="AJ975">
            <v>-1000</v>
          </cell>
          <cell r="AN975">
            <v>-1000</v>
          </cell>
          <cell r="AR975">
            <v>-791.66666666666663</v>
          </cell>
          <cell r="AV975">
            <v>-458.33333333333331</v>
          </cell>
          <cell r="AZ975">
            <v>-125</v>
          </cell>
        </row>
        <row r="976">
          <cell r="Q976">
            <v>-122847945.22</v>
          </cell>
          <cell r="S976">
            <v>-122847945.22</v>
          </cell>
          <cell r="U976">
            <v>-122847945.22</v>
          </cell>
          <cell r="V976">
            <v>-122847945.22</v>
          </cell>
          <cell r="W976">
            <v>-122847945.22</v>
          </cell>
          <cell r="Y976">
            <v>-122847945.22</v>
          </cell>
          <cell r="AA976">
            <v>-122847945.22</v>
          </cell>
          <cell r="AJ976">
            <v>-122847945.22000001</v>
          </cell>
          <cell r="AN976">
            <v>-122847945.22000001</v>
          </cell>
          <cell r="AR976">
            <v>-122847945.22000001</v>
          </cell>
          <cell r="AV976">
            <v>-122847945.22000001</v>
          </cell>
          <cell r="AZ976">
            <v>-122847945.22000001</v>
          </cell>
        </row>
        <row r="977">
          <cell r="Q977">
            <v>-338395484.31</v>
          </cell>
          <cell r="S977">
            <v>-338395484.31</v>
          </cell>
          <cell r="U977">
            <v>-338395484.31</v>
          </cell>
          <cell r="V977">
            <v>-338395484.31</v>
          </cell>
          <cell r="W977">
            <v>-338395484.31</v>
          </cell>
          <cell r="Y977">
            <v>-338395484.31</v>
          </cell>
          <cell r="AA977">
            <v>-338395484.31</v>
          </cell>
          <cell r="AJ977">
            <v>-338395484.31</v>
          </cell>
          <cell r="AN977">
            <v>-338395484.31</v>
          </cell>
          <cell r="AR977">
            <v>-338395484.31</v>
          </cell>
          <cell r="AV977">
            <v>-338395484.31</v>
          </cell>
          <cell r="AZ977">
            <v>-338395484.31</v>
          </cell>
        </row>
        <row r="978">
          <cell r="Q978">
            <v>-16901820.34</v>
          </cell>
          <cell r="S978">
            <v>-16901820.34</v>
          </cell>
          <cell r="U978">
            <v>-16901820.34</v>
          </cell>
          <cell r="V978">
            <v>-16901820.34</v>
          </cell>
          <cell r="W978">
            <v>-16901820.34</v>
          </cell>
          <cell r="Y978">
            <v>-16901820.34</v>
          </cell>
          <cell r="AA978">
            <v>-16901820.34</v>
          </cell>
          <cell r="AJ978">
            <v>-16901820.34</v>
          </cell>
          <cell r="AN978">
            <v>-16901820.34</v>
          </cell>
          <cell r="AR978">
            <v>-16901820.34</v>
          </cell>
          <cell r="AV978">
            <v>-16901820.34</v>
          </cell>
          <cell r="AZ978">
            <v>-16901820.34</v>
          </cell>
        </row>
        <row r="979">
          <cell r="Q979">
            <v>-337.5</v>
          </cell>
          <cell r="S979">
            <v>0</v>
          </cell>
          <cell r="U979">
            <v>0</v>
          </cell>
          <cell r="V979">
            <v>0</v>
          </cell>
          <cell r="W979">
            <v>0</v>
          </cell>
          <cell r="Y979">
            <v>0</v>
          </cell>
          <cell r="AA979">
            <v>0</v>
          </cell>
          <cell r="AJ979">
            <v>-337.5</v>
          </cell>
          <cell r="AN979">
            <v>-267.1875</v>
          </cell>
          <cell r="AR979">
            <v>-154.6875</v>
          </cell>
          <cell r="AV979">
            <v>-42.1875</v>
          </cell>
          <cell r="AZ979">
            <v>0</v>
          </cell>
        </row>
        <row r="980">
          <cell r="Q980">
            <v>-820586865.84000003</v>
          </cell>
          <cell r="S980">
            <v>-2470564779.1599998</v>
          </cell>
          <cell r="U980">
            <v>-2491360451.8000002</v>
          </cell>
          <cell r="V980">
            <v>-2491360451.8000002</v>
          </cell>
          <cell r="W980">
            <v>-2487705116.4699998</v>
          </cell>
          <cell r="Y980">
            <v>-2487705116.4699998</v>
          </cell>
          <cell r="AA980">
            <v>-2487705116.4699998</v>
          </cell>
          <cell r="AJ980">
            <v>-820453035.04541683</v>
          </cell>
          <cell r="AN980">
            <v>-1166905248.2841668</v>
          </cell>
          <cell r="AR980">
            <v>-1723094353.3258331</v>
          </cell>
          <cell r="AV980">
            <v>-2278800807.5312505</v>
          </cell>
          <cell r="AZ980">
            <v>-2488162033.38625</v>
          </cell>
        </row>
        <row r="981">
          <cell r="Q981">
            <v>-3655335.33</v>
          </cell>
          <cell r="S981">
            <v>0</v>
          </cell>
          <cell r="U981">
            <v>0</v>
          </cell>
          <cell r="V981">
            <v>0</v>
          </cell>
          <cell r="W981">
            <v>0</v>
          </cell>
          <cell r="Y981">
            <v>0</v>
          </cell>
          <cell r="AA981">
            <v>0</v>
          </cell>
          <cell r="AJ981">
            <v>-2552258.5341666662</v>
          </cell>
          <cell r="AN981">
            <v>-2260201.13625</v>
          </cell>
          <cell r="AR981">
            <v>-1481353.6929166669</v>
          </cell>
          <cell r="AV981">
            <v>-456916.91625000001</v>
          </cell>
          <cell r="AZ981">
            <v>0</v>
          </cell>
        </row>
        <row r="982">
          <cell r="Q982">
            <v>0</v>
          </cell>
          <cell r="S982">
            <v>0</v>
          </cell>
          <cell r="U982">
            <v>0</v>
          </cell>
          <cell r="V982">
            <v>0</v>
          </cell>
          <cell r="W982">
            <v>0</v>
          </cell>
          <cell r="Y982">
            <v>0</v>
          </cell>
          <cell r="AA982">
            <v>0</v>
          </cell>
          <cell r="AJ982">
            <v>-76338.63416666667</v>
          </cell>
          <cell r="AN982">
            <v>-20819.627499999999</v>
          </cell>
          <cell r="AR982">
            <v>0</v>
          </cell>
          <cell r="AV982">
            <v>0</v>
          </cell>
          <cell r="AZ982">
            <v>0</v>
          </cell>
        </row>
        <row r="983">
          <cell r="Q983">
            <v>-64675</v>
          </cell>
          <cell r="S983">
            <v>-64675</v>
          </cell>
          <cell r="U983">
            <v>-491575</v>
          </cell>
          <cell r="V983">
            <v>-491575</v>
          </cell>
          <cell r="W983">
            <v>-491575</v>
          </cell>
          <cell r="Y983">
            <v>-491575</v>
          </cell>
          <cell r="AA983">
            <v>-491575</v>
          </cell>
          <cell r="AJ983">
            <v>-53938.541666666664</v>
          </cell>
          <cell r="AN983">
            <v>-116173.125</v>
          </cell>
          <cell r="AR983">
            <v>-260218.125</v>
          </cell>
          <cell r="AV983">
            <v>-402637.5</v>
          </cell>
          <cell r="AZ983">
            <v>-491575</v>
          </cell>
        </row>
        <row r="984">
          <cell r="Q984">
            <v>-689543.36</v>
          </cell>
          <cell r="S984">
            <v>0</v>
          </cell>
          <cell r="U984">
            <v>0</v>
          </cell>
          <cell r="V984">
            <v>0</v>
          </cell>
          <cell r="W984">
            <v>0</v>
          </cell>
          <cell r="Y984">
            <v>0</v>
          </cell>
          <cell r="AA984">
            <v>0</v>
          </cell>
          <cell r="AJ984">
            <v>-1077572.7308333332</v>
          </cell>
          <cell r="AN984">
            <v>-450399.61833333335</v>
          </cell>
          <cell r="AR984">
            <v>-285944.16499999998</v>
          </cell>
          <cell r="AV984">
            <v>-86192.92</v>
          </cell>
          <cell r="AZ984">
            <v>0</v>
          </cell>
        </row>
        <row r="985">
          <cell r="Q985">
            <v>-399333813.91000003</v>
          </cell>
          <cell r="S985">
            <v>-13872593.67</v>
          </cell>
          <cell r="U985">
            <v>-13872593.67</v>
          </cell>
          <cell r="V985">
            <v>-13872593.67</v>
          </cell>
          <cell r="W985">
            <v>0</v>
          </cell>
          <cell r="Y985">
            <v>0</v>
          </cell>
          <cell r="AA985">
            <v>0</v>
          </cell>
          <cell r="AJ985">
            <v>-261383220.17125002</v>
          </cell>
          <cell r="AN985">
            <v>-190334739.32875001</v>
          </cell>
          <cell r="AR985">
            <v>-115017657.38958336</v>
          </cell>
          <cell r="AV985">
            <v>-53661245.395416677</v>
          </cell>
          <cell r="AZ985">
            <v>-1734074.20875</v>
          </cell>
        </row>
        <row r="986">
          <cell r="Q986">
            <v>2148854.7200000002</v>
          </cell>
          <cell r="S986">
            <v>2148854.7200000002</v>
          </cell>
          <cell r="U986">
            <v>2148854.7200000002</v>
          </cell>
          <cell r="V986">
            <v>2148854.7200000002</v>
          </cell>
          <cell r="W986">
            <v>2148854.7200000002</v>
          </cell>
          <cell r="Y986">
            <v>2148854.7200000002</v>
          </cell>
          <cell r="AA986">
            <v>2148854.7200000002</v>
          </cell>
          <cell r="AJ986">
            <v>2148854.7199999997</v>
          </cell>
          <cell r="AN986">
            <v>2148854.7199999997</v>
          </cell>
          <cell r="AR986">
            <v>2148854.7199999997</v>
          </cell>
          <cell r="AV986">
            <v>2148854.7199999997</v>
          </cell>
          <cell r="AZ986">
            <v>2148854.7199999997</v>
          </cell>
        </row>
        <row r="987">
          <cell r="Q987">
            <v>0</v>
          </cell>
          <cell r="S987">
            <v>0</v>
          </cell>
          <cell r="U987">
            <v>0</v>
          </cell>
          <cell r="V987">
            <v>0</v>
          </cell>
          <cell r="W987">
            <v>0</v>
          </cell>
          <cell r="Y987">
            <v>0</v>
          </cell>
          <cell r="AA987">
            <v>0</v>
          </cell>
          <cell r="AJ987">
            <v>0</v>
          </cell>
          <cell r="AN987">
            <v>0</v>
          </cell>
          <cell r="AR987">
            <v>0</v>
          </cell>
          <cell r="AV987">
            <v>0</v>
          </cell>
          <cell r="AZ987">
            <v>0</v>
          </cell>
        </row>
        <row r="988">
          <cell r="Q988">
            <v>4985024.68</v>
          </cell>
          <cell r="S988">
            <v>4985024.68</v>
          </cell>
          <cell r="U988">
            <v>4985024.68</v>
          </cell>
          <cell r="V988">
            <v>4985024.68</v>
          </cell>
          <cell r="W988">
            <v>4985024.68</v>
          </cell>
          <cell r="Y988">
            <v>4985024.68</v>
          </cell>
          <cell r="AA988">
            <v>4985024.68</v>
          </cell>
          <cell r="AJ988">
            <v>4985024.68</v>
          </cell>
          <cell r="AN988">
            <v>4985024.68</v>
          </cell>
          <cell r="AR988">
            <v>4985024.68</v>
          </cell>
          <cell r="AV988">
            <v>4985024.68</v>
          </cell>
          <cell r="AZ988">
            <v>4985024.68</v>
          </cell>
        </row>
        <row r="989">
          <cell r="Q989">
            <v>0</v>
          </cell>
          <cell r="S989">
            <v>0</v>
          </cell>
          <cell r="U989">
            <v>0</v>
          </cell>
          <cell r="V989">
            <v>0</v>
          </cell>
          <cell r="W989">
            <v>0</v>
          </cell>
          <cell r="Y989">
            <v>0</v>
          </cell>
          <cell r="AA989">
            <v>0</v>
          </cell>
          <cell r="AJ989">
            <v>0</v>
          </cell>
          <cell r="AN989">
            <v>0</v>
          </cell>
          <cell r="AR989">
            <v>0</v>
          </cell>
          <cell r="AV989">
            <v>0</v>
          </cell>
          <cell r="AZ989">
            <v>0</v>
          </cell>
        </row>
        <row r="990">
          <cell r="Q990">
            <v>-6573245</v>
          </cell>
          <cell r="S990">
            <v>-6573245</v>
          </cell>
          <cell r="U990">
            <v>-6573245</v>
          </cell>
          <cell r="V990">
            <v>-6573245</v>
          </cell>
          <cell r="W990">
            <v>-6573245</v>
          </cell>
          <cell r="Y990">
            <v>-6573245</v>
          </cell>
          <cell r="AA990">
            <v>-6573245</v>
          </cell>
          <cell r="AJ990">
            <v>-6532226.416666667</v>
          </cell>
          <cell r="AN990">
            <v>-6546493.75</v>
          </cell>
          <cell r="AR990">
            <v>-6560761.083333333</v>
          </cell>
          <cell r="AV990">
            <v>-6574360.5</v>
          </cell>
          <cell r="AZ990">
            <v>-6583284.5</v>
          </cell>
        </row>
        <row r="991">
          <cell r="Q991">
            <v>-1739242</v>
          </cell>
          <cell r="S991">
            <v>-1739242</v>
          </cell>
          <cell r="U991">
            <v>-1739242</v>
          </cell>
          <cell r="V991">
            <v>-1739242</v>
          </cell>
          <cell r="W991">
            <v>-1739242</v>
          </cell>
          <cell r="Y991">
            <v>-1739242</v>
          </cell>
          <cell r="AA991">
            <v>-1739242</v>
          </cell>
          <cell r="AJ991">
            <v>-1521866.125</v>
          </cell>
          <cell r="AN991">
            <v>-1597475.125</v>
          </cell>
          <cell r="AR991">
            <v>-1673084.125</v>
          </cell>
          <cell r="AV991">
            <v>-1740792.0833333333</v>
          </cell>
          <cell r="AZ991">
            <v>-1753192.75</v>
          </cell>
        </row>
        <row r="992">
          <cell r="Q992">
            <v>6912845.0599999996</v>
          </cell>
          <cell r="S992">
            <v>10437623.67</v>
          </cell>
          <cell r="U992">
            <v>10437623.67</v>
          </cell>
          <cell r="V992">
            <v>10437623.67</v>
          </cell>
          <cell r="W992">
            <v>-389541.3</v>
          </cell>
          <cell r="Y992">
            <v>-389541.3</v>
          </cell>
          <cell r="AA992">
            <v>-389541.3</v>
          </cell>
          <cell r="AJ992">
            <v>6684363.654583334</v>
          </cell>
          <cell r="AN992">
            <v>7940905.487916667</v>
          </cell>
          <cell r="AR992">
            <v>6860172.3225000007</v>
          </cell>
          <cell r="AV992">
            <v>4426043.5358333355</v>
          </cell>
          <cell r="AZ992">
            <v>1077470.5337499997</v>
          </cell>
        </row>
        <row r="993">
          <cell r="Q993">
            <v>3524778.61</v>
          </cell>
          <cell r="S993">
            <v>389541.3</v>
          </cell>
          <cell r="U993">
            <v>389541.3</v>
          </cell>
          <cell r="V993">
            <v>389541.3</v>
          </cell>
          <cell r="W993">
            <v>389541.3</v>
          </cell>
          <cell r="Y993">
            <v>389541.3</v>
          </cell>
          <cell r="AA993">
            <v>389541.3</v>
          </cell>
          <cell r="AJ993">
            <v>1987892.3058333334</v>
          </cell>
          <cell r="AN993">
            <v>1740548.6425000001</v>
          </cell>
          <cell r="AR993">
            <v>1316670.5370833336</v>
          </cell>
          <cell r="AV993">
            <v>509657.38624999992</v>
          </cell>
          <cell r="AZ993">
            <v>275925.08749999997</v>
          </cell>
        </row>
        <row r="994">
          <cell r="Q994">
            <v>-457744180.39999998</v>
          </cell>
          <cell r="S994">
            <v>-474639899.95999998</v>
          </cell>
          <cell r="U994">
            <v>-474534261.32999998</v>
          </cell>
          <cell r="V994">
            <v>-474534261.32999998</v>
          </cell>
          <cell r="W994">
            <v>-473362627.68000001</v>
          </cell>
          <cell r="Y994">
            <v>-473362627.68000001</v>
          </cell>
          <cell r="AA994">
            <v>-473529059.11000001</v>
          </cell>
          <cell r="AJ994">
            <v>-453396578.04874992</v>
          </cell>
          <cell r="AN994">
            <v>-462612865.03624994</v>
          </cell>
          <cell r="AR994">
            <v>-468663179.15125006</v>
          </cell>
          <cell r="AV994">
            <v>-473403798.09541655</v>
          </cell>
          <cell r="AZ994">
            <v>-467835715.61250001</v>
          </cell>
        </row>
        <row r="995">
          <cell r="Q995">
            <v>-162735518.78</v>
          </cell>
          <cell r="S995">
            <v>-56437884.909999996</v>
          </cell>
          <cell r="U995">
            <v>-100880469.02</v>
          </cell>
          <cell r="V995">
            <v>-122522352.84</v>
          </cell>
          <cell r="W995">
            <v>-128754095.34</v>
          </cell>
          <cell r="Y995">
            <v>-112535516.01000001</v>
          </cell>
          <cell r="AA995">
            <v>-123167336.86</v>
          </cell>
          <cell r="AJ995">
            <v>-108509176.89708306</v>
          </cell>
          <cell r="AN995">
            <v>-106257854.54833323</v>
          </cell>
          <cell r="AR995">
            <v>-107686617.54416661</v>
          </cell>
          <cell r="AV995">
            <v>-109306416.5425</v>
          </cell>
          <cell r="AZ995">
            <v>-86532721.430416659</v>
          </cell>
        </row>
        <row r="996">
          <cell r="Q996">
            <v>0</v>
          </cell>
          <cell r="S996">
            <v>0</v>
          </cell>
          <cell r="U996">
            <v>0</v>
          </cell>
          <cell r="V996">
            <v>0</v>
          </cell>
          <cell r="W996">
            <v>0</v>
          </cell>
          <cell r="Y996">
            <v>0</v>
          </cell>
          <cell r="AA996">
            <v>0</v>
          </cell>
          <cell r="AJ996">
            <v>0</v>
          </cell>
          <cell r="AN996">
            <v>0</v>
          </cell>
          <cell r="AR996">
            <v>0</v>
          </cell>
          <cell r="AV996">
            <v>0</v>
          </cell>
          <cell r="AZ996">
            <v>0</v>
          </cell>
        </row>
        <row r="997">
          <cell r="Q997">
            <v>0</v>
          </cell>
          <cell r="S997">
            <v>0</v>
          </cell>
          <cell r="U997">
            <v>0</v>
          </cell>
          <cell r="V997">
            <v>0</v>
          </cell>
          <cell r="W997">
            <v>0</v>
          </cell>
          <cell r="Y997">
            <v>0</v>
          </cell>
          <cell r="AA997">
            <v>0</v>
          </cell>
          <cell r="AJ997">
            <v>0</v>
          </cell>
          <cell r="AN997">
            <v>0</v>
          </cell>
          <cell r="AR997">
            <v>0</v>
          </cell>
          <cell r="AV997">
            <v>0</v>
          </cell>
          <cell r="AZ997">
            <v>0</v>
          </cell>
        </row>
        <row r="998">
          <cell r="Q998">
            <v>0</v>
          </cell>
          <cell r="S998">
            <v>0</v>
          </cell>
          <cell r="U998">
            <v>0</v>
          </cell>
          <cell r="V998">
            <v>0</v>
          </cell>
          <cell r="W998">
            <v>0</v>
          </cell>
          <cell r="Y998">
            <v>0</v>
          </cell>
          <cell r="AA998">
            <v>0</v>
          </cell>
          <cell r="AJ998">
            <v>0</v>
          </cell>
          <cell r="AN998">
            <v>0</v>
          </cell>
          <cell r="AR998">
            <v>0</v>
          </cell>
          <cell r="AV998">
            <v>0</v>
          </cell>
          <cell r="AZ998">
            <v>0</v>
          </cell>
        </row>
        <row r="999">
          <cell r="Q999">
            <v>0</v>
          </cell>
          <cell r="S999">
            <v>0</v>
          </cell>
          <cell r="U999">
            <v>0</v>
          </cell>
          <cell r="V999">
            <v>0</v>
          </cell>
          <cell r="W999">
            <v>0</v>
          </cell>
          <cell r="Y999">
            <v>0</v>
          </cell>
          <cell r="AA999">
            <v>0</v>
          </cell>
          <cell r="AJ999">
            <v>0</v>
          </cell>
          <cell r="AN999">
            <v>0</v>
          </cell>
          <cell r="AR999">
            <v>0</v>
          </cell>
          <cell r="AV999">
            <v>0</v>
          </cell>
          <cell r="AZ999">
            <v>0</v>
          </cell>
        </row>
        <row r="1000">
          <cell r="Q1000">
            <v>145840136.72</v>
          </cell>
          <cell r="S1000">
            <v>32419622.25</v>
          </cell>
          <cell r="U1000">
            <v>90419622.25</v>
          </cell>
          <cell r="V1000">
            <v>90419622.25</v>
          </cell>
          <cell r="W1000">
            <v>146421670.81</v>
          </cell>
          <cell r="Y1000">
            <v>159259952.75</v>
          </cell>
          <cell r="AA1000">
            <v>173019624.81999999</v>
          </cell>
          <cell r="AJ1000">
            <v>83498784.754583344</v>
          </cell>
          <cell r="AN1000">
            <v>88940348.365833342</v>
          </cell>
          <cell r="AR1000">
            <v>104800571.96375</v>
          </cell>
          <cell r="AV1000">
            <v>120551427.40208334</v>
          </cell>
          <cell r="AZ1000">
            <v>119660380.71541667</v>
          </cell>
        </row>
        <row r="1001">
          <cell r="Q1001">
            <v>5848610</v>
          </cell>
          <cell r="S1001">
            <v>5848610</v>
          </cell>
          <cell r="U1001">
            <v>5848610</v>
          </cell>
          <cell r="V1001">
            <v>5848610</v>
          </cell>
          <cell r="W1001">
            <v>5848610</v>
          </cell>
          <cell r="Y1001">
            <v>5848610</v>
          </cell>
          <cell r="AA1001">
            <v>5848610</v>
          </cell>
          <cell r="AJ1001">
            <v>4630149.583333333</v>
          </cell>
          <cell r="AN1001">
            <v>5848610</v>
          </cell>
          <cell r="AR1001">
            <v>5848610</v>
          </cell>
          <cell r="AV1001">
            <v>5848610</v>
          </cell>
          <cell r="AZ1001">
            <v>5848610</v>
          </cell>
        </row>
        <row r="1002">
          <cell r="AV1002">
            <v>0</v>
          </cell>
          <cell r="AZ1002">
            <v>0</v>
          </cell>
        </row>
        <row r="1003">
          <cell r="Q1003">
            <v>77562549.519999996</v>
          </cell>
          <cell r="S1003">
            <v>77562549.519999996</v>
          </cell>
          <cell r="U1003">
            <v>77562549.519999996</v>
          </cell>
          <cell r="V1003">
            <v>77562549.519999996</v>
          </cell>
          <cell r="W1003">
            <v>77562549.519999996</v>
          </cell>
          <cell r="Y1003">
            <v>77562549.519999996</v>
          </cell>
          <cell r="AA1003">
            <v>77562549.519999996</v>
          </cell>
          <cell r="AJ1003">
            <v>77562549.519999996</v>
          </cell>
          <cell r="AN1003">
            <v>77562549.519999996</v>
          </cell>
          <cell r="AR1003">
            <v>77562549.519999996</v>
          </cell>
          <cell r="AV1003">
            <v>77562549.519999996</v>
          </cell>
          <cell r="AZ1003">
            <v>77562549.519999996</v>
          </cell>
        </row>
        <row r="1004">
          <cell r="Q1004">
            <v>1755001.25</v>
          </cell>
          <cell r="S1004">
            <v>1755001.25</v>
          </cell>
          <cell r="U1004">
            <v>1755001.25</v>
          </cell>
          <cell r="V1004">
            <v>1755001.25</v>
          </cell>
          <cell r="W1004">
            <v>1755001.25</v>
          </cell>
          <cell r="Y1004">
            <v>1755001.25</v>
          </cell>
          <cell r="AA1004">
            <v>1755001.25</v>
          </cell>
          <cell r="AJ1004">
            <v>1755001.25</v>
          </cell>
          <cell r="AN1004">
            <v>1755001.25</v>
          </cell>
          <cell r="AR1004">
            <v>1755001.25</v>
          </cell>
          <cell r="AV1004">
            <v>1755001.25</v>
          </cell>
          <cell r="AZ1004">
            <v>1755001.25</v>
          </cell>
        </row>
        <row r="1005">
          <cell r="Q1005">
            <v>1471103.62</v>
          </cell>
          <cell r="S1005">
            <v>1471103.62</v>
          </cell>
          <cell r="U1005">
            <v>1471103.62</v>
          </cell>
          <cell r="V1005">
            <v>1471103.62</v>
          </cell>
          <cell r="W1005">
            <v>1471103.62</v>
          </cell>
          <cell r="Y1005">
            <v>1471103.62</v>
          </cell>
          <cell r="AA1005">
            <v>1471103.62</v>
          </cell>
          <cell r="AJ1005">
            <v>1471103.6200000003</v>
          </cell>
          <cell r="AN1005">
            <v>1471103.6200000003</v>
          </cell>
          <cell r="AR1005">
            <v>1471103.6200000003</v>
          </cell>
          <cell r="AV1005">
            <v>1471103.6200000003</v>
          </cell>
          <cell r="AZ1005">
            <v>1471103.6200000003</v>
          </cell>
        </row>
        <row r="1006">
          <cell r="Q1006">
            <v>16359946.109999999</v>
          </cell>
          <cell r="S1006">
            <v>16359946.109999999</v>
          </cell>
          <cell r="U1006">
            <v>16359946.109999999</v>
          </cell>
          <cell r="V1006">
            <v>16359946.109999999</v>
          </cell>
          <cell r="W1006">
            <v>16359946.109999999</v>
          </cell>
          <cell r="Y1006">
            <v>16359946.109999999</v>
          </cell>
          <cell r="AA1006">
            <v>16359946.109999999</v>
          </cell>
          <cell r="AJ1006">
            <v>16359946.110000005</v>
          </cell>
          <cell r="AN1006">
            <v>16359946.110000005</v>
          </cell>
          <cell r="AR1006">
            <v>16359946.110000005</v>
          </cell>
          <cell r="AV1006">
            <v>16359946.110000005</v>
          </cell>
          <cell r="AZ1006">
            <v>16359946.110000005</v>
          </cell>
        </row>
        <row r="1007">
          <cell r="Q1007">
            <v>0</v>
          </cell>
          <cell r="S1007">
            <v>0</v>
          </cell>
          <cell r="U1007">
            <v>0</v>
          </cell>
          <cell r="V1007">
            <v>0</v>
          </cell>
          <cell r="W1007">
            <v>0</v>
          </cell>
          <cell r="Y1007">
            <v>0</v>
          </cell>
          <cell r="AA1007">
            <v>0</v>
          </cell>
          <cell r="AJ1007">
            <v>0</v>
          </cell>
          <cell r="AN1007">
            <v>0</v>
          </cell>
          <cell r="AR1007">
            <v>0</v>
          </cell>
          <cell r="AV1007">
            <v>0</v>
          </cell>
          <cell r="AZ1007">
            <v>0</v>
          </cell>
        </row>
        <row r="1008">
          <cell r="Q1008">
            <v>-4608449</v>
          </cell>
          <cell r="S1008">
            <v>-4608449</v>
          </cell>
          <cell r="U1008">
            <v>-4799887</v>
          </cell>
          <cell r="V1008">
            <v>-4799887</v>
          </cell>
          <cell r="W1008">
            <v>-6047751</v>
          </cell>
          <cell r="Y1008">
            <v>-6047751</v>
          </cell>
          <cell r="AA1008">
            <v>-5966059</v>
          </cell>
          <cell r="AJ1008">
            <v>-5675191.291666667</v>
          </cell>
          <cell r="AN1008">
            <v>-4776103</v>
          </cell>
          <cell r="AR1008">
            <v>-4364060.75</v>
          </cell>
          <cell r="AV1008">
            <v>-5406847.541666667</v>
          </cell>
          <cell r="AZ1008">
            <v>-5775281.625</v>
          </cell>
        </row>
        <row r="1009">
          <cell r="Q1009">
            <v>27619177.09</v>
          </cell>
          <cell r="S1009">
            <v>27619177.09</v>
          </cell>
          <cell r="U1009">
            <v>27704976.460000001</v>
          </cell>
          <cell r="V1009">
            <v>27704976.460000001</v>
          </cell>
          <cell r="W1009">
            <v>27781206.809999999</v>
          </cell>
          <cell r="Y1009">
            <v>27781206.809999999</v>
          </cell>
          <cell r="AA1009">
            <v>27865946.239999998</v>
          </cell>
          <cell r="AJ1009">
            <v>27525459.834583338</v>
          </cell>
          <cell r="AN1009">
            <v>27559107.521249998</v>
          </cell>
          <cell r="AR1009">
            <v>27655349.199583333</v>
          </cell>
          <cell r="AV1009">
            <v>27888155.790416669</v>
          </cell>
          <cell r="AZ1009">
            <v>28953169.518750001</v>
          </cell>
        </row>
        <row r="1010">
          <cell r="Q1010">
            <v>-20782555</v>
          </cell>
          <cell r="S1010">
            <v>-20782555</v>
          </cell>
          <cell r="U1010">
            <v>-20782555</v>
          </cell>
          <cell r="V1010">
            <v>-20782555</v>
          </cell>
          <cell r="W1010">
            <v>-20782555</v>
          </cell>
          <cell r="Y1010">
            <v>-20782555</v>
          </cell>
          <cell r="AA1010">
            <v>-20782555</v>
          </cell>
          <cell r="AJ1010">
            <v>-20782555</v>
          </cell>
          <cell r="AN1010">
            <v>-20782555</v>
          </cell>
          <cell r="AR1010">
            <v>-20782555</v>
          </cell>
          <cell r="AV1010">
            <v>-20782555</v>
          </cell>
          <cell r="AZ1010">
            <v>-20782555</v>
          </cell>
        </row>
        <row r="1011">
          <cell r="Q1011">
            <v>20782555</v>
          </cell>
          <cell r="S1011">
            <v>20782555</v>
          </cell>
          <cell r="U1011">
            <v>20782555</v>
          </cell>
          <cell r="V1011">
            <v>20782555</v>
          </cell>
          <cell r="W1011">
            <v>20782555</v>
          </cell>
          <cell r="Y1011">
            <v>20782555</v>
          </cell>
          <cell r="AA1011">
            <v>20782555</v>
          </cell>
          <cell r="AJ1011">
            <v>20782555</v>
          </cell>
          <cell r="AN1011">
            <v>20782555</v>
          </cell>
          <cell r="AR1011">
            <v>20782555</v>
          </cell>
          <cell r="AV1011">
            <v>20782555</v>
          </cell>
          <cell r="AZ1011">
            <v>20782555</v>
          </cell>
        </row>
        <row r="1012">
          <cell r="Q1012">
            <v>119514654</v>
          </cell>
          <cell r="S1012">
            <v>177542047.13</v>
          </cell>
          <cell r="U1012">
            <v>192559011.84999999</v>
          </cell>
          <cell r="V1012">
            <v>181303067.56</v>
          </cell>
          <cell r="W1012">
            <v>181545494.40000001</v>
          </cell>
          <cell r="Y1012">
            <v>181235804.25</v>
          </cell>
          <cell r="AA1012">
            <v>181235804.25999999</v>
          </cell>
          <cell r="AJ1012">
            <v>-21838831.18041667</v>
          </cell>
          <cell r="AN1012">
            <v>31565161.664583329</v>
          </cell>
          <cell r="AR1012">
            <v>123916975.46208334</v>
          </cell>
          <cell r="AV1012">
            <v>188856111.81833336</v>
          </cell>
          <cell r="AZ1012">
            <v>225871490.92458335</v>
          </cell>
        </row>
        <row r="1013">
          <cell r="Q1013">
            <v>-7225932</v>
          </cell>
          <cell r="S1013">
            <v>-15852435.24</v>
          </cell>
          <cell r="U1013">
            <v>-24867336.440000001</v>
          </cell>
          <cell r="V1013">
            <v>-26846172.100000001</v>
          </cell>
          <cell r="W1013">
            <v>-29396199.109999999</v>
          </cell>
          <cell r="Y1013">
            <v>-56529387.890000001</v>
          </cell>
          <cell r="AA1013">
            <v>-82377328.109999999</v>
          </cell>
          <cell r="AJ1013">
            <v>-19981691.94458333</v>
          </cell>
          <cell r="AN1013">
            <v>-16073177.287500001</v>
          </cell>
          <cell r="AR1013">
            <v>-18659430.854583334</v>
          </cell>
          <cell r="AV1013">
            <v>-50022192.499583334</v>
          </cell>
          <cell r="AZ1013">
            <v>-100630824.56541668</v>
          </cell>
        </row>
        <row r="1014">
          <cell r="Q1014">
            <v>0</v>
          </cell>
          <cell r="S1014">
            <v>0</v>
          </cell>
          <cell r="U1014">
            <v>0</v>
          </cell>
          <cell r="V1014">
            <v>0</v>
          </cell>
          <cell r="W1014">
            <v>0</v>
          </cell>
          <cell r="Y1014">
            <v>0</v>
          </cell>
          <cell r="AA1014">
            <v>0</v>
          </cell>
          <cell r="AJ1014">
            <v>0</v>
          </cell>
          <cell r="AN1014">
            <v>0</v>
          </cell>
          <cell r="AR1014">
            <v>0</v>
          </cell>
          <cell r="AV1014">
            <v>0</v>
          </cell>
          <cell r="AZ1014">
            <v>0</v>
          </cell>
        </row>
        <row r="1015">
          <cell r="Q1015">
            <v>0</v>
          </cell>
          <cell r="S1015">
            <v>0</v>
          </cell>
          <cell r="U1015">
            <v>0</v>
          </cell>
          <cell r="V1015">
            <v>0</v>
          </cell>
          <cell r="W1015">
            <v>0</v>
          </cell>
          <cell r="Y1015">
            <v>0</v>
          </cell>
          <cell r="AA1015">
            <v>0</v>
          </cell>
          <cell r="AJ1015">
            <v>0</v>
          </cell>
          <cell r="AN1015">
            <v>0</v>
          </cell>
          <cell r="AR1015">
            <v>0</v>
          </cell>
          <cell r="AV1015">
            <v>0</v>
          </cell>
          <cell r="AZ1015">
            <v>0</v>
          </cell>
        </row>
        <row r="1016">
          <cell r="Q1016">
            <v>0</v>
          </cell>
          <cell r="S1016">
            <v>0</v>
          </cell>
          <cell r="U1016">
            <v>0</v>
          </cell>
          <cell r="V1016">
            <v>0</v>
          </cell>
          <cell r="W1016">
            <v>0</v>
          </cell>
          <cell r="Y1016">
            <v>0</v>
          </cell>
          <cell r="AA1016">
            <v>0</v>
          </cell>
          <cell r="AJ1016">
            <v>0</v>
          </cell>
          <cell r="AN1016">
            <v>0</v>
          </cell>
          <cell r="AR1016">
            <v>0</v>
          </cell>
          <cell r="AV1016">
            <v>0</v>
          </cell>
          <cell r="AZ1016">
            <v>0</v>
          </cell>
        </row>
        <row r="1017">
          <cell r="Q1017">
            <v>-13859690</v>
          </cell>
          <cell r="S1017">
            <v>-13859690</v>
          </cell>
          <cell r="U1017">
            <v>-13859690</v>
          </cell>
          <cell r="V1017">
            <v>-13859690</v>
          </cell>
          <cell r="W1017">
            <v>-13859690</v>
          </cell>
          <cell r="Y1017">
            <v>-13859690</v>
          </cell>
          <cell r="AA1017">
            <v>-13859690</v>
          </cell>
          <cell r="AJ1017">
            <v>-13859690</v>
          </cell>
          <cell r="AN1017">
            <v>-13859690</v>
          </cell>
          <cell r="AR1017">
            <v>-13859690</v>
          </cell>
          <cell r="AV1017">
            <v>-13859690</v>
          </cell>
          <cell r="AZ1017">
            <v>-13859690</v>
          </cell>
        </row>
        <row r="1018">
          <cell r="Q1018">
            <v>1156163</v>
          </cell>
          <cell r="S1018">
            <v>1233155</v>
          </cell>
          <cell r="U1018">
            <v>1310147</v>
          </cell>
          <cell r="V1018">
            <v>1348643</v>
          </cell>
          <cell r="W1018">
            <v>1387139</v>
          </cell>
          <cell r="Y1018">
            <v>1464131</v>
          </cell>
          <cell r="AA1018">
            <v>1541123</v>
          </cell>
          <cell r="AJ1018">
            <v>925187</v>
          </cell>
          <cell r="AN1018">
            <v>1079171</v>
          </cell>
          <cell r="AR1018">
            <v>1233155</v>
          </cell>
          <cell r="AV1018">
            <v>1387139</v>
          </cell>
          <cell r="AZ1018">
            <v>1541123</v>
          </cell>
        </row>
        <row r="1019">
          <cell r="Q1019">
            <v>20210214</v>
          </cell>
          <cell r="S1019">
            <v>20082704</v>
          </cell>
          <cell r="U1019">
            <v>19955194</v>
          </cell>
          <cell r="V1019">
            <v>19891439</v>
          </cell>
          <cell r="W1019">
            <v>19827684</v>
          </cell>
          <cell r="Y1019">
            <v>19700174</v>
          </cell>
          <cell r="AA1019">
            <v>19572664</v>
          </cell>
          <cell r="AJ1019">
            <v>20592744</v>
          </cell>
          <cell r="AN1019">
            <v>20337724</v>
          </cell>
          <cell r="AR1019">
            <v>20082704</v>
          </cell>
          <cell r="AV1019">
            <v>19827684</v>
          </cell>
          <cell r="AZ1019">
            <v>19572664</v>
          </cell>
        </row>
        <row r="1020">
          <cell r="Q1020">
            <v>416406</v>
          </cell>
          <cell r="S1020">
            <v>416406</v>
          </cell>
          <cell r="U1020">
            <v>416406</v>
          </cell>
          <cell r="V1020">
            <v>416406</v>
          </cell>
          <cell r="W1020">
            <v>416406</v>
          </cell>
          <cell r="Y1020">
            <v>416406</v>
          </cell>
          <cell r="AA1020">
            <v>416406</v>
          </cell>
          <cell r="AJ1020">
            <v>416406</v>
          </cell>
          <cell r="AN1020">
            <v>416406</v>
          </cell>
          <cell r="AR1020">
            <v>416406</v>
          </cell>
          <cell r="AV1020">
            <v>416406</v>
          </cell>
          <cell r="AZ1020">
            <v>416406</v>
          </cell>
        </row>
        <row r="1021">
          <cell r="Q1021">
            <v>-31686</v>
          </cell>
          <cell r="S1021">
            <v>-33996</v>
          </cell>
          <cell r="U1021">
            <v>-36306</v>
          </cell>
          <cell r="V1021">
            <v>-37461</v>
          </cell>
          <cell r="W1021">
            <v>-38616</v>
          </cell>
          <cell r="Y1021">
            <v>-40926</v>
          </cell>
          <cell r="AA1021">
            <v>-43236</v>
          </cell>
          <cell r="AJ1021">
            <v>-24756</v>
          </cell>
          <cell r="AN1021">
            <v>-29376</v>
          </cell>
          <cell r="AR1021">
            <v>-33996</v>
          </cell>
          <cell r="AV1021">
            <v>-38616</v>
          </cell>
          <cell r="AZ1021">
            <v>-43236</v>
          </cell>
        </row>
        <row r="1022">
          <cell r="Q1022">
            <v>212438217</v>
          </cell>
          <cell r="S1022">
            <v>211710625.5</v>
          </cell>
          <cell r="U1022">
            <v>210826148</v>
          </cell>
          <cell r="V1022">
            <v>210423130.75</v>
          </cell>
          <cell r="W1022">
            <v>215611769.5</v>
          </cell>
          <cell r="Y1022">
            <v>214805735</v>
          </cell>
          <cell r="AA1022">
            <v>213999700.5</v>
          </cell>
          <cell r="AJ1022">
            <v>3770255.6108333319</v>
          </cell>
          <cell r="AN1022">
            <v>78646703.640833333</v>
          </cell>
          <cell r="AR1022">
            <v>151595914.41083333</v>
          </cell>
          <cell r="AV1022">
            <v>211643472.70833334</v>
          </cell>
          <cell r="AZ1022">
            <v>200323547.51166666</v>
          </cell>
        </row>
        <row r="1023">
          <cell r="Q1023">
            <v>-74353376.010000005</v>
          </cell>
          <cell r="S1023">
            <v>-74098718.989999995</v>
          </cell>
          <cell r="U1023">
            <v>-73789151.870000005</v>
          </cell>
          <cell r="V1023">
            <v>-73648095.829999998</v>
          </cell>
          <cell r="W1023">
            <v>-75464120.290000007</v>
          </cell>
          <cell r="Y1023">
            <v>-75182008.209999993</v>
          </cell>
          <cell r="AA1023">
            <v>-74899896.129999995</v>
          </cell>
          <cell r="AJ1023">
            <v>-1319589.4854166668</v>
          </cell>
          <cell r="AN1023">
            <v>-27526346.314583335</v>
          </cell>
          <cell r="AR1023">
            <v>-53058570.285000004</v>
          </cell>
          <cell r="AV1023">
            <v>-74075215.957499996</v>
          </cell>
          <cell r="AZ1023">
            <v>-70113242.11833334</v>
          </cell>
        </row>
        <row r="1024">
          <cell r="Q1024">
            <v>9984295</v>
          </cell>
          <cell r="S1024">
            <v>9741843.8399999999</v>
          </cell>
          <cell r="U1024">
            <v>9499392.6799999997</v>
          </cell>
          <cell r="V1024">
            <v>9378167.0999999996</v>
          </cell>
          <cell r="W1024">
            <v>9256941.5199999996</v>
          </cell>
          <cell r="Y1024">
            <v>9014490.3599999994</v>
          </cell>
          <cell r="AA1024">
            <v>8772039.1999999993</v>
          </cell>
          <cell r="AJ1024">
            <v>10398111.648333333</v>
          </cell>
          <cell r="AN1024">
            <v>10032114.375000002</v>
          </cell>
          <cell r="AR1024">
            <v>9655581.2216666676</v>
          </cell>
          <cell r="AV1024">
            <v>9283535.6850000005</v>
          </cell>
          <cell r="AZ1024">
            <v>9019028.7916666642</v>
          </cell>
        </row>
        <row r="1025">
          <cell r="Q1025">
            <v>-3494503.35</v>
          </cell>
          <cell r="S1025">
            <v>-3409645.45</v>
          </cell>
          <cell r="U1025">
            <v>-3324787.55</v>
          </cell>
          <cell r="V1025">
            <v>-3282358.6</v>
          </cell>
          <cell r="W1025">
            <v>-3239929.65</v>
          </cell>
          <cell r="Y1025">
            <v>-3155071.75</v>
          </cell>
          <cell r="AA1025">
            <v>-3070213.85</v>
          </cell>
          <cell r="AJ1025">
            <v>-3639339.105833333</v>
          </cell>
          <cell r="AN1025">
            <v>-3511240.0924999998</v>
          </cell>
          <cell r="AR1025">
            <v>-3379453.519166667</v>
          </cell>
          <cell r="AV1025">
            <v>-3249237.6020833333</v>
          </cell>
          <cell r="AZ1025">
            <v>-3156660.1520833336</v>
          </cell>
        </row>
        <row r="1026">
          <cell r="Q1026">
            <v>-1282000</v>
          </cell>
          <cell r="S1026">
            <v>-1281500</v>
          </cell>
          <cell r="U1026">
            <v>-1188666.67</v>
          </cell>
          <cell r="V1026">
            <v>-1165333.3400000001</v>
          </cell>
          <cell r="W1026">
            <v>-3085000.01</v>
          </cell>
          <cell r="Y1026">
            <v>-3038333.35</v>
          </cell>
          <cell r="AA1026">
            <v>-2991666.69</v>
          </cell>
          <cell r="AJ1026">
            <v>-6372902.7683333345</v>
          </cell>
          <cell r="AN1026">
            <v>-4501999.9929166669</v>
          </cell>
          <cell r="AR1026">
            <v>-3068125.0029166662</v>
          </cell>
          <cell r="AV1026">
            <v>-2238583.3433333333</v>
          </cell>
          <cell r="AZ1026">
            <v>-3042041.6787499995</v>
          </cell>
        </row>
        <row r="1027">
          <cell r="Q1027">
            <v>-96250</v>
          </cell>
          <cell r="S1027">
            <v>-96425</v>
          </cell>
          <cell r="U1027">
            <v>-128916.67</v>
          </cell>
          <cell r="V1027">
            <v>-130841.67</v>
          </cell>
          <cell r="W1027">
            <v>547283.32999999996</v>
          </cell>
          <cell r="Y1027">
            <v>543433.32999999996</v>
          </cell>
          <cell r="AA1027">
            <v>539583.32999999996</v>
          </cell>
          <cell r="AJ1027">
            <v>1215282.658333333</v>
          </cell>
          <cell r="AN1027">
            <v>739666.68374999997</v>
          </cell>
          <cell r="AR1027">
            <v>403204.87041666667</v>
          </cell>
          <cell r="AV1027">
            <v>255290.97</v>
          </cell>
          <cell r="AZ1027">
            <v>627457.63666666672</v>
          </cell>
        </row>
        <row r="1028">
          <cell r="Q1028">
            <v>-572523</v>
          </cell>
          <cell r="S1028">
            <v>-572523</v>
          </cell>
          <cell r="U1028">
            <v>0</v>
          </cell>
          <cell r="V1028">
            <v>0</v>
          </cell>
          <cell r="W1028">
            <v>0</v>
          </cell>
          <cell r="Y1028">
            <v>0</v>
          </cell>
          <cell r="AA1028">
            <v>0</v>
          </cell>
          <cell r="AJ1028">
            <v>-6588.125</v>
          </cell>
          <cell r="AN1028">
            <v>-152157.125</v>
          </cell>
          <cell r="AR1028">
            <v>-268242.375</v>
          </cell>
          <cell r="AV1028">
            <v>-119275.625</v>
          </cell>
          <cell r="AZ1028">
            <v>0</v>
          </cell>
        </row>
        <row r="1029">
          <cell r="AR1029">
            <v>0</v>
          </cell>
          <cell r="AV1029">
            <v>-5912398.0629166663</v>
          </cell>
          <cell r="AZ1029">
            <v>-18652449.327500001</v>
          </cell>
        </row>
        <row r="1030">
          <cell r="Q1030">
            <v>0</v>
          </cell>
          <cell r="S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AA1030">
            <v>0</v>
          </cell>
          <cell r="AJ1030">
            <v>0</v>
          </cell>
          <cell r="AN1030">
            <v>0</v>
          </cell>
          <cell r="AR1030">
            <v>0</v>
          </cell>
          <cell r="AV1030">
            <v>0</v>
          </cell>
          <cell r="AZ1030">
            <v>0</v>
          </cell>
        </row>
        <row r="1031">
          <cell r="Q1031">
            <v>-25000000</v>
          </cell>
          <cell r="S1031">
            <v>-25000000</v>
          </cell>
          <cell r="U1031">
            <v>-25000000</v>
          </cell>
          <cell r="V1031">
            <v>-25000000</v>
          </cell>
          <cell r="W1031">
            <v>-25000000</v>
          </cell>
          <cell r="Y1031">
            <v>-25000000</v>
          </cell>
          <cell r="AA1031">
            <v>-25000000</v>
          </cell>
          <cell r="AJ1031">
            <v>-25000000</v>
          </cell>
          <cell r="AN1031">
            <v>-25000000</v>
          </cell>
          <cell r="AR1031">
            <v>-25000000</v>
          </cell>
          <cell r="AV1031">
            <v>-25000000</v>
          </cell>
          <cell r="AZ1031">
            <v>-25000000</v>
          </cell>
        </row>
        <row r="1032">
          <cell r="Q1032">
            <v>0</v>
          </cell>
          <cell r="S1032">
            <v>0</v>
          </cell>
          <cell r="U1032">
            <v>0</v>
          </cell>
          <cell r="V1032">
            <v>0</v>
          </cell>
          <cell r="W1032">
            <v>0</v>
          </cell>
          <cell r="Y1032">
            <v>0</v>
          </cell>
          <cell r="AA1032">
            <v>0</v>
          </cell>
          <cell r="AJ1032">
            <v>-2187500</v>
          </cell>
          <cell r="AN1032">
            <v>-1020833.3333333334</v>
          </cell>
          <cell r="AR1032">
            <v>0</v>
          </cell>
          <cell r="AV1032">
            <v>0</v>
          </cell>
          <cell r="AZ1032">
            <v>0</v>
          </cell>
        </row>
        <row r="1033">
          <cell r="Q1033">
            <v>-3000000</v>
          </cell>
          <cell r="S1033">
            <v>-3000000</v>
          </cell>
          <cell r="U1033">
            <v>-3000000</v>
          </cell>
          <cell r="V1033">
            <v>-3000000</v>
          </cell>
          <cell r="W1033">
            <v>-3000000</v>
          </cell>
          <cell r="Y1033">
            <v>-3000000</v>
          </cell>
          <cell r="AA1033">
            <v>-3000000</v>
          </cell>
          <cell r="AJ1033">
            <v>-3000000</v>
          </cell>
          <cell r="AN1033">
            <v>-3000000</v>
          </cell>
          <cell r="AR1033">
            <v>-3000000</v>
          </cell>
          <cell r="AV1033">
            <v>-3000000</v>
          </cell>
          <cell r="AZ1033">
            <v>-3000000</v>
          </cell>
        </row>
        <row r="1034">
          <cell r="Q1034">
            <v>0</v>
          </cell>
          <cell r="S1034">
            <v>0</v>
          </cell>
          <cell r="U1034">
            <v>0</v>
          </cell>
          <cell r="V1034">
            <v>0</v>
          </cell>
          <cell r="W1034">
            <v>0</v>
          </cell>
          <cell r="Y1034">
            <v>0</v>
          </cell>
          <cell r="AA1034">
            <v>0</v>
          </cell>
          <cell r="AJ1034">
            <v>-625000</v>
          </cell>
          <cell r="AN1034">
            <v>-291666.66666666669</v>
          </cell>
          <cell r="AR1034">
            <v>0</v>
          </cell>
          <cell r="AV1034">
            <v>0</v>
          </cell>
          <cell r="AZ1034">
            <v>0</v>
          </cell>
        </row>
        <row r="1035">
          <cell r="Q1035">
            <v>0</v>
          </cell>
          <cell r="S1035">
            <v>0</v>
          </cell>
          <cell r="U1035">
            <v>0</v>
          </cell>
          <cell r="V1035">
            <v>0</v>
          </cell>
          <cell r="W1035">
            <v>0</v>
          </cell>
          <cell r="Y1035">
            <v>0</v>
          </cell>
          <cell r="AA1035">
            <v>0</v>
          </cell>
          <cell r="AJ1035">
            <v>0</v>
          </cell>
          <cell r="AN1035">
            <v>0</v>
          </cell>
          <cell r="AR1035">
            <v>0</v>
          </cell>
          <cell r="AV1035">
            <v>0</v>
          </cell>
          <cell r="AZ1035">
            <v>0</v>
          </cell>
        </row>
        <row r="1036">
          <cell r="Q1036">
            <v>0</v>
          </cell>
          <cell r="S1036">
            <v>0</v>
          </cell>
          <cell r="U1036">
            <v>0</v>
          </cell>
          <cell r="V1036">
            <v>0</v>
          </cell>
          <cell r="W1036">
            <v>0</v>
          </cell>
          <cell r="Y1036">
            <v>0</v>
          </cell>
          <cell r="AA1036">
            <v>0</v>
          </cell>
          <cell r="AJ1036">
            <v>0</v>
          </cell>
          <cell r="AN1036">
            <v>0</v>
          </cell>
          <cell r="AR1036">
            <v>0</v>
          </cell>
          <cell r="AV1036">
            <v>0</v>
          </cell>
          <cell r="AZ1036">
            <v>0</v>
          </cell>
        </row>
        <row r="1037">
          <cell r="Q1037">
            <v>-10000000</v>
          </cell>
          <cell r="S1037">
            <v>-10000000</v>
          </cell>
          <cell r="U1037">
            <v>-10000000</v>
          </cell>
          <cell r="V1037">
            <v>-10000000</v>
          </cell>
          <cell r="W1037">
            <v>-10000000</v>
          </cell>
          <cell r="Y1037">
            <v>-10000000</v>
          </cell>
          <cell r="AA1037">
            <v>-10000000</v>
          </cell>
          <cell r="AJ1037">
            <v>-10000000</v>
          </cell>
          <cell r="AN1037">
            <v>-10000000</v>
          </cell>
          <cell r="AR1037">
            <v>-10000000</v>
          </cell>
          <cell r="AV1037">
            <v>-10000000</v>
          </cell>
          <cell r="AZ1037">
            <v>-10000000</v>
          </cell>
        </row>
        <row r="1038">
          <cell r="Q1038">
            <v>0</v>
          </cell>
          <cell r="S1038">
            <v>0</v>
          </cell>
          <cell r="U1038">
            <v>0</v>
          </cell>
          <cell r="V1038">
            <v>0</v>
          </cell>
          <cell r="W1038">
            <v>0</v>
          </cell>
          <cell r="Y1038">
            <v>0</v>
          </cell>
          <cell r="AA1038">
            <v>0</v>
          </cell>
          <cell r="AJ1038">
            <v>0</v>
          </cell>
          <cell r="AN1038">
            <v>0</v>
          </cell>
          <cell r="AR1038">
            <v>0</v>
          </cell>
          <cell r="AV1038">
            <v>0</v>
          </cell>
          <cell r="AZ1038">
            <v>0</v>
          </cell>
        </row>
        <row r="1039">
          <cell r="Q1039">
            <v>0</v>
          </cell>
          <cell r="S1039">
            <v>0</v>
          </cell>
          <cell r="U1039">
            <v>0</v>
          </cell>
          <cell r="V1039">
            <v>0</v>
          </cell>
          <cell r="W1039">
            <v>0</v>
          </cell>
          <cell r="Y1039">
            <v>0</v>
          </cell>
          <cell r="AA1039">
            <v>0</v>
          </cell>
          <cell r="AJ1039">
            <v>0</v>
          </cell>
          <cell r="AN1039">
            <v>0</v>
          </cell>
          <cell r="AR1039">
            <v>0</v>
          </cell>
          <cell r="AV1039">
            <v>0</v>
          </cell>
          <cell r="AZ1039">
            <v>0</v>
          </cell>
        </row>
        <row r="1040">
          <cell r="Q1040">
            <v>0</v>
          </cell>
          <cell r="S1040">
            <v>0</v>
          </cell>
          <cell r="U1040">
            <v>0</v>
          </cell>
          <cell r="V1040">
            <v>0</v>
          </cell>
          <cell r="W1040">
            <v>0</v>
          </cell>
          <cell r="Y1040">
            <v>0</v>
          </cell>
          <cell r="AA1040">
            <v>0</v>
          </cell>
          <cell r="AJ1040">
            <v>0</v>
          </cell>
          <cell r="AN1040">
            <v>0</v>
          </cell>
          <cell r="AR1040">
            <v>0</v>
          </cell>
          <cell r="AV1040">
            <v>0</v>
          </cell>
          <cell r="AZ1040">
            <v>0</v>
          </cell>
        </row>
        <row r="1041">
          <cell r="Q1041">
            <v>0</v>
          </cell>
          <cell r="S1041">
            <v>0</v>
          </cell>
          <cell r="U1041">
            <v>0</v>
          </cell>
          <cell r="V1041">
            <v>0</v>
          </cell>
          <cell r="W1041">
            <v>0</v>
          </cell>
          <cell r="Y1041">
            <v>0</v>
          </cell>
          <cell r="AA1041">
            <v>0</v>
          </cell>
          <cell r="AJ1041">
            <v>0</v>
          </cell>
          <cell r="AN1041">
            <v>0</v>
          </cell>
          <cell r="AR1041">
            <v>0</v>
          </cell>
          <cell r="AV1041">
            <v>0</v>
          </cell>
          <cell r="AZ1041">
            <v>0</v>
          </cell>
        </row>
        <row r="1042">
          <cell r="Q1042">
            <v>0</v>
          </cell>
          <cell r="S1042">
            <v>0</v>
          </cell>
          <cell r="U1042">
            <v>0</v>
          </cell>
          <cell r="V1042">
            <v>0</v>
          </cell>
          <cell r="W1042">
            <v>0</v>
          </cell>
          <cell r="Y1042">
            <v>0</v>
          </cell>
          <cell r="AA1042">
            <v>0</v>
          </cell>
          <cell r="AJ1042">
            <v>0</v>
          </cell>
          <cell r="AN1042">
            <v>0</v>
          </cell>
          <cell r="AR1042">
            <v>0</v>
          </cell>
          <cell r="AV1042">
            <v>0</v>
          </cell>
          <cell r="AZ1042">
            <v>0</v>
          </cell>
        </row>
        <row r="1043">
          <cell r="Q1043">
            <v>-7000000</v>
          </cell>
          <cell r="S1043">
            <v>-7000000</v>
          </cell>
          <cell r="U1043">
            <v>-7000000</v>
          </cell>
          <cell r="V1043">
            <v>-7000000</v>
          </cell>
          <cell r="W1043">
            <v>-7000000</v>
          </cell>
          <cell r="Y1043">
            <v>-7000000</v>
          </cell>
          <cell r="AA1043">
            <v>-7000000</v>
          </cell>
          <cell r="AJ1043">
            <v>-7000000</v>
          </cell>
          <cell r="AN1043">
            <v>-7000000</v>
          </cell>
          <cell r="AR1043">
            <v>-7000000</v>
          </cell>
          <cell r="AV1043">
            <v>-7000000</v>
          </cell>
          <cell r="AZ1043">
            <v>-7000000</v>
          </cell>
        </row>
        <row r="1044">
          <cell r="Q1044">
            <v>-10000000</v>
          </cell>
          <cell r="S1044">
            <v>-10000000</v>
          </cell>
          <cell r="U1044">
            <v>-10000000</v>
          </cell>
          <cell r="V1044">
            <v>-10000000</v>
          </cell>
          <cell r="W1044">
            <v>-10000000</v>
          </cell>
          <cell r="Y1044">
            <v>-10000000</v>
          </cell>
          <cell r="AA1044">
            <v>-10000000</v>
          </cell>
          <cell r="AJ1044">
            <v>-10000000</v>
          </cell>
          <cell r="AN1044">
            <v>-10000000</v>
          </cell>
          <cell r="AR1044">
            <v>-10000000</v>
          </cell>
          <cell r="AV1044">
            <v>-10000000</v>
          </cell>
          <cell r="AZ1044">
            <v>-10000000</v>
          </cell>
        </row>
        <row r="1045">
          <cell r="Q1045">
            <v>-2000000</v>
          </cell>
          <cell r="S1045">
            <v>-2000000</v>
          </cell>
          <cell r="U1045">
            <v>-2000000</v>
          </cell>
          <cell r="V1045">
            <v>-2000000</v>
          </cell>
          <cell r="W1045">
            <v>-2000000</v>
          </cell>
          <cell r="Y1045">
            <v>-2000000</v>
          </cell>
          <cell r="AA1045">
            <v>-2000000</v>
          </cell>
          <cell r="AJ1045">
            <v>-2000000</v>
          </cell>
          <cell r="AN1045">
            <v>-2000000</v>
          </cell>
          <cell r="AR1045">
            <v>-2000000</v>
          </cell>
          <cell r="AV1045">
            <v>-2000000</v>
          </cell>
          <cell r="AZ1045">
            <v>-2000000</v>
          </cell>
        </row>
        <row r="1046">
          <cell r="Q1046">
            <v>-3000000</v>
          </cell>
          <cell r="S1046">
            <v>-3000000</v>
          </cell>
          <cell r="U1046">
            <v>-3000000</v>
          </cell>
          <cell r="V1046">
            <v>-3000000</v>
          </cell>
          <cell r="W1046">
            <v>-3000000</v>
          </cell>
          <cell r="Y1046">
            <v>-3000000</v>
          </cell>
          <cell r="AA1046">
            <v>-3000000</v>
          </cell>
          <cell r="AJ1046">
            <v>-3000000</v>
          </cell>
          <cell r="AN1046">
            <v>-3000000</v>
          </cell>
          <cell r="AR1046">
            <v>-3000000</v>
          </cell>
          <cell r="AV1046">
            <v>-2875000</v>
          </cell>
          <cell r="AZ1046">
            <v>-1875000</v>
          </cell>
        </row>
        <row r="1047">
          <cell r="Q1047">
            <v>-5000000</v>
          </cell>
          <cell r="S1047">
            <v>-5000000</v>
          </cell>
          <cell r="U1047">
            <v>-5000000</v>
          </cell>
          <cell r="V1047">
            <v>-5000000</v>
          </cell>
          <cell r="W1047">
            <v>-5000000</v>
          </cell>
          <cell r="Y1047">
            <v>-5000000</v>
          </cell>
          <cell r="AA1047">
            <v>-5000000</v>
          </cell>
          <cell r="AJ1047">
            <v>-5000000</v>
          </cell>
          <cell r="AN1047">
            <v>-5000000</v>
          </cell>
          <cell r="AR1047">
            <v>-5000000</v>
          </cell>
          <cell r="AV1047">
            <v>-4791666.666666667</v>
          </cell>
          <cell r="AZ1047">
            <v>-3125000</v>
          </cell>
        </row>
        <row r="1048">
          <cell r="Q1048">
            <v>-15000000</v>
          </cell>
          <cell r="S1048">
            <v>-15000000</v>
          </cell>
          <cell r="U1048">
            <v>-15000000</v>
          </cell>
          <cell r="V1048">
            <v>-15000000</v>
          </cell>
          <cell r="W1048">
            <v>-15000000</v>
          </cell>
          <cell r="Y1048">
            <v>-15000000</v>
          </cell>
          <cell r="AA1048">
            <v>-15000000</v>
          </cell>
          <cell r="AJ1048">
            <v>-15000000</v>
          </cell>
          <cell r="AN1048">
            <v>-15000000</v>
          </cell>
          <cell r="AR1048">
            <v>-15000000</v>
          </cell>
          <cell r="AV1048">
            <v>-15000000</v>
          </cell>
          <cell r="AZ1048">
            <v>-15000000</v>
          </cell>
        </row>
        <row r="1049">
          <cell r="Q1049">
            <v>0</v>
          </cell>
          <cell r="S1049">
            <v>0</v>
          </cell>
          <cell r="U1049">
            <v>0</v>
          </cell>
          <cell r="V1049">
            <v>0</v>
          </cell>
          <cell r="W1049">
            <v>0</v>
          </cell>
          <cell r="Y1049">
            <v>0</v>
          </cell>
          <cell r="AA1049">
            <v>0</v>
          </cell>
          <cell r="AJ1049">
            <v>0</v>
          </cell>
          <cell r="AN1049">
            <v>0</v>
          </cell>
          <cell r="AR1049">
            <v>0</v>
          </cell>
          <cell r="AV1049">
            <v>0</v>
          </cell>
          <cell r="AZ1049">
            <v>0</v>
          </cell>
        </row>
        <row r="1050">
          <cell r="Q1050">
            <v>-2000000</v>
          </cell>
          <cell r="S1050">
            <v>-2000000</v>
          </cell>
          <cell r="U1050">
            <v>-2000000</v>
          </cell>
          <cell r="V1050">
            <v>-2000000</v>
          </cell>
          <cell r="W1050">
            <v>-2000000</v>
          </cell>
          <cell r="Y1050">
            <v>-2000000</v>
          </cell>
          <cell r="AA1050">
            <v>-2000000</v>
          </cell>
          <cell r="AJ1050">
            <v>-2000000</v>
          </cell>
          <cell r="AN1050">
            <v>-2000000</v>
          </cell>
          <cell r="AR1050">
            <v>-2000000</v>
          </cell>
          <cell r="AV1050">
            <v>-2000000</v>
          </cell>
          <cell r="AZ1050">
            <v>-2000000</v>
          </cell>
        </row>
        <row r="1051">
          <cell r="Q1051">
            <v>0</v>
          </cell>
          <cell r="S1051">
            <v>0</v>
          </cell>
          <cell r="U1051">
            <v>0</v>
          </cell>
          <cell r="V1051">
            <v>0</v>
          </cell>
          <cell r="W1051">
            <v>0</v>
          </cell>
          <cell r="Y1051">
            <v>0</v>
          </cell>
          <cell r="AA1051">
            <v>0</v>
          </cell>
          <cell r="AJ1051">
            <v>0</v>
          </cell>
          <cell r="AN1051">
            <v>0</v>
          </cell>
          <cell r="AR1051">
            <v>0</v>
          </cell>
          <cell r="AV1051">
            <v>0</v>
          </cell>
          <cell r="AZ1051">
            <v>0</v>
          </cell>
        </row>
        <row r="1052">
          <cell r="Q1052">
            <v>0</v>
          </cell>
          <cell r="S1052">
            <v>0</v>
          </cell>
          <cell r="U1052">
            <v>0</v>
          </cell>
          <cell r="V1052">
            <v>0</v>
          </cell>
          <cell r="W1052">
            <v>0</v>
          </cell>
          <cell r="Y1052">
            <v>0</v>
          </cell>
          <cell r="AA1052">
            <v>0</v>
          </cell>
          <cell r="AJ1052">
            <v>0</v>
          </cell>
          <cell r="AN1052">
            <v>0</v>
          </cell>
          <cell r="AR1052">
            <v>0</v>
          </cell>
          <cell r="AV1052">
            <v>0</v>
          </cell>
          <cell r="AZ1052">
            <v>0</v>
          </cell>
        </row>
        <row r="1053">
          <cell r="Q1053">
            <v>0</v>
          </cell>
          <cell r="S1053">
            <v>0</v>
          </cell>
          <cell r="U1053">
            <v>0</v>
          </cell>
          <cell r="V1053">
            <v>0</v>
          </cell>
          <cell r="W1053">
            <v>0</v>
          </cell>
          <cell r="Y1053">
            <v>0</v>
          </cell>
          <cell r="AA1053">
            <v>0</v>
          </cell>
          <cell r="AJ1053">
            <v>0</v>
          </cell>
          <cell r="AN1053">
            <v>0</v>
          </cell>
          <cell r="AR1053">
            <v>0</v>
          </cell>
          <cell r="AV1053">
            <v>0</v>
          </cell>
          <cell r="AZ1053">
            <v>0</v>
          </cell>
        </row>
        <row r="1054">
          <cell r="Q1054">
            <v>0</v>
          </cell>
          <cell r="S1054">
            <v>0</v>
          </cell>
          <cell r="U1054">
            <v>0</v>
          </cell>
          <cell r="V1054">
            <v>0</v>
          </cell>
          <cell r="W1054">
            <v>0</v>
          </cell>
          <cell r="Y1054">
            <v>0</v>
          </cell>
          <cell r="AA1054">
            <v>0</v>
          </cell>
          <cell r="AJ1054">
            <v>0</v>
          </cell>
          <cell r="AN1054">
            <v>0</v>
          </cell>
          <cell r="AR1054">
            <v>0</v>
          </cell>
          <cell r="AV1054">
            <v>0</v>
          </cell>
          <cell r="AZ1054">
            <v>0</v>
          </cell>
        </row>
        <row r="1055">
          <cell r="Q1055">
            <v>0</v>
          </cell>
          <cell r="S1055">
            <v>0</v>
          </cell>
          <cell r="U1055">
            <v>0</v>
          </cell>
          <cell r="V1055">
            <v>0</v>
          </cell>
          <cell r="W1055">
            <v>0</v>
          </cell>
          <cell r="Y1055">
            <v>0</v>
          </cell>
          <cell r="AA1055">
            <v>0</v>
          </cell>
          <cell r="AJ1055">
            <v>0</v>
          </cell>
          <cell r="AN1055">
            <v>0</v>
          </cell>
          <cell r="AR1055">
            <v>0</v>
          </cell>
          <cell r="AV1055">
            <v>0</v>
          </cell>
          <cell r="AZ1055">
            <v>0</v>
          </cell>
        </row>
        <row r="1056">
          <cell r="Q1056">
            <v>0</v>
          </cell>
          <cell r="S1056">
            <v>0</v>
          </cell>
          <cell r="U1056">
            <v>0</v>
          </cell>
          <cell r="V1056">
            <v>0</v>
          </cell>
          <cell r="W1056">
            <v>0</v>
          </cell>
          <cell r="Y1056">
            <v>0</v>
          </cell>
          <cell r="AA1056">
            <v>0</v>
          </cell>
          <cell r="AJ1056">
            <v>0</v>
          </cell>
          <cell r="AN1056">
            <v>0</v>
          </cell>
          <cell r="AR1056">
            <v>0</v>
          </cell>
          <cell r="AV1056">
            <v>0</v>
          </cell>
          <cell r="AZ1056">
            <v>0</v>
          </cell>
        </row>
        <row r="1057">
          <cell r="Q1057">
            <v>0</v>
          </cell>
          <cell r="S1057">
            <v>0</v>
          </cell>
          <cell r="U1057">
            <v>0</v>
          </cell>
          <cell r="V1057">
            <v>0</v>
          </cell>
          <cell r="W1057">
            <v>0</v>
          </cell>
          <cell r="Y1057">
            <v>0</v>
          </cell>
          <cell r="AA1057">
            <v>0</v>
          </cell>
          <cell r="AJ1057">
            <v>0</v>
          </cell>
          <cell r="AN1057">
            <v>0</v>
          </cell>
          <cell r="AR1057">
            <v>0</v>
          </cell>
          <cell r="AV1057">
            <v>0</v>
          </cell>
          <cell r="AZ1057">
            <v>0</v>
          </cell>
        </row>
        <row r="1058">
          <cell r="Q1058">
            <v>-300000000</v>
          </cell>
          <cell r="S1058">
            <v>-300000000</v>
          </cell>
          <cell r="U1058">
            <v>-300000000</v>
          </cell>
          <cell r="V1058">
            <v>-300000000</v>
          </cell>
          <cell r="W1058">
            <v>-300000000</v>
          </cell>
          <cell r="Y1058">
            <v>-300000000</v>
          </cell>
          <cell r="AA1058">
            <v>-300000000</v>
          </cell>
          <cell r="AJ1058">
            <v>-300000000</v>
          </cell>
          <cell r="AN1058">
            <v>-300000000</v>
          </cell>
          <cell r="AR1058">
            <v>-300000000</v>
          </cell>
          <cell r="AV1058">
            <v>-300000000</v>
          </cell>
          <cell r="AZ1058">
            <v>-300000000</v>
          </cell>
        </row>
        <row r="1059">
          <cell r="Q1059">
            <v>-200000000</v>
          </cell>
          <cell r="S1059">
            <v>-200000000</v>
          </cell>
          <cell r="U1059">
            <v>-200000000</v>
          </cell>
          <cell r="V1059">
            <v>-200000000</v>
          </cell>
          <cell r="W1059">
            <v>-200000000</v>
          </cell>
          <cell r="Y1059">
            <v>-200000000</v>
          </cell>
          <cell r="AA1059">
            <v>-200000000</v>
          </cell>
          <cell r="AJ1059">
            <v>-200000000</v>
          </cell>
          <cell r="AN1059">
            <v>-200000000</v>
          </cell>
          <cell r="AR1059">
            <v>-200000000</v>
          </cell>
          <cell r="AV1059">
            <v>-200000000</v>
          </cell>
          <cell r="AZ1059">
            <v>-200000000</v>
          </cell>
        </row>
        <row r="1060">
          <cell r="Q1060">
            <v>-150000000</v>
          </cell>
          <cell r="S1060">
            <v>-150000000</v>
          </cell>
          <cell r="U1060">
            <v>0</v>
          </cell>
          <cell r="V1060">
            <v>0</v>
          </cell>
          <cell r="W1060">
            <v>0</v>
          </cell>
          <cell r="Y1060">
            <v>0</v>
          </cell>
          <cell r="AA1060">
            <v>0</v>
          </cell>
          <cell r="AJ1060">
            <v>-150000000</v>
          </cell>
          <cell r="AN1060">
            <v>-131250000</v>
          </cell>
          <cell r="AR1060">
            <v>-81250000</v>
          </cell>
          <cell r="AV1060">
            <v>-31250000</v>
          </cell>
          <cell r="AZ1060">
            <v>0</v>
          </cell>
        </row>
        <row r="1061">
          <cell r="Q1061">
            <v>-100000000</v>
          </cell>
          <cell r="S1061">
            <v>-100000000</v>
          </cell>
          <cell r="U1061">
            <v>-100000000</v>
          </cell>
          <cell r="V1061">
            <v>-100000000</v>
          </cell>
          <cell r="W1061">
            <v>-100000000</v>
          </cell>
          <cell r="Y1061">
            <v>-100000000</v>
          </cell>
          <cell r="AA1061">
            <v>-100000000</v>
          </cell>
          <cell r="AJ1061">
            <v>-100000000</v>
          </cell>
          <cell r="AN1061">
            <v>-100000000</v>
          </cell>
          <cell r="AR1061">
            <v>-100000000</v>
          </cell>
          <cell r="AV1061">
            <v>-100000000</v>
          </cell>
          <cell r="AZ1061">
            <v>-100000000</v>
          </cell>
        </row>
        <row r="1062">
          <cell r="Q1062">
            <v>-225000000</v>
          </cell>
          <cell r="S1062">
            <v>-225000000</v>
          </cell>
          <cell r="U1062">
            <v>-225000000</v>
          </cell>
          <cell r="V1062">
            <v>-225000000</v>
          </cell>
          <cell r="W1062">
            <v>-225000000</v>
          </cell>
          <cell r="Y1062">
            <v>-225000000</v>
          </cell>
          <cell r="AA1062">
            <v>-225000000</v>
          </cell>
          <cell r="AJ1062">
            <v>-225000000</v>
          </cell>
          <cell r="AN1062">
            <v>-225000000</v>
          </cell>
          <cell r="AR1062">
            <v>-225000000</v>
          </cell>
          <cell r="AV1062">
            <v>-225000000</v>
          </cell>
          <cell r="AZ1062">
            <v>-178125000</v>
          </cell>
        </row>
        <row r="1063">
          <cell r="Q1063">
            <v>0</v>
          </cell>
          <cell r="S1063">
            <v>0</v>
          </cell>
          <cell r="U1063">
            <v>0</v>
          </cell>
          <cell r="V1063">
            <v>0</v>
          </cell>
          <cell r="W1063">
            <v>0</v>
          </cell>
          <cell r="Y1063">
            <v>0</v>
          </cell>
          <cell r="AA1063">
            <v>0</v>
          </cell>
          <cell r="AJ1063">
            <v>-17708333.333333332</v>
          </cell>
          <cell r="AN1063">
            <v>-9375000</v>
          </cell>
          <cell r="AR1063">
            <v>-1041666.6666666666</v>
          </cell>
          <cell r="AV1063">
            <v>0</v>
          </cell>
          <cell r="AZ1063">
            <v>0</v>
          </cell>
        </row>
        <row r="1064">
          <cell r="Q1064">
            <v>-260000000</v>
          </cell>
          <cell r="S1064">
            <v>-260000000</v>
          </cell>
          <cell r="U1064">
            <v>-260000000</v>
          </cell>
          <cell r="V1064">
            <v>-260000000</v>
          </cell>
          <cell r="W1064">
            <v>-260000000</v>
          </cell>
          <cell r="Y1064">
            <v>-260000000</v>
          </cell>
          <cell r="AA1064">
            <v>-260000000</v>
          </cell>
          <cell r="AJ1064">
            <v>-260000000</v>
          </cell>
          <cell r="AN1064">
            <v>-260000000</v>
          </cell>
          <cell r="AR1064">
            <v>-260000000</v>
          </cell>
          <cell r="AV1064">
            <v>-260000000</v>
          </cell>
          <cell r="AZ1064">
            <v>-260000000</v>
          </cell>
        </row>
        <row r="1065">
          <cell r="Q1065">
            <v>-138460000</v>
          </cell>
          <cell r="S1065">
            <v>-138460000</v>
          </cell>
          <cell r="U1065">
            <v>-138460000</v>
          </cell>
          <cell r="V1065">
            <v>-138460000</v>
          </cell>
          <cell r="W1065">
            <v>-138460000</v>
          </cell>
          <cell r="Y1065">
            <v>-138460000</v>
          </cell>
          <cell r="AA1065">
            <v>-138460000</v>
          </cell>
          <cell r="AJ1065">
            <v>-138460000</v>
          </cell>
          <cell r="AN1065">
            <v>-138460000</v>
          </cell>
          <cell r="AR1065">
            <v>-138460000</v>
          </cell>
          <cell r="AV1065">
            <v>-138460000</v>
          </cell>
          <cell r="AZ1065">
            <v>-138460000</v>
          </cell>
        </row>
        <row r="1066">
          <cell r="Q1066">
            <v>-23400000</v>
          </cell>
          <cell r="S1066">
            <v>-23400000</v>
          </cell>
          <cell r="U1066">
            <v>-23400000</v>
          </cell>
          <cell r="V1066">
            <v>-23400000</v>
          </cell>
          <cell r="W1066">
            <v>-23400000</v>
          </cell>
          <cell r="Y1066">
            <v>-23400000</v>
          </cell>
          <cell r="AA1066">
            <v>-23400000</v>
          </cell>
          <cell r="AJ1066">
            <v>-23400000</v>
          </cell>
          <cell r="AN1066">
            <v>-23400000</v>
          </cell>
          <cell r="AR1066">
            <v>-23400000</v>
          </cell>
          <cell r="AV1066">
            <v>-23400000</v>
          </cell>
          <cell r="AZ1066">
            <v>-23400000</v>
          </cell>
        </row>
        <row r="1067">
          <cell r="Q1067">
            <v>0</v>
          </cell>
          <cell r="S1067">
            <v>0</v>
          </cell>
          <cell r="U1067">
            <v>0</v>
          </cell>
          <cell r="V1067">
            <v>0</v>
          </cell>
          <cell r="W1067">
            <v>0</v>
          </cell>
          <cell r="Y1067">
            <v>0</v>
          </cell>
          <cell r="AA1067">
            <v>0</v>
          </cell>
          <cell r="AJ1067">
            <v>-68750000</v>
          </cell>
          <cell r="AN1067">
            <v>-18750000</v>
          </cell>
          <cell r="AR1067">
            <v>0</v>
          </cell>
          <cell r="AV1067">
            <v>0</v>
          </cell>
          <cell r="AZ1067">
            <v>0</v>
          </cell>
        </row>
        <row r="1068">
          <cell r="Q1068">
            <v>-250000000</v>
          </cell>
          <cell r="S1068">
            <v>-250000000</v>
          </cell>
          <cell r="U1068">
            <v>-250000000</v>
          </cell>
          <cell r="V1068">
            <v>-250000000</v>
          </cell>
          <cell r="W1068">
            <v>-250000000</v>
          </cell>
          <cell r="Y1068">
            <v>-250000000</v>
          </cell>
          <cell r="AA1068">
            <v>-250000000</v>
          </cell>
          <cell r="AJ1068">
            <v>-250000000</v>
          </cell>
          <cell r="AN1068">
            <v>-250000000</v>
          </cell>
          <cell r="AR1068">
            <v>-250000000</v>
          </cell>
          <cell r="AV1068">
            <v>-250000000</v>
          </cell>
          <cell r="AZ1068">
            <v>-250000000</v>
          </cell>
        </row>
        <row r="1069">
          <cell r="Q1069">
            <v>0</v>
          </cell>
          <cell r="S1069">
            <v>0</v>
          </cell>
          <cell r="U1069">
            <v>0</v>
          </cell>
          <cell r="V1069">
            <v>0</v>
          </cell>
          <cell r="W1069">
            <v>0</v>
          </cell>
          <cell r="Y1069">
            <v>0</v>
          </cell>
          <cell r="AA1069">
            <v>0</v>
          </cell>
          <cell r="AJ1069">
            <v>0</v>
          </cell>
          <cell r="AN1069">
            <v>0</v>
          </cell>
          <cell r="AR1069">
            <v>0</v>
          </cell>
          <cell r="AV1069">
            <v>0</v>
          </cell>
          <cell r="AZ1069">
            <v>0</v>
          </cell>
        </row>
        <row r="1070">
          <cell r="Q1070">
            <v>0</v>
          </cell>
          <cell r="S1070">
            <v>-250000000</v>
          </cell>
          <cell r="U1070">
            <v>-250000000</v>
          </cell>
          <cell r="V1070">
            <v>-250000000</v>
          </cell>
          <cell r="W1070">
            <v>-250000000</v>
          </cell>
          <cell r="Y1070">
            <v>-250000000</v>
          </cell>
          <cell r="AA1070">
            <v>-250000000</v>
          </cell>
          <cell r="AJ1070">
            <v>0</v>
          </cell>
          <cell r="AN1070">
            <v>-72916666.666666672</v>
          </cell>
          <cell r="AR1070">
            <v>-156250000</v>
          </cell>
          <cell r="AV1070">
            <v>-239583333.33333334</v>
          </cell>
          <cell r="AZ1070">
            <v>-250000000</v>
          </cell>
        </row>
        <row r="1071">
          <cell r="Q1071">
            <v>-150000000</v>
          </cell>
          <cell r="S1071">
            <v>-150000000</v>
          </cell>
          <cell r="U1071">
            <v>-150000000</v>
          </cell>
          <cell r="V1071">
            <v>-150000000</v>
          </cell>
          <cell r="W1071">
            <v>-150000000</v>
          </cell>
          <cell r="Y1071">
            <v>-150000000</v>
          </cell>
          <cell r="AA1071">
            <v>-150000000</v>
          </cell>
          <cell r="AJ1071">
            <v>-150000000</v>
          </cell>
          <cell r="AN1071">
            <v>-150000000</v>
          </cell>
          <cell r="AR1071">
            <v>-150000000</v>
          </cell>
          <cell r="AV1071">
            <v>-150000000</v>
          </cell>
          <cell r="AZ1071">
            <v>-150000000</v>
          </cell>
        </row>
        <row r="1072">
          <cell r="Q1072">
            <v>-250000000</v>
          </cell>
          <cell r="S1072">
            <v>-250000000</v>
          </cell>
          <cell r="U1072">
            <v>-250000000</v>
          </cell>
          <cell r="V1072">
            <v>-250000000</v>
          </cell>
          <cell r="W1072">
            <v>-250000000</v>
          </cell>
          <cell r="Y1072">
            <v>-250000000</v>
          </cell>
          <cell r="AA1072">
            <v>-250000000</v>
          </cell>
          <cell r="AJ1072">
            <v>-250000000</v>
          </cell>
          <cell r="AN1072">
            <v>-250000000</v>
          </cell>
          <cell r="AR1072">
            <v>-250000000</v>
          </cell>
          <cell r="AV1072">
            <v>-250000000</v>
          </cell>
          <cell r="AZ1072">
            <v>-250000000</v>
          </cell>
        </row>
        <row r="1073">
          <cell r="Q1073">
            <v>-300000000</v>
          </cell>
          <cell r="S1073">
            <v>-300000000</v>
          </cell>
          <cell r="U1073">
            <v>-300000000</v>
          </cell>
          <cell r="V1073">
            <v>-300000000</v>
          </cell>
          <cell r="W1073">
            <v>-300000000</v>
          </cell>
          <cell r="Y1073">
            <v>-300000000</v>
          </cell>
          <cell r="AA1073">
            <v>-300000000</v>
          </cell>
          <cell r="AJ1073">
            <v>-300000000</v>
          </cell>
          <cell r="AN1073">
            <v>-300000000</v>
          </cell>
          <cell r="AR1073">
            <v>-300000000</v>
          </cell>
          <cell r="AV1073">
            <v>-300000000</v>
          </cell>
          <cell r="AZ1073">
            <v>-300000000</v>
          </cell>
        </row>
        <row r="1074">
          <cell r="Q1074">
            <v>0</v>
          </cell>
          <cell r="S1074">
            <v>0</v>
          </cell>
          <cell r="U1074">
            <v>0</v>
          </cell>
          <cell r="V1074">
            <v>0</v>
          </cell>
          <cell r="W1074">
            <v>0</v>
          </cell>
          <cell r="Y1074">
            <v>0</v>
          </cell>
          <cell r="AA1074">
            <v>0</v>
          </cell>
          <cell r="AJ1074">
            <v>0</v>
          </cell>
          <cell r="AN1074">
            <v>0</v>
          </cell>
          <cell r="AR1074">
            <v>0</v>
          </cell>
          <cell r="AV1074">
            <v>0</v>
          </cell>
          <cell r="AZ1074">
            <v>0</v>
          </cell>
        </row>
        <row r="1075">
          <cell r="Q1075">
            <v>-250000000</v>
          </cell>
          <cell r="S1075">
            <v>-250000000</v>
          </cell>
          <cell r="U1075">
            <v>-250000000</v>
          </cell>
          <cell r="V1075">
            <v>-250000000</v>
          </cell>
          <cell r="W1075">
            <v>-250000000</v>
          </cell>
          <cell r="Y1075">
            <v>-250000000</v>
          </cell>
          <cell r="AA1075">
            <v>-250000000</v>
          </cell>
          <cell r="AJ1075">
            <v>-250000000</v>
          </cell>
          <cell r="AN1075">
            <v>-250000000</v>
          </cell>
          <cell r="AR1075">
            <v>-250000000</v>
          </cell>
          <cell r="AV1075">
            <v>-250000000</v>
          </cell>
          <cell r="AZ1075">
            <v>-250000000</v>
          </cell>
        </row>
        <row r="1076">
          <cell r="Y1076">
            <v>0</v>
          </cell>
          <cell r="AA1076">
            <v>-350000000</v>
          </cell>
          <cell r="AR1076">
            <v>0</v>
          </cell>
          <cell r="AV1076">
            <v>-102083333.33333333</v>
          </cell>
          <cell r="AZ1076">
            <v>-218750000</v>
          </cell>
        </row>
        <row r="1077">
          <cell r="AV1077">
            <v>0</v>
          </cell>
          <cell r="AZ1077">
            <v>0</v>
          </cell>
        </row>
        <row r="1078">
          <cell r="AV1078">
            <v>0</v>
          </cell>
          <cell r="AZ1078">
            <v>-40625000</v>
          </cell>
        </row>
        <row r="1079">
          <cell r="Q1079">
            <v>0</v>
          </cell>
          <cell r="S1079">
            <v>0</v>
          </cell>
          <cell r="U1079">
            <v>0</v>
          </cell>
          <cell r="V1079">
            <v>0</v>
          </cell>
          <cell r="W1079">
            <v>0</v>
          </cell>
          <cell r="Y1079">
            <v>0</v>
          </cell>
          <cell r="AA1079">
            <v>0</v>
          </cell>
          <cell r="AJ1079">
            <v>0</v>
          </cell>
          <cell r="AN1079">
            <v>0</v>
          </cell>
          <cell r="AR1079">
            <v>0</v>
          </cell>
          <cell r="AV1079">
            <v>0</v>
          </cell>
          <cell r="AZ1079">
            <v>0</v>
          </cell>
        </row>
        <row r="1080">
          <cell r="Q1080">
            <v>0</v>
          </cell>
          <cell r="S1080">
            <v>0</v>
          </cell>
          <cell r="U1080">
            <v>0</v>
          </cell>
          <cell r="V1080">
            <v>0</v>
          </cell>
          <cell r="W1080">
            <v>0</v>
          </cell>
          <cell r="Y1080">
            <v>0</v>
          </cell>
          <cell r="AA1080">
            <v>0</v>
          </cell>
          <cell r="AJ1080">
            <v>0</v>
          </cell>
          <cell r="AN1080">
            <v>0</v>
          </cell>
          <cell r="AR1080">
            <v>0</v>
          </cell>
          <cell r="AV1080">
            <v>0</v>
          </cell>
          <cell r="AZ1080">
            <v>0</v>
          </cell>
        </row>
        <row r="1081">
          <cell r="Q1081">
            <v>-431100</v>
          </cell>
          <cell r="S1081">
            <v>0</v>
          </cell>
          <cell r="U1081">
            <v>0</v>
          </cell>
          <cell r="V1081">
            <v>0</v>
          </cell>
          <cell r="W1081">
            <v>0</v>
          </cell>
          <cell r="Y1081">
            <v>0</v>
          </cell>
          <cell r="AA1081">
            <v>0</v>
          </cell>
          <cell r="AJ1081">
            <v>-431100</v>
          </cell>
          <cell r="AN1081">
            <v>-341287.5</v>
          </cell>
          <cell r="AR1081">
            <v>-197587.5</v>
          </cell>
          <cell r="AV1081">
            <v>-53887.5</v>
          </cell>
          <cell r="AZ1081">
            <v>0</v>
          </cell>
        </row>
        <row r="1082">
          <cell r="Q1082">
            <v>-1458300</v>
          </cell>
          <cell r="S1082">
            <v>0</v>
          </cell>
          <cell r="U1082">
            <v>0</v>
          </cell>
          <cell r="V1082">
            <v>0</v>
          </cell>
          <cell r="W1082">
            <v>0</v>
          </cell>
          <cell r="Y1082">
            <v>0</v>
          </cell>
          <cell r="AA1082">
            <v>0</v>
          </cell>
          <cell r="AJ1082">
            <v>-1458300</v>
          </cell>
          <cell r="AN1082">
            <v>-1154487.5</v>
          </cell>
          <cell r="AR1082">
            <v>-668387.5</v>
          </cell>
          <cell r="AV1082">
            <v>-182287.5</v>
          </cell>
          <cell r="AZ1082">
            <v>0</v>
          </cell>
        </row>
        <row r="1083">
          <cell r="Q1083">
            <v>0</v>
          </cell>
          <cell r="S1083">
            <v>0</v>
          </cell>
          <cell r="U1083">
            <v>0</v>
          </cell>
          <cell r="V1083">
            <v>0</v>
          </cell>
          <cell r="W1083">
            <v>0</v>
          </cell>
          <cell r="Y1083">
            <v>0</v>
          </cell>
          <cell r="AA1083">
            <v>0</v>
          </cell>
          <cell r="AJ1083">
            <v>0</v>
          </cell>
          <cell r="AN1083">
            <v>0</v>
          </cell>
          <cell r="AR1083">
            <v>0</v>
          </cell>
          <cell r="AV1083">
            <v>0</v>
          </cell>
          <cell r="AZ1083">
            <v>0</v>
          </cell>
        </row>
        <row r="1084">
          <cell r="V1084">
            <v>7505790.9299999997</v>
          </cell>
          <cell r="W1084">
            <v>0</v>
          </cell>
          <cell r="Y1084">
            <v>0</v>
          </cell>
          <cell r="AA1084">
            <v>0</v>
          </cell>
          <cell r="AJ1084">
            <v>0</v>
          </cell>
          <cell r="AN1084">
            <v>0</v>
          </cell>
          <cell r="AR1084">
            <v>625482.57750000001</v>
          </cell>
          <cell r="AV1084">
            <v>625482.57750000001</v>
          </cell>
          <cell r="AZ1084">
            <v>625482.57750000001</v>
          </cell>
        </row>
        <row r="1085">
          <cell r="V1085">
            <v>7505790.9299999997</v>
          </cell>
          <cell r="W1085">
            <v>0</v>
          </cell>
          <cell r="Y1085">
            <v>0</v>
          </cell>
          <cell r="AA1085">
            <v>0</v>
          </cell>
          <cell r="AJ1085">
            <v>0</v>
          </cell>
          <cell r="AN1085">
            <v>0</v>
          </cell>
          <cell r="AR1085">
            <v>625482.57750000001</v>
          </cell>
          <cell r="AV1085">
            <v>625482.57750000001</v>
          </cell>
          <cell r="AZ1085">
            <v>625482.57750000001</v>
          </cell>
        </row>
        <row r="1086">
          <cell r="V1086">
            <v>6567824.7999999998</v>
          </cell>
          <cell r="W1086">
            <v>0</v>
          </cell>
          <cell r="Y1086">
            <v>0</v>
          </cell>
          <cell r="AA1086">
            <v>0</v>
          </cell>
          <cell r="AJ1086">
            <v>0</v>
          </cell>
          <cell r="AN1086">
            <v>0</v>
          </cell>
          <cell r="AR1086">
            <v>547318.73333333328</v>
          </cell>
          <cell r="AV1086">
            <v>547318.73333333328</v>
          </cell>
          <cell r="AZ1086">
            <v>547318.73333333328</v>
          </cell>
        </row>
        <row r="1087">
          <cell r="Q1087">
            <v>0</v>
          </cell>
          <cell r="S1087">
            <v>0</v>
          </cell>
          <cell r="U1087">
            <v>0</v>
          </cell>
          <cell r="V1087">
            <v>0</v>
          </cell>
          <cell r="W1087">
            <v>0</v>
          </cell>
          <cell r="Y1087">
            <v>0</v>
          </cell>
          <cell r="AA1087">
            <v>0</v>
          </cell>
          <cell r="AJ1087">
            <v>-2842399.7137499996</v>
          </cell>
          <cell r="AN1087">
            <v>0</v>
          </cell>
          <cell r="AR1087">
            <v>0</v>
          </cell>
          <cell r="AV1087">
            <v>0</v>
          </cell>
          <cell r="AZ1087">
            <v>0</v>
          </cell>
        </row>
        <row r="1088">
          <cell r="Q1088">
            <v>0</v>
          </cell>
          <cell r="S1088">
            <v>0</v>
          </cell>
          <cell r="U1088">
            <v>0</v>
          </cell>
          <cell r="V1088">
            <v>0</v>
          </cell>
          <cell r="W1088">
            <v>0</v>
          </cell>
          <cell r="Y1088">
            <v>0</v>
          </cell>
          <cell r="AA1088">
            <v>0</v>
          </cell>
          <cell r="AJ1088">
            <v>0</v>
          </cell>
          <cell r="AN1088">
            <v>0</v>
          </cell>
          <cell r="AR1088">
            <v>0</v>
          </cell>
          <cell r="AV1088">
            <v>0</v>
          </cell>
          <cell r="AZ1088">
            <v>0</v>
          </cell>
        </row>
        <row r="1089">
          <cell r="Q1089">
            <v>-2550000</v>
          </cell>
          <cell r="S1089">
            <v>-2550000</v>
          </cell>
          <cell r="U1089">
            <v>-350000</v>
          </cell>
          <cell r="V1089">
            <v>-350000</v>
          </cell>
          <cell r="W1089">
            <v>-250000</v>
          </cell>
          <cell r="Y1089">
            <v>-250000</v>
          </cell>
          <cell r="AA1089">
            <v>-550000</v>
          </cell>
          <cell r="AJ1089">
            <v>-1365023.9550000001</v>
          </cell>
          <cell r="AN1089">
            <v>-1946273.9550000001</v>
          </cell>
          <cell r="AR1089">
            <v>-1828166.1633333333</v>
          </cell>
          <cell r="AV1089">
            <v>-1002083.3333333334</v>
          </cell>
          <cell r="AZ1089">
            <v>-325208.33333333331</v>
          </cell>
        </row>
        <row r="1090">
          <cell r="Q1090">
            <v>-100000</v>
          </cell>
          <cell r="S1090">
            <v>-100000</v>
          </cell>
          <cell r="U1090">
            <v>0</v>
          </cell>
          <cell r="V1090">
            <v>0</v>
          </cell>
          <cell r="W1090">
            <v>0</v>
          </cell>
          <cell r="Y1090">
            <v>0</v>
          </cell>
          <cell r="AA1090">
            <v>0</v>
          </cell>
          <cell r="AJ1090">
            <v>-54166.666666666664</v>
          </cell>
          <cell r="AN1090">
            <v>-68750</v>
          </cell>
          <cell r="AR1090">
            <v>-52083.333333333336</v>
          </cell>
          <cell r="AV1090">
            <v>-20833.333333333332</v>
          </cell>
          <cell r="AZ1090">
            <v>0</v>
          </cell>
        </row>
        <row r="1091">
          <cell r="Q1091">
            <v>-40314599.890000001</v>
          </cell>
          <cell r="S1091">
            <v>-40647222.780000001</v>
          </cell>
          <cell r="U1091">
            <v>-39040693.829999998</v>
          </cell>
          <cell r="V1091">
            <v>-38446577.479999997</v>
          </cell>
          <cell r="W1091">
            <v>-38577760.399999999</v>
          </cell>
          <cell r="Y1091">
            <v>-38880957.369999997</v>
          </cell>
          <cell r="AA1091">
            <v>-39197824.049999997</v>
          </cell>
          <cell r="AJ1091">
            <v>-39254205.325416662</v>
          </cell>
          <cell r="AN1091">
            <v>-39736675.731666669</v>
          </cell>
          <cell r="AR1091">
            <v>-39546665.047499999</v>
          </cell>
          <cell r="AV1091">
            <v>-39350978.03458333</v>
          </cell>
          <cell r="AZ1091">
            <v>-39453654.138750009</v>
          </cell>
        </row>
        <row r="1092">
          <cell r="Q1092">
            <v>-8687704.8300000001</v>
          </cell>
          <cell r="S1092">
            <v>-8784217.8200000003</v>
          </cell>
          <cell r="U1092">
            <v>-9053436.9199999999</v>
          </cell>
          <cell r="V1092">
            <v>-8848928.9399999995</v>
          </cell>
          <cell r="W1092">
            <v>-6833994.6900000004</v>
          </cell>
          <cell r="Y1092">
            <v>-6911655.1900000004</v>
          </cell>
          <cell r="AA1092">
            <v>-6989315.6900000004</v>
          </cell>
          <cell r="AJ1092">
            <v>-3547612.0108333337</v>
          </cell>
          <cell r="AN1092">
            <v>-5508333.3650000012</v>
          </cell>
          <cell r="AR1092">
            <v>-6979040.4362500003</v>
          </cell>
          <cell r="AV1092">
            <v>-7788691.213333332</v>
          </cell>
          <cell r="AZ1092">
            <v>-6865479.0591666671</v>
          </cell>
        </row>
        <row r="1093">
          <cell r="Q1093">
            <v>-67684624.689999998</v>
          </cell>
          <cell r="S1093">
            <v>-67299716.159999996</v>
          </cell>
          <cell r="U1093">
            <v>-61155962.270000003</v>
          </cell>
          <cell r="V1093">
            <v>-61024425.939999998</v>
          </cell>
          <cell r="W1093">
            <v>-66484545.609999999</v>
          </cell>
          <cell r="Y1093">
            <v>-58221472.950000003</v>
          </cell>
          <cell r="AA1093">
            <v>-53558400.289999999</v>
          </cell>
          <cell r="AJ1093">
            <v>-2820192.6954166666</v>
          </cell>
          <cell r="AN1093">
            <v>-25013479.525416661</v>
          </cell>
          <cell r="AR1093">
            <v>-45809371.062083334</v>
          </cell>
          <cell r="AV1093">
            <v>-59633579.921666659</v>
          </cell>
          <cell r="AZ1093">
            <v>-42490977.182916664</v>
          </cell>
        </row>
        <row r="1094">
          <cell r="Q1094">
            <v>-41030154.07</v>
          </cell>
          <cell r="S1094">
            <v>-41030154.07</v>
          </cell>
          <cell r="U1094">
            <v>-42509058.359999999</v>
          </cell>
          <cell r="V1094">
            <v>-42509058.359999999</v>
          </cell>
          <cell r="W1094">
            <v>-43722314.780000001</v>
          </cell>
          <cell r="Y1094">
            <v>-43722314.780000001</v>
          </cell>
          <cell r="AA1094">
            <v>-43225601.560000002</v>
          </cell>
          <cell r="AJ1094">
            <v>-36215233.645833336</v>
          </cell>
          <cell r="AN1094">
            <v>-40171350.189166665</v>
          </cell>
          <cell r="AR1094">
            <v>-42129066.591250002</v>
          </cell>
          <cell r="AV1094">
            <v>-42643568.998750001</v>
          </cell>
          <cell r="AZ1094">
            <v>-42582900.901249997</v>
          </cell>
        </row>
        <row r="1095">
          <cell r="Q1095">
            <v>0</v>
          </cell>
          <cell r="S1095">
            <v>0</v>
          </cell>
          <cell r="U1095">
            <v>0</v>
          </cell>
          <cell r="V1095">
            <v>0</v>
          </cell>
          <cell r="W1095">
            <v>0</v>
          </cell>
          <cell r="Y1095">
            <v>0</v>
          </cell>
          <cell r="AA1095">
            <v>0</v>
          </cell>
          <cell r="AJ1095">
            <v>0</v>
          </cell>
          <cell r="AN1095">
            <v>0</v>
          </cell>
          <cell r="AR1095">
            <v>0</v>
          </cell>
          <cell r="AV1095">
            <v>0</v>
          </cell>
          <cell r="AZ1095">
            <v>112.92208333333333</v>
          </cell>
        </row>
        <row r="1096">
          <cell r="Q1096">
            <v>-250000</v>
          </cell>
          <cell r="S1096">
            <v>-250000</v>
          </cell>
          <cell r="U1096">
            <v>-250000</v>
          </cell>
          <cell r="V1096">
            <v>-250000</v>
          </cell>
          <cell r="W1096">
            <v>-250000</v>
          </cell>
          <cell r="Y1096">
            <v>-250000</v>
          </cell>
          <cell r="AA1096">
            <v>-250000</v>
          </cell>
          <cell r="AJ1096">
            <v>-679474.97541666671</v>
          </cell>
          <cell r="AN1096">
            <v>-475534.34250000003</v>
          </cell>
          <cell r="AR1096">
            <v>-274943.47208333336</v>
          </cell>
          <cell r="AV1096">
            <v>-250000</v>
          </cell>
          <cell r="AZ1096">
            <v>-250000</v>
          </cell>
        </row>
        <row r="1097">
          <cell r="Q1097">
            <v>-129471.05</v>
          </cell>
          <cell r="S1097">
            <v>-129471.05</v>
          </cell>
          <cell r="U1097">
            <v>-129471.05</v>
          </cell>
          <cell r="V1097">
            <v>-129471.05</v>
          </cell>
          <cell r="W1097">
            <v>-129471.05</v>
          </cell>
          <cell r="Y1097">
            <v>-129471.05</v>
          </cell>
          <cell r="AA1097">
            <v>-129471.05</v>
          </cell>
          <cell r="AJ1097">
            <v>-129471.05000000003</v>
          </cell>
          <cell r="AN1097">
            <v>-129471.05000000003</v>
          </cell>
          <cell r="AR1097">
            <v>-129471.05000000003</v>
          </cell>
          <cell r="AV1097">
            <v>-129471.05000000003</v>
          </cell>
          <cell r="AZ1097">
            <v>-129471.05000000003</v>
          </cell>
        </row>
        <row r="1098">
          <cell r="Q1098">
            <v>0</v>
          </cell>
          <cell r="S1098">
            <v>0</v>
          </cell>
          <cell r="U1098">
            <v>0</v>
          </cell>
          <cell r="V1098">
            <v>0</v>
          </cell>
          <cell r="W1098">
            <v>0</v>
          </cell>
          <cell r="Y1098">
            <v>0</v>
          </cell>
          <cell r="AA1098">
            <v>0</v>
          </cell>
          <cell r="AJ1098">
            <v>0</v>
          </cell>
          <cell r="AN1098">
            <v>0</v>
          </cell>
          <cell r="AR1098">
            <v>0</v>
          </cell>
          <cell r="AV1098">
            <v>0</v>
          </cell>
          <cell r="AZ1098">
            <v>0</v>
          </cell>
        </row>
        <row r="1099">
          <cell r="Q1099">
            <v>-15000</v>
          </cell>
          <cell r="S1099">
            <v>-15000</v>
          </cell>
          <cell r="U1099">
            <v>-15000</v>
          </cell>
          <cell r="V1099">
            <v>-15000</v>
          </cell>
          <cell r="W1099">
            <v>-15000</v>
          </cell>
          <cell r="Y1099">
            <v>-15000</v>
          </cell>
          <cell r="AA1099">
            <v>-15000</v>
          </cell>
          <cell r="AJ1099">
            <v>-15000</v>
          </cell>
          <cell r="AN1099">
            <v>-15000</v>
          </cell>
          <cell r="AR1099">
            <v>-15000</v>
          </cell>
          <cell r="AV1099">
            <v>-15000</v>
          </cell>
          <cell r="AZ1099">
            <v>-15000</v>
          </cell>
        </row>
        <row r="1100">
          <cell r="Q1100">
            <v>-52471.63</v>
          </cell>
          <cell r="S1100">
            <v>-52471.63</v>
          </cell>
          <cell r="U1100">
            <v>-52471.63</v>
          </cell>
          <cell r="V1100">
            <v>-52471.63</v>
          </cell>
          <cell r="W1100">
            <v>-46622.18</v>
          </cell>
          <cell r="Y1100">
            <v>-46622.18</v>
          </cell>
          <cell r="AA1100">
            <v>-52454.07</v>
          </cell>
          <cell r="AJ1100">
            <v>-52471.63</v>
          </cell>
          <cell r="AN1100">
            <v>-52471.63</v>
          </cell>
          <cell r="AR1100">
            <v>-51252.99458333334</v>
          </cell>
          <cell r="AV1100">
            <v>-52745.91166666666</v>
          </cell>
          <cell r="AZ1100">
            <v>-65823.184999999998</v>
          </cell>
        </row>
        <row r="1101">
          <cell r="Q1101">
            <v>0</v>
          </cell>
          <cell r="S1101">
            <v>0</v>
          </cell>
          <cell r="U1101">
            <v>0</v>
          </cell>
          <cell r="V1101">
            <v>0</v>
          </cell>
          <cell r="W1101">
            <v>0</v>
          </cell>
          <cell r="Y1101">
            <v>0</v>
          </cell>
          <cell r="AA1101">
            <v>0</v>
          </cell>
          <cell r="AJ1101">
            <v>0</v>
          </cell>
          <cell r="AN1101">
            <v>0</v>
          </cell>
          <cell r="AR1101">
            <v>0</v>
          </cell>
          <cell r="AV1101">
            <v>0</v>
          </cell>
          <cell r="AZ1101">
            <v>0</v>
          </cell>
        </row>
        <row r="1102">
          <cell r="Q1102">
            <v>-453028.42</v>
          </cell>
          <cell r="S1102">
            <v>-453028.42</v>
          </cell>
          <cell r="U1102">
            <v>-453028.42</v>
          </cell>
          <cell r="V1102">
            <v>-453028.42</v>
          </cell>
          <cell r="W1102">
            <v>-453028.42</v>
          </cell>
          <cell r="Y1102">
            <v>-453028.42</v>
          </cell>
          <cell r="AA1102">
            <v>-453028.42</v>
          </cell>
          <cell r="AJ1102">
            <v>-453028.42</v>
          </cell>
          <cell r="AN1102">
            <v>-453028.42</v>
          </cell>
          <cell r="AR1102">
            <v>-453028.42</v>
          </cell>
          <cell r="AV1102">
            <v>-453028.42</v>
          </cell>
          <cell r="AZ1102">
            <v>-453028.42</v>
          </cell>
        </row>
        <row r="1103">
          <cell r="Q1103">
            <v>0</v>
          </cell>
          <cell r="S1103">
            <v>0</v>
          </cell>
          <cell r="U1103">
            <v>0</v>
          </cell>
          <cell r="V1103">
            <v>0</v>
          </cell>
          <cell r="W1103">
            <v>0</v>
          </cell>
          <cell r="Y1103">
            <v>0</v>
          </cell>
          <cell r="AA1103">
            <v>0</v>
          </cell>
          <cell r="AJ1103">
            <v>0</v>
          </cell>
          <cell r="AN1103">
            <v>0</v>
          </cell>
          <cell r="AR1103">
            <v>0</v>
          </cell>
          <cell r="AV1103">
            <v>0</v>
          </cell>
          <cell r="AZ1103">
            <v>0</v>
          </cell>
        </row>
        <row r="1104">
          <cell r="Q1104">
            <v>0</v>
          </cell>
          <cell r="S1104">
            <v>0</v>
          </cell>
          <cell r="U1104">
            <v>0</v>
          </cell>
          <cell r="V1104">
            <v>0</v>
          </cell>
          <cell r="W1104">
            <v>0</v>
          </cell>
          <cell r="Y1104">
            <v>0</v>
          </cell>
          <cell r="AA1104">
            <v>0</v>
          </cell>
          <cell r="AJ1104">
            <v>0</v>
          </cell>
          <cell r="AN1104">
            <v>0</v>
          </cell>
          <cell r="AR1104">
            <v>0</v>
          </cell>
          <cell r="AV1104">
            <v>0</v>
          </cell>
          <cell r="AZ1104">
            <v>0</v>
          </cell>
        </row>
        <row r="1105">
          <cell r="Q1105">
            <v>-10000</v>
          </cell>
          <cell r="S1105">
            <v>-10000</v>
          </cell>
          <cell r="U1105">
            <v>-10000</v>
          </cell>
          <cell r="V1105">
            <v>-10000</v>
          </cell>
          <cell r="W1105">
            <v>-10000</v>
          </cell>
          <cell r="Y1105">
            <v>-10000</v>
          </cell>
          <cell r="AA1105">
            <v>-10000</v>
          </cell>
          <cell r="AJ1105">
            <v>-10000</v>
          </cell>
          <cell r="AN1105">
            <v>-10000</v>
          </cell>
          <cell r="AR1105">
            <v>-10000</v>
          </cell>
          <cell r="AV1105">
            <v>-10000</v>
          </cell>
          <cell r="AZ1105">
            <v>-10000</v>
          </cell>
        </row>
        <row r="1106">
          <cell r="Q1106">
            <v>0</v>
          </cell>
          <cell r="S1106">
            <v>0</v>
          </cell>
          <cell r="U1106">
            <v>0</v>
          </cell>
          <cell r="V1106">
            <v>0</v>
          </cell>
          <cell r="W1106">
            <v>0</v>
          </cell>
          <cell r="Y1106">
            <v>0</v>
          </cell>
          <cell r="AA1106">
            <v>0</v>
          </cell>
          <cell r="AJ1106">
            <v>0</v>
          </cell>
          <cell r="AN1106">
            <v>0</v>
          </cell>
          <cell r="AR1106">
            <v>0</v>
          </cell>
          <cell r="AV1106">
            <v>0</v>
          </cell>
          <cell r="AZ1106">
            <v>0</v>
          </cell>
        </row>
        <row r="1107">
          <cell r="Q1107">
            <v>-521847.97</v>
          </cell>
          <cell r="S1107">
            <v>-460550.78</v>
          </cell>
          <cell r="U1107">
            <v>-439615.69</v>
          </cell>
          <cell r="V1107">
            <v>-431810.58</v>
          </cell>
          <cell r="W1107">
            <v>-500000</v>
          </cell>
          <cell r="Y1107">
            <v>-500000</v>
          </cell>
          <cell r="AA1107">
            <v>-500000</v>
          </cell>
          <cell r="AJ1107">
            <v>-623600.76541666652</v>
          </cell>
          <cell r="AN1107">
            <v>-488291.58125000005</v>
          </cell>
          <cell r="AR1107">
            <v>-468637.60375000001</v>
          </cell>
          <cell r="AV1107">
            <v>-479707.07624999998</v>
          </cell>
          <cell r="AZ1107">
            <v>-491801.53541666665</v>
          </cell>
        </row>
        <row r="1108">
          <cell r="Q1108">
            <v>0</v>
          </cell>
          <cell r="S1108">
            <v>0</v>
          </cell>
          <cell r="U1108">
            <v>0</v>
          </cell>
          <cell r="V1108">
            <v>0</v>
          </cell>
          <cell r="W1108">
            <v>0</v>
          </cell>
          <cell r="Y1108">
            <v>0</v>
          </cell>
          <cell r="AA1108">
            <v>0</v>
          </cell>
          <cell r="AJ1108">
            <v>-29266.94</v>
          </cell>
          <cell r="AN1108">
            <v>-22320.942500000001</v>
          </cell>
          <cell r="AR1108">
            <v>-4598.7512500000003</v>
          </cell>
          <cell r="AV1108">
            <v>0</v>
          </cell>
          <cell r="AZ1108">
            <v>0</v>
          </cell>
        </row>
        <row r="1109">
          <cell r="Q1109">
            <v>0</v>
          </cell>
          <cell r="S1109">
            <v>0</v>
          </cell>
          <cell r="U1109">
            <v>0</v>
          </cell>
          <cell r="V1109">
            <v>0</v>
          </cell>
          <cell r="W1109">
            <v>0</v>
          </cell>
          <cell r="Y1109">
            <v>0</v>
          </cell>
          <cell r="AA1109">
            <v>0</v>
          </cell>
          <cell r="AJ1109">
            <v>0</v>
          </cell>
          <cell r="AN1109">
            <v>0</v>
          </cell>
          <cell r="AR1109">
            <v>0</v>
          </cell>
          <cell r="AV1109">
            <v>0</v>
          </cell>
          <cell r="AZ1109">
            <v>0</v>
          </cell>
        </row>
        <row r="1110">
          <cell r="Q1110">
            <v>-683365.16</v>
          </cell>
          <cell r="S1110">
            <v>-683365.16</v>
          </cell>
          <cell r="U1110">
            <v>-668771.35</v>
          </cell>
          <cell r="V1110">
            <v>-668771.35</v>
          </cell>
          <cell r="W1110">
            <v>-630705.28</v>
          </cell>
          <cell r="Y1110">
            <v>-630705.28</v>
          </cell>
          <cell r="AA1110">
            <v>-596135.67000000004</v>
          </cell>
          <cell r="AJ1110">
            <v>-401511.9283333334</v>
          </cell>
          <cell r="AN1110">
            <v>-627476.08875</v>
          </cell>
          <cell r="AR1110">
            <v>-634136.10750000004</v>
          </cell>
          <cell r="AV1110">
            <v>-638361.44708333339</v>
          </cell>
          <cell r="AZ1110">
            <v>-584818.11624999996</v>
          </cell>
        </row>
        <row r="1111">
          <cell r="Q1111">
            <v>-458260.45</v>
          </cell>
          <cell r="S1111">
            <v>-458260.45</v>
          </cell>
          <cell r="U1111">
            <v>-454247.55</v>
          </cell>
          <cell r="V1111">
            <v>-454247.55</v>
          </cell>
          <cell r="W1111">
            <v>-452529.3</v>
          </cell>
          <cell r="Y1111">
            <v>-452529.3</v>
          </cell>
          <cell r="AA1111">
            <v>-452529.3</v>
          </cell>
          <cell r="AJ1111">
            <v>-317543.6529166667</v>
          </cell>
          <cell r="AN1111">
            <v>-469795.52375000011</v>
          </cell>
          <cell r="AR1111">
            <v>-516686.73833333334</v>
          </cell>
          <cell r="AV1111">
            <v>-453546.39374999987</v>
          </cell>
          <cell r="AZ1111">
            <v>-445883.95624999987</v>
          </cell>
        </row>
        <row r="1112">
          <cell r="Q1112">
            <v>-490117.43</v>
          </cell>
          <cell r="S1112">
            <v>-490117.43</v>
          </cell>
          <cell r="U1112">
            <v>-455525.18</v>
          </cell>
          <cell r="V1112">
            <v>-455525.18</v>
          </cell>
          <cell r="W1112">
            <v>-441639.56</v>
          </cell>
          <cell r="Y1112">
            <v>-441639.56</v>
          </cell>
          <cell r="AA1112">
            <v>-423469.81</v>
          </cell>
          <cell r="AJ1112">
            <v>-270208.4095833333</v>
          </cell>
          <cell r="AN1112">
            <v>-429256.85499999998</v>
          </cell>
          <cell r="AR1112">
            <v>-474039.07749999996</v>
          </cell>
          <cell r="AV1112">
            <v>-449472.91791666666</v>
          </cell>
          <cell r="AZ1112">
            <v>-427920.98875000002</v>
          </cell>
        </row>
        <row r="1113">
          <cell r="Q1113">
            <v>-140063.73000000001</v>
          </cell>
          <cell r="S1113">
            <v>-140063.73000000001</v>
          </cell>
          <cell r="U1113">
            <v>-123642.66</v>
          </cell>
          <cell r="V1113">
            <v>-123642.66</v>
          </cell>
          <cell r="W1113">
            <v>-290001.90999999997</v>
          </cell>
          <cell r="Y1113">
            <v>-290001.90999999997</v>
          </cell>
          <cell r="AA1113">
            <v>-215389.53</v>
          </cell>
          <cell r="AJ1113">
            <v>-5835.9887500000004</v>
          </cell>
          <cell r="AN1113">
            <v>-50471.265000000007</v>
          </cell>
          <cell r="AR1113">
            <v>-126343.66208333334</v>
          </cell>
          <cell r="AV1113">
            <v>-203909.51375000001</v>
          </cell>
          <cell r="AZ1113">
            <v>-297171.93875000003</v>
          </cell>
        </row>
        <row r="1114">
          <cell r="Q1114">
            <v>-475104.69</v>
          </cell>
          <cell r="S1114">
            <v>-457803.87</v>
          </cell>
          <cell r="U1114">
            <v>-417303.47</v>
          </cell>
          <cell r="V1114">
            <v>-416625.97</v>
          </cell>
          <cell r="W1114">
            <v>-407226.92</v>
          </cell>
          <cell r="Y1114">
            <v>-402168.54</v>
          </cell>
          <cell r="AA1114">
            <v>-364262.97</v>
          </cell>
          <cell r="AJ1114">
            <v>-19796.028750000001</v>
          </cell>
          <cell r="AN1114">
            <v>-171491.90541666668</v>
          </cell>
          <cell r="AR1114">
            <v>-307942.6816666667</v>
          </cell>
          <cell r="AV1114">
            <v>-397718.60541666654</v>
          </cell>
          <cell r="AZ1114">
            <v>-245451.68708333329</v>
          </cell>
        </row>
        <row r="1115">
          <cell r="W1115">
            <v>0</v>
          </cell>
          <cell r="Y1115">
            <v>0</v>
          </cell>
          <cell r="AA1115">
            <v>0</v>
          </cell>
          <cell r="AJ1115">
            <v>0</v>
          </cell>
          <cell r="AN1115">
            <v>0</v>
          </cell>
          <cell r="AR1115">
            <v>0</v>
          </cell>
          <cell r="AV1115">
            <v>0</v>
          </cell>
          <cell r="AZ1115">
            <v>0</v>
          </cell>
        </row>
        <row r="1116">
          <cell r="AA1116">
            <v>-65340.84</v>
          </cell>
          <cell r="AR1116">
            <v>0</v>
          </cell>
          <cell r="AV1116">
            <v>-21352.227083333331</v>
          </cell>
          <cell r="AZ1116">
            <v>-61456.828750000008</v>
          </cell>
        </row>
        <row r="1117">
          <cell r="AA1117">
            <v>-181849.04</v>
          </cell>
          <cell r="AR1117">
            <v>0</v>
          </cell>
          <cell r="AV1117">
            <v>-50761.894999999997</v>
          </cell>
          <cell r="AZ1117">
            <v>-93158.97500000002</v>
          </cell>
        </row>
        <row r="1118">
          <cell r="AV1118">
            <v>-4272.7029166666662</v>
          </cell>
          <cell r="AZ1118">
            <v>-35321.357499999998</v>
          </cell>
        </row>
        <row r="1119">
          <cell r="AV1119">
            <v>0</v>
          </cell>
          <cell r="AZ1119">
            <v>-5973888.333333333</v>
          </cell>
        </row>
        <row r="1120">
          <cell r="Q1120">
            <v>0</v>
          </cell>
          <cell r="S1120">
            <v>0</v>
          </cell>
          <cell r="U1120">
            <v>0</v>
          </cell>
          <cell r="V1120">
            <v>0</v>
          </cell>
          <cell r="W1120">
            <v>0</v>
          </cell>
          <cell r="Y1120">
            <v>0</v>
          </cell>
          <cell r="AA1120">
            <v>0</v>
          </cell>
          <cell r="AJ1120">
            <v>-16534.888750000002</v>
          </cell>
          <cell r="AN1120">
            <v>-7977.1341666666667</v>
          </cell>
          <cell r="AR1120">
            <v>-2797.0062499999999</v>
          </cell>
          <cell r="AV1120">
            <v>0</v>
          </cell>
          <cell r="AZ1120">
            <v>0</v>
          </cell>
        </row>
        <row r="1121">
          <cell r="Q1121">
            <v>-4569900.37</v>
          </cell>
          <cell r="S1121">
            <v>-4569900.37</v>
          </cell>
          <cell r="U1121">
            <v>-4575394.62</v>
          </cell>
          <cell r="V1121">
            <v>-4575394.62</v>
          </cell>
          <cell r="W1121">
            <v>-4578088.3600000003</v>
          </cell>
          <cell r="Y1121">
            <v>-4580497.62</v>
          </cell>
          <cell r="AA1121">
            <v>-4580497.62</v>
          </cell>
          <cell r="AJ1121">
            <v>-4284160.9987500003</v>
          </cell>
          <cell r="AN1121">
            <v>-4669169.2008333327</v>
          </cell>
          <cell r="AR1121">
            <v>-4615235.9333333336</v>
          </cell>
          <cell r="AV1121">
            <v>-4576129.0662499992</v>
          </cell>
          <cell r="AZ1121">
            <v>-4579458.2016666662</v>
          </cell>
        </row>
        <row r="1122">
          <cell r="Q1122">
            <v>-276423.67</v>
          </cell>
          <cell r="S1122">
            <v>-278617.32</v>
          </cell>
          <cell r="U1122">
            <v>-280828.42</v>
          </cell>
          <cell r="V1122">
            <v>-281940.56</v>
          </cell>
          <cell r="W1122">
            <v>0</v>
          </cell>
          <cell r="Y1122">
            <v>0</v>
          </cell>
          <cell r="AA1122">
            <v>0</v>
          </cell>
          <cell r="AJ1122">
            <v>-269971.76333333337</v>
          </cell>
          <cell r="AN1122">
            <v>-274273.45999999996</v>
          </cell>
          <cell r="AR1122">
            <v>-219486.61416666667</v>
          </cell>
          <cell r="AV1122">
            <v>-128069.76125</v>
          </cell>
          <cell r="AZ1122">
            <v>-35196.230833333335</v>
          </cell>
        </row>
        <row r="1123">
          <cell r="Q1123">
            <v>0</v>
          </cell>
          <cell r="S1123">
            <v>0</v>
          </cell>
          <cell r="U1123">
            <v>0</v>
          </cell>
          <cell r="V1123">
            <v>0</v>
          </cell>
          <cell r="W1123">
            <v>0</v>
          </cell>
          <cell r="Y1123">
            <v>0</v>
          </cell>
          <cell r="AA1123">
            <v>0</v>
          </cell>
          <cell r="AJ1123">
            <v>0</v>
          </cell>
          <cell r="AN1123">
            <v>0</v>
          </cell>
          <cell r="AR1123">
            <v>0</v>
          </cell>
          <cell r="AV1123">
            <v>0</v>
          </cell>
          <cell r="AZ1123">
            <v>0</v>
          </cell>
        </row>
        <row r="1124">
          <cell r="Q1124">
            <v>-83995.09</v>
          </cell>
          <cell r="S1124">
            <v>-84890.32</v>
          </cell>
          <cell r="U1124">
            <v>-85795.8</v>
          </cell>
          <cell r="V1124">
            <v>-86252.43</v>
          </cell>
          <cell r="W1124">
            <v>-86711.65</v>
          </cell>
          <cell r="Y1124">
            <v>-87637.98</v>
          </cell>
          <cell r="AA1124">
            <v>-88574.9</v>
          </cell>
          <cell r="AJ1124">
            <v>-8327.2537499999999</v>
          </cell>
          <cell r="AN1124">
            <v>-36624.667500000003</v>
          </cell>
          <cell r="AR1124">
            <v>-65529.206666666665</v>
          </cell>
          <cell r="AV1124">
            <v>-84360.202499999999</v>
          </cell>
          <cell r="AZ1124">
            <v>-66112.126666666663</v>
          </cell>
        </row>
        <row r="1125">
          <cell r="Q1125">
            <v>0</v>
          </cell>
          <cell r="S1125">
            <v>0</v>
          </cell>
          <cell r="U1125">
            <v>0</v>
          </cell>
          <cell r="V1125">
            <v>0</v>
          </cell>
          <cell r="W1125">
            <v>0</v>
          </cell>
          <cell r="Y1125">
            <v>0</v>
          </cell>
          <cell r="AA1125">
            <v>0</v>
          </cell>
          <cell r="AJ1125">
            <v>-49530.454583333332</v>
          </cell>
          <cell r="AN1125">
            <v>-30907.103749999998</v>
          </cell>
          <cell r="AR1125">
            <v>-11981.612500000001</v>
          </cell>
          <cell r="AV1125">
            <v>0</v>
          </cell>
          <cell r="AZ1125">
            <v>0</v>
          </cell>
        </row>
        <row r="1126">
          <cell r="Q1126">
            <v>-1299212.3799999999</v>
          </cell>
          <cell r="S1126">
            <v>-1311742.42</v>
          </cell>
          <cell r="U1126">
            <v>-1324393.3</v>
          </cell>
          <cell r="V1126">
            <v>-1330764.42</v>
          </cell>
          <cell r="W1126">
            <v>-1337166.19</v>
          </cell>
          <cell r="Y1126">
            <v>-1350062.27</v>
          </cell>
          <cell r="AA1126">
            <v>-1363082.73</v>
          </cell>
          <cell r="AJ1126">
            <v>-1262512.6875</v>
          </cell>
          <cell r="AN1126">
            <v>-1286982.3166666667</v>
          </cell>
          <cell r="AR1126">
            <v>-1311926.2050000001</v>
          </cell>
          <cell r="AV1126">
            <v>-1337353.5466666666</v>
          </cell>
          <cell r="AZ1126">
            <v>-1363273.7112500002</v>
          </cell>
        </row>
        <row r="1127">
          <cell r="Q1127">
            <v>32500</v>
          </cell>
          <cell r="S1127">
            <v>32500</v>
          </cell>
          <cell r="U1127">
            <v>32500</v>
          </cell>
          <cell r="V1127">
            <v>32500</v>
          </cell>
          <cell r="W1127">
            <v>32500</v>
          </cell>
          <cell r="Y1127">
            <v>32500</v>
          </cell>
          <cell r="AA1127">
            <v>32500</v>
          </cell>
          <cell r="AJ1127">
            <v>10729.166666666666</v>
          </cell>
          <cell r="AN1127">
            <v>21562.5</v>
          </cell>
          <cell r="AR1127">
            <v>29583.333333333332</v>
          </cell>
          <cell r="AV1127">
            <v>32187.5</v>
          </cell>
          <cell r="AZ1127">
            <v>29687.5</v>
          </cell>
        </row>
        <row r="1128">
          <cell r="Q1128">
            <v>-807555.29</v>
          </cell>
          <cell r="S1128">
            <v>-815906.15</v>
          </cell>
          <cell r="U1128">
            <v>-824343.35</v>
          </cell>
          <cell r="V1128">
            <v>-828594.62</v>
          </cell>
          <cell r="W1128">
            <v>-832867.81</v>
          </cell>
          <cell r="Y1128">
            <v>-841480.42</v>
          </cell>
          <cell r="AA1128">
            <v>-850182.09</v>
          </cell>
          <cell r="AJ1128">
            <v>-783138.11749999982</v>
          </cell>
          <cell r="AN1128">
            <v>-799418.5754166668</v>
          </cell>
          <cell r="AR1128">
            <v>-816037.48291666666</v>
          </cell>
          <cell r="AV1128">
            <v>-833001.87875000003</v>
          </cell>
          <cell r="AZ1128">
            <v>-850318.94333333336</v>
          </cell>
        </row>
        <row r="1129">
          <cell r="Q1129">
            <v>-1047689.43</v>
          </cell>
          <cell r="S1129">
            <v>-1058175.8700000001</v>
          </cell>
          <cell r="U1129">
            <v>-1068767.82</v>
          </cell>
          <cell r="V1129">
            <v>-1074103.7</v>
          </cell>
          <cell r="W1129">
            <v>-1079466.3500000001</v>
          </cell>
          <cell r="Y1129">
            <v>-1090272.54</v>
          </cell>
          <cell r="AA1129">
            <v>-1101187.48</v>
          </cell>
          <cell r="AJ1129">
            <v>-130527.51375</v>
          </cell>
          <cell r="AN1129">
            <v>-483259.39833333337</v>
          </cell>
          <cell r="AR1129">
            <v>-843088.24416666664</v>
          </cell>
          <cell r="AV1129">
            <v>-1079630.0891666666</v>
          </cell>
          <cell r="AZ1129">
            <v>-1101354.5499999998</v>
          </cell>
        </row>
        <row r="1130">
          <cell r="Q1130">
            <v>0</v>
          </cell>
          <cell r="S1130">
            <v>0</v>
          </cell>
          <cell r="U1130">
            <v>0</v>
          </cell>
          <cell r="V1130">
            <v>0</v>
          </cell>
          <cell r="W1130">
            <v>0</v>
          </cell>
          <cell r="Y1130">
            <v>0</v>
          </cell>
          <cell r="AA1130">
            <v>0</v>
          </cell>
          <cell r="AJ1130">
            <v>-886479.30916666659</v>
          </cell>
          <cell r="AN1130">
            <v>-554205.32458333333</v>
          </cell>
          <cell r="AR1130">
            <v>-215248.09875</v>
          </cell>
          <cell r="AV1130">
            <v>0</v>
          </cell>
          <cell r="AZ1130">
            <v>0</v>
          </cell>
        </row>
        <row r="1131">
          <cell r="Q1131">
            <v>-3820037.43</v>
          </cell>
          <cell r="S1131">
            <v>-3856222.51</v>
          </cell>
          <cell r="U1131">
            <v>-3885385.09</v>
          </cell>
          <cell r="V1131">
            <v>-3903865.2</v>
          </cell>
          <cell r="W1131">
            <v>-3914737.41</v>
          </cell>
          <cell r="Y1131">
            <v>-3952262.65</v>
          </cell>
          <cell r="AA1131">
            <v>-3979730.31</v>
          </cell>
          <cell r="AJ1131">
            <v>-4355318.5275000008</v>
          </cell>
          <cell r="AN1131">
            <v>-4194043.149166666</v>
          </cell>
          <cell r="AR1131">
            <v>-4039089.68</v>
          </cell>
          <cell r="AV1131">
            <v>-3927231.8800000004</v>
          </cell>
          <cell r="AZ1131">
            <v>-4073074.9445833336</v>
          </cell>
        </row>
        <row r="1132">
          <cell r="Q1132">
            <v>-9680541.4100000001</v>
          </cell>
          <cell r="S1132">
            <v>-9742547.0899999999</v>
          </cell>
          <cell r="U1132">
            <v>-9737936.0899999999</v>
          </cell>
          <cell r="V1132">
            <v>-9769424.5099999998</v>
          </cell>
          <cell r="W1132">
            <v>-9731570.2100000009</v>
          </cell>
          <cell r="Y1132">
            <v>-9795250.4600000009</v>
          </cell>
          <cell r="AA1132">
            <v>-9764853.8100000005</v>
          </cell>
          <cell r="AJ1132">
            <v>-9700273.9937500004</v>
          </cell>
          <cell r="AN1132">
            <v>-9713010.0262499992</v>
          </cell>
          <cell r="AR1132">
            <v>-9727387.5045833346</v>
          </cell>
          <cell r="AV1132">
            <v>-9754824.9183333311</v>
          </cell>
          <cell r="AZ1132">
            <v>-9837973.4783333335</v>
          </cell>
        </row>
        <row r="1133">
          <cell r="Q1133">
            <v>-942405.81</v>
          </cell>
          <cell r="S1133">
            <v>-950130.25</v>
          </cell>
          <cell r="U1133">
            <v>-904227.52</v>
          </cell>
          <cell r="V1133">
            <v>-907932.45</v>
          </cell>
          <cell r="W1133">
            <v>-908725.94</v>
          </cell>
          <cell r="Y1133">
            <v>-916188.71</v>
          </cell>
          <cell r="AA1133">
            <v>-896855.19</v>
          </cell>
          <cell r="AJ1133">
            <v>-3299274.2974999994</v>
          </cell>
          <cell r="AN1133">
            <v>-2478960.3975000004</v>
          </cell>
          <cell r="AR1133">
            <v>-1647413.4804166667</v>
          </cell>
          <cell r="AV1133">
            <v>-898689.13166666683</v>
          </cell>
          <cell r="AZ1133">
            <v>-768730.40416666667</v>
          </cell>
        </row>
        <row r="1134">
          <cell r="Q1134">
            <v>-115744.31</v>
          </cell>
          <cell r="S1134">
            <v>-116716.34</v>
          </cell>
          <cell r="U1134">
            <v>-117696.56</v>
          </cell>
          <cell r="V1134">
            <v>-118189.75</v>
          </cell>
          <cell r="W1134">
            <v>-118685.01</v>
          </cell>
          <cell r="Y1134">
            <v>-119681.78</v>
          </cell>
          <cell r="AA1134">
            <v>-120686.92</v>
          </cell>
          <cell r="AJ1134">
            <v>-12201.992916666664</v>
          </cell>
          <cell r="AN1134">
            <v>-51107.952499999992</v>
          </cell>
          <cell r="AR1134">
            <v>-90670.142500000002</v>
          </cell>
          <cell r="AV1134">
            <v>-116109.20791666664</v>
          </cell>
          <cell r="AZ1134">
            <v>-96589.747916666674</v>
          </cell>
        </row>
        <row r="1135">
          <cell r="Q1135">
            <v>0</v>
          </cell>
          <cell r="S1135">
            <v>0</v>
          </cell>
          <cell r="U1135">
            <v>0</v>
          </cell>
          <cell r="V1135">
            <v>0</v>
          </cell>
          <cell r="W1135">
            <v>0</v>
          </cell>
          <cell r="Y1135">
            <v>0</v>
          </cell>
          <cell r="AA1135">
            <v>0</v>
          </cell>
          <cell r="AJ1135">
            <v>-75710.459166666653</v>
          </cell>
          <cell r="AN1135">
            <v>-47243.998333333329</v>
          </cell>
          <cell r="AR1135">
            <v>-18315.062083333334</v>
          </cell>
          <cell r="AV1135">
            <v>0</v>
          </cell>
          <cell r="AZ1135">
            <v>0</v>
          </cell>
        </row>
        <row r="1136">
          <cell r="Q1136">
            <v>0</v>
          </cell>
          <cell r="S1136">
            <v>5000</v>
          </cell>
          <cell r="U1136">
            <v>5000</v>
          </cell>
          <cell r="V1136">
            <v>5000</v>
          </cell>
          <cell r="W1136">
            <v>5000</v>
          </cell>
          <cell r="Y1136">
            <v>5000</v>
          </cell>
          <cell r="AA1136">
            <v>5000</v>
          </cell>
          <cell r="AJ1136">
            <v>0</v>
          </cell>
          <cell r="AN1136">
            <v>1041.6666666666667</v>
          </cell>
          <cell r="AR1136">
            <v>2708.3333333333335</v>
          </cell>
          <cell r="AV1136">
            <v>5625</v>
          </cell>
          <cell r="AZ1136">
            <v>16250</v>
          </cell>
        </row>
        <row r="1137">
          <cell r="Q1137">
            <v>-266223.87</v>
          </cell>
          <cell r="S1137">
            <v>-268220.95</v>
          </cell>
          <cell r="U1137">
            <v>-177433.59</v>
          </cell>
          <cell r="V1137">
            <v>-178044.46</v>
          </cell>
          <cell r="W1137">
            <v>-58256.65</v>
          </cell>
          <cell r="Y1137">
            <v>-58449.09</v>
          </cell>
          <cell r="AA1137">
            <v>-532686.01</v>
          </cell>
          <cell r="AJ1137">
            <v>-320966.40500000003</v>
          </cell>
          <cell r="AN1137">
            <v>-289302.28916666668</v>
          </cell>
          <cell r="AR1137">
            <v>-224181.18041666664</v>
          </cell>
          <cell r="AV1137">
            <v>-262578.96666666662</v>
          </cell>
          <cell r="AZ1137">
            <v>-282555.76750000002</v>
          </cell>
        </row>
        <row r="1138">
          <cell r="Q1138">
            <v>272088.18</v>
          </cell>
          <cell r="S1138">
            <v>272088.18</v>
          </cell>
          <cell r="U1138">
            <v>272088.18</v>
          </cell>
          <cell r="V1138">
            <v>272088.18</v>
          </cell>
          <cell r="W1138">
            <v>272088.18</v>
          </cell>
          <cell r="Y1138">
            <v>0</v>
          </cell>
          <cell r="AA1138">
            <v>0</v>
          </cell>
          <cell r="AJ1138">
            <v>11337.0075</v>
          </cell>
          <cell r="AN1138">
            <v>102033.0675</v>
          </cell>
          <cell r="AR1138">
            <v>158718.10499999998</v>
          </cell>
          <cell r="AV1138">
            <v>147381.0975</v>
          </cell>
          <cell r="AZ1138">
            <v>56685.037499999999</v>
          </cell>
        </row>
        <row r="1139">
          <cell r="Q1139">
            <v>0</v>
          </cell>
          <cell r="S1139">
            <v>0</v>
          </cell>
          <cell r="U1139">
            <v>0</v>
          </cell>
          <cell r="V1139">
            <v>0</v>
          </cell>
          <cell r="W1139">
            <v>0</v>
          </cell>
          <cell r="Y1139">
            <v>0</v>
          </cell>
          <cell r="AA1139">
            <v>0</v>
          </cell>
          <cell r="AJ1139">
            <v>0</v>
          </cell>
          <cell r="AN1139">
            <v>0</v>
          </cell>
          <cell r="AR1139">
            <v>0</v>
          </cell>
          <cell r="AV1139">
            <v>0</v>
          </cell>
          <cell r="AZ1139">
            <v>0</v>
          </cell>
        </row>
        <row r="1140">
          <cell r="Q1140">
            <v>-585041.34</v>
          </cell>
          <cell r="S1140">
            <v>-591001.17000000004</v>
          </cell>
          <cell r="U1140">
            <v>-597021.72</v>
          </cell>
          <cell r="V1140">
            <v>-600054.94999999995</v>
          </cell>
          <cell r="W1140">
            <v>-603103.59</v>
          </cell>
          <cell r="Y1140">
            <v>-609247.42000000004</v>
          </cell>
          <cell r="AA1140">
            <v>-615453.84</v>
          </cell>
          <cell r="AJ1140">
            <v>-72883.721666666665</v>
          </cell>
          <cell r="AN1140">
            <v>-269887.90749999997</v>
          </cell>
          <cell r="AR1140">
            <v>-470926.31</v>
          </cell>
          <cell r="AV1140">
            <v>-603197.81999999995</v>
          </cell>
          <cell r="AZ1140">
            <v>-615550.00375000003</v>
          </cell>
        </row>
        <row r="1141">
          <cell r="Q1141">
            <v>0</v>
          </cell>
          <cell r="S1141">
            <v>0</v>
          </cell>
          <cell r="U1141">
            <v>0</v>
          </cell>
          <cell r="V1141">
            <v>0</v>
          </cell>
          <cell r="W1141">
            <v>0</v>
          </cell>
          <cell r="Y1141">
            <v>0</v>
          </cell>
          <cell r="AA1141">
            <v>0</v>
          </cell>
          <cell r="AJ1141">
            <v>-494724.99791666662</v>
          </cell>
          <cell r="AN1141">
            <v>-309344.1866666667</v>
          </cell>
          <cell r="AR1141">
            <v>-120167.19666666666</v>
          </cell>
          <cell r="AV1141">
            <v>0</v>
          </cell>
          <cell r="AZ1141">
            <v>0</v>
          </cell>
        </row>
        <row r="1142">
          <cell r="Q1142">
            <v>-5152053.37</v>
          </cell>
          <cell r="S1142">
            <v>-5201699.99</v>
          </cell>
          <cell r="U1142">
            <v>-5058459.62</v>
          </cell>
          <cell r="V1142">
            <v>-5083436.32</v>
          </cell>
          <cell r="W1142">
            <v>-4984505.22</v>
          </cell>
          <cell r="Y1142">
            <v>-5033979.8899999997</v>
          </cell>
          <cell r="AA1142">
            <v>-4908553.41</v>
          </cell>
          <cell r="AJ1142">
            <v>-4360612.1450000005</v>
          </cell>
          <cell r="AN1142">
            <v>-4628015.5370833343</v>
          </cell>
          <cell r="AR1142">
            <v>-4859813.7833333341</v>
          </cell>
          <cell r="AV1142">
            <v>-4936710.8412499996</v>
          </cell>
          <cell r="AZ1142">
            <v>-4123234.5649999999</v>
          </cell>
        </row>
        <row r="1143">
          <cell r="Q1143">
            <v>0</v>
          </cell>
          <cell r="S1143">
            <v>0</v>
          </cell>
          <cell r="U1143">
            <v>0</v>
          </cell>
          <cell r="V1143">
            <v>0</v>
          </cell>
          <cell r="W1143">
            <v>0</v>
          </cell>
          <cell r="Y1143">
            <v>0</v>
          </cell>
          <cell r="AA1143">
            <v>0</v>
          </cell>
          <cell r="AJ1143">
            <v>0</v>
          </cell>
          <cell r="AN1143">
            <v>0</v>
          </cell>
          <cell r="AR1143">
            <v>0</v>
          </cell>
          <cell r="AV1143">
            <v>0</v>
          </cell>
          <cell r="AZ1143">
            <v>0</v>
          </cell>
        </row>
        <row r="1144">
          <cell r="Q1144">
            <v>765611</v>
          </cell>
          <cell r="S1144">
            <v>765611</v>
          </cell>
          <cell r="U1144">
            <v>765611</v>
          </cell>
          <cell r="V1144">
            <v>765611</v>
          </cell>
          <cell r="W1144">
            <v>765611</v>
          </cell>
          <cell r="Y1144">
            <v>765611</v>
          </cell>
          <cell r="AA1144">
            <v>765611</v>
          </cell>
          <cell r="AJ1144">
            <v>480693.70833333331</v>
          </cell>
          <cell r="AN1144">
            <v>579795.375</v>
          </cell>
          <cell r="AR1144">
            <v>678897.04166666663</v>
          </cell>
          <cell r="AV1144">
            <v>768408.58333333337</v>
          </cell>
          <cell r="AZ1144">
            <v>790789.25</v>
          </cell>
        </row>
        <row r="1145">
          <cell r="Q1145">
            <v>-717624.63</v>
          </cell>
          <cell r="S1145">
            <v>-725785.56</v>
          </cell>
          <cell r="U1145">
            <v>-734039.3</v>
          </cell>
          <cell r="V1145">
            <v>-738201.3</v>
          </cell>
          <cell r="W1145">
            <v>-742386.9</v>
          </cell>
          <cell r="Y1145">
            <v>-750829.43</v>
          </cell>
          <cell r="AA1145">
            <v>-759367.97</v>
          </cell>
          <cell r="AJ1145">
            <v>-89365.912916666668</v>
          </cell>
          <cell r="AN1145">
            <v>-331300.23333333334</v>
          </cell>
          <cell r="AR1145">
            <v>-578768.46625000006</v>
          </cell>
          <cell r="AV1145">
            <v>-768600.07749999978</v>
          </cell>
          <cell r="AZ1145">
            <v>-995914.47458333336</v>
          </cell>
        </row>
        <row r="1146">
          <cell r="Q1146">
            <v>0</v>
          </cell>
          <cell r="S1146">
            <v>0</v>
          </cell>
          <cell r="U1146">
            <v>0</v>
          </cell>
          <cell r="V1146">
            <v>0</v>
          </cell>
          <cell r="W1146">
            <v>0</v>
          </cell>
          <cell r="Y1146">
            <v>0</v>
          </cell>
          <cell r="AA1146">
            <v>0</v>
          </cell>
          <cell r="AJ1146">
            <v>-463806.99916666659</v>
          </cell>
          <cell r="AN1146">
            <v>-378393.22041666665</v>
          </cell>
          <cell r="AR1146">
            <v>-147158.24416666667</v>
          </cell>
          <cell r="AV1146">
            <v>0</v>
          </cell>
          <cell r="AZ1146">
            <v>0</v>
          </cell>
        </row>
        <row r="1147">
          <cell r="Q1147">
            <v>76073</v>
          </cell>
          <cell r="S1147">
            <v>76073</v>
          </cell>
          <cell r="U1147">
            <v>76073</v>
          </cell>
          <cell r="V1147">
            <v>76073</v>
          </cell>
          <cell r="W1147">
            <v>76073</v>
          </cell>
          <cell r="Y1147">
            <v>76073</v>
          </cell>
          <cell r="AA1147">
            <v>76073</v>
          </cell>
          <cell r="AJ1147">
            <v>106271.4633333333</v>
          </cell>
          <cell r="AN1147">
            <v>95767.64999999998</v>
          </cell>
          <cell r="AR1147">
            <v>85263.83666666667</v>
          </cell>
          <cell r="AV1147">
            <v>78579.416666666672</v>
          </cell>
          <cell r="AZ1147">
            <v>98630.75</v>
          </cell>
        </row>
        <row r="1148">
          <cell r="Q1148">
            <v>-4865990.04</v>
          </cell>
          <cell r="S1148">
            <v>-4916663.55</v>
          </cell>
          <cell r="U1148">
            <v>-4645470.2300000004</v>
          </cell>
          <cell r="V1148">
            <v>-4670848.55</v>
          </cell>
          <cell r="W1148">
            <v>-4465373.34</v>
          </cell>
          <cell r="Y1148">
            <v>-4515013.37</v>
          </cell>
          <cell r="AA1148">
            <v>-3608289.95</v>
          </cell>
          <cell r="AJ1148">
            <v>-3566131.9600000004</v>
          </cell>
          <cell r="AN1148">
            <v>-3930875.0291666663</v>
          </cell>
          <cell r="AR1148">
            <v>-4255570.1266666669</v>
          </cell>
          <cell r="AV1148">
            <v>-4240986.2308333339</v>
          </cell>
          <cell r="AZ1148">
            <v>-2854889.9812499997</v>
          </cell>
        </row>
        <row r="1149">
          <cell r="U1149">
            <v>3150000</v>
          </cell>
          <cell r="V1149">
            <v>3150000</v>
          </cell>
          <cell r="W1149">
            <v>3150000</v>
          </cell>
          <cell r="Y1149">
            <v>3150000</v>
          </cell>
          <cell r="AA1149">
            <v>3150000</v>
          </cell>
          <cell r="AJ1149">
            <v>0</v>
          </cell>
          <cell r="AN1149">
            <v>393750</v>
          </cell>
          <cell r="AR1149">
            <v>1443750</v>
          </cell>
          <cell r="AV1149">
            <v>2397408.8416666668</v>
          </cell>
          <cell r="AZ1149">
            <v>2282929.5749999997</v>
          </cell>
        </row>
        <row r="1150">
          <cell r="Q1150">
            <v>148046.53</v>
          </cell>
          <cell r="S1150">
            <v>148046.53</v>
          </cell>
          <cell r="U1150">
            <v>148046.53</v>
          </cell>
          <cell r="V1150">
            <v>148046.53</v>
          </cell>
          <cell r="W1150">
            <v>148046.53</v>
          </cell>
          <cell r="Y1150">
            <v>148046.53</v>
          </cell>
          <cell r="AA1150">
            <v>148046.53</v>
          </cell>
          <cell r="AJ1150">
            <v>298802.77083333343</v>
          </cell>
          <cell r="AN1150">
            <v>246365.81749999998</v>
          </cell>
          <cell r="AR1150">
            <v>193928.86416666667</v>
          </cell>
          <cell r="AV1150">
            <v>152823.33041666666</v>
          </cell>
          <cell r="AZ1150">
            <v>191037.73375000001</v>
          </cell>
        </row>
        <row r="1151">
          <cell r="Q1151">
            <v>162398.20000000001</v>
          </cell>
          <cell r="S1151">
            <v>162398.20000000001</v>
          </cell>
          <cell r="U1151">
            <v>162398.20000000001</v>
          </cell>
          <cell r="V1151">
            <v>162398.20000000001</v>
          </cell>
          <cell r="W1151">
            <v>162398.20000000001</v>
          </cell>
          <cell r="Y1151">
            <v>162398.20000000001</v>
          </cell>
          <cell r="AA1151">
            <v>162398.20000000001</v>
          </cell>
          <cell r="AJ1151">
            <v>159255.40333333335</v>
          </cell>
          <cell r="AN1151">
            <v>160348.54999999999</v>
          </cell>
          <cell r="AR1151">
            <v>161441.69666666663</v>
          </cell>
          <cell r="AV1151">
            <v>162015.98333333331</v>
          </cell>
          <cell r="AZ1151">
            <v>158958.25</v>
          </cell>
        </row>
        <row r="1152">
          <cell r="Q1152">
            <v>-663605.91</v>
          </cell>
          <cell r="S1152">
            <v>-663605.91</v>
          </cell>
          <cell r="U1152">
            <v>-663605.91</v>
          </cell>
          <cell r="V1152">
            <v>-663605.91</v>
          </cell>
          <cell r="W1152">
            <v>-663605.91</v>
          </cell>
          <cell r="Y1152">
            <v>-391517.73</v>
          </cell>
          <cell r="AA1152">
            <v>-391517.73</v>
          </cell>
          <cell r="AJ1152">
            <v>-575874.97833333327</v>
          </cell>
          <cell r="AN1152">
            <v>-606390.08499999996</v>
          </cell>
          <cell r="AR1152">
            <v>-602894.1691666668</v>
          </cell>
          <cell r="AV1152">
            <v>-547049.82791666675</v>
          </cell>
          <cell r="AZ1152">
            <v>-521561.77125000005</v>
          </cell>
        </row>
        <row r="1153">
          <cell r="Q1153">
            <v>0</v>
          </cell>
          <cell r="S1153">
            <v>0</v>
          </cell>
          <cell r="U1153">
            <v>0</v>
          </cell>
          <cell r="V1153">
            <v>0</v>
          </cell>
          <cell r="W1153">
            <v>0</v>
          </cell>
          <cell r="Y1153">
            <v>0</v>
          </cell>
          <cell r="AA1153">
            <v>0</v>
          </cell>
          <cell r="AJ1153">
            <v>0</v>
          </cell>
          <cell r="AN1153">
            <v>0</v>
          </cell>
          <cell r="AR1153">
            <v>0</v>
          </cell>
          <cell r="AV1153">
            <v>0</v>
          </cell>
          <cell r="AZ1153">
            <v>0</v>
          </cell>
        </row>
        <row r="1154">
          <cell r="Q1154">
            <v>-765611</v>
          </cell>
          <cell r="S1154">
            <v>-765611</v>
          </cell>
          <cell r="U1154">
            <v>-3915611</v>
          </cell>
          <cell r="V1154">
            <v>-3915611</v>
          </cell>
          <cell r="W1154">
            <v>-3915611</v>
          </cell>
          <cell r="Y1154">
            <v>-3915611</v>
          </cell>
          <cell r="AA1154">
            <v>-3915611</v>
          </cell>
          <cell r="AJ1154">
            <v>-480693.70833333331</v>
          </cell>
          <cell r="AN1154">
            <v>-973545.375</v>
          </cell>
          <cell r="AR1154">
            <v>-2122647.0416666665</v>
          </cell>
          <cell r="AV1154">
            <v>-3165817.4250000003</v>
          </cell>
          <cell r="AZ1154">
            <v>-3073718.8249999997</v>
          </cell>
        </row>
        <row r="1155">
          <cell r="Q1155">
            <v>-32500</v>
          </cell>
          <cell r="S1155">
            <v>-32500</v>
          </cell>
          <cell r="U1155">
            <v>-32500</v>
          </cell>
          <cell r="V1155">
            <v>-32500</v>
          </cell>
          <cell r="W1155">
            <v>-32500</v>
          </cell>
          <cell r="Y1155">
            <v>-32500</v>
          </cell>
          <cell r="AA1155">
            <v>-32500</v>
          </cell>
          <cell r="AJ1155">
            <v>-22916.666666666668</v>
          </cell>
          <cell r="AN1155">
            <v>-26250</v>
          </cell>
          <cell r="AR1155">
            <v>-29583.333333333332</v>
          </cell>
          <cell r="AV1155">
            <v>-32187.5</v>
          </cell>
          <cell r="AZ1155">
            <v>-29687.5</v>
          </cell>
        </row>
        <row r="1156">
          <cell r="Q1156">
            <v>5000</v>
          </cell>
          <cell r="S1156">
            <v>0</v>
          </cell>
          <cell r="U1156">
            <v>0</v>
          </cell>
          <cell r="V1156">
            <v>0</v>
          </cell>
          <cell r="W1156">
            <v>0</v>
          </cell>
          <cell r="Y1156">
            <v>0</v>
          </cell>
          <cell r="AA1156">
            <v>0</v>
          </cell>
          <cell r="AJ1156">
            <v>208.33333333333334</v>
          </cell>
          <cell r="AN1156">
            <v>833.33333333333337</v>
          </cell>
          <cell r="AR1156">
            <v>833.33333333333337</v>
          </cell>
          <cell r="AV1156">
            <v>625</v>
          </cell>
          <cell r="AZ1156">
            <v>0</v>
          </cell>
        </row>
        <row r="1157">
          <cell r="Q1157">
            <v>0</v>
          </cell>
          <cell r="S1157">
            <v>0</v>
          </cell>
          <cell r="U1157">
            <v>0</v>
          </cell>
          <cell r="V1157">
            <v>0</v>
          </cell>
          <cell r="W1157">
            <v>0</v>
          </cell>
          <cell r="Y1157">
            <v>0</v>
          </cell>
          <cell r="AA1157">
            <v>0</v>
          </cell>
          <cell r="AJ1157">
            <v>12187.5</v>
          </cell>
          <cell r="AN1157">
            <v>4687.5</v>
          </cell>
          <cell r="AR1157">
            <v>0</v>
          </cell>
          <cell r="AV1157">
            <v>0</v>
          </cell>
          <cell r="AZ1157">
            <v>0</v>
          </cell>
        </row>
        <row r="1158">
          <cell r="Q1158">
            <v>0</v>
          </cell>
          <cell r="S1158">
            <v>0</v>
          </cell>
          <cell r="U1158">
            <v>0</v>
          </cell>
          <cell r="V1158">
            <v>0</v>
          </cell>
          <cell r="W1158">
            <v>0</v>
          </cell>
          <cell r="Y1158">
            <v>0</v>
          </cell>
          <cell r="AA1158">
            <v>0</v>
          </cell>
          <cell r="AJ1158">
            <v>0</v>
          </cell>
          <cell r="AN1158">
            <v>0</v>
          </cell>
          <cell r="AR1158">
            <v>0</v>
          </cell>
          <cell r="AV1158">
            <v>0</v>
          </cell>
          <cell r="AZ1158">
            <v>0</v>
          </cell>
        </row>
        <row r="1159">
          <cell r="Q1159">
            <v>0</v>
          </cell>
          <cell r="S1159">
            <v>0</v>
          </cell>
          <cell r="U1159">
            <v>0</v>
          </cell>
          <cell r="V1159">
            <v>0</v>
          </cell>
          <cell r="W1159">
            <v>0</v>
          </cell>
          <cell r="Y1159">
            <v>0</v>
          </cell>
          <cell r="AA1159">
            <v>0</v>
          </cell>
          <cell r="AJ1159">
            <v>-17283666.666666668</v>
          </cell>
          <cell r="AN1159">
            <v>-14108666.666666666</v>
          </cell>
          <cell r="AR1159">
            <v>-2524250</v>
          </cell>
          <cell r="AV1159">
            <v>0</v>
          </cell>
          <cell r="AZ1159">
            <v>0</v>
          </cell>
        </row>
        <row r="1160">
          <cell r="Q1160">
            <v>-375000000</v>
          </cell>
          <cell r="S1160">
            <v>0</v>
          </cell>
          <cell r="U1160">
            <v>0</v>
          </cell>
          <cell r="V1160">
            <v>0</v>
          </cell>
          <cell r="W1160">
            <v>0</v>
          </cell>
          <cell r="Y1160">
            <v>0</v>
          </cell>
          <cell r="AA1160">
            <v>0</v>
          </cell>
          <cell r="AJ1160">
            <v>-34375000</v>
          </cell>
          <cell r="AN1160">
            <v>-81250000</v>
          </cell>
          <cell r="AR1160">
            <v>-81250000</v>
          </cell>
          <cell r="AV1160">
            <v>-46875000</v>
          </cell>
          <cell r="AZ1160">
            <v>0</v>
          </cell>
        </row>
        <row r="1161">
          <cell r="Q1161">
            <v>-79000000</v>
          </cell>
          <cell r="S1161">
            <v>0</v>
          </cell>
          <cell r="U1161">
            <v>0</v>
          </cell>
          <cell r="V1161">
            <v>0</v>
          </cell>
          <cell r="W1161">
            <v>0</v>
          </cell>
          <cell r="Y1161">
            <v>0</v>
          </cell>
          <cell r="AA1161">
            <v>0</v>
          </cell>
          <cell r="AJ1161">
            <v>-61875000</v>
          </cell>
          <cell r="AN1161">
            <v>-53875000</v>
          </cell>
          <cell r="AR1161">
            <v>-40145833.333333336</v>
          </cell>
          <cell r="AV1161">
            <v>-11125000</v>
          </cell>
          <cell r="AZ1161">
            <v>0</v>
          </cell>
        </row>
        <row r="1162">
          <cell r="Q1162">
            <v>-79000000</v>
          </cell>
          <cell r="S1162">
            <v>0</v>
          </cell>
          <cell r="U1162">
            <v>0</v>
          </cell>
          <cell r="V1162">
            <v>0</v>
          </cell>
          <cell r="W1162">
            <v>0</v>
          </cell>
          <cell r="Y1162">
            <v>0</v>
          </cell>
          <cell r="AA1162">
            <v>0</v>
          </cell>
          <cell r="AJ1162">
            <v>-61875000</v>
          </cell>
          <cell r="AN1162">
            <v>-53875000</v>
          </cell>
          <cell r="AR1162">
            <v>-40145833.333333336</v>
          </cell>
          <cell r="AV1162">
            <v>-11125000</v>
          </cell>
          <cell r="AZ1162">
            <v>0</v>
          </cell>
        </row>
        <row r="1163">
          <cell r="Q1163">
            <v>0</v>
          </cell>
          <cell r="S1163">
            <v>0</v>
          </cell>
          <cell r="U1163">
            <v>0</v>
          </cell>
          <cell r="V1163">
            <v>0</v>
          </cell>
          <cell r="W1163">
            <v>0</v>
          </cell>
          <cell r="Y1163">
            <v>0</v>
          </cell>
          <cell r="AA1163">
            <v>0</v>
          </cell>
          <cell r="AJ1163">
            <v>0</v>
          </cell>
          <cell r="AN1163">
            <v>0</v>
          </cell>
          <cell r="AR1163">
            <v>0</v>
          </cell>
          <cell r="AV1163">
            <v>0</v>
          </cell>
          <cell r="AZ1163">
            <v>0</v>
          </cell>
        </row>
        <row r="1164">
          <cell r="Q1164">
            <v>0</v>
          </cell>
          <cell r="S1164">
            <v>0</v>
          </cell>
          <cell r="U1164">
            <v>0</v>
          </cell>
          <cell r="V1164">
            <v>0</v>
          </cell>
          <cell r="W1164">
            <v>0</v>
          </cell>
          <cell r="Y1164">
            <v>-5000000</v>
          </cell>
          <cell r="AA1164">
            <v>0</v>
          </cell>
          <cell r="AJ1164">
            <v>-46657750</v>
          </cell>
          <cell r="AN1164">
            <v>-34840458.333333336</v>
          </cell>
          <cell r="AR1164">
            <v>-9747458.333333334</v>
          </cell>
          <cell r="AV1164">
            <v>-1250000</v>
          </cell>
          <cell r="AZ1164">
            <v>-1250000</v>
          </cell>
        </row>
        <row r="1165">
          <cell r="Q1165">
            <v>0</v>
          </cell>
          <cell r="S1165">
            <v>0</v>
          </cell>
          <cell r="U1165">
            <v>0</v>
          </cell>
          <cell r="V1165">
            <v>0</v>
          </cell>
          <cell r="W1165">
            <v>0</v>
          </cell>
          <cell r="Y1165">
            <v>0</v>
          </cell>
          <cell r="AA1165">
            <v>0</v>
          </cell>
          <cell r="AJ1165">
            <v>-7032083.333333333</v>
          </cell>
          <cell r="AN1165">
            <v>-4745208.333333333</v>
          </cell>
          <cell r="AR1165">
            <v>0</v>
          </cell>
          <cell r="AV1165">
            <v>0</v>
          </cell>
          <cell r="AZ1165">
            <v>0</v>
          </cell>
        </row>
        <row r="1166">
          <cell r="Q1166">
            <v>0</v>
          </cell>
          <cell r="S1166">
            <v>0</v>
          </cell>
          <cell r="U1166">
            <v>0</v>
          </cell>
          <cell r="V1166">
            <v>0</v>
          </cell>
          <cell r="W1166">
            <v>0</v>
          </cell>
          <cell r="Y1166">
            <v>0</v>
          </cell>
          <cell r="AA1166">
            <v>0</v>
          </cell>
          <cell r="AJ1166">
            <v>-6356583.333333333</v>
          </cell>
          <cell r="AN1166">
            <v>-6356583.333333333</v>
          </cell>
          <cell r="AR1166">
            <v>-1772666.6666666667</v>
          </cell>
          <cell r="AV1166">
            <v>0</v>
          </cell>
          <cell r="AZ1166">
            <v>0</v>
          </cell>
        </row>
        <row r="1167">
          <cell r="Q1167">
            <v>0</v>
          </cell>
          <cell r="S1167">
            <v>0</v>
          </cell>
          <cell r="U1167">
            <v>0</v>
          </cell>
          <cell r="V1167">
            <v>0</v>
          </cell>
          <cell r="W1167">
            <v>0</v>
          </cell>
          <cell r="Y1167">
            <v>0</v>
          </cell>
          <cell r="AA1167">
            <v>0</v>
          </cell>
          <cell r="AJ1167">
            <v>0</v>
          </cell>
          <cell r="AN1167">
            <v>0</v>
          </cell>
          <cell r="AR1167">
            <v>0</v>
          </cell>
          <cell r="AV1167">
            <v>0</v>
          </cell>
          <cell r="AZ1167">
            <v>0</v>
          </cell>
        </row>
        <row r="1168">
          <cell r="Q1168">
            <v>-431700000</v>
          </cell>
          <cell r="S1168">
            <v>0</v>
          </cell>
          <cell r="U1168">
            <v>0</v>
          </cell>
          <cell r="V1168">
            <v>0</v>
          </cell>
          <cell r="W1168">
            <v>0</v>
          </cell>
          <cell r="Y1168">
            <v>0</v>
          </cell>
          <cell r="AA1168">
            <v>0</v>
          </cell>
          <cell r="AJ1168">
            <v>-114645833.33333333</v>
          </cell>
          <cell r="AN1168">
            <v>-153458333.33333334</v>
          </cell>
          <cell r="AR1168">
            <v>-151375000</v>
          </cell>
          <cell r="AV1168">
            <v>-38812500</v>
          </cell>
          <cell r="AZ1168">
            <v>0</v>
          </cell>
        </row>
        <row r="1169">
          <cell r="S1169">
            <v>-70000000</v>
          </cell>
          <cell r="U1169">
            <v>-95000000</v>
          </cell>
          <cell r="V1169">
            <v>-80000000</v>
          </cell>
          <cell r="W1169">
            <v>-125000000</v>
          </cell>
          <cell r="Y1169">
            <v>-40000000</v>
          </cell>
          <cell r="AA1169">
            <v>-20000000</v>
          </cell>
          <cell r="AJ1169">
            <v>0</v>
          </cell>
          <cell r="AN1169">
            <v>-24375000</v>
          </cell>
          <cell r="AR1169">
            <v>-56250000</v>
          </cell>
          <cell r="AV1169">
            <v>-69583333.333333328</v>
          </cell>
          <cell r="AZ1169">
            <v>-51250000</v>
          </cell>
        </row>
        <row r="1170">
          <cell r="Y1170">
            <v>-230000000</v>
          </cell>
          <cell r="AA1170">
            <v>0</v>
          </cell>
          <cell r="AR1170">
            <v>-26250000</v>
          </cell>
          <cell r="AV1170">
            <v>-40208333.333333336</v>
          </cell>
          <cell r="AZ1170">
            <v>-87083333.333333328</v>
          </cell>
        </row>
        <row r="1171">
          <cell r="Y1171">
            <v>0</v>
          </cell>
          <cell r="AA1171">
            <v>0</v>
          </cell>
          <cell r="AR1171">
            <v>0</v>
          </cell>
          <cell r="AV1171">
            <v>0</v>
          </cell>
          <cell r="AZ1171">
            <v>0</v>
          </cell>
        </row>
        <row r="1172">
          <cell r="Q1172">
            <v>-6316470.7400000002</v>
          </cell>
          <cell r="S1172">
            <v>-4513396.6399999997</v>
          </cell>
          <cell r="U1172">
            <v>-2937018.87</v>
          </cell>
          <cell r="V1172">
            <v>-2893206.74</v>
          </cell>
          <cell r="W1172">
            <v>-2955878.42</v>
          </cell>
          <cell r="Y1172">
            <v>-4260604.33</v>
          </cell>
          <cell r="AA1172">
            <v>-4158263.43</v>
          </cell>
          <cell r="AJ1172">
            <v>-4935252.5949999997</v>
          </cell>
          <cell r="AN1172">
            <v>-4893003.2666666666</v>
          </cell>
          <cell r="AR1172">
            <v>-4509050.0600000005</v>
          </cell>
          <cell r="AV1172">
            <v>-4375177.8249999993</v>
          </cell>
          <cell r="AZ1172">
            <v>-4706313.1629166659</v>
          </cell>
        </row>
        <row r="1173">
          <cell r="Q1173">
            <v>-33451687.66</v>
          </cell>
          <cell r="S1173">
            <v>-21894125.699999999</v>
          </cell>
          <cell r="U1173">
            <v>-9389432.8000000007</v>
          </cell>
          <cell r="V1173">
            <v>-6157892.04</v>
          </cell>
          <cell r="W1173">
            <v>-9938898.2300000004</v>
          </cell>
          <cell r="Y1173">
            <v>-20212640.84</v>
          </cell>
          <cell r="AA1173">
            <v>-23197919.59</v>
          </cell>
          <cell r="AJ1173">
            <v>-22477661.037916664</v>
          </cell>
          <cell r="AN1173">
            <v>-21204466.059999999</v>
          </cell>
          <cell r="AR1173">
            <v>-18646858.580000002</v>
          </cell>
          <cell r="AV1173">
            <v>-19046838.970833335</v>
          </cell>
          <cell r="AZ1173">
            <v>-19670180.019583333</v>
          </cell>
        </row>
        <row r="1174">
          <cell r="Q1174">
            <v>-231569.79</v>
          </cell>
          <cell r="S1174">
            <v>-876214.4</v>
          </cell>
          <cell r="U1174">
            <v>-1084122.42</v>
          </cell>
          <cell r="V1174">
            <v>-1118147.3</v>
          </cell>
          <cell r="W1174">
            <v>-942812.21</v>
          </cell>
          <cell r="Y1174">
            <v>-1057783.01</v>
          </cell>
          <cell r="AA1174">
            <v>-1025391.3</v>
          </cell>
          <cell r="AJ1174">
            <v>-800193.72708333319</v>
          </cell>
          <cell r="AN1174">
            <v>-803823.76041666663</v>
          </cell>
          <cell r="AR1174">
            <v>-851580.17500000016</v>
          </cell>
          <cell r="AV1174">
            <v>-911015.12541666662</v>
          </cell>
          <cell r="AZ1174">
            <v>-930219.83499999996</v>
          </cell>
        </row>
        <row r="1175">
          <cell r="Q1175">
            <v>-5917295</v>
          </cell>
          <cell r="S1175">
            <v>-6397676</v>
          </cell>
          <cell r="U1175">
            <v>-6299338</v>
          </cell>
          <cell r="V1175">
            <v>-6360887</v>
          </cell>
          <cell r="W1175">
            <v>-6476435</v>
          </cell>
          <cell r="Y1175">
            <v>-6497165</v>
          </cell>
          <cell r="AA1175">
            <v>-7510588</v>
          </cell>
          <cell r="AJ1175">
            <v>-5725441.25</v>
          </cell>
          <cell r="AN1175">
            <v>-5893216.166666667</v>
          </cell>
          <cell r="AR1175">
            <v>-6158038.75</v>
          </cell>
          <cell r="AV1175">
            <v>-6455539.541666667</v>
          </cell>
          <cell r="AZ1175">
            <v>-6561725.541666667</v>
          </cell>
        </row>
        <row r="1176">
          <cell r="Q1176">
            <v>-8191105.9100000001</v>
          </cell>
          <cell r="S1176">
            <v>-8075635.8499999996</v>
          </cell>
          <cell r="U1176">
            <v>-8706694.1699999999</v>
          </cell>
          <cell r="V1176">
            <v>-8843266.8599999994</v>
          </cell>
          <cell r="W1176">
            <v>-9037855.6099999994</v>
          </cell>
          <cell r="Y1176">
            <v>-7779415.3700000001</v>
          </cell>
          <cell r="AA1176">
            <v>-8377937.3899999997</v>
          </cell>
          <cell r="AJ1176">
            <v>-8213412.3816666668</v>
          </cell>
          <cell r="AN1176">
            <v>-8529082.4454166684</v>
          </cell>
          <cell r="AR1176">
            <v>-8461585.4704166669</v>
          </cell>
          <cell r="AV1176">
            <v>-8367748.0958333341</v>
          </cell>
          <cell r="AZ1176">
            <v>-8244012.2695833333</v>
          </cell>
        </row>
        <row r="1177">
          <cell r="Q1177">
            <v>-52126095.729999997</v>
          </cell>
          <cell r="S1177">
            <v>-37128347.829999998</v>
          </cell>
          <cell r="U1177">
            <v>-31691769.760000002</v>
          </cell>
          <cell r="V1177">
            <v>-27011176.449999999</v>
          </cell>
          <cell r="W1177">
            <v>-20472222.77</v>
          </cell>
          <cell r="Y1177">
            <v>-13667004.27</v>
          </cell>
          <cell r="AA1177">
            <v>-40669556.310000002</v>
          </cell>
          <cell r="AJ1177">
            <v>-34787174.282500006</v>
          </cell>
          <cell r="AN1177">
            <v>-33724295.006250001</v>
          </cell>
          <cell r="AR1177">
            <v>-32545704.018749997</v>
          </cell>
          <cell r="AV1177">
            <v>-32198818.383750003</v>
          </cell>
          <cell r="AZ1177">
            <v>-32630307.172499999</v>
          </cell>
        </row>
        <row r="1178">
          <cell r="Q1178">
            <v>-3018519.69</v>
          </cell>
          <cell r="S1178">
            <v>0</v>
          </cell>
          <cell r="U1178">
            <v>430.27</v>
          </cell>
          <cell r="V1178">
            <v>-3442035.2</v>
          </cell>
          <cell r="W1178">
            <v>0</v>
          </cell>
          <cell r="Y1178">
            <v>-32.6</v>
          </cell>
          <cell r="AA1178">
            <v>0</v>
          </cell>
          <cell r="AJ1178">
            <v>-1109342.9620833334</v>
          </cell>
          <cell r="AN1178">
            <v>-927101.57541666657</v>
          </cell>
          <cell r="AR1178">
            <v>-772518.76208333333</v>
          </cell>
          <cell r="AV1178">
            <v>-679424.98958333337</v>
          </cell>
          <cell r="AZ1178">
            <v>-553284.22624999995</v>
          </cell>
        </row>
        <row r="1179">
          <cell r="Q1179">
            <v>-18857163.129999999</v>
          </cell>
          <cell r="S1179">
            <v>-15107434.619999999</v>
          </cell>
          <cell r="U1179">
            <v>-12223100.99</v>
          </cell>
          <cell r="V1179">
            <v>-6678704.2699999996</v>
          </cell>
          <cell r="W1179">
            <v>-11794828.460000001</v>
          </cell>
          <cell r="Y1179">
            <v>-15549833.859999999</v>
          </cell>
          <cell r="AA1179">
            <v>-19287586.41</v>
          </cell>
          <cell r="AJ1179">
            <v>-15825496.972083336</v>
          </cell>
          <cell r="AN1179">
            <v>-15081632.027083332</v>
          </cell>
          <cell r="AR1179">
            <v>-14573935.250416666</v>
          </cell>
          <cell r="AV1179">
            <v>-14672833.913333334</v>
          </cell>
          <cell r="AZ1179">
            <v>-14817723.545833334</v>
          </cell>
        </row>
        <row r="1180">
          <cell r="Q1180">
            <v>-2562397.4</v>
          </cell>
          <cell r="S1180">
            <v>-1920748.62</v>
          </cell>
          <cell r="U1180">
            <v>-1518949.85</v>
          </cell>
          <cell r="V1180">
            <v>-1605521.66</v>
          </cell>
          <cell r="W1180">
            <v>-1708712.33</v>
          </cell>
          <cell r="Y1180">
            <v>-2326345.17</v>
          </cell>
          <cell r="AA1180">
            <v>-2075921.69</v>
          </cell>
          <cell r="AJ1180">
            <v>-2016008.5304166668</v>
          </cell>
          <cell r="AN1180">
            <v>-2063271.3041666665</v>
          </cell>
          <cell r="AR1180">
            <v>-2050889.4929166667</v>
          </cell>
          <cell r="AV1180">
            <v>-2060871.0383333333</v>
          </cell>
          <cell r="AZ1180">
            <v>-2296908.82375</v>
          </cell>
        </row>
        <row r="1181">
          <cell r="Q1181">
            <v>0</v>
          </cell>
          <cell r="S1181">
            <v>0</v>
          </cell>
          <cell r="U1181">
            <v>0</v>
          </cell>
          <cell r="V1181">
            <v>0</v>
          </cell>
          <cell r="W1181">
            <v>0</v>
          </cell>
          <cell r="Y1181">
            <v>0</v>
          </cell>
          <cell r="AA1181">
            <v>0</v>
          </cell>
          <cell r="AJ1181">
            <v>0</v>
          </cell>
          <cell r="AN1181">
            <v>0</v>
          </cell>
          <cell r="AR1181">
            <v>0</v>
          </cell>
          <cell r="AV1181">
            <v>0</v>
          </cell>
          <cell r="AZ1181">
            <v>0</v>
          </cell>
        </row>
        <row r="1182">
          <cell r="Q1182">
            <v>-37759.370000000003</v>
          </cell>
          <cell r="S1182">
            <v>-37445.379999999997</v>
          </cell>
          <cell r="U1182">
            <v>-37445.379999999997</v>
          </cell>
          <cell r="V1182">
            <v>-37445.379999999997</v>
          </cell>
          <cell r="W1182">
            <v>-37445.379999999997</v>
          </cell>
          <cell r="Y1182">
            <v>-37445.379999999997</v>
          </cell>
          <cell r="AA1182">
            <v>-37445.379999999997</v>
          </cell>
          <cell r="AJ1182">
            <v>-37630.089999999997</v>
          </cell>
          <cell r="AN1182">
            <v>-37693.955416666671</v>
          </cell>
          <cell r="AR1182">
            <v>-37589.292083333334</v>
          </cell>
          <cell r="AV1182">
            <v>-37484.628750000003</v>
          </cell>
          <cell r="AZ1182">
            <v>-26523.810833333333</v>
          </cell>
        </row>
        <row r="1183">
          <cell r="Q1183">
            <v>0</v>
          </cell>
          <cell r="S1183">
            <v>0</v>
          </cell>
          <cell r="U1183">
            <v>-593910</v>
          </cell>
          <cell r="V1183">
            <v>-661509</v>
          </cell>
          <cell r="W1183">
            <v>-584175</v>
          </cell>
          <cell r="Y1183">
            <v>-663493</v>
          </cell>
          <cell r="AA1183">
            <v>-671398</v>
          </cell>
          <cell r="AJ1183">
            <v>0</v>
          </cell>
          <cell r="AN1183">
            <v>-24746.25</v>
          </cell>
          <cell r="AR1183">
            <v>-236396.29166666666</v>
          </cell>
          <cell r="AV1183">
            <v>-588023.58708333329</v>
          </cell>
          <cell r="AZ1183">
            <v>-707882.47583333345</v>
          </cell>
        </row>
        <row r="1184">
          <cell r="Q1184">
            <v>-91265.35</v>
          </cell>
          <cell r="S1184">
            <v>-51175.98</v>
          </cell>
          <cell r="U1184">
            <v>-46332.15</v>
          </cell>
          <cell r="V1184">
            <v>-89737.84</v>
          </cell>
          <cell r="W1184">
            <v>-41118.199999999997</v>
          </cell>
          <cell r="Y1184">
            <v>-43627.91</v>
          </cell>
          <cell r="AA1184">
            <v>-48543.24</v>
          </cell>
          <cell r="AJ1184">
            <v>-58151.366249999992</v>
          </cell>
          <cell r="AN1184">
            <v>-62795.814583333318</v>
          </cell>
          <cell r="AR1184">
            <v>-59306.248749999999</v>
          </cell>
          <cell r="AV1184">
            <v>-56720.169166666659</v>
          </cell>
          <cell r="AZ1184">
            <v>-52653.670416666668</v>
          </cell>
        </row>
        <row r="1185">
          <cell r="Q1185">
            <v>-282449.75</v>
          </cell>
          <cell r="S1185">
            <v>-433170.68</v>
          </cell>
          <cell r="U1185">
            <v>-239263.4</v>
          </cell>
          <cell r="V1185">
            <v>-343978.32</v>
          </cell>
          <cell r="W1185">
            <v>-369105.89</v>
          </cell>
          <cell r="Y1185">
            <v>-262207.06</v>
          </cell>
          <cell r="AA1185">
            <v>-283306.26</v>
          </cell>
          <cell r="AJ1185">
            <v>-344673.43458333338</v>
          </cell>
          <cell r="AN1185">
            <v>-321923.12666666665</v>
          </cell>
          <cell r="AR1185">
            <v>-316832.69</v>
          </cell>
          <cell r="AV1185">
            <v>-325291.1454166667</v>
          </cell>
          <cell r="AZ1185">
            <v>-333257.43708333332</v>
          </cell>
        </row>
        <row r="1186">
          <cell r="Q1186">
            <v>0</v>
          </cell>
          <cell r="S1186">
            <v>0</v>
          </cell>
          <cell r="U1186">
            <v>0</v>
          </cell>
          <cell r="V1186">
            <v>0</v>
          </cell>
          <cell r="W1186">
            <v>0</v>
          </cell>
          <cell r="Y1186">
            <v>0</v>
          </cell>
          <cell r="AA1186">
            <v>0</v>
          </cell>
          <cell r="AJ1186">
            <v>0</v>
          </cell>
          <cell r="AN1186">
            <v>0</v>
          </cell>
          <cell r="AR1186">
            <v>0</v>
          </cell>
          <cell r="AV1186">
            <v>-0.25</v>
          </cell>
          <cell r="AZ1186">
            <v>-0.5</v>
          </cell>
        </row>
        <row r="1187">
          <cell r="Q1187">
            <v>-711271.16</v>
          </cell>
          <cell r="S1187">
            <v>-197681.95</v>
          </cell>
          <cell r="U1187">
            <v>-404117.57</v>
          </cell>
          <cell r="V1187">
            <v>-1034151.75</v>
          </cell>
          <cell r="W1187">
            <v>-1106555.98</v>
          </cell>
          <cell r="Y1187">
            <v>-951374.82</v>
          </cell>
          <cell r="AA1187">
            <v>-543720.54</v>
          </cell>
          <cell r="AJ1187">
            <v>-630116.44499999995</v>
          </cell>
          <cell r="AN1187">
            <v>-588666.86208333331</v>
          </cell>
          <cell r="AR1187">
            <v>-676346.81083333329</v>
          </cell>
          <cell r="AV1187">
            <v>-718123.27166666661</v>
          </cell>
          <cell r="AZ1187">
            <v>-673805.11291666667</v>
          </cell>
        </row>
        <row r="1188">
          <cell r="Q1188">
            <v>0</v>
          </cell>
          <cell r="S1188">
            <v>0</v>
          </cell>
          <cell r="U1188">
            <v>0</v>
          </cell>
          <cell r="V1188">
            <v>0</v>
          </cell>
          <cell r="W1188">
            <v>0</v>
          </cell>
          <cell r="Y1188">
            <v>0</v>
          </cell>
          <cell r="AA1188">
            <v>0</v>
          </cell>
          <cell r="AJ1188">
            <v>0</v>
          </cell>
          <cell r="AN1188">
            <v>0</v>
          </cell>
          <cell r="AR1188">
            <v>0</v>
          </cell>
          <cell r="AV1188">
            <v>0</v>
          </cell>
          <cell r="AZ1188">
            <v>0</v>
          </cell>
        </row>
        <row r="1189">
          <cell r="Q1189">
            <v>0</v>
          </cell>
          <cell r="S1189">
            <v>0</v>
          </cell>
          <cell r="U1189">
            <v>0</v>
          </cell>
          <cell r="V1189">
            <v>0</v>
          </cell>
          <cell r="W1189">
            <v>0</v>
          </cell>
          <cell r="Y1189">
            <v>0</v>
          </cell>
          <cell r="AA1189">
            <v>0</v>
          </cell>
          <cell r="AJ1189">
            <v>0</v>
          </cell>
          <cell r="AN1189">
            <v>0</v>
          </cell>
          <cell r="AR1189">
            <v>0</v>
          </cell>
          <cell r="AV1189">
            <v>0</v>
          </cell>
          <cell r="AZ1189">
            <v>0</v>
          </cell>
        </row>
        <row r="1190">
          <cell r="Q1190">
            <v>-16679.419999999998</v>
          </cell>
          <cell r="S1190">
            <v>-250.11</v>
          </cell>
          <cell r="U1190">
            <v>0</v>
          </cell>
          <cell r="V1190">
            <v>-12722.86</v>
          </cell>
          <cell r="W1190">
            <v>-23388.080000000002</v>
          </cell>
          <cell r="Y1190">
            <v>-38.090000000000003</v>
          </cell>
          <cell r="AA1190">
            <v>0</v>
          </cell>
          <cell r="AJ1190">
            <v>-6220.8058333333329</v>
          </cell>
          <cell r="AN1190">
            <v>-4820.8791666666666</v>
          </cell>
          <cell r="AR1190">
            <v>-5749.9779166666676</v>
          </cell>
          <cell r="AV1190">
            <v>-5149.4158333333335</v>
          </cell>
          <cell r="AZ1190">
            <v>-4841.9116666666669</v>
          </cell>
        </row>
        <row r="1191">
          <cell r="Q1191">
            <v>0</v>
          </cell>
          <cell r="S1191">
            <v>0</v>
          </cell>
          <cell r="U1191">
            <v>0</v>
          </cell>
          <cell r="V1191">
            <v>0</v>
          </cell>
          <cell r="W1191">
            <v>0</v>
          </cell>
          <cell r="Y1191">
            <v>0</v>
          </cell>
          <cell r="AA1191">
            <v>0</v>
          </cell>
          <cell r="AJ1191">
            <v>-8189.9970833333346</v>
          </cell>
          <cell r="AN1191">
            <v>-4360.3712500000001</v>
          </cell>
          <cell r="AR1191">
            <v>-498.20791666666668</v>
          </cell>
          <cell r="AV1191">
            <v>0</v>
          </cell>
          <cell r="AZ1191">
            <v>0</v>
          </cell>
        </row>
        <row r="1192">
          <cell r="Q1192">
            <v>0</v>
          </cell>
          <cell r="S1192">
            <v>0</v>
          </cell>
          <cell r="U1192">
            <v>21186</v>
          </cell>
          <cell r="V1192">
            <v>0</v>
          </cell>
          <cell r="W1192">
            <v>0</v>
          </cell>
          <cell r="Y1192">
            <v>0</v>
          </cell>
          <cell r="AA1192">
            <v>0</v>
          </cell>
          <cell r="AJ1192">
            <v>0</v>
          </cell>
          <cell r="AN1192">
            <v>882.75</v>
          </cell>
          <cell r="AR1192">
            <v>1765.5</v>
          </cell>
          <cell r="AV1192">
            <v>1765.5</v>
          </cell>
          <cell r="AZ1192">
            <v>882.75</v>
          </cell>
        </row>
        <row r="1193">
          <cell r="Q1193">
            <v>0</v>
          </cell>
          <cell r="S1193">
            <v>0</v>
          </cell>
          <cell r="U1193">
            <v>0</v>
          </cell>
          <cell r="V1193">
            <v>0</v>
          </cell>
          <cell r="W1193">
            <v>0</v>
          </cell>
          <cell r="Y1193">
            <v>0</v>
          </cell>
          <cell r="AA1193">
            <v>0</v>
          </cell>
          <cell r="AJ1193">
            <v>0</v>
          </cell>
          <cell r="AN1193">
            <v>0</v>
          </cell>
          <cell r="AR1193">
            <v>0</v>
          </cell>
          <cell r="AV1193">
            <v>0</v>
          </cell>
          <cell r="AZ1193">
            <v>0</v>
          </cell>
        </row>
        <row r="1194">
          <cell r="Q1194">
            <v>-9967120</v>
          </cell>
          <cell r="S1194">
            <v>-9273694.8200000003</v>
          </cell>
          <cell r="U1194">
            <v>-9667142.1999999993</v>
          </cell>
          <cell r="V1194">
            <v>-9910414.1699999999</v>
          </cell>
          <cell r="W1194">
            <v>-8802206.6099999994</v>
          </cell>
          <cell r="Y1194">
            <v>-9119672.4100000001</v>
          </cell>
          <cell r="AA1194">
            <v>-9235749.0199999996</v>
          </cell>
          <cell r="AJ1194">
            <v>-9229402.8145833332</v>
          </cell>
          <cell r="AN1194">
            <v>-9386309.5666666664</v>
          </cell>
          <cell r="AR1194">
            <v>-9475993.0791666675</v>
          </cell>
          <cell r="AV1194">
            <v>-9358794.6695833318</v>
          </cell>
          <cell r="AZ1194">
            <v>-9569417.0291666668</v>
          </cell>
        </row>
        <row r="1195">
          <cell r="Q1195">
            <v>-781000</v>
          </cell>
          <cell r="S1195">
            <v>-781000</v>
          </cell>
          <cell r="U1195">
            <v>-781000</v>
          </cell>
          <cell r="V1195">
            <v>-781000</v>
          </cell>
          <cell r="W1195">
            <v>-781000</v>
          </cell>
          <cell r="Y1195">
            <v>-781000</v>
          </cell>
          <cell r="AA1195">
            <v>-781000</v>
          </cell>
          <cell r="AJ1195">
            <v>-587770.25</v>
          </cell>
          <cell r="AN1195">
            <v>-781000</v>
          </cell>
          <cell r="AR1195">
            <v>-781000</v>
          </cell>
          <cell r="AV1195">
            <v>-781000</v>
          </cell>
          <cell r="AZ1195">
            <v>-781000</v>
          </cell>
        </row>
        <row r="1196">
          <cell r="Q1196">
            <v>-84404066.700000003</v>
          </cell>
          <cell r="S1196">
            <v>-48046971.759999998</v>
          </cell>
          <cell r="U1196">
            <v>-34796762.18</v>
          </cell>
          <cell r="V1196">
            <v>-28355676.48</v>
          </cell>
          <cell r="W1196">
            <v>-26914454.66</v>
          </cell>
          <cell r="Y1196">
            <v>-32305510.809999999</v>
          </cell>
          <cell r="AA1196">
            <v>-38483013.869999997</v>
          </cell>
          <cell r="AJ1196">
            <v>-81579689.648750007</v>
          </cell>
          <cell r="AN1196">
            <v>-69183702.806666657</v>
          </cell>
          <cell r="AR1196">
            <v>-48671418.905416667</v>
          </cell>
          <cell r="AV1196">
            <v>-43081308.452499993</v>
          </cell>
          <cell r="AZ1196">
            <v>-45425589.578749992</v>
          </cell>
        </row>
        <row r="1197">
          <cell r="Q1197">
            <v>0</v>
          </cell>
          <cell r="S1197">
            <v>0</v>
          </cell>
          <cell r="U1197">
            <v>0</v>
          </cell>
          <cell r="V1197">
            <v>0</v>
          </cell>
          <cell r="W1197">
            <v>0</v>
          </cell>
          <cell r="Y1197">
            <v>0</v>
          </cell>
          <cell r="AA1197">
            <v>0</v>
          </cell>
          <cell r="AJ1197">
            <v>0</v>
          </cell>
          <cell r="AN1197">
            <v>0</v>
          </cell>
          <cell r="AR1197">
            <v>0</v>
          </cell>
          <cell r="AV1197">
            <v>0</v>
          </cell>
          <cell r="AZ1197">
            <v>0</v>
          </cell>
        </row>
        <row r="1198">
          <cell r="Q1198">
            <v>-448562.49</v>
          </cell>
          <cell r="S1198">
            <v>-46701.27</v>
          </cell>
          <cell r="U1198">
            <v>-44488.14</v>
          </cell>
          <cell r="V1198">
            <v>-40255.01</v>
          </cell>
          <cell r="W1198">
            <v>-40255.01</v>
          </cell>
          <cell r="Y1198">
            <v>-40255.01</v>
          </cell>
          <cell r="AA1198">
            <v>-40255.01</v>
          </cell>
          <cell r="AJ1198">
            <v>-18690.103749999998</v>
          </cell>
          <cell r="AN1198">
            <v>-52728.773333333324</v>
          </cell>
          <cell r="AR1198">
            <v>-66323.490416666667</v>
          </cell>
          <cell r="AV1198">
            <v>-59904.357500000006</v>
          </cell>
          <cell r="AZ1198">
            <v>-27455.466666666664</v>
          </cell>
        </row>
        <row r="1199">
          <cell r="Q1199">
            <v>-61558.64</v>
          </cell>
          <cell r="S1199">
            <v>0</v>
          </cell>
          <cell r="U1199">
            <v>0</v>
          </cell>
          <cell r="V1199">
            <v>0</v>
          </cell>
          <cell r="W1199">
            <v>0</v>
          </cell>
          <cell r="Y1199">
            <v>0</v>
          </cell>
          <cell r="AA1199">
            <v>0</v>
          </cell>
          <cell r="AJ1199">
            <v>-2564.9433333333332</v>
          </cell>
          <cell r="AN1199">
            <v>-5129.8866666666663</v>
          </cell>
          <cell r="AR1199">
            <v>-5129.8866666666663</v>
          </cell>
          <cell r="AV1199">
            <v>-2564.9433333333332</v>
          </cell>
          <cell r="AZ1199">
            <v>0</v>
          </cell>
        </row>
        <row r="1200">
          <cell r="Q1200">
            <v>-1945133.78</v>
          </cell>
          <cell r="S1200">
            <v>-832230.19</v>
          </cell>
          <cell r="U1200">
            <v>-832230.19</v>
          </cell>
          <cell r="V1200">
            <v>0</v>
          </cell>
          <cell r="W1200">
            <v>0</v>
          </cell>
          <cell r="Y1200">
            <v>0</v>
          </cell>
          <cell r="AA1200">
            <v>0</v>
          </cell>
          <cell r="AJ1200">
            <v>-81047.24083333333</v>
          </cell>
          <cell r="AN1200">
            <v>-404828.2870833333</v>
          </cell>
          <cell r="AR1200">
            <v>-439504.54499999993</v>
          </cell>
          <cell r="AV1200">
            <v>-358457.30416666664</v>
          </cell>
          <cell r="AZ1200">
            <v>-34676.257916666662</v>
          </cell>
        </row>
        <row r="1201">
          <cell r="Q1201">
            <v>-390</v>
          </cell>
          <cell r="S1201">
            <v>110.66</v>
          </cell>
          <cell r="U1201">
            <v>0</v>
          </cell>
          <cell r="V1201">
            <v>-240.86</v>
          </cell>
          <cell r="W1201">
            <v>-271.29000000000002</v>
          </cell>
          <cell r="Y1201">
            <v>0</v>
          </cell>
          <cell r="AA1201">
            <v>0</v>
          </cell>
          <cell r="AJ1201">
            <v>-171.74125000000001</v>
          </cell>
          <cell r="AN1201">
            <v>-134.18458333333334</v>
          </cell>
          <cell r="AR1201">
            <v>-102.15750000000001</v>
          </cell>
          <cell r="AV1201">
            <v>-83.711666666666659</v>
          </cell>
          <cell r="AZ1201">
            <v>-75.438333333333347</v>
          </cell>
        </row>
        <row r="1202">
          <cell r="Q1202">
            <v>-4868.8999999999996</v>
          </cell>
          <cell r="S1202">
            <v>0</v>
          </cell>
          <cell r="U1202">
            <v>0</v>
          </cell>
          <cell r="V1202">
            <v>-4174.91</v>
          </cell>
          <cell r="W1202">
            <v>-4163.91</v>
          </cell>
          <cell r="Y1202">
            <v>0</v>
          </cell>
          <cell r="AA1202">
            <v>0</v>
          </cell>
          <cell r="AJ1202">
            <v>-2734.9787500000002</v>
          </cell>
          <cell r="AN1202">
            <v>-1757.6125</v>
          </cell>
          <cell r="AR1202">
            <v>-1488.9458333333332</v>
          </cell>
          <cell r="AV1202">
            <v>-1267.0133333333333</v>
          </cell>
          <cell r="AZ1202">
            <v>-1065.8091666666667</v>
          </cell>
        </row>
        <row r="1203">
          <cell r="Q1203">
            <v>0</v>
          </cell>
          <cell r="S1203">
            <v>0</v>
          </cell>
          <cell r="U1203">
            <v>0</v>
          </cell>
          <cell r="V1203">
            <v>0</v>
          </cell>
          <cell r="W1203">
            <v>0</v>
          </cell>
          <cell r="Y1203">
            <v>0</v>
          </cell>
          <cell r="AA1203">
            <v>0</v>
          </cell>
          <cell r="AJ1203">
            <v>0</v>
          </cell>
          <cell r="AN1203">
            <v>0</v>
          </cell>
          <cell r="AR1203">
            <v>0</v>
          </cell>
          <cell r="AV1203">
            <v>0</v>
          </cell>
          <cell r="AZ1203">
            <v>0</v>
          </cell>
        </row>
        <row r="1204">
          <cell r="Q1204">
            <v>0</v>
          </cell>
          <cell r="S1204">
            <v>0</v>
          </cell>
          <cell r="U1204">
            <v>0</v>
          </cell>
          <cell r="V1204">
            <v>0</v>
          </cell>
          <cell r="W1204">
            <v>0</v>
          </cell>
          <cell r="Y1204">
            <v>0</v>
          </cell>
          <cell r="AA1204">
            <v>0</v>
          </cell>
          <cell r="AJ1204">
            <v>0</v>
          </cell>
          <cell r="AN1204">
            <v>0</v>
          </cell>
          <cell r="AR1204">
            <v>0</v>
          </cell>
          <cell r="AV1204">
            <v>0</v>
          </cell>
          <cell r="AZ1204">
            <v>0</v>
          </cell>
        </row>
        <row r="1205">
          <cell r="Q1205">
            <v>0</v>
          </cell>
          <cell r="S1205">
            <v>0</v>
          </cell>
          <cell r="U1205">
            <v>0</v>
          </cell>
          <cell r="V1205">
            <v>0</v>
          </cell>
          <cell r="W1205">
            <v>0</v>
          </cell>
          <cell r="Y1205">
            <v>0</v>
          </cell>
          <cell r="AA1205">
            <v>0</v>
          </cell>
          <cell r="AJ1205">
            <v>-33540.833333333336</v>
          </cell>
          <cell r="AN1205">
            <v>0</v>
          </cell>
          <cell r="AR1205">
            <v>0</v>
          </cell>
          <cell r="AV1205">
            <v>0</v>
          </cell>
          <cell r="AZ1205">
            <v>0</v>
          </cell>
        </row>
        <row r="1206">
          <cell r="Q1206">
            <v>0</v>
          </cell>
          <cell r="S1206">
            <v>0</v>
          </cell>
          <cell r="U1206">
            <v>0</v>
          </cell>
          <cell r="V1206">
            <v>0</v>
          </cell>
          <cell r="W1206">
            <v>0</v>
          </cell>
          <cell r="Y1206">
            <v>0</v>
          </cell>
          <cell r="AA1206">
            <v>0</v>
          </cell>
          <cell r="AJ1206">
            <v>0</v>
          </cell>
          <cell r="AN1206">
            <v>0</v>
          </cell>
          <cell r="AR1206">
            <v>0</v>
          </cell>
          <cell r="AV1206">
            <v>0</v>
          </cell>
          <cell r="AZ1206">
            <v>0</v>
          </cell>
        </row>
        <row r="1207">
          <cell r="Q1207">
            <v>-928471</v>
          </cell>
          <cell r="S1207">
            <v>-919009.69</v>
          </cell>
          <cell r="U1207">
            <v>-365999.94</v>
          </cell>
          <cell r="V1207">
            <v>-365999.94</v>
          </cell>
          <cell r="W1207">
            <v>-365999.94</v>
          </cell>
          <cell r="Y1207">
            <v>-365999.94</v>
          </cell>
          <cell r="AA1207">
            <v>-365999.94</v>
          </cell>
          <cell r="AJ1207">
            <v>-859962.375</v>
          </cell>
          <cell r="AN1207">
            <v>-765022.04999999993</v>
          </cell>
          <cell r="AR1207">
            <v>-646447.03000000014</v>
          </cell>
          <cell r="AV1207">
            <v>-482392.96833333332</v>
          </cell>
          <cell r="AZ1207">
            <v>-365999.94</v>
          </cell>
        </row>
        <row r="1208">
          <cell r="Q1208">
            <v>0</v>
          </cell>
          <cell r="S1208">
            <v>0</v>
          </cell>
          <cell r="U1208">
            <v>0</v>
          </cell>
          <cell r="V1208">
            <v>0</v>
          </cell>
          <cell r="W1208">
            <v>0</v>
          </cell>
          <cell r="Y1208">
            <v>0</v>
          </cell>
          <cell r="AA1208">
            <v>0</v>
          </cell>
          <cell r="AJ1208">
            <v>0</v>
          </cell>
          <cell r="AN1208">
            <v>0</v>
          </cell>
          <cell r="AR1208">
            <v>0</v>
          </cell>
          <cell r="AV1208">
            <v>0</v>
          </cell>
          <cell r="AZ1208">
            <v>0</v>
          </cell>
        </row>
        <row r="1209">
          <cell r="Q1209">
            <v>0</v>
          </cell>
          <cell r="S1209">
            <v>0</v>
          </cell>
          <cell r="U1209">
            <v>0</v>
          </cell>
          <cell r="V1209">
            <v>0</v>
          </cell>
          <cell r="W1209">
            <v>0</v>
          </cell>
          <cell r="Y1209">
            <v>0</v>
          </cell>
          <cell r="AA1209">
            <v>0</v>
          </cell>
          <cell r="AJ1209">
            <v>0</v>
          </cell>
          <cell r="AN1209">
            <v>0</v>
          </cell>
          <cell r="AR1209">
            <v>0</v>
          </cell>
          <cell r="AV1209">
            <v>0</v>
          </cell>
          <cell r="AZ1209">
            <v>0</v>
          </cell>
        </row>
        <row r="1210">
          <cell r="Q1210">
            <v>-9266734.0099999998</v>
          </cell>
          <cell r="S1210">
            <v>-8811617.6300000008</v>
          </cell>
          <cell r="U1210">
            <v>-10695226.029999999</v>
          </cell>
          <cell r="V1210">
            <v>-11154543.880000001</v>
          </cell>
          <cell r="W1210">
            <v>-10463837.34</v>
          </cell>
          <cell r="Y1210">
            <v>-9682253.9199999999</v>
          </cell>
          <cell r="AA1210">
            <v>-11007189.58</v>
          </cell>
          <cell r="AJ1210">
            <v>-8119877.9887499996</v>
          </cell>
          <cell r="AN1210">
            <v>-8858932.8983333334</v>
          </cell>
          <cell r="AR1210">
            <v>-9462708.9279166665</v>
          </cell>
          <cell r="AV1210">
            <v>-9913614.4587500002</v>
          </cell>
          <cell r="AZ1210">
            <v>-10003417.957083333</v>
          </cell>
        </row>
        <row r="1211">
          <cell r="Q1211">
            <v>-17587000.539999999</v>
          </cell>
          <cell r="S1211">
            <v>-18941932.789999999</v>
          </cell>
          <cell r="U1211">
            <v>-2910350.09</v>
          </cell>
          <cell r="V1211">
            <v>-3671100.1</v>
          </cell>
          <cell r="W1211">
            <v>-5191440.7</v>
          </cell>
          <cell r="Y1211">
            <v>-6683184.0300000003</v>
          </cell>
          <cell r="AA1211">
            <v>-9802887.0600000005</v>
          </cell>
          <cell r="AJ1211">
            <v>-12378105.711666666</v>
          </cell>
          <cell r="AN1211">
            <v>-12594632.802499996</v>
          </cell>
          <cell r="AR1211">
            <v>-11000802.322916666</v>
          </cell>
          <cell r="AV1211">
            <v>-8988056.6812500004</v>
          </cell>
          <cell r="AZ1211">
            <v>-7885065.2404166674</v>
          </cell>
        </row>
        <row r="1212">
          <cell r="Q1212">
            <v>-67426204.189999998</v>
          </cell>
          <cell r="S1212">
            <v>-54081058.539999999</v>
          </cell>
          <cell r="U1212">
            <v>-44061621</v>
          </cell>
          <cell r="V1212">
            <v>-45643562.700000003</v>
          </cell>
          <cell r="W1212">
            <v>-38816954.140000001</v>
          </cell>
          <cell r="Y1212">
            <v>-36882113.329999998</v>
          </cell>
          <cell r="AA1212">
            <v>-47582754.460000001</v>
          </cell>
          <cell r="AJ1212">
            <v>-35546664.664166659</v>
          </cell>
          <cell r="AN1212">
            <v>-38983051.1325</v>
          </cell>
          <cell r="AR1212">
            <v>-48154788.806249999</v>
          </cell>
          <cell r="AV1212">
            <v>-47249460.987916656</v>
          </cell>
          <cell r="AZ1212">
            <v>-44986519.522083335</v>
          </cell>
        </row>
        <row r="1213">
          <cell r="Q1213">
            <v>0</v>
          </cell>
          <cell r="S1213">
            <v>0</v>
          </cell>
          <cell r="U1213">
            <v>0</v>
          </cell>
          <cell r="V1213">
            <v>0</v>
          </cell>
          <cell r="W1213">
            <v>0</v>
          </cell>
          <cell r="Y1213">
            <v>0</v>
          </cell>
          <cell r="AA1213">
            <v>0</v>
          </cell>
          <cell r="AJ1213">
            <v>0</v>
          </cell>
          <cell r="AN1213">
            <v>0</v>
          </cell>
          <cell r="AR1213">
            <v>0</v>
          </cell>
          <cell r="AV1213">
            <v>0</v>
          </cell>
          <cell r="AZ1213">
            <v>0</v>
          </cell>
        </row>
        <row r="1214">
          <cell r="Q1214">
            <v>0</v>
          </cell>
          <cell r="S1214">
            <v>0</v>
          </cell>
          <cell r="U1214">
            <v>0</v>
          </cell>
          <cell r="V1214">
            <v>0</v>
          </cell>
          <cell r="W1214">
            <v>0</v>
          </cell>
          <cell r="Y1214">
            <v>0</v>
          </cell>
          <cell r="AA1214">
            <v>0</v>
          </cell>
          <cell r="AJ1214">
            <v>0</v>
          </cell>
          <cell r="AN1214">
            <v>0</v>
          </cell>
          <cell r="AR1214">
            <v>0</v>
          </cell>
          <cell r="AV1214">
            <v>0</v>
          </cell>
          <cell r="AZ1214">
            <v>0</v>
          </cell>
        </row>
        <row r="1215">
          <cell r="Q1215">
            <v>0</v>
          </cell>
          <cell r="S1215">
            <v>0</v>
          </cell>
          <cell r="U1215">
            <v>0</v>
          </cell>
          <cell r="V1215">
            <v>0</v>
          </cell>
          <cell r="W1215">
            <v>0</v>
          </cell>
          <cell r="Y1215">
            <v>0</v>
          </cell>
          <cell r="AA1215">
            <v>0</v>
          </cell>
          <cell r="AJ1215">
            <v>0</v>
          </cell>
          <cell r="AN1215">
            <v>0</v>
          </cell>
          <cell r="AR1215">
            <v>0</v>
          </cell>
          <cell r="AV1215">
            <v>0</v>
          </cell>
          <cell r="AZ1215">
            <v>0</v>
          </cell>
        </row>
        <row r="1216">
          <cell r="Q1216">
            <v>0</v>
          </cell>
          <cell r="S1216">
            <v>0</v>
          </cell>
          <cell r="U1216">
            <v>0</v>
          </cell>
          <cell r="V1216">
            <v>0</v>
          </cell>
          <cell r="W1216">
            <v>0</v>
          </cell>
          <cell r="Y1216">
            <v>0</v>
          </cell>
          <cell r="AA1216">
            <v>0</v>
          </cell>
          <cell r="AJ1216">
            <v>0</v>
          </cell>
          <cell r="AN1216">
            <v>0</v>
          </cell>
          <cell r="AR1216">
            <v>0</v>
          </cell>
          <cell r="AV1216">
            <v>0</v>
          </cell>
          <cell r="AZ1216">
            <v>0</v>
          </cell>
        </row>
        <row r="1217">
          <cell r="Q1217">
            <v>0</v>
          </cell>
          <cell r="S1217">
            <v>0</v>
          </cell>
          <cell r="U1217">
            <v>0</v>
          </cell>
          <cell r="V1217">
            <v>0</v>
          </cell>
          <cell r="W1217">
            <v>0</v>
          </cell>
          <cell r="Y1217">
            <v>0</v>
          </cell>
          <cell r="AA1217">
            <v>0</v>
          </cell>
          <cell r="AJ1217">
            <v>0</v>
          </cell>
          <cell r="AN1217">
            <v>0</v>
          </cell>
          <cell r="AR1217">
            <v>0</v>
          </cell>
          <cell r="AV1217">
            <v>0</v>
          </cell>
          <cell r="AZ1217">
            <v>0</v>
          </cell>
        </row>
        <row r="1218">
          <cell r="Q1218">
            <v>0</v>
          </cell>
          <cell r="S1218">
            <v>0</v>
          </cell>
          <cell r="U1218">
            <v>0</v>
          </cell>
          <cell r="V1218">
            <v>0</v>
          </cell>
          <cell r="W1218">
            <v>0</v>
          </cell>
          <cell r="Y1218">
            <v>0</v>
          </cell>
          <cell r="AA1218">
            <v>0</v>
          </cell>
          <cell r="AJ1218">
            <v>0</v>
          </cell>
          <cell r="AN1218">
            <v>0</v>
          </cell>
          <cell r="AR1218">
            <v>0</v>
          </cell>
          <cell r="AV1218">
            <v>0</v>
          </cell>
          <cell r="AZ1218">
            <v>0</v>
          </cell>
        </row>
        <row r="1219">
          <cell r="Q1219">
            <v>0</v>
          </cell>
          <cell r="S1219">
            <v>0</v>
          </cell>
          <cell r="U1219">
            <v>0</v>
          </cell>
          <cell r="V1219">
            <v>0</v>
          </cell>
          <cell r="W1219">
            <v>0</v>
          </cell>
          <cell r="Y1219">
            <v>0</v>
          </cell>
          <cell r="AA1219">
            <v>0</v>
          </cell>
          <cell r="AJ1219">
            <v>0</v>
          </cell>
          <cell r="AN1219">
            <v>0</v>
          </cell>
          <cell r="AR1219">
            <v>0</v>
          </cell>
          <cell r="AV1219">
            <v>0</v>
          </cell>
          <cell r="AZ1219">
            <v>0</v>
          </cell>
        </row>
        <row r="1220">
          <cell r="Q1220">
            <v>0</v>
          </cell>
          <cell r="S1220">
            <v>0</v>
          </cell>
          <cell r="U1220">
            <v>0</v>
          </cell>
          <cell r="V1220">
            <v>0</v>
          </cell>
          <cell r="W1220">
            <v>0</v>
          </cell>
          <cell r="Y1220">
            <v>0</v>
          </cell>
          <cell r="AA1220">
            <v>0</v>
          </cell>
          <cell r="AJ1220">
            <v>0</v>
          </cell>
          <cell r="AN1220">
            <v>0</v>
          </cell>
          <cell r="AR1220">
            <v>0</v>
          </cell>
          <cell r="AV1220">
            <v>0</v>
          </cell>
          <cell r="AZ1220">
            <v>0</v>
          </cell>
        </row>
        <row r="1221">
          <cell r="Q1221">
            <v>-4552623.4400000004</v>
          </cell>
          <cell r="S1221">
            <v>-4742380.04</v>
          </cell>
          <cell r="U1221">
            <v>-5383278.6600000001</v>
          </cell>
          <cell r="V1221">
            <v>-4123804.01</v>
          </cell>
          <cell r="W1221">
            <v>-4534105.16</v>
          </cell>
          <cell r="Y1221">
            <v>-5210938.2699999996</v>
          </cell>
          <cell r="AA1221">
            <v>-6015880.0999999996</v>
          </cell>
          <cell r="AJ1221">
            <v>-4425976.9316666666</v>
          </cell>
          <cell r="AN1221">
            <v>-4705091.3045833325</v>
          </cell>
          <cell r="AR1221">
            <v>-4809368.8737500003</v>
          </cell>
          <cell r="AV1221">
            <v>-5027265.6270833332</v>
          </cell>
          <cell r="AZ1221">
            <v>-5136838.7050000001</v>
          </cell>
        </row>
        <row r="1222">
          <cell r="Q1222">
            <v>-638561.87</v>
          </cell>
          <cell r="S1222">
            <v>-997841.49</v>
          </cell>
          <cell r="U1222">
            <v>-1899875.97</v>
          </cell>
          <cell r="V1222">
            <v>0</v>
          </cell>
          <cell r="W1222">
            <v>-378789.06</v>
          </cell>
          <cell r="Y1222">
            <v>-1487766.48</v>
          </cell>
          <cell r="AA1222">
            <v>-2623619.73</v>
          </cell>
          <cell r="AJ1222">
            <v>-1085034.1958333333</v>
          </cell>
          <cell r="AN1222">
            <v>-1187069.3025</v>
          </cell>
          <cell r="AR1222">
            <v>-1052150.0737500002</v>
          </cell>
          <cell r="AV1222">
            <v>-1143349.6933333334</v>
          </cell>
          <cell r="AZ1222">
            <v>-1255942.9629166666</v>
          </cell>
        </row>
        <row r="1223">
          <cell r="Q1223">
            <v>0</v>
          </cell>
          <cell r="S1223">
            <v>0</v>
          </cell>
          <cell r="U1223">
            <v>0</v>
          </cell>
          <cell r="V1223">
            <v>0</v>
          </cell>
          <cell r="W1223">
            <v>0</v>
          </cell>
          <cell r="Y1223">
            <v>0</v>
          </cell>
          <cell r="AA1223">
            <v>0</v>
          </cell>
          <cell r="AJ1223">
            <v>0</v>
          </cell>
          <cell r="AN1223">
            <v>0</v>
          </cell>
          <cell r="AR1223">
            <v>0</v>
          </cell>
          <cell r="AV1223">
            <v>0</v>
          </cell>
          <cell r="AZ1223">
            <v>0</v>
          </cell>
        </row>
        <row r="1224">
          <cell r="Q1224">
            <v>0</v>
          </cell>
          <cell r="S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AA1224">
            <v>0</v>
          </cell>
          <cell r="AJ1224">
            <v>0</v>
          </cell>
          <cell r="AN1224">
            <v>0</v>
          </cell>
          <cell r="AR1224">
            <v>0</v>
          </cell>
          <cell r="AV1224">
            <v>-0.375</v>
          </cell>
          <cell r="AZ1224">
            <v>-0.75</v>
          </cell>
        </row>
        <row r="1225">
          <cell r="Q1225">
            <v>-150877.4</v>
          </cell>
          <cell r="S1225">
            <v>-85.32</v>
          </cell>
          <cell r="U1225">
            <v>-127.72</v>
          </cell>
          <cell r="V1225">
            <v>-140498.04</v>
          </cell>
          <cell r="W1225">
            <v>-141219.9</v>
          </cell>
          <cell r="Y1225">
            <v>3742.38</v>
          </cell>
          <cell r="AA1225">
            <v>1085.1400000000001</v>
          </cell>
          <cell r="AJ1225">
            <v>-36705.42833333333</v>
          </cell>
          <cell r="AN1225">
            <v>-35106.421249999999</v>
          </cell>
          <cell r="AR1225">
            <v>-46903.480833333342</v>
          </cell>
          <cell r="AV1225">
            <v>-41658.121250000004</v>
          </cell>
          <cell r="AZ1225">
            <v>-35596.457083333335</v>
          </cell>
        </row>
        <row r="1226">
          <cell r="Q1226">
            <v>0</v>
          </cell>
          <cell r="S1226">
            <v>0</v>
          </cell>
          <cell r="U1226">
            <v>0</v>
          </cell>
          <cell r="V1226">
            <v>0</v>
          </cell>
          <cell r="W1226">
            <v>0</v>
          </cell>
          <cell r="Y1226">
            <v>0</v>
          </cell>
          <cell r="AA1226">
            <v>0</v>
          </cell>
          <cell r="AJ1226">
            <v>0</v>
          </cell>
          <cell r="AN1226">
            <v>0</v>
          </cell>
          <cell r="AR1226">
            <v>0</v>
          </cell>
          <cell r="AV1226">
            <v>0</v>
          </cell>
          <cell r="AZ1226">
            <v>0</v>
          </cell>
        </row>
        <row r="1227">
          <cell r="Q1227">
            <v>-7813.52</v>
          </cell>
          <cell r="S1227">
            <v>728908.01</v>
          </cell>
          <cell r="U1227">
            <v>2481.0100000000002</v>
          </cell>
          <cell r="V1227">
            <v>-5137.49</v>
          </cell>
          <cell r="W1227">
            <v>738652.01</v>
          </cell>
          <cell r="Y1227">
            <v>-7999.99</v>
          </cell>
          <cell r="AA1227">
            <v>-10904.99</v>
          </cell>
          <cell r="AJ1227">
            <v>135467.78708333333</v>
          </cell>
          <cell r="AN1227">
            <v>145151.39583333334</v>
          </cell>
          <cell r="AR1227">
            <v>126979.75666666665</v>
          </cell>
          <cell r="AV1227">
            <v>180577.49125000005</v>
          </cell>
          <cell r="AZ1227">
            <v>230019.01249999998</v>
          </cell>
        </row>
        <row r="1228">
          <cell r="Q1228">
            <v>640.58000000000004</v>
          </cell>
          <cell r="S1228">
            <v>323197.21999999997</v>
          </cell>
          <cell r="U1228">
            <v>120426.22</v>
          </cell>
          <cell r="V1228">
            <v>324824.42</v>
          </cell>
          <cell r="W1228">
            <v>328281.46999999997</v>
          </cell>
          <cell r="Y1228">
            <v>1343.83</v>
          </cell>
          <cell r="AA1228">
            <v>-1988.26</v>
          </cell>
          <cell r="AJ1228">
            <v>34514.499166666668</v>
          </cell>
          <cell r="AN1228">
            <v>73914.641666666663</v>
          </cell>
          <cell r="AR1228">
            <v>112397.8925</v>
          </cell>
          <cell r="AV1228">
            <v>145674.59624999997</v>
          </cell>
          <cell r="AZ1228">
            <v>124794.28541666665</v>
          </cell>
        </row>
        <row r="1229">
          <cell r="Q1229">
            <v>11067.34</v>
          </cell>
          <cell r="S1229">
            <v>144170.89000000001</v>
          </cell>
          <cell r="U1229">
            <v>7820.23</v>
          </cell>
          <cell r="V1229">
            <v>151548.29</v>
          </cell>
          <cell r="W1229">
            <v>154195.89000000001</v>
          </cell>
          <cell r="Y1229">
            <v>157270.73000000001</v>
          </cell>
          <cell r="AA1229">
            <v>20101.830000000002</v>
          </cell>
          <cell r="AJ1229">
            <v>45942.068333333329</v>
          </cell>
          <cell r="AN1229">
            <v>38799.789166666669</v>
          </cell>
          <cell r="AR1229">
            <v>54457.036250000005</v>
          </cell>
          <cell r="AV1229">
            <v>58738.299166666671</v>
          </cell>
          <cell r="AZ1229">
            <v>73431.543750000012</v>
          </cell>
        </row>
        <row r="1230">
          <cell r="Q1230">
            <v>-206.87</v>
          </cell>
          <cell r="S1230">
            <v>-403.1</v>
          </cell>
          <cell r="U1230">
            <v>10964.2</v>
          </cell>
          <cell r="V1230">
            <v>-608.71</v>
          </cell>
          <cell r="W1230">
            <v>11033.59</v>
          </cell>
          <cell r="Y1230">
            <v>-491.91</v>
          </cell>
          <cell r="AA1230">
            <v>11185.87</v>
          </cell>
          <cell r="AJ1230">
            <v>2187.3875000000003</v>
          </cell>
          <cell r="AN1230">
            <v>2641.4058333333337</v>
          </cell>
          <cell r="AR1230">
            <v>2191.2779166666664</v>
          </cell>
          <cell r="AV1230">
            <v>2410.4312500000001</v>
          </cell>
          <cell r="AZ1230">
            <v>4207.7237500000001</v>
          </cell>
        </row>
        <row r="1231">
          <cell r="Q1231">
            <v>-2685.12</v>
          </cell>
          <cell r="S1231">
            <v>68305.39</v>
          </cell>
          <cell r="U1231">
            <v>-8930.19</v>
          </cell>
          <cell r="V1231">
            <v>71032.210000000006</v>
          </cell>
          <cell r="W1231">
            <v>-5223.29</v>
          </cell>
          <cell r="Y1231">
            <v>73453.23</v>
          </cell>
          <cell r="AA1231">
            <v>73905.47</v>
          </cell>
          <cell r="AJ1231">
            <v>18682.079166666666</v>
          </cell>
          <cell r="AN1231">
            <v>12836.832916666668</v>
          </cell>
          <cell r="AR1231">
            <v>19169.288333333334</v>
          </cell>
          <cell r="AV1231">
            <v>33227.895833333328</v>
          </cell>
          <cell r="AZ1231">
            <v>50608.66333333333</v>
          </cell>
        </row>
        <row r="1232">
          <cell r="Q1232">
            <v>-11815.55</v>
          </cell>
          <cell r="S1232">
            <v>-11629.35</v>
          </cell>
          <cell r="U1232">
            <v>-11983.62</v>
          </cell>
          <cell r="V1232">
            <v>-11983.62</v>
          </cell>
          <cell r="W1232">
            <v>-12229.42</v>
          </cell>
          <cell r="Y1232">
            <v>-12316.42</v>
          </cell>
          <cell r="AA1232">
            <v>-12381.63</v>
          </cell>
          <cell r="AJ1232">
            <v>-11628.502916666666</v>
          </cell>
          <cell r="AN1232">
            <v>-11891.817083333333</v>
          </cell>
          <cell r="AR1232">
            <v>-11981.534166666665</v>
          </cell>
          <cell r="AV1232">
            <v>-12114.795833333335</v>
          </cell>
          <cell r="AZ1232">
            <v>-12276.553333333331</v>
          </cell>
        </row>
        <row r="1233">
          <cell r="Q1233">
            <v>-152384.01</v>
          </cell>
          <cell r="S1233">
            <v>0</v>
          </cell>
          <cell r="U1233">
            <v>0</v>
          </cell>
          <cell r="V1233">
            <v>0</v>
          </cell>
          <cell r="W1233">
            <v>0</v>
          </cell>
          <cell r="Y1233">
            <v>0</v>
          </cell>
          <cell r="AA1233">
            <v>0</v>
          </cell>
          <cell r="AJ1233">
            <v>-6349.3337500000007</v>
          </cell>
          <cell r="AN1233">
            <v>-12698.667500000001</v>
          </cell>
          <cell r="AR1233">
            <v>-12698.667500000001</v>
          </cell>
          <cell r="AV1233">
            <v>-6349.3337500000007</v>
          </cell>
          <cell r="AZ1233">
            <v>0</v>
          </cell>
        </row>
        <row r="1234">
          <cell r="U1234">
            <v>-948300</v>
          </cell>
          <cell r="V1234">
            <v>-1181658</v>
          </cell>
          <cell r="W1234">
            <v>-1477072.5</v>
          </cell>
          <cell r="Y1234">
            <v>-2067901.5</v>
          </cell>
          <cell r="AA1234">
            <v>-2658730.5</v>
          </cell>
          <cell r="AJ1234">
            <v>0</v>
          </cell>
          <cell r="AN1234">
            <v>-92195.833333333328</v>
          </cell>
          <cell r="AR1234">
            <v>-587139.02083333337</v>
          </cell>
          <cell r="AV1234">
            <v>-1473382.5208333333</v>
          </cell>
          <cell r="AZ1234">
            <v>-2218194.4375</v>
          </cell>
        </row>
        <row r="1235">
          <cell r="Q1235">
            <v>0</v>
          </cell>
          <cell r="S1235">
            <v>0</v>
          </cell>
          <cell r="U1235">
            <v>0</v>
          </cell>
          <cell r="V1235">
            <v>0</v>
          </cell>
          <cell r="W1235">
            <v>0</v>
          </cell>
          <cell r="Y1235">
            <v>0</v>
          </cell>
          <cell r="AA1235">
            <v>0</v>
          </cell>
          <cell r="AJ1235">
            <v>217.4666666666667</v>
          </cell>
          <cell r="AN1235">
            <v>3.1666666666666669E-2</v>
          </cell>
          <cell r="AR1235">
            <v>0</v>
          </cell>
          <cell r="AV1235">
            <v>0</v>
          </cell>
          <cell r="AZ1235">
            <v>107.20083333333334</v>
          </cell>
        </row>
        <row r="1236">
          <cell r="Q1236">
            <v>-25000</v>
          </cell>
          <cell r="S1236">
            <v>0</v>
          </cell>
          <cell r="U1236">
            <v>0</v>
          </cell>
          <cell r="V1236">
            <v>0</v>
          </cell>
          <cell r="W1236">
            <v>0</v>
          </cell>
          <cell r="Y1236">
            <v>0</v>
          </cell>
          <cell r="AA1236">
            <v>0</v>
          </cell>
          <cell r="AJ1236">
            <v>-58333.333333333336</v>
          </cell>
          <cell r="AN1236">
            <v>-17708.333333333332</v>
          </cell>
          <cell r="AR1236">
            <v>-9375</v>
          </cell>
          <cell r="AV1236">
            <v>-1041.6666666666667</v>
          </cell>
          <cell r="AZ1236">
            <v>0</v>
          </cell>
        </row>
        <row r="1237">
          <cell r="Q1237">
            <v>0</v>
          </cell>
          <cell r="S1237">
            <v>0</v>
          </cell>
          <cell r="U1237">
            <v>0</v>
          </cell>
          <cell r="V1237">
            <v>0</v>
          </cell>
          <cell r="W1237">
            <v>0</v>
          </cell>
          <cell r="Y1237">
            <v>0</v>
          </cell>
          <cell r="AA1237">
            <v>0</v>
          </cell>
          <cell r="AJ1237">
            <v>0</v>
          </cell>
          <cell r="AN1237">
            <v>0</v>
          </cell>
          <cell r="AR1237">
            <v>0</v>
          </cell>
          <cell r="AV1237">
            <v>0</v>
          </cell>
          <cell r="AZ1237">
            <v>0</v>
          </cell>
        </row>
        <row r="1238">
          <cell r="Q1238">
            <v>-38562846.57</v>
          </cell>
          <cell r="S1238">
            <v>-20269031.789999999</v>
          </cell>
          <cell r="U1238">
            <v>-17171832.870000001</v>
          </cell>
          <cell r="V1238">
            <v>-21930157.329999998</v>
          </cell>
          <cell r="W1238">
            <v>-21660765.329999998</v>
          </cell>
          <cell r="Y1238">
            <v>-32435906.010000002</v>
          </cell>
          <cell r="AA1238">
            <v>-26712093.75</v>
          </cell>
          <cell r="AJ1238">
            <v>-23057920.116249997</v>
          </cell>
          <cell r="AN1238">
            <v>-23147995.216249999</v>
          </cell>
          <cell r="AR1238">
            <v>-23208547.426666662</v>
          </cell>
          <cell r="AV1238">
            <v>-25647375.859166667</v>
          </cell>
          <cell r="AZ1238">
            <v>-26947044.120416675</v>
          </cell>
        </row>
        <row r="1239">
          <cell r="Q1239">
            <v>0</v>
          </cell>
          <cell r="S1239">
            <v>0</v>
          </cell>
          <cell r="U1239">
            <v>0</v>
          </cell>
          <cell r="V1239">
            <v>0</v>
          </cell>
          <cell r="W1239">
            <v>0</v>
          </cell>
          <cell r="Y1239">
            <v>0</v>
          </cell>
          <cell r="AA1239">
            <v>0</v>
          </cell>
          <cell r="AJ1239">
            <v>0</v>
          </cell>
          <cell r="AN1239">
            <v>0</v>
          </cell>
          <cell r="AR1239">
            <v>0</v>
          </cell>
          <cell r="AV1239">
            <v>0</v>
          </cell>
          <cell r="AZ1239">
            <v>0</v>
          </cell>
        </row>
        <row r="1240">
          <cell r="Q1240">
            <v>-4926118.8099999996</v>
          </cell>
          <cell r="S1240">
            <v>-8245337.7800000003</v>
          </cell>
          <cell r="U1240">
            <v>1204523.55</v>
          </cell>
          <cell r="V1240">
            <v>-117689.3</v>
          </cell>
          <cell r="W1240">
            <v>-5891569.79</v>
          </cell>
          <cell r="Y1240">
            <v>-2076770.98</v>
          </cell>
          <cell r="AA1240">
            <v>1171343.07</v>
          </cell>
          <cell r="AJ1240">
            <v>-14609206.312500002</v>
          </cell>
          <cell r="AN1240">
            <v>-15367896.429583335</v>
          </cell>
          <cell r="AR1240">
            <v>-4472586.8720833333</v>
          </cell>
          <cell r="AV1240">
            <v>-3362405.2174999998</v>
          </cell>
          <cell r="AZ1240">
            <v>-2713268.3091666666</v>
          </cell>
        </row>
        <row r="1241">
          <cell r="Q1241">
            <v>0</v>
          </cell>
          <cell r="S1241">
            <v>0</v>
          </cell>
          <cell r="U1241">
            <v>0</v>
          </cell>
          <cell r="V1241">
            <v>0</v>
          </cell>
          <cell r="W1241">
            <v>0</v>
          </cell>
          <cell r="Y1241">
            <v>0</v>
          </cell>
          <cell r="AA1241">
            <v>0</v>
          </cell>
          <cell r="AJ1241">
            <v>0</v>
          </cell>
          <cell r="AN1241">
            <v>0</v>
          </cell>
          <cell r="AR1241">
            <v>0</v>
          </cell>
          <cell r="AV1241">
            <v>0</v>
          </cell>
          <cell r="AZ1241">
            <v>0</v>
          </cell>
        </row>
        <row r="1242">
          <cell r="Q1242">
            <v>-107702.7</v>
          </cell>
          <cell r="S1242">
            <v>-46716.160000000003</v>
          </cell>
          <cell r="U1242">
            <v>-119374.04</v>
          </cell>
          <cell r="V1242">
            <v>-166036.9</v>
          </cell>
          <cell r="W1242">
            <v>-120070.93</v>
          </cell>
          <cell r="Y1242">
            <v>-116120.06</v>
          </cell>
          <cell r="AA1242">
            <v>-191203.64</v>
          </cell>
          <cell r="AJ1242">
            <v>-98781.977916666656</v>
          </cell>
          <cell r="AN1242">
            <v>-102434.03291666666</v>
          </cell>
          <cell r="AR1242">
            <v>-112665.34333333337</v>
          </cell>
          <cell r="AV1242">
            <v>-124913.98333333334</v>
          </cell>
          <cell r="AZ1242">
            <v>-137216.35708333334</v>
          </cell>
        </row>
        <row r="1243">
          <cell r="Q1243">
            <v>-117294.16</v>
          </cell>
          <cell r="S1243">
            <v>11423.54</v>
          </cell>
          <cell r="U1243">
            <v>16535.150000000001</v>
          </cell>
          <cell r="V1243">
            <v>17151.830000000002</v>
          </cell>
          <cell r="W1243">
            <v>11786.68</v>
          </cell>
          <cell r="Y1243">
            <v>-32970.29</v>
          </cell>
          <cell r="AA1243">
            <v>-69997.100000000006</v>
          </cell>
          <cell r="AJ1243">
            <v>-46409.30000000001</v>
          </cell>
          <cell r="AN1243">
            <v>-41390.602500000008</v>
          </cell>
          <cell r="AR1243">
            <v>-30655.531666666666</v>
          </cell>
          <cell r="AV1243">
            <v>-22485.362499999999</v>
          </cell>
          <cell r="AZ1243">
            <v>-20196.447916666668</v>
          </cell>
        </row>
        <row r="1244">
          <cell r="Q1244">
            <v>0</v>
          </cell>
          <cell r="S1244">
            <v>-56465.2</v>
          </cell>
          <cell r="U1244">
            <v>-16733.46</v>
          </cell>
          <cell r="V1244">
            <v>-16674.25</v>
          </cell>
          <cell r="W1244">
            <v>0</v>
          </cell>
          <cell r="Y1244">
            <v>0</v>
          </cell>
          <cell r="AA1244">
            <v>0</v>
          </cell>
          <cell r="AJ1244">
            <v>-20391.094166666666</v>
          </cell>
          <cell r="AN1244">
            <v>-19929.013333333336</v>
          </cell>
          <cell r="AR1244">
            <v>-16452.075833333332</v>
          </cell>
          <cell r="AV1244">
            <v>-21263.84375</v>
          </cell>
          <cell r="AZ1244">
            <v>-25512.537499999995</v>
          </cell>
        </row>
        <row r="1245">
          <cell r="Q1245">
            <v>-20</v>
          </cell>
          <cell r="S1245">
            <v>-10</v>
          </cell>
          <cell r="U1245">
            <v>0</v>
          </cell>
          <cell r="V1245">
            <v>-52.5</v>
          </cell>
          <cell r="W1245">
            <v>-2665.64</v>
          </cell>
          <cell r="Y1245">
            <v>0</v>
          </cell>
          <cell r="AA1245">
            <v>0</v>
          </cell>
          <cell r="AJ1245">
            <v>-2930.648333333334</v>
          </cell>
          <cell r="AN1245">
            <v>-354.37000000000006</v>
          </cell>
          <cell r="AR1245">
            <v>-391.57833333333332</v>
          </cell>
          <cell r="AV1245">
            <v>-228.17833333333331</v>
          </cell>
          <cell r="AZ1245">
            <v>-226.51166666666666</v>
          </cell>
        </row>
        <row r="1246">
          <cell r="Q1246">
            <v>-386688.87</v>
          </cell>
          <cell r="S1246">
            <v>-208.65</v>
          </cell>
          <cell r="U1246">
            <v>-201.37</v>
          </cell>
          <cell r="V1246">
            <v>-320263.03999999998</v>
          </cell>
          <cell r="W1246">
            <v>-319920.69</v>
          </cell>
          <cell r="Y1246">
            <v>3594.48</v>
          </cell>
          <cell r="AA1246">
            <v>4154.97</v>
          </cell>
          <cell r="AJ1246">
            <v>-80686.864166666666</v>
          </cell>
          <cell r="AN1246">
            <v>-83117.960416666683</v>
          </cell>
          <cell r="AR1246">
            <v>-109340.73125</v>
          </cell>
          <cell r="AV1246">
            <v>-95770.17</v>
          </cell>
          <cell r="AZ1246">
            <v>-79797.56458333334</v>
          </cell>
        </row>
        <row r="1247">
          <cell r="Q1247">
            <v>-22823.67</v>
          </cell>
          <cell r="S1247">
            <v>0</v>
          </cell>
          <cell r="U1247">
            <v>11.33</v>
          </cell>
          <cell r="V1247">
            <v>-25189.360000000001</v>
          </cell>
          <cell r="W1247">
            <v>-26949.31</v>
          </cell>
          <cell r="Y1247">
            <v>-50</v>
          </cell>
          <cell r="AA1247">
            <v>0</v>
          </cell>
          <cell r="AJ1247">
            <v>-4914.0583333333334</v>
          </cell>
          <cell r="AN1247">
            <v>-5265.7954166666668</v>
          </cell>
          <cell r="AR1247">
            <v>-8087.7112500000003</v>
          </cell>
          <cell r="AV1247">
            <v>-7978.8804166666669</v>
          </cell>
          <cell r="AZ1247">
            <v>-7028.36625</v>
          </cell>
        </row>
        <row r="1248">
          <cell r="Q1248">
            <v>0</v>
          </cell>
          <cell r="S1248">
            <v>0</v>
          </cell>
          <cell r="U1248">
            <v>0</v>
          </cell>
          <cell r="V1248">
            <v>0</v>
          </cell>
          <cell r="W1248">
            <v>0</v>
          </cell>
          <cell r="Y1248">
            <v>0</v>
          </cell>
          <cell r="AA1248">
            <v>0</v>
          </cell>
          <cell r="AJ1248">
            <v>0</v>
          </cell>
          <cell r="AN1248">
            <v>0</v>
          </cell>
          <cell r="AR1248">
            <v>0</v>
          </cell>
          <cell r="AV1248">
            <v>0</v>
          </cell>
          <cell r="AZ1248">
            <v>0</v>
          </cell>
        </row>
        <row r="1249">
          <cell r="Q1249">
            <v>0</v>
          </cell>
          <cell r="S1249">
            <v>0</v>
          </cell>
          <cell r="U1249">
            <v>0</v>
          </cell>
          <cell r="V1249">
            <v>0</v>
          </cell>
          <cell r="W1249">
            <v>0</v>
          </cell>
          <cell r="Y1249">
            <v>0</v>
          </cell>
          <cell r="AA1249">
            <v>0</v>
          </cell>
          <cell r="AJ1249">
            <v>0</v>
          </cell>
          <cell r="AN1249">
            <v>0</v>
          </cell>
          <cell r="AR1249">
            <v>0</v>
          </cell>
          <cell r="AV1249">
            <v>0</v>
          </cell>
          <cell r="AZ1249">
            <v>0</v>
          </cell>
        </row>
        <row r="1250">
          <cell r="Q1250">
            <v>10288.530000000001</v>
          </cell>
          <cell r="S1250">
            <v>11122.82</v>
          </cell>
          <cell r="U1250">
            <v>9009.6200000000008</v>
          </cell>
          <cell r="V1250">
            <v>9664.2199999999993</v>
          </cell>
          <cell r="W1250">
            <v>8292.66</v>
          </cell>
          <cell r="Y1250">
            <v>5970.75</v>
          </cell>
          <cell r="AA1250">
            <v>6959.97</v>
          </cell>
          <cell r="AJ1250">
            <v>13350.444583333336</v>
          </cell>
          <cell r="AN1250">
            <v>13260.166666666666</v>
          </cell>
          <cell r="AR1250">
            <v>9907.4125000000004</v>
          </cell>
          <cell r="AV1250">
            <v>8436.5658333333322</v>
          </cell>
          <cell r="AZ1250">
            <v>7670.2004166666666</v>
          </cell>
        </row>
        <row r="1251">
          <cell r="Q1251">
            <v>-11393.42</v>
          </cell>
          <cell r="S1251">
            <v>-6413.4</v>
          </cell>
          <cell r="U1251">
            <v>-3932.32</v>
          </cell>
          <cell r="V1251">
            <v>1898.72</v>
          </cell>
          <cell r="W1251">
            <v>-3051.87</v>
          </cell>
          <cell r="Y1251">
            <v>-7587.04</v>
          </cell>
          <cell r="AA1251">
            <v>-10152.459999999999</v>
          </cell>
          <cell r="AJ1251">
            <v>4196.8791666666666</v>
          </cell>
          <cell r="AN1251">
            <v>-718.12499999999966</v>
          </cell>
          <cell r="AR1251">
            <v>-2515.3441666666668</v>
          </cell>
          <cell r="AV1251">
            <v>-4654.7712499999998</v>
          </cell>
          <cell r="AZ1251">
            <v>-8191.065833333334</v>
          </cell>
        </row>
        <row r="1252">
          <cell r="Q1252">
            <v>-6659.44</v>
          </cell>
          <cell r="S1252">
            <v>-13031.87</v>
          </cell>
          <cell r="U1252">
            <v>-18449.5</v>
          </cell>
          <cell r="V1252">
            <v>-14485.75</v>
          </cell>
          <cell r="W1252">
            <v>-14392.19</v>
          </cell>
          <cell r="Y1252">
            <v>-23936.54</v>
          </cell>
          <cell r="AA1252">
            <v>-17623.11</v>
          </cell>
          <cell r="AJ1252">
            <v>-1878.3879166666666</v>
          </cell>
          <cell r="AN1252">
            <v>-5494.4279166666665</v>
          </cell>
          <cell r="AR1252">
            <v>-9527.0408333333326</v>
          </cell>
          <cell r="AV1252">
            <v>-10905.063749999999</v>
          </cell>
          <cell r="AZ1252">
            <v>-9695.6475000000009</v>
          </cell>
        </row>
        <row r="1253">
          <cell r="Q1253">
            <v>306649.09999999998</v>
          </cell>
          <cell r="S1253">
            <v>417834.86</v>
          </cell>
          <cell r="U1253">
            <v>0</v>
          </cell>
          <cell r="V1253">
            <v>0</v>
          </cell>
          <cell r="W1253">
            <v>261983.75</v>
          </cell>
          <cell r="Y1253">
            <v>225778.59</v>
          </cell>
          <cell r="AA1253">
            <v>40551.839999999997</v>
          </cell>
          <cell r="AJ1253">
            <v>136217.97833333336</v>
          </cell>
          <cell r="AN1253">
            <v>178926.10249999995</v>
          </cell>
          <cell r="AR1253">
            <v>170514.86874999999</v>
          </cell>
          <cell r="AV1253">
            <v>160944.98000000001</v>
          </cell>
          <cell r="AZ1253">
            <v>128803.32208333333</v>
          </cell>
        </row>
        <row r="1254">
          <cell r="Q1254">
            <v>-68.64</v>
          </cell>
          <cell r="S1254">
            <v>0</v>
          </cell>
          <cell r="U1254">
            <v>0</v>
          </cell>
          <cell r="V1254">
            <v>-475</v>
          </cell>
          <cell r="W1254">
            <v>-130</v>
          </cell>
          <cell r="Y1254">
            <v>0</v>
          </cell>
          <cell r="AA1254">
            <v>0</v>
          </cell>
          <cell r="AJ1254">
            <v>-144.13041666666669</v>
          </cell>
          <cell r="AN1254">
            <v>-30.38</v>
          </cell>
          <cell r="AR1254">
            <v>-62.69</v>
          </cell>
          <cell r="AV1254">
            <v>-63.276666666666671</v>
          </cell>
          <cell r="AZ1254">
            <v>-60.416666666666664</v>
          </cell>
        </row>
        <row r="1255">
          <cell r="Y1255">
            <v>0</v>
          </cell>
          <cell r="AA1255">
            <v>-4301.99</v>
          </cell>
          <cell r="AR1255">
            <v>0</v>
          </cell>
          <cell r="AV1255">
            <v>-873.72916666666663</v>
          </cell>
          <cell r="AZ1255">
            <v>-36.469166666666716</v>
          </cell>
        </row>
        <row r="1256">
          <cell r="Q1256">
            <v>432.65</v>
          </cell>
          <cell r="S1256">
            <v>12.2</v>
          </cell>
          <cell r="U1256">
            <v>422.58</v>
          </cell>
          <cell r="V1256">
            <v>0</v>
          </cell>
          <cell r="W1256">
            <v>410.02</v>
          </cell>
          <cell r="Y1256">
            <v>0</v>
          </cell>
          <cell r="AA1256">
            <v>396.62</v>
          </cell>
          <cell r="AJ1256">
            <v>-4949.9004166666664</v>
          </cell>
          <cell r="AN1256">
            <v>-2533.4924999999998</v>
          </cell>
          <cell r="AR1256">
            <v>-114.46083333333331</v>
          </cell>
          <cell r="AV1256">
            <v>206.24124999999995</v>
          </cell>
          <cell r="AZ1256">
            <v>296.69124999999997</v>
          </cell>
        </row>
        <row r="1257">
          <cell r="Q1257">
            <v>0</v>
          </cell>
          <cell r="S1257">
            <v>-48837.440000000002</v>
          </cell>
          <cell r="U1257">
            <v>-35.17</v>
          </cell>
          <cell r="V1257">
            <v>-31481.1</v>
          </cell>
          <cell r="W1257">
            <v>-135.69999999999999</v>
          </cell>
          <cell r="Y1257">
            <v>-85522.240000000005</v>
          </cell>
          <cell r="AA1257">
            <v>-43854.1</v>
          </cell>
          <cell r="AJ1257">
            <v>-64018.847916666673</v>
          </cell>
          <cell r="AN1257">
            <v>-33343.395833333336</v>
          </cell>
          <cell r="AR1257">
            <v>-26790.215416666673</v>
          </cell>
          <cell r="AV1257">
            <v>-30089.993333333332</v>
          </cell>
          <cell r="AZ1257">
            <v>-31608.79416666667</v>
          </cell>
        </row>
        <row r="1258">
          <cell r="Q1258">
            <v>-10010.58</v>
          </cell>
          <cell r="S1258">
            <v>1382894</v>
          </cell>
          <cell r="U1258">
            <v>-3833.71</v>
          </cell>
          <cell r="V1258">
            <v>1413406.66</v>
          </cell>
          <cell r="W1258">
            <v>1419713.5</v>
          </cell>
          <cell r="Y1258">
            <v>1441374.34</v>
          </cell>
          <cell r="AA1258">
            <v>-20374.349999999999</v>
          </cell>
          <cell r="AJ1258">
            <v>166268.65624999997</v>
          </cell>
          <cell r="AN1258">
            <v>182062.55708333335</v>
          </cell>
          <cell r="AR1258">
            <v>375659.99124999996</v>
          </cell>
          <cell r="AV1258">
            <v>585717.61708333332</v>
          </cell>
          <cell r="AZ1258">
            <v>588896.19416666683</v>
          </cell>
        </row>
        <row r="1259">
          <cell r="Q1259">
            <v>0</v>
          </cell>
          <cell r="S1259">
            <v>0</v>
          </cell>
          <cell r="U1259">
            <v>0</v>
          </cell>
          <cell r="V1259">
            <v>0</v>
          </cell>
          <cell r="W1259">
            <v>0</v>
          </cell>
          <cell r="Y1259">
            <v>0</v>
          </cell>
          <cell r="AA1259">
            <v>0</v>
          </cell>
          <cell r="AJ1259">
            <v>0</v>
          </cell>
          <cell r="AN1259">
            <v>0</v>
          </cell>
          <cell r="AR1259">
            <v>0</v>
          </cell>
          <cell r="AV1259">
            <v>0</v>
          </cell>
          <cell r="AZ1259">
            <v>0</v>
          </cell>
        </row>
        <row r="1260">
          <cell r="AV1260">
            <v>0</v>
          </cell>
          <cell r="AZ1260">
            <v>0</v>
          </cell>
        </row>
        <row r="1261">
          <cell r="Q1261">
            <v>0</v>
          </cell>
          <cell r="S1261">
            <v>0</v>
          </cell>
          <cell r="U1261">
            <v>0</v>
          </cell>
          <cell r="V1261">
            <v>0</v>
          </cell>
          <cell r="W1261">
            <v>0</v>
          </cell>
          <cell r="Y1261">
            <v>0</v>
          </cell>
          <cell r="AA1261">
            <v>0</v>
          </cell>
          <cell r="AJ1261">
            <v>0</v>
          </cell>
          <cell r="AN1261">
            <v>0</v>
          </cell>
          <cell r="AR1261">
            <v>0</v>
          </cell>
          <cell r="AV1261">
            <v>0</v>
          </cell>
          <cell r="AZ1261">
            <v>0</v>
          </cell>
        </row>
        <row r="1262">
          <cell r="Q1262">
            <v>-26053394.800000001</v>
          </cell>
          <cell r="S1262">
            <v>-19443295.609999999</v>
          </cell>
          <cell r="U1262">
            <v>-19443295.609999999</v>
          </cell>
          <cell r="V1262">
            <v>-24456762.609999999</v>
          </cell>
          <cell r="W1262">
            <v>-22851610.640000001</v>
          </cell>
          <cell r="Y1262">
            <v>-22897785.219999999</v>
          </cell>
          <cell r="AA1262">
            <v>-22897785.219999999</v>
          </cell>
          <cell r="AJ1262">
            <v>-25135076.23875</v>
          </cell>
          <cell r="AN1262">
            <v>-24255382.42708334</v>
          </cell>
          <cell r="AR1262">
            <v>-23400361.567500006</v>
          </cell>
          <cell r="AV1262">
            <v>-22527014.249166667</v>
          </cell>
          <cell r="AZ1262">
            <v>-22879915.053749997</v>
          </cell>
        </row>
        <row r="1263">
          <cell r="Q1263">
            <v>-2953683</v>
          </cell>
          <cell r="S1263">
            <v>-2953683</v>
          </cell>
          <cell r="U1263">
            <v>-3997623</v>
          </cell>
          <cell r="V1263">
            <v>-3997623</v>
          </cell>
          <cell r="W1263">
            <v>0</v>
          </cell>
          <cell r="Y1263">
            <v>-90477.15</v>
          </cell>
          <cell r="AA1263">
            <v>0</v>
          </cell>
          <cell r="AJ1263">
            <v>-616142.24833333329</v>
          </cell>
          <cell r="AN1263">
            <v>-1730862.4416666667</v>
          </cell>
          <cell r="AR1263">
            <v>-2234001.8812500001</v>
          </cell>
          <cell r="AV1263">
            <v>-1629835.8999999997</v>
          </cell>
          <cell r="AZ1263">
            <v>-514782.39999999997</v>
          </cell>
        </row>
        <row r="1264">
          <cell r="Q1264">
            <v>-1879646.85</v>
          </cell>
          <cell r="S1264">
            <v>-2014964.61</v>
          </cell>
          <cell r="U1264">
            <v>-2014964.61</v>
          </cell>
          <cell r="V1264">
            <v>-2014964.61</v>
          </cell>
          <cell r="W1264">
            <v>0</v>
          </cell>
          <cell r="Y1264">
            <v>0</v>
          </cell>
          <cell r="AA1264">
            <v>0</v>
          </cell>
          <cell r="AJ1264">
            <v>-1217868.9487500002</v>
          </cell>
          <cell r="AN1264">
            <v>-1497119.7362499998</v>
          </cell>
          <cell r="AR1264">
            <v>-1249502.00125</v>
          </cell>
          <cell r="AV1264">
            <v>-916240.29958333343</v>
          </cell>
          <cell r="AZ1264">
            <v>-251870.57625000001</v>
          </cell>
        </row>
        <row r="1265">
          <cell r="Q1265">
            <v>-1255536.1399999999</v>
          </cell>
          <cell r="S1265">
            <v>-1325536.1399999999</v>
          </cell>
          <cell r="U1265">
            <v>-1325536.1399999999</v>
          </cell>
          <cell r="V1265">
            <v>-1901536.14</v>
          </cell>
          <cell r="W1265">
            <v>-1901536.14</v>
          </cell>
          <cell r="Y1265">
            <v>-1918071.27</v>
          </cell>
          <cell r="AA1265">
            <v>-1780049.12</v>
          </cell>
          <cell r="AJ1265">
            <v>-956940.64</v>
          </cell>
          <cell r="AN1265">
            <v>-1063801.3066666669</v>
          </cell>
          <cell r="AR1265">
            <v>-1450357.4370833335</v>
          </cell>
          <cell r="AV1265">
            <v>-1642938.3125000002</v>
          </cell>
          <cell r="AZ1265">
            <v>-1734231.3125000002</v>
          </cell>
        </row>
        <row r="1266">
          <cell r="Q1266">
            <v>0</v>
          </cell>
          <cell r="S1266">
            <v>0</v>
          </cell>
          <cell r="U1266">
            <v>0</v>
          </cell>
          <cell r="V1266">
            <v>0</v>
          </cell>
          <cell r="W1266">
            <v>0</v>
          </cell>
          <cell r="Y1266">
            <v>0</v>
          </cell>
          <cell r="AA1266">
            <v>0</v>
          </cell>
          <cell r="AJ1266">
            <v>0</v>
          </cell>
          <cell r="AN1266">
            <v>0</v>
          </cell>
          <cell r="AR1266">
            <v>0</v>
          </cell>
          <cell r="AV1266">
            <v>0</v>
          </cell>
          <cell r="AZ1266">
            <v>0</v>
          </cell>
        </row>
        <row r="1267">
          <cell r="Q1267">
            <v>0</v>
          </cell>
          <cell r="S1267">
            <v>0</v>
          </cell>
          <cell r="U1267">
            <v>0</v>
          </cell>
          <cell r="V1267">
            <v>0</v>
          </cell>
          <cell r="W1267">
            <v>0</v>
          </cell>
          <cell r="Y1267">
            <v>0</v>
          </cell>
          <cell r="AA1267">
            <v>0</v>
          </cell>
          <cell r="AJ1267">
            <v>0</v>
          </cell>
          <cell r="AN1267">
            <v>0</v>
          </cell>
          <cell r="AR1267">
            <v>0</v>
          </cell>
          <cell r="AV1267">
            <v>0</v>
          </cell>
          <cell r="AZ1267">
            <v>0</v>
          </cell>
        </row>
        <row r="1268">
          <cell r="U1268">
            <v>-5426820</v>
          </cell>
          <cell r="V1268">
            <v>0</v>
          </cell>
          <cell r="W1268">
            <v>0</v>
          </cell>
          <cell r="Y1268">
            <v>0</v>
          </cell>
          <cell r="AA1268">
            <v>0</v>
          </cell>
          <cell r="AJ1268">
            <v>0</v>
          </cell>
          <cell r="AN1268">
            <v>-678352.5</v>
          </cell>
          <cell r="AR1268">
            <v>-904470</v>
          </cell>
          <cell r="AV1268">
            <v>-904470</v>
          </cell>
          <cell r="AZ1268">
            <v>-226117.5</v>
          </cell>
        </row>
        <row r="1269">
          <cell r="Q1269">
            <v>-7020326.0300000003</v>
          </cell>
          <cell r="S1269">
            <v>-7197633.3300000001</v>
          </cell>
          <cell r="U1269">
            <v>-7341278.79</v>
          </cell>
          <cell r="V1269">
            <v>-7506511.8300000001</v>
          </cell>
          <cell r="W1269">
            <v>-7742376.5999999996</v>
          </cell>
          <cell r="Y1269">
            <v>-8054028.46</v>
          </cell>
          <cell r="AA1269">
            <v>-8273169.4699999997</v>
          </cell>
          <cell r="AJ1269">
            <v>-6973755.5683333343</v>
          </cell>
          <cell r="AN1269">
            <v>-7009904.9429166652</v>
          </cell>
          <cell r="AR1269">
            <v>-7279281.7587499991</v>
          </cell>
          <cell r="AV1269">
            <v>-7719574.9654166661</v>
          </cell>
          <cell r="AZ1269">
            <v>-8144812.0683333343</v>
          </cell>
        </row>
        <row r="1270">
          <cell r="Q1270">
            <v>-14607526.66</v>
          </cell>
          <cell r="S1270">
            <v>-14734006.380000001</v>
          </cell>
          <cell r="U1270">
            <v>-14688474.390000001</v>
          </cell>
          <cell r="V1270">
            <v>-15013535.57</v>
          </cell>
          <cell r="W1270">
            <v>-15234208.630000001</v>
          </cell>
          <cell r="Y1270">
            <v>-15860201.24</v>
          </cell>
          <cell r="AA1270">
            <v>-16354716.310000001</v>
          </cell>
          <cell r="AJ1270">
            <v>-14185307.036666667</v>
          </cell>
          <cell r="AN1270">
            <v>-14424218.793750001</v>
          </cell>
          <cell r="AR1270">
            <v>-14786832.662916666</v>
          </cell>
          <cell r="AV1270">
            <v>-15466647.637083331</v>
          </cell>
          <cell r="AZ1270">
            <v>-16379217.733750001</v>
          </cell>
        </row>
        <row r="1271">
          <cell r="Q1271">
            <v>-1000</v>
          </cell>
          <cell r="S1271">
            <v>0</v>
          </cell>
          <cell r="U1271">
            <v>0</v>
          </cell>
          <cell r="V1271">
            <v>0</v>
          </cell>
          <cell r="W1271">
            <v>0</v>
          </cell>
          <cell r="Y1271">
            <v>0</v>
          </cell>
          <cell r="AA1271">
            <v>0</v>
          </cell>
          <cell r="AJ1271">
            <v>-916.66666666666663</v>
          </cell>
          <cell r="AN1271">
            <v>-770.83333333333337</v>
          </cell>
          <cell r="AR1271">
            <v>-375</v>
          </cell>
          <cell r="AV1271">
            <v>-41.666666666666664</v>
          </cell>
          <cell r="AZ1271">
            <v>0</v>
          </cell>
        </row>
        <row r="1272">
          <cell r="Q1272">
            <v>-500</v>
          </cell>
          <cell r="S1272">
            <v>-500</v>
          </cell>
          <cell r="U1272">
            <v>-500</v>
          </cell>
          <cell r="V1272">
            <v>-500</v>
          </cell>
          <cell r="W1272">
            <v>-500</v>
          </cell>
          <cell r="Y1272">
            <v>-500</v>
          </cell>
          <cell r="AA1272">
            <v>-500</v>
          </cell>
          <cell r="AJ1272">
            <v>-20.833333333333332</v>
          </cell>
          <cell r="AN1272">
            <v>-187.5</v>
          </cell>
          <cell r="AR1272">
            <v>-354.16666666666669</v>
          </cell>
          <cell r="AV1272">
            <v>-500</v>
          </cell>
          <cell r="AZ1272">
            <v>-500</v>
          </cell>
        </row>
        <row r="1273">
          <cell r="Q1273">
            <v>1897957.3</v>
          </cell>
          <cell r="S1273">
            <v>2107710.31</v>
          </cell>
          <cell r="U1273">
            <v>2107710.31</v>
          </cell>
          <cell r="V1273">
            <v>2107710.31</v>
          </cell>
          <cell r="W1273">
            <v>0</v>
          </cell>
          <cell r="Y1273">
            <v>0</v>
          </cell>
          <cell r="AA1273">
            <v>0</v>
          </cell>
          <cell r="AJ1273">
            <v>3284915.4104166664</v>
          </cell>
          <cell r="AN1273">
            <v>2844102.13625</v>
          </cell>
          <cell r="AR1273">
            <v>1825178.6645833331</v>
          </cell>
          <cell r="AV1273">
            <v>951630.21333333338</v>
          </cell>
          <cell r="AZ1273">
            <v>263463.78875000001</v>
          </cell>
        </row>
        <row r="1274">
          <cell r="Q1274">
            <v>0</v>
          </cell>
          <cell r="S1274">
            <v>0</v>
          </cell>
          <cell r="U1274">
            <v>0</v>
          </cell>
          <cell r="V1274">
            <v>0</v>
          </cell>
          <cell r="W1274">
            <v>0</v>
          </cell>
          <cell r="Y1274">
            <v>0</v>
          </cell>
          <cell r="AA1274">
            <v>0</v>
          </cell>
          <cell r="AJ1274">
            <v>-551133.04166666663</v>
          </cell>
          <cell r="AN1274">
            <v>0</v>
          </cell>
          <cell r="AR1274">
            <v>0</v>
          </cell>
          <cell r="AV1274">
            <v>0</v>
          </cell>
          <cell r="AZ1274">
            <v>0</v>
          </cell>
        </row>
        <row r="1275">
          <cell r="Q1275">
            <v>-5167667.58</v>
          </cell>
          <cell r="S1275">
            <v>-3967291.24</v>
          </cell>
          <cell r="U1275">
            <v>-3203990.81</v>
          </cell>
          <cell r="V1275">
            <v>-2886348.08</v>
          </cell>
          <cell r="W1275">
            <v>-2673443.3199999998</v>
          </cell>
          <cell r="Y1275">
            <v>-3062629.12</v>
          </cell>
          <cell r="AA1275">
            <v>-3732077.31</v>
          </cell>
          <cell r="AJ1275">
            <v>-3783785.75</v>
          </cell>
          <cell r="AN1275">
            <v>-3726055.7870833338</v>
          </cell>
          <cell r="AR1275">
            <v>-3645118.9366666661</v>
          </cell>
          <cell r="AV1275">
            <v>-3636385.9220833345</v>
          </cell>
          <cell r="AZ1275">
            <v>-3609843.7837499995</v>
          </cell>
        </row>
        <row r="1276">
          <cell r="Q1276">
            <v>-4438296.37</v>
          </cell>
          <cell r="S1276">
            <v>-2921235.13</v>
          </cell>
          <cell r="U1276">
            <v>-1744243.49</v>
          </cell>
          <cell r="V1276">
            <v>-1015383.71</v>
          </cell>
          <cell r="W1276">
            <v>-579971.36</v>
          </cell>
          <cell r="Y1276">
            <v>-786632.35</v>
          </cell>
          <cell r="AA1276">
            <v>-1536833.81</v>
          </cell>
          <cell r="AJ1276">
            <v>-2079842.2208333332</v>
          </cell>
          <cell r="AN1276">
            <v>-2132368.7187499995</v>
          </cell>
          <cell r="AR1276">
            <v>-2044232.8258333334</v>
          </cell>
          <cell r="AV1276">
            <v>-1876566.8049999999</v>
          </cell>
          <cell r="AZ1276">
            <v>-1425384.1566666665</v>
          </cell>
        </row>
        <row r="1277">
          <cell r="Q1277">
            <v>0</v>
          </cell>
          <cell r="S1277">
            <v>0</v>
          </cell>
          <cell r="U1277">
            <v>0</v>
          </cell>
          <cell r="V1277">
            <v>0</v>
          </cell>
          <cell r="W1277">
            <v>0</v>
          </cell>
          <cell r="Y1277">
            <v>0</v>
          </cell>
          <cell r="AA1277">
            <v>0</v>
          </cell>
          <cell r="AJ1277">
            <v>0</v>
          </cell>
          <cell r="AN1277">
            <v>0</v>
          </cell>
          <cell r="AR1277">
            <v>0</v>
          </cell>
          <cell r="AV1277">
            <v>0</v>
          </cell>
          <cell r="AZ1277">
            <v>0</v>
          </cell>
        </row>
        <row r="1278">
          <cell r="Q1278">
            <v>15701479.24</v>
          </cell>
          <cell r="S1278">
            <v>-2147633.7599999998</v>
          </cell>
          <cell r="U1278">
            <v>13831273.24</v>
          </cell>
          <cell r="V1278">
            <v>20566043.239999998</v>
          </cell>
          <cell r="W1278">
            <v>37818042.530000001</v>
          </cell>
          <cell r="Y1278">
            <v>67699886.530000001</v>
          </cell>
          <cell r="AA1278">
            <v>146149545.53</v>
          </cell>
          <cell r="AJ1278">
            <v>8699918.9420833346</v>
          </cell>
          <cell r="AN1278">
            <v>9414893.2520833313</v>
          </cell>
          <cell r="AR1278">
            <v>25679677.205833334</v>
          </cell>
          <cell r="AV1278">
            <v>57801819.730416663</v>
          </cell>
          <cell r="AZ1278">
            <v>81958545.795833319</v>
          </cell>
        </row>
        <row r="1279">
          <cell r="Q1279">
            <v>0</v>
          </cell>
          <cell r="S1279">
            <v>0</v>
          </cell>
          <cell r="U1279">
            <v>0</v>
          </cell>
          <cell r="V1279">
            <v>0</v>
          </cell>
          <cell r="W1279">
            <v>0</v>
          </cell>
          <cell r="Y1279">
            <v>0</v>
          </cell>
          <cell r="AA1279">
            <v>0</v>
          </cell>
          <cell r="AJ1279">
            <v>0</v>
          </cell>
          <cell r="AN1279">
            <v>0</v>
          </cell>
          <cell r="AR1279">
            <v>0</v>
          </cell>
          <cell r="AV1279">
            <v>0</v>
          </cell>
          <cell r="AZ1279">
            <v>0</v>
          </cell>
        </row>
        <row r="1280">
          <cell r="Q1280">
            <v>0</v>
          </cell>
          <cell r="S1280">
            <v>0</v>
          </cell>
          <cell r="U1280">
            <v>0</v>
          </cell>
          <cell r="V1280">
            <v>0</v>
          </cell>
          <cell r="W1280">
            <v>0</v>
          </cell>
          <cell r="Y1280">
            <v>0</v>
          </cell>
          <cell r="AA1280">
            <v>0</v>
          </cell>
          <cell r="AJ1280">
            <v>0</v>
          </cell>
          <cell r="AN1280">
            <v>0</v>
          </cell>
          <cell r="AR1280">
            <v>0</v>
          </cell>
          <cell r="AV1280">
            <v>0</v>
          </cell>
          <cell r="AZ1280">
            <v>0</v>
          </cell>
        </row>
        <row r="1281">
          <cell r="Q1281">
            <v>-719.64</v>
          </cell>
          <cell r="S1281">
            <v>-450.36</v>
          </cell>
          <cell r="U1281">
            <v>-238.82</v>
          </cell>
          <cell r="V1281">
            <v>-464</v>
          </cell>
          <cell r="W1281">
            <v>-689.18</v>
          </cell>
          <cell r="Y1281">
            <v>-614.9</v>
          </cell>
          <cell r="AA1281">
            <v>-687.54</v>
          </cell>
          <cell r="AJ1281">
            <v>-626.67375000000004</v>
          </cell>
          <cell r="AN1281">
            <v>-1329.6674999999998</v>
          </cell>
          <cell r="AR1281">
            <v>-1076.7741666666668</v>
          </cell>
          <cell r="AV1281">
            <v>-593.0675</v>
          </cell>
          <cell r="AZ1281">
            <v>-579.80833333333328</v>
          </cell>
        </row>
        <row r="1282">
          <cell r="Q1282">
            <v>-342900.67</v>
          </cell>
          <cell r="S1282">
            <v>-1300.58</v>
          </cell>
          <cell r="U1282">
            <v>-775.45</v>
          </cell>
          <cell r="V1282">
            <v>-321333.01</v>
          </cell>
          <cell r="W1282">
            <v>-308254.15000000002</v>
          </cell>
          <cell r="Y1282">
            <v>-1046.02</v>
          </cell>
          <cell r="AA1282">
            <v>-694.93</v>
          </cell>
          <cell r="AJ1282">
            <v>-140731.26125000001</v>
          </cell>
          <cell r="AN1282">
            <v>-70251.05624999998</v>
          </cell>
          <cell r="AR1282">
            <v>-100228.27666666667</v>
          </cell>
          <cell r="AV1282">
            <v>-98006.228333333347</v>
          </cell>
          <cell r="AZ1282">
            <v>-149611.88833333337</v>
          </cell>
        </row>
        <row r="1283">
          <cell r="Q1283">
            <v>0</v>
          </cell>
          <cell r="S1283">
            <v>0</v>
          </cell>
          <cell r="U1283">
            <v>0</v>
          </cell>
          <cell r="V1283">
            <v>0</v>
          </cell>
          <cell r="W1283">
            <v>0</v>
          </cell>
          <cell r="Y1283">
            <v>0</v>
          </cell>
          <cell r="AA1283">
            <v>0</v>
          </cell>
          <cell r="AJ1283">
            <v>0</v>
          </cell>
          <cell r="AN1283">
            <v>0</v>
          </cell>
          <cell r="AR1283">
            <v>0</v>
          </cell>
          <cell r="AV1283">
            <v>0</v>
          </cell>
          <cell r="AZ1283">
            <v>0</v>
          </cell>
        </row>
        <row r="1284">
          <cell r="Q1284">
            <v>0</v>
          </cell>
          <cell r="S1284">
            <v>0</v>
          </cell>
          <cell r="U1284">
            <v>0</v>
          </cell>
          <cell r="V1284">
            <v>0</v>
          </cell>
          <cell r="W1284">
            <v>0</v>
          </cell>
          <cell r="Y1284">
            <v>0</v>
          </cell>
          <cell r="AA1284">
            <v>0</v>
          </cell>
          <cell r="AJ1284">
            <v>0</v>
          </cell>
          <cell r="AN1284">
            <v>0</v>
          </cell>
          <cell r="AR1284">
            <v>0</v>
          </cell>
          <cell r="AV1284">
            <v>0</v>
          </cell>
          <cell r="AZ1284">
            <v>0</v>
          </cell>
        </row>
        <row r="1285">
          <cell r="Q1285">
            <v>0</v>
          </cell>
          <cell r="S1285">
            <v>0</v>
          </cell>
          <cell r="U1285">
            <v>0</v>
          </cell>
          <cell r="V1285">
            <v>0</v>
          </cell>
          <cell r="W1285">
            <v>0</v>
          </cell>
          <cell r="Y1285">
            <v>0</v>
          </cell>
          <cell r="AA1285">
            <v>0</v>
          </cell>
          <cell r="AJ1285">
            <v>0</v>
          </cell>
          <cell r="AN1285">
            <v>0</v>
          </cell>
          <cell r="AR1285">
            <v>0</v>
          </cell>
          <cell r="AV1285">
            <v>0</v>
          </cell>
          <cell r="AZ1285">
            <v>0</v>
          </cell>
        </row>
        <row r="1286">
          <cell r="Q1286">
            <v>-25748342.32</v>
          </cell>
          <cell r="S1286">
            <v>-30269091.41</v>
          </cell>
          <cell r="U1286">
            <v>-21104533.710000001</v>
          </cell>
          <cell r="V1286">
            <v>-23345954.609999999</v>
          </cell>
          <cell r="W1286">
            <v>-22893149.48</v>
          </cell>
          <cell r="Y1286">
            <v>-26516628.57</v>
          </cell>
          <cell r="AA1286">
            <v>-17974206.940000001</v>
          </cell>
          <cell r="AJ1286">
            <v>-25963447.647916671</v>
          </cell>
          <cell r="AN1286">
            <v>-25684256.278333332</v>
          </cell>
          <cell r="AR1286">
            <v>-25035778.899166662</v>
          </cell>
          <cell r="AV1286">
            <v>-24699470.434999999</v>
          </cell>
          <cell r="AZ1286">
            <v>-23030457.78833333</v>
          </cell>
        </row>
        <row r="1287">
          <cell r="Q1287">
            <v>-5209895.37</v>
          </cell>
          <cell r="S1287">
            <v>-7234082.3700000001</v>
          </cell>
          <cell r="U1287">
            <v>-9257327.3699999992</v>
          </cell>
          <cell r="V1287">
            <v>-4266033.82</v>
          </cell>
          <cell r="W1287">
            <v>-5089671.82</v>
          </cell>
          <cell r="Y1287">
            <v>-6785286.8200000003</v>
          </cell>
          <cell r="AA1287">
            <v>-8482785.8200000003</v>
          </cell>
          <cell r="AJ1287">
            <v>-6998981.7116666688</v>
          </cell>
          <cell r="AN1287">
            <v>-6967713.3899999978</v>
          </cell>
          <cell r="AR1287">
            <v>-6754591.7033333322</v>
          </cell>
          <cell r="AV1287">
            <v>-6532667.8083333336</v>
          </cell>
          <cell r="AZ1287">
            <v>-6372125.8216666654</v>
          </cell>
        </row>
        <row r="1288">
          <cell r="Q1288">
            <v>-77062.05</v>
          </cell>
          <cell r="S1288">
            <v>-362954.69</v>
          </cell>
          <cell r="U1288">
            <v>-97618.41</v>
          </cell>
          <cell r="V1288">
            <v>-182213.78</v>
          </cell>
          <cell r="W1288">
            <v>-223155.87</v>
          </cell>
          <cell r="Y1288">
            <v>-58752.86</v>
          </cell>
          <cell r="AA1288">
            <v>-11499.95</v>
          </cell>
          <cell r="AJ1288">
            <v>-164488.53874999998</v>
          </cell>
          <cell r="AN1288">
            <v>-169512.85750000001</v>
          </cell>
          <cell r="AR1288">
            <v>-166762.15791666668</v>
          </cell>
          <cell r="AV1288">
            <v>-161241.02625000002</v>
          </cell>
          <cell r="AZ1288">
            <v>-204766.57625000001</v>
          </cell>
        </row>
        <row r="1289">
          <cell r="Q1289">
            <v>341440.23</v>
          </cell>
          <cell r="S1289">
            <v>227627.23</v>
          </cell>
          <cell r="U1289">
            <v>113813.23</v>
          </cell>
          <cell r="V1289">
            <v>56907.23</v>
          </cell>
          <cell r="W1289">
            <v>0</v>
          </cell>
          <cell r="Y1289">
            <v>-110485</v>
          </cell>
          <cell r="AA1289">
            <v>-220797</v>
          </cell>
          <cell r="AJ1289">
            <v>87083.492500000022</v>
          </cell>
          <cell r="AN1289">
            <v>85961.60083333333</v>
          </cell>
          <cell r="AR1289">
            <v>85908.744583333333</v>
          </cell>
          <cell r="AV1289">
            <v>85297.26208333332</v>
          </cell>
          <cell r="AZ1289">
            <v>83019.492083333331</v>
          </cell>
        </row>
        <row r="1290">
          <cell r="Q1290">
            <v>-1406999</v>
          </cell>
          <cell r="S1290">
            <v>-1622925</v>
          </cell>
          <cell r="U1290">
            <v>-1190954</v>
          </cell>
          <cell r="V1290">
            <v>-1298912</v>
          </cell>
          <cell r="W1290">
            <v>-1406870</v>
          </cell>
          <cell r="Y1290">
            <v>-1622785</v>
          </cell>
          <cell r="AA1290">
            <v>-1079579</v>
          </cell>
          <cell r="AJ1290">
            <v>-58624.958333333336</v>
          </cell>
          <cell r="AN1290">
            <v>-581873</v>
          </cell>
          <cell r="AR1290">
            <v>-1050829.5416666667</v>
          </cell>
          <cell r="AV1290">
            <v>-1390848.4583333333</v>
          </cell>
          <cell r="AZ1290">
            <v>-1171392.3079166666</v>
          </cell>
        </row>
        <row r="1291">
          <cell r="Q1291">
            <v>-11570807.58</v>
          </cell>
          <cell r="S1291">
            <v>-13656734.460000001</v>
          </cell>
          <cell r="U1291">
            <v>-9493125.9199999999</v>
          </cell>
          <cell r="V1291">
            <v>-10520120.92</v>
          </cell>
          <cell r="W1291">
            <v>-11593659.92</v>
          </cell>
          <cell r="Y1291">
            <v>-13713952.92</v>
          </cell>
          <cell r="AA1291">
            <v>-10411005.189999999</v>
          </cell>
          <cell r="AJ1291">
            <v>-11931616.918750001</v>
          </cell>
          <cell r="AN1291">
            <v>-11583565.196666667</v>
          </cell>
          <cell r="AR1291">
            <v>-11566906.365833335</v>
          </cell>
          <cell r="AV1291">
            <v>-12158945.872083334</v>
          </cell>
          <cell r="AZ1291">
            <v>-12358541.988750001</v>
          </cell>
        </row>
        <row r="1292">
          <cell r="Q1292">
            <v>0</v>
          </cell>
          <cell r="S1292">
            <v>0</v>
          </cell>
          <cell r="U1292">
            <v>0</v>
          </cell>
          <cell r="V1292">
            <v>0</v>
          </cell>
          <cell r="W1292">
            <v>0</v>
          </cell>
          <cell r="Y1292">
            <v>0</v>
          </cell>
          <cell r="AA1292">
            <v>0</v>
          </cell>
          <cell r="AJ1292">
            <v>0</v>
          </cell>
          <cell r="AN1292">
            <v>0</v>
          </cell>
          <cell r="AR1292">
            <v>0</v>
          </cell>
          <cell r="AV1292">
            <v>0</v>
          </cell>
          <cell r="AZ1292">
            <v>0</v>
          </cell>
        </row>
        <row r="1293">
          <cell r="Q1293">
            <v>-9683655.75</v>
          </cell>
          <cell r="S1293">
            <v>-9107060.3499999996</v>
          </cell>
          <cell r="U1293">
            <v>-6464594.7199999997</v>
          </cell>
          <cell r="V1293">
            <v>-6985746.9299999997</v>
          </cell>
          <cell r="W1293">
            <v>-8185639.9400000004</v>
          </cell>
          <cell r="Y1293">
            <v>-6593278.8300000001</v>
          </cell>
          <cell r="AA1293">
            <v>-5622302.5800000001</v>
          </cell>
          <cell r="AJ1293">
            <v>-7197295.604166667</v>
          </cell>
          <cell r="AN1293">
            <v>-7435263.2787500015</v>
          </cell>
          <cell r="AR1293">
            <v>-7495059.8820833331</v>
          </cell>
          <cell r="AV1293">
            <v>-7529324.3091666661</v>
          </cell>
          <cell r="AZ1293">
            <v>-7351795.495000001</v>
          </cell>
        </row>
        <row r="1294">
          <cell r="Q1294">
            <v>0</v>
          </cell>
          <cell r="S1294">
            <v>0</v>
          </cell>
          <cell r="U1294">
            <v>0</v>
          </cell>
          <cell r="V1294">
            <v>0</v>
          </cell>
          <cell r="W1294">
            <v>0</v>
          </cell>
          <cell r="Y1294">
            <v>0</v>
          </cell>
          <cell r="AA1294">
            <v>0</v>
          </cell>
          <cell r="AJ1294">
            <v>0</v>
          </cell>
          <cell r="AN1294">
            <v>0</v>
          </cell>
          <cell r="AR1294">
            <v>0</v>
          </cell>
          <cell r="AV1294">
            <v>0</v>
          </cell>
          <cell r="AZ1294">
            <v>0</v>
          </cell>
        </row>
        <row r="1295">
          <cell r="Q1295">
            <v>-498877.09</v>
          </cell>
          <cell r="S1295">
            <v>-315110.52</v>
          </cell>
          <cell r="U1295">
            <v>-130339.05</v>
          </cell>
          <cell r="V1295">
            <v>-274972.05</v>
          </cell>
          <cell r="W1295">
            <v>-419605.05</v>
          </cell>
          <cell r="Y1295">
            <v>-457389.05</v>
          </cell>
          <cell r="AA1295">
            <v>-389155.6</v>
          </cell>
          <cell r="AJ1295">
            <v>-305220.6570833333</v>
          </cell>
          <cell r="AN1295">
            <v>-318087.17583333334</v>
          </cell>
          <cell r="AR1295">
            <v>-336930.35374999995</v>
          </cell>
          <cell r="AV1295">
            <v>-387834.03375</v>
          </cell>
          <cell r="AZ1295">
            <v>-450611.26250000001</v>
          </cell>
        </row>
        <row r="1296">
          <cell r="Q1296">
            <v>-30.94</v>
          </cell>
          <cell r="S1296">
            <v>-17.329999999999998</v>
          </cell>
          <cell r="U1296">
            <v>-3.8</v>
          </cell>
          <cell r="V1296">
            <v>-3.8</v>
          </cell>
          <cell r="W1296">
            <v>-3.8</v>
          </cell>
          <cell r="Y1296">
            <v>0</v>
          </cell>
          <cell r="AA1296">
            <v>0</v>
          </cell>
          <cell r="AJ1296">
            <v>-17.712500000000002</v>
          </cell>
          <cell r="AN1296">
            <v>-14.298333333333332</v>
          </cell>
          <cell r="AR1296">
            <v>-12.031666666666668</v>
          </cell>
          <cell r="AV1296">
            <v>-6.8083333333333327</v>
          </cell>
          <cell r="AZ1296">
            <v>-11.232916666666668</v>
          </cell>
        </row>
        <row r="1297">
          <cell r="Q1297">
            <v>305812</v>
          </cell>
          <cell r="S1297">
            <v>265523</v>
          </cell>
          <cell r="U1297">
            <v>259234</v>
          </cell>
          <cell r="V1297">
            <v>736015</v>
          </cell>
          <cell r="W1297">
            <v>953505</v>
          </cell>
          <cell r="Y1297">
            <v>868672</v>
          </cell>
          <cell r="AA1297">
            <v>278506</v>
          </cell>
          <cell r="AJ1297">
            <v>315597.625</v>
          </cell>
          <cell r="AN1297">
            <v>282819.5</v>
          </cell>
          <cell r="AR1297">
            <v>457228.75</v>
          </cell>
          <cell r="AV1297">
            <v>551873.79166666663</v>
          </cell>
          <cell r="AZ1297">
            <v>879394.75</v>
          </cell>
        </row>
        <row r="1298">
          <cell r="Q1298">
            <v>-7297930.4100000001</v>
          </cell>
          <cell r="S1298">
            <v>-7989302.9100000001</v>
          </cell>
          <cell r="U1298">
            <v>-7959096.1500000004</v>
          </cell>
          <cell r="V1298">
            <v>-5894389.6299999999</v>
          </cell>
          <cell r="W1298">
            <v>-5563734.9800000004</v>
          </cell>
          <cell r="Y1298">
            <v>-5564182.8899999997</v>
          </cell>
          <cell r="AA1298">
            <v>-5592600.0899999999</v>
          </cell>
          <cell r="AJ1298">
            <v>-6355122.0479166666</v>
          </cell>
          <cell r="AN1298">
            <v>-6534978.0304166647</v>
          </cell>
          <cell r="AR1298">
            <v>-6587419.0258333338</v>
          </cell>
          <cell r="AV1298">
            <v>-6554900.5158333331</v>
          </cell>
          <cell r="AZ1298">
            <v>-6322643.2000000002</v>
          </cell>
        </row>
        <row r="1299">
          <cell r="Q1299">
            <v>-5807356.5700000003</v>
          </cell>
          <cell r="S1299">
            <v>-7003122.7800000003</v>
          </cell>
          <cell r="U1299">
            <v>-5105752.41</v>
          </cell>
          <cell r="V1299">
            <v>-3502834.66</v>
          </cell>
          <cell r="W1299">
            <v>-2169384.65</v>
          </cell>
          <cell r="Y1299">
            <v>-1551830.59</v>
          </cell>
          <cell r="AA1299">
            <v>-2327665.79</v>
          </cell>
          <cell r="AJ1299">
            <v>-3739945.96875</v>
          </cell>
          <cell r="AN1299">
            <v>-4073437.4158333335</v>
          </cell>
          <cell r="AR1299">
            <v>-4055176.0991666666</v>
          </cell>
          <cell r="AV1299">
            <v>-3998923.0287500001</v>
          </cell>
          <cell r="AZ1299">
            <v>-3313124.1837499999</v>
          </cell>
        </row>
        <row r="1300">
          <cell r="Q1300">
            <v>-7359339.5800000001</v>
          </cell>
          <cell r="S1300">
            <v>-8763855.4900000002</v>
          </cell>
          <cell r="U1300">
            <v>-5717789.7999999998</v>
          </cell>
          <cell r="V1300">
            <v>-4601520.13</v>
          </cell>
          <cell r="W1300">
            <v>-3859464.73</v>
          </cell>
          <cell r="Y1300">
            <v>-2013682.9</v>
          </cell>
          <cell r="AA1300">
            <v>-2572601.4</v>
          </cell>
          <cell r="AJ1300">
            <v>-4594499.4729166664</v>
          </cell>
          <cell r="AN1300">
            <v>-5024047.0029166667</v>
          </cell>
          <cell r="AR1300">
            <v>-5035604.8687499994</v>
          </cell>
          <cell r="AV1300">
            <v>-4978741.3491666662</v>
          </cell>
          <cell r="AZ1300">
            <v>-4159840.9883333333</v>
          </cell>
        </row>
        <row r="1301">
          <cell r="Q1301">
            <v>0</v>
          </cell>
          <cell r="S1301">
            <v>0</v>
          </cell>
          <cell r="U1301">
            <v>0</v>
          </cell>
          <cell r="V1301">
            <v>0</v>
          </cell>
          <cell r="W1301">
            <v>0</v>
          </cell>
          <cell r="Y1301">
            <v>0</v>
          </cell>
          <cell r="AA1301">
            <v>0</v>
          </cell>
          <cell r="AJ1301">
            <v>0</v>
          </cell>
          <cell r="AN1301">
            <v>0</v>
          </cell>
          <cell r="AR1301">
            <v>0</v>
          </cell>
          <cell r="AV1301">
            <v>0</v>
          </cell>
          <cell r="AZ1301">
            <v>0</v>
          </cell>
        </row>
        <row r="1302">
          <cell r="Q1302">
            <v>0</v>
          </cell>
          <cell r="S1302">
            <v>0</v>
          </cell>
          <cell r="U1302">
            <v>0</v>
          </cell>
          <cell r="V1302">
            <v>0</v>
          </cell>
          <cell r="W1302">
            <v>0</v>
          </cell>
          <cell r="Y1302">
            <v>0</v>
          </cell>
          <cell r="AA1302">
            <v>0</v>
          </cell>
          <cell r="AJ1302">
            <v>0</v>
          </cell>
          <cell r="AN1302">
            <v>0</v>
          </cell>
          <cell r="AR1302">
            <v>0</v>
          </cell>
          <cell r="AV1302">
            <v>0</v>
          </cell>
          <cell r="AZ1302">
            <v>0</v>
          </cell>
        </row>
        <row r="1303">
          <cell r="Q1303">
            <v>-271708.83</v>
          </cell>
          <cell r="S1303">
            <v>-344799.18</v>
          </cell>
          <cell r="U1303">
            <v>-530208.34</v>
          </cell>
          <cell r="V1303">
            <v>-508651.21</v>
          </cell>
          <cell r="W1303">
            <v>-349012.81</v>
          </cell>
          <cell r="Y1303">
            <v>-573820.84</v>
          </cell>
          <cell r="AA1303">
            <v>-368629.7</v>
          </cell>
          <cell r="AJ1303">
            <v>-209618.11958333335</v>
          </cell>
          <cell r="AN1303">
            <v>-325652.35333333333</v>
          </cell>
          <cell r="AR1303">
            <v>-382835.00041666668</v>
          </cell>
          <cell r="AV1303">
            <v>-419431.12916666665</v>
          </cell>
          <cell r="AZ1303">
            <v>-352323.64999999997</v>
          </cell>
        </row>
        <row r="1304">
          <cell r="Q1304">
            <v>0</v>
          </cell>
          <cell r="S1304">
            <v>0</v>
          </cell>
          <cell r="U1304">
            <v>0</v>
          </cell>
          <cell r="V1304">
            <v>0</v>
          </cell>
          <cell r="W1304">
            <v>0</v>
          </cell>
          <cell r="Y1304">
            <v>0</v>
          </cell>
          <cell r="AA1304">
            <v>0</v>
          </cell>
          <cell r="AJ1304">
            <v>0</v>
          </cell>
          <cell r="AN1304">
            <v>0</v>
          </cell>
          <cell r="AR1304">
            <v>0</v>
          </cell>
          <cell r="AV1304">
            <v>0</v>
          </cell>
          <cell r="AZ1304">
            <v>0</v>
          </cell>
        </row>
        <row r="1305">
          <cell r="Q1305">
            <v>-72845.31</v>
          </cell>
          <cell r="S1305">
            <v>-71733.13</v>
          </cell>
          <cell r="U1305">
            <v>-73567.25</v>
          </cell>
          <cell r="V1305">
            <v>-56332.63</v>
          </cell>
          <cell r="W1305">
            <v>-67384.67</v>
          </cell>
          <cell r="Y1305">
            <v>-44111.49</v>
          </cell>
          <cell r="AA1305">
            <v>-46656.86</v>
          </cell>
          <cell r="AJ1305">
            <v>-86873.543749999997</v>
          </cell>
          <cell r="AN1305">
            <v>-79077.377499999988</v>
          </cell>
          <cell r="AR1305">
            <v>-73140.700416666674</v>
          </cell>
          <cell r="AV1305">
            <v>-60163.622499999998</v>
          </cell>
          <cell r="AZ1305">
            <v>-71990.947499999995</v>
          </cell>
        </row>
        <row r="1306">
          <cell r="Q1306">
            <v>0</v>
          </cell>
          <cell r="S1306">
            <v>0</v>
          </cell>
          <cell r="U1306">
            <v>0</v>
          </cell>
          <cell r="V1306">
            <v>0</v>
          </cell>
          <cell r="W1306">
            <v>0</v>
          </cell>
          <cell r="Y1306">
            <v>0</v>
          </cell>
          <cell r="AA1306">
            <v>0</v>
          </cell>
          <cell r="AJ1306">
            <v>0</v>
          </cell>
          <cell r="AN1306">
            <v>0</v>
          </cell>
          <cell r="AR1306">
            <v>0</v>
          </cell>
          <cell r="AV1306">
            <v>0</v>
          </cell>
          <cell r="AZ1306">
            <v>0</v>
          </cell>
        </row>
        <row r="1307">
          <cell r="Q1307">
            <v>-25107.439999999999</v>
          </cell>
          <cell r="S1307">
            <v>-10307.530000000001</v>
          </cell>
          <cell r="U1307">
            <v>-9573.85</v>
          </cell>
          <cell r="V1307">
            <v>-13277.58</v>
          </cell>
          <cell r="W1307">
            <v>-15789.51</v>
          </cell>
          <cell r="Y1307">
            <v>-8311.68</v>
          </cell>
          <cell r="AA1307">
            <v>-5433.6</v>
          </cell>
          <cell r="AJ1307">
            <v>-10310.235833333334</v>
          </cell>
          <cell r="AN1307">
            <v>-12104.974583333331</v>
          </cell>
          <cell r="AR1307">
            <v>-11991.380416666667</v>
          </cell>
          <cell r="AV1307">
            <v>-12022.15625</v>
          </cell>
          <cell r="AZ1307">
            <v>-11522.5875</v>
          </cell>
        </row>
        <row r="1308">
          <cell r="Q1308">
            <v>0</v>
          </cell>
          <cell r="S1308">
            <v>0</v>
          </cell>
          <cell r="U1308">
            <v>0</v>
          </cell>
          <cell r="V1308">
            <v>0</v>
          </cell>
          <cell r="W1308">
            <v>0</v>
          </cell>
          <cell r="Y1308">
            <v>0</v>
          </cell>
          <cell r="AA1308">
            <v>0</v>
          </cell>
          <cell r="AJ1308">
            <v>0</v>
          </cell>
          <cell r="AN1308">
            <v>0</v>
          </cell>
          <cell r="AR1308">
            <v>0</v>
          </cell>
          <cell r="AV1308">
            <v>0</v>
          </cell>
          <cell r="AZ1308">
            <v>0</v>
          </cell>
        </row>
        <row r="1309">
          <cell r="Q1309">
            <v>0</v>
          </cell>
          <cell r="S1309">
            <v>0</v>
          </cell>
          <cell r="U1309">
            <v>0</v>
          </cell>
          <cell r="V1309">
            <v>0</v>
          </cell>
          <cell r="W1309">
            <v>0</v>
          </cell>
          <cell r="Y1309">
            <v>0</v>
          </cell>
          <cell r="AA1309">
            <v>0</v>
          </cell>
          <cell r="AJ1309">
            <v>0</v>
          </cell>
          <cell r="AN1309">
            <v>0</v>
          </cell>
          <cell r="AR1309">
            <v>0</v>
          </cell>
          <cell r="AV1309">
            <v>0</v>
          </cell>
          <cell r="AZ1309">
            <v>0</v>
          </cell>
        </row>
        <row r="1310">
          <cell r="Q1310">
            <v>-38697.870000000003</v>
          </cell>
          <cell r="S1310">
            <v>-154211.84</v>
          </cell>
          <cell r="U1310">
            <v>-2096.52</v>
          </cell>
          <cell r="V1310">
            <v>-5469.89</v>
          </cell>
          <cell r="W1310">
            <v>-7589.11</v>
          </cell>
          <cell r="Y1310">
            <v>-4398.3500000000004</v>
          </cell>
          <cell r="AA1310">
            <v>-1853.11</v>
          </cell>
          <cell r="AJ1310">
            <v>-40663.553333333337</v>
          </cell>
          <cell r="AN1310">
            <v>-44029.446666666663</v>
          </cell>
          <cell r="AR1310">
            <v>-43401.279583333337</v>
          </cell>
          <cell r="AV1310">
            <v>-41768.605000000003</v>
          </cell>
          <cell r="AZ1310">
            <v>-40924.381250000006</v>
          </cell>
        </row>
        <row r="1311">
          <cell r="Q1311">
            <v>0</v>
          </cell>
          <cell r="S1311">
            <v>0</v>
          </cell>
          <cell r="U1311">
            <v>0</v>
          </cell>
          <cell r="V1311">
            <v>0</v>
          </cell>
          <cell r="W1311">
            <v>0</v>
          </cell>
          <cell r="Y1311">
            <v>0</v>
          </cell>
          <cell r="AA1311">
            <v>0</v>
          </cell>
          <cell r="AJ1311">
            <v>-39085.421249999999</v>
          </cell>
          <cell r="AN1311">
            <v>0</v>
          </cell>
          <cell r="AR1311">
            <v>0</v>
          </cell>
          <cell r="AV1311">
            <v>0</v>
          </cell>
          <cell r="AZ1311">
            <v>0</v>
          </cell>
        </row>
        <row r="1312">
          <cell r="Q1312">
            <v>-797500</v>
          </cell>
          <cell r="S1312">
            <v>-1196250</v>
          </cell>
          <cell r="U1312">
            <v>-398750</v>
          </cell>
          <cell r="V1312">
            <v>-598125</v>
          </cell>
          <cell r="W1312">
            <v>-797500</v>
          </cell>
          <cell r="Y1312">
            <v>-1196250</v>
          </cell>
          <cell r="AA1312">
            <v>-398750</v>
          </cell>
          <cell r="AJ1312">
            <v>-697812.5</v>
          </cell>
          <cell r="AN1312">
            <v>-697812.5</v>
          </cell>
          <cell r="AR1312">
            <v>-697812.5</v>
          </cell>
          <cell r="AV1312">
            <v>-697812.5</v>
          </cell>
          <cell r="AZ1312">
            <v>-697812.5</v>
          </cell>
        </row>
        <row r="1313">
          <cell r="Q1313">
            <v>0</v>
          </cell>
          <cell r="S1313">
            <v>0</v>
          </cell>
          <cell r="U1313">
            <v>0</v>
          </cell>
          <cell r="V1313">
            <v>0</v>
          </cell>
          <cell r="W1313">
            <v>0</v>
          </cell>
          <cell r="Y1313">
            <v>0</v>
          </cell>
          <cell r="AA1313">
            <v>0</v>
          </cell>
          <cell r="AJ1313">
            <v>-31346.052083333332</v>
          </cell>
          <cell r="AN1313">
            <v>-15474.655416666666</v>
          </cell>
          <cell r="AR1313">
            <v>0</v>
          </cell>
          <cell r="AV1313">
            <v>0</v>
          </cell>
          <cell r="AZ1313">
            <v>0</v>
          </cell>
        </row>
        <row r="1314">
          <cell r="Q1314">
            <v>-8537.5</v>
          </cell>
          <cell r="S1314">
            <v>-42687.5</v>
          </cell>
          <cell r="U1314">
            <v>-76837.5</v>
          </cell>
          <cell r="V1314">
            <v>-93912.5</v>
          </cell>
          <cell r="W1314">
            <v>-8537.5</v>
          </cell>
          <cell r="Y1314">
            <v>-42687.5</v>
          </cell>
          <cell r="AA1314">
            <v>-76837.5</v>
          </cell>
          <cell r="AJ1314">
            <v>-51225</v>
          </cell>
          <cell r="AN1314">
            <v>-51225</v>
          </cell>
          <cell r="AR1314">
            <v>-51225</v>
          </cell>
          <cell r="AV1314">
            <v>-51225</v>
          </cell>
          <cell r="AZ1314">
            <v>-51225</v>
          </cell>
        </row>
        <row r="1315">
          <cell r="Q1315">
            <v>-439101.73</v>
          </cell>
          <cell r="S1315">
            <v>0</v>
          </cell>
          <cell r="U1315">
            <v>0</v>
          </cell>
          <cell r="V1315">
            <v>0</v>
          </cell>
          <cell r="W1315">
            <v>0</v>
          </cell>
          <cell r="Y1315">
            <v>0</v>
          </cell>
          <cell r="AA1315">
            <v>0</v>
          </cell>
          <cell r="AJ1315">
            <v>-388005.26791666663</v>
          </cell>
          <cell r="AN1315">
            <v>-266531.89041666669</v>
          </cell>
          <cell r="AR1315">
            <v>-192746.64541666667</v>
          </cell>
          <cell r="AV1315">
            <v>-41955.779583333329</v>
          </cell>
          <cell r="AZ1315">
            <v>0</v>
          </cell>
        </row>
        <row r="1316">
          <cell r="Q1316">
            <v>0</v>
          </cell>
          <cell r="S1316">
            <v>0</v>
          </cell>
          <cell r="U1316">
            <v>0</v>
          </cell>
          <cell r="V1316">
            <v>0</v>
          </cell>
          <cell r="W1316">
            <v>0</v>
          </cell>
          <cell r="Y1316">
            <v>0</v>
          </cell>
          <cell r="AA1316">
            <v>0</v>
          </cell>
          <cell r="AJ1316">
            <v>-8928.6458333333339</v>
          </cell>
          <cell r="AN1316">
            <v>-4407.8125</v>
          </cell>
          <cell r="AR1316">
            <v>0</v>
          </cell>
          <cell r="AV1316">
            <v>0</v>
          </cell>
          <cell r="AZ1316">
            <v>0</v>
          </cell>
        </row>
        <row r="1317">
          <cell r="Q1317">
            <v>0</v>
          </cell>
          <cell r="S1317">
            <v>0</v>
          </cell>
          <cell r="U1317">
            <v>0</v>
          </cell>
          <cell r="V1317">
            <v>0</v>
          </cell>
          <cell r="W1317">
            <v>0</v>
          </cell>
          <cell r="Y1317">
            <v>0</v>
          </cell>
          <cell r="AA1317">
            <v>0</v>
          </cell>
          <cell r="AJ1317">
            <v>0</v>
          </cell>
          <cell r="AN1317">
            <v>0</v>
          </cell>
          <cell r="AR1317">
            <v>0</v>
          </cell>
          <cell r="AV1317">
            <v>0</v>
          </cell>
          <cell r="AZ1317">
            <v>0</v>
          </cell>
        </row>
        <row r="1318">
          <cell r="Q1318">
            <v>0</v>
          </cell>
          <cell r="S1318">
            <v>0</v>
          </cell>
          <cell r="U1318">
            <v>0</v>
          </cell>
          <cell r="V1318">
            <v>0</v>
          </cell>
          <cell r="W1318">
            <v>0</v>
          </cell>
          <cell r="Y1318">
            <v>0</v>
          </cell>
          <cell r="AA1318">
            <v>0</v>
          </cell>
          <cell r="AJ1318">
            <v>0</v>
          </cell>
          <cell r="AN1318">
            <v>0</v>
          </cell>
          <cell r="AR1318">
            <v>0</v>
          </cell>
          <cell r="AV1318">
            <v>0</v>
          </cell>
          <cell r="AZ1318">
            <v>0</v>
          </cell>
        </row>
        <row r="1319">
          <cell r="Q1319">
            <v>-28750</v>
          </cell>
          <cell r="S1319">
            <v>-143750</v>
          </cell>
          <cell r="U1319">
            <v>-258750</v>
          </cell>
          <cell r="V1319">
            <v>-316250</v>
          </cell>
          <cell r="W1319">
            <v>-28750</v>
          </cell>
          <cell r="Y1319">
            <v>-143750</v>
          </cell>
          <cell r="AA1319">
            <v>-258750</v>
          </cell>
          <cell r="AJ1319">
            <v>-172500</v>
          </cell>
          <cell r="AN1319">
            <v>-172500</v>
          </cell>
          <cell r="AR1319">
            <v>-172500</v>
          </cell>
          <cell r="AV1319">
            <v>-172500</v>
          </cell>
          <cell r="AZ1319">
            <v>-172500</v>
          </cell>
        </row>
        <row r="1320">
          <cell r="Q1320">
            <v>0</v>
          </cell>
          <cell r="S1320">
            <v>0</v>
          </cell>
          <cell r="U1320">
            <v>0</v>
          </cell>
          <cell r="V1320">
            <v>0</v>
          </cell>
          <cell r="W1320">
            <v>0</v>
          </cell>
          <cell r="Y1320">
            <v>0</v>
          </cell>
          <cell r="AA1320">
            <v>0</v>
          </cell>
          <cell r="AJ1320">
            <v>0</v>
          </cell>
          <cell r="AN1320">
            <v>0</v>
          </cell>
          <cell r="AR1320">
            <v>0</v>
          </cell>
          <cell r="AV1320">
            <v>0</v>
          </cell>
          <cell r="AZ1320">
            <v>0</v>
          </cell>
        </row>
        <row r="1321">
          <cell r="Q1321">
            <v>0</v>
          </cell>
          <cell r="S1321">
            <v>0</v>
          </cell>
          <cell r="U1321">
            <v>0</v>
          </cell>
          <cell r="V1321">
            <v>0</v>
          </cell>
          <cell r="W1321">
            <v>0</v>
          </cell>
          <cell r="Y1321">
            <v>0</v>
          </cell>
          <cell r="AA1321">
            <v>0</v>
          </cell>
          <cell r="AJ1321">
            <v>0</v>
          </cell>
          <cell r="AN1321">
            <v>0</v>
          </cell>
          <cell r="AR1321">
            <v>0</v>
          </cell>
          <cell r="AV1321">
            <v>0</v>
          </cell>
          <cell r="AZ1321">
            <v>0</v>
          </cell>
        </row>
        <row r="1322">
          <cell r="Q1322">
            <v>0</v>
          </cell>
          <cell r="S1322">
            <v>0</v>
          </cell>
          <cell r="U1322">
            <v>0</v>
          </cell>
          <cell r="V1322">
            <v>0</v>
          </cell>
          <cell r="W1322">
            <v>0</v>
          </cell>
          <cell r="Y1322">
            <v>0</v>
          </cell>
          <cell r="AA1322">
            <v>0</v>
          </cell>
          <cell r="AJ1322">
            <v>0</v>
          </cell>
          <cell r="AN1322">
            <v>0</v>
          </cell>
          <cell r="AR1322">
            <v>0</v>
          </cell>
          <cell r="AV1322">
            <v>0</v>
          </cell>
          <cell r="AZ1322">
            <v>0</v>
          </cell>
        </row>
        <row r="1323">
          <cell r="Q1323">
            <v>0</v>
          </cell>
          <cell r="S1323">
            <v>0</v>
          </cell>
          <cell r="U1323">
            <v>0</v>
          </cell>
          <cell r="V1323">
            <v>0</v>
          </cell>
          <cell r="W1323">
            <v>0</v>
          </cell>
          <cell r="Y1323">
            <v>0</v>
          </cell>
          <cell r="AA1323">
            <v>0</v>
          </cell>
          <cell r="AJ1323">
            <v>0</v>
          </cell>
          <cell r="AN1323">
            <v>0</v>
          </cell>
          <cell r="AR1323">
            <v>0</v>
          </cell>
          <cell r="AV1323">
            <v>0</v>
          </cell>
          <cell r="AZ1323">
            <v>0</v>
          </cell>
        </row>
        <row r="1324">
          <cell r="Q1324">
            <v>0</v>
          </cell>
          <cell r="S1324">
            <v>0</v>
          </cell>
          <cell r="U1324">
            <v>0</v>
          </cell>
          <cell r="V1324">
            <v>0</v>
          </cell>
          <cell r="W1324">
            <v>0</v>
          </cell>
          <cell r="Y1324">
            <v>0</v>
          </cell>
          <cell r="AA1324">
            <v>0</v>
          </cell>
          <cell r="AJ1324">
            <v>0</v>
          </cell>
          <cell r="AN1324">
            <v>0</v>
          </cell>
          <cell r="AR1324">
            <v>0</v>
          </cell>
          <cell r="AV1324">
            <v>0</v>
          </cell>
          <cell r="AZ1324">
            <v>0</v>
          </cell>
        </row>
        <row r="1325">
          <cell r="Q1325">
            <v>-20766.669999999998</v>
          </cell>
          <cell r="S1325">
            <v>-103833.33</v>
          </cell>
          <cell r="U1325">
            <v>-186899.99</v>
          </cell>
          <cell r="V1325">
            <v>-228433.32</v>
          </cell>
          <cell r="W1325">
            <v>-20766.650000000001</v>
          </cell>
          <cell r="Y1325">
            <v>-103833.33</v>
          </cell>
          <cell r="AA1325">
            <v>-186899.99</v>
          </cell>
          <cell r="AJ1325">
            <v>-124599.78208333334</v>
          </cell>
          <cell r="AN1325">
            <v>-124599.91208333334</v>
          </cell>
          <cell r="AR1325">
            <v>-124599.99333333335</v>
          </cell>
          <cell r="AV1325">
            <v>-124599.99249999999</v>
          </cell>
          <cell r="AZ1325">
            <v>-124599.99166666665</v>
          </cell>
        </row>
        <row r="1326">
          <cell r="Q1326">
            <v>-30625</v>
          </cell>
          <cell r="S1326">
            <v>-153125</v>
          </cell>
          <cell r="U1326">
            <v>-275625</v>
          </cell>
          <cell r="V1326">
            <v>-336875</v>
          </cell>
          <cell r="W1326">
            <v>-30625</v>
          </cell>
          <cell r="Y1326">
            <v>-153125</v>
          </cell>
          <cell r="AA1326">
            <v>-275625</v>
          </cell>
          <cell r="AJ1326">
            <v>-183750</v>
          </cell>
          <cell r="AN1326">
            <v>-183750</v>
          </cell>
          <cell r="AR1326">
            <v>-183750</v>
          </cell>
          <cell r="AV1326">
            <v>-183750</v>
          </cell>
          <cell r="AZ1326">
            <v>-183750</v>
          </cell>
        </row>
        <row r="1327">
          <cell r="Q1327">
            <v>-6133.33</v>
          </cell>
          <cell r="S1327">
            <v>-30666.67</v>
          </cell>
          <cell r="U1327">
            <v>-55200.01</v>
          </cell>
          <cell r="V1327">
            <v>-67466.679999999993</v>
          </cell>
          <cell r="W1327">
            <v>-6133.35</v>
          </cell>
          <cell r="Y1327">
            <v>-30666.67</v>
          </cell>
          <cell r="AA1327">
            <v>-55200.01</v>
          </cell>
          <cell r="AJ1327">
            <v>-36800.217916666668</v>
          </cell>
          <cell r="AN1327">
            <v>-36800.087916666664</v>
          </cell>
          <cell r="AR1327">
            <v>-36800.006666666661</v>
          </cell>
          <cell r="AV1327">
            <v>-36800.0075</v>
          </cell>
          <cell r="AZ1327">
            <v>-36800.008333333331</v>
          </cell>
        </row>
        <row r="1328">
          <cell r="Q1328">
            <v>-8262.5</v>
          </cell>
          <cell r="S1328">
            <v>-41312.5</v>
          </cell>
          <cell r="U1328">
            <v>-74362.5</v>
          </cell>
          <cell r="V1328">
            <v>-90887.5</v>
          </cell>
          <cell r="W1328">
            <v>-8262.5</v>
          </cell>
          <cell r="Y1328">
            <v>-41312.5</v>
          </cell>
          <cell r="AA1328">
            <v>-74362.5</v>
          </cell>
          <cell r="AJ1328">
            <v>-49575</v>
          </cell>
          <cell r="AN1328">
            <v>-49575</v>
          </cell>
          <cell r="AR1328">
            <v>-49575</v>
          </cell>
          <cell r="AV1328">
            <v>-49230.729166666664</v>
          </cell>
          <cell r="AZ1328">
            <v>-35459.895833333336</v>
          </cell>
        </row>
        <row r="1329">
          <cell r="Q1329">
            <v>-13791.67</v>
          </cell>
          <cell r="S1329">
            <v>-68958.33</v>
          </cell>
          <cell r="U1329">
            <v>-124124.99</v>
          </cell>
          <cell r="V1329">
            <v>-151708.32</v>
          </cell>
          <cell r="W1329">
            <v>-13791.65</v>
          </cell>
          <cell r="Y1329">
            <v>-68958.33</v>
          </cell>
          <cell r="AA1329">
            <v>-124124.99</v>
          </cell>
          <cell r="AJ1329">
            <v>-82749.782083333339</v>
          </cell>
          <cell r="AN1329">
            <v>-82749.912083333344</v>
          </cell>
          <cell r="AR1329">
            <v>-82749.993333333332</v>
          </cell>
          <cell r="AV1329">
            <v>-82175.340416666659</v>
          </cell>
          <cell r="AZ1329">
            <v>-59189.230416666665</v>
          </cell>
        </row>
        <row r="1330">
          <cell r="Q1330">
            <v>-44687.5</v>
          </cell>
          <cell r="S1330">
            <v>-223437.5</v>
          </cell>
          <cell r="U1330">
            <v>-402187.5</v>
          </cell>
          <cell r="V1330">
            <v>-491562.5</v>
          </cell>
          <cell r="W1330">
            <v>-44687.5</v>
          </cell>
          <cell r="Y1330">
            <v>-223437.5</v>
          </cell>
          <cell r="AA1330">
            <v>-402187.5</v>
          </cell>
          <cell r="AJ1330">
            <v>-268125</v>
          </cell>
          <cell r="AN1330">
            <v>-268125</v>
          </cell>
          <cell r="AR1330">
            <v>-268125</v>
          </cell>
          <cell r="AV1330">
            <v>-268125</v>
          </cell>
          <cell r="AZ1330">
            <v>-268125</v>
          </cell>
        </row>
        <row r="1331">
          <cell r="Q1331">
            <v>0</v>
          </cell>
          <cell r="S1331">
            <v>0</v>
          </cell>
          <cell r="U1331">
            <v>0</v>
          </cell>
          <cell r="V1331">
            <v>0</v>
          </cell>
          <cell r="W1331">
            <v>0</v>
          </cell>
          <cell r="Y1331">
            <v>0</v>
          </cell>
          <cell r="AA1331">
            <v>0</v>
          </cell>
          <cell r="AJ1331">
            <v>0</v>
          </cell>
          <cell r="AN1331">
            <v>0</v>
          </cell>
          <cell r="AR1331">
            <v>0</v>
          </cell>
          <cell r="AV1331">
            <v>0</v>
          </cell>
          <cell r="AZ1331">
            <v>0</v>
          </cell>
        </row>
        <row r="1332">
          <cell r="Q1332">
            <v>-6000</v>
          </cell>
          <cell r="S1332">
            <v>-30000</v>
          </cell>
          <cell r="U1332">
            <v>-54000</v>
          </cell>
          <cell r="V1332">
            <v>-66000</v>
          </cell>
          <cell r="W1332">
            <v>-6000</v>
          </cell>
          <cell r="Y1332">
            <v>-30000</v>
          </cell>
          <cell r="AA1332">
            <v>-54000</v>
          </cell>
          <cell r="AJ1332">
            <v>-36000</v>
          </cell>
          <cell r="AN1332">
            <v>-36000</v>
          </cell>
          <cell r="AR1332">
            <v>-36000</v>
          </cell>
          <cell r="AV1332">
            <v>-36000</v>
          </cell>
          <cell r="AZ1332">
            <v>-36000</v>
          </cell>
        </row>
        <row r="1333">
          <cell r="Q1333">
            <v>0</v>
          </cell>
          <cell r="S1333">
            <v>0</v>
          </cell>
          <cell r="U1333">
            <v>0</v>
          </cell>
          <cell r="V1333">
            <v>0</v>
          </cell>
          <cell r="W1333">
            <v>0</v>
          </cell>
          <cell r="Y1333">
            <v>0</v>
          </cell>
          <cell r="AA1333">
            <v>0</v>
          </cell>
          <cell r="AJ1333">
            <v>0</v>
          </cell>
          <cell r="AN1333">
            <v>0</v>
          </cell>
          <cell r="AR1333">
            <v>0</v>
          </cell>
          <cell r="AV1333">
            <v>0</v>
          </cell>
          <cell r="AZ1333">
            <v>0</v>
          </cell>
        </row>
        <row r="1334">
          <cell r="Q1334">
            <v>0</v>
          </cell>
          <cell r="S1334">
            <v>0</v>
          </cell>
          <cell r="U1334">
            <v>0</v>
          </cell>
          <cell r="V1334">
            <v>0</v>
          </cell>
          <cell r="W1334">
            <v>0</v>
          </cell>
          <cell r="Y1334">
            <v>0</v>
          </cell>
          <cell r="AA1334">
            <v>0</v>
          </cell>
          <cell r="AJ1334">
            <v>0</v>
          </cell>
          <cell r="AN1334">
            <v>0</v>
          </cell>
          <cell r="AR1334">
            <v>0</v>
          </cell>
          <cell r="AV1334">
            <v>0</v>
          </cell>
          <cell r="AZ1334">
            <v>0</v>
          </cell>
        </row>
        <row r="1335">
          <cell r="Q1335">
            <v>0</v>
          </cell>
          <cell r="S1335">
            <v>0</v>
          </cell>
          <cell r="U1335">
            <v>0</v>
          </cell>
          <cell r="V1335">
            <v>0</v>
          </cell>
          <cell r="W1335">
            <v>0</v>
          </cell>
          <cell r="Y1335">
            <v>0</v>
          </cell>
          <cell r="AA1335">
            <v>0</v>
          </cell>
          <cell r="AJ1335">
            <v>0</v>
          </cell>
          <cell r="AN1335">
            <v>0</v>
          </cell>
          <cell r="AR1335">
            <v>0</v>
          </cell>
          <cell r="AV1335">
            <v>0</v>
          </cell>
          <cell r="AZ1335">
            <v>0</v>
          </cell>
        </row>
        <row r="1336">
          <cell r="Q1336">
            <v>0</v>
          </cell>
          <cell r="S1336">
            <v>0</v>
          </cell>
          <cell r="U1336">
            <v>0</v>
          </cell>
          <cell r="V1336">
            <v>0</v>
          </cell>
          <cell r="W1336">
            <v>0</v>
          </cell>
          <cell r="Y1336">
            <v>0</v>
          </cell>
          <cell r="AA1336">
            <v>0</v>
          </cell>
          <cell r="AJ1336">
            <v>0</v>
          </cell>
          <cell r="AN1336">
            <v>0</v>
          </cell>
          <cell r="AR1336">
            <v>0</v>
          </cell>
          <cell r="AV1336">
            <v>0</v>
          </cell>
          <cell r="AZ1336">
            <v>0</v>
          </cell>
        </row>
        <row r="1337">
          <cell r="Q1337">
            <v>0</v>
          </cell>
          <cell r="S1337">
            <v>0</v>
          </cell>
          <cell r="U1337">
            <v>0</v>
          </cell>
          <cell r="V1337">
            <v>0</v>
          </cell>
          <cell r="W1337">
            <v>0</v>
          </cell>
          <cell r="Y1337">
            <v>0</v>
          </cell>
          <cell r="AA1337">
            <v>0</v>
          </cell>
          <cell r="AJ1337">
            <v>0</v>
          </cell>
          <cell r="AN1337">
            <v>0</v>
          </cell>
          <cell r="AR1337">
            <v>0</v>
          </cell>
          <cell r="AV1337">
            <v>0</v>
          </cell>
          <cell r="AZ1337">
            <v>0</v>
          </cell>
        </row>
        <row r="1338">
          <cell r="Q1338">
            <v>0</v>
          </cell>
          <cell r="S1338">
            <v>0</v>
          </cell>
          <cell r="U1338">
            <v>0</v>
          </cell>
          <cell r="V1338">
            <v>0</v>
          </cell>
          <cell r="W1338">
            <v>0</v>
          </cell>
          <cell r="Y1338">
            <v>0</v>
          </cell>
          <cell r="AA1338">
            <v>0</v>
          </cell>
          <cell r="AJ1338">
            <v>0</v>
          </cell>
          <cell r="AN1338">
            <v>0</v>
          </cell>
          <cell r="AR1338">
            <v>0</v>
          </cell>
          <cell r="AV1338">
            <v>0</v>
          </cell>
          <cell r="AZ1338">
            <v>0</v>
          </cell>
        </row>
        <row r="1339">
          <cell r="Q1339">
            <v>0</v>
          </cell>
          <cell r="S1339">
            <v>0</v>
          </cell>
          <cell r="U1339">
            <v>0</v>
          </cell>
          <cell r="V1339">
            <v>0</v>
          </cell>
          <cell r="W1339">
            <v>0</v>
          </cell>
          <cell r="Y1339">
            <v>0</v>
          </cell>
          <cell r="AA1339">
            <v>0</v>
          </cell>
          <cell r="AJ1339">
            <v>0</v>
          </cell>
          <cell r="AN1339">
            <v>0</v>
          </cell>
          <cell r="AR1339">
            <v>0</v>
          </cell>
          <cell r="AV1339">
            <v>0</v>
          </cell>
          <cell r="AZ1339">
            <v>0</v>
          </cell>
        </row>
        <row r="1340">
          <cell r="Q1340">
            <v>-1308576.8600000001</v>
          </cell>
          <cell r="S1340">
            <v>-19230.55</v>
          </cell>
          <cell r="U1340">
            <v>0</v>
          </cell>
          <cell r="V1340">
            <v>-96633.33</v>
          </cell>
          <cell r="W1340">
            <v>-11188.88</v>
          </cell>
          <cell r="Y1340">
            <v>-192538.88</v>
          </cell>
          <cell r="AA1340">
            <v>-101863.88</v>
          </cell>
          <cell r="AJ1340">
            <v>-339861.41875000001</v>
          </cell>
          <cell r="AN1340">
            <v>-421951.20708333334</v>
          </cell>
          <cell r="AR1340">
            <v>-408200.44333333336</v>
          </cell>
          <cell r="AV1340">
            <v>-178645.82208333336</v>
          </cell>
          <cell r="AZ1340">
            <v>-106859.19458333333</v>
          </cell>
        </row>
        <row r="1341">
          <cell r="Q1341">
            <v>0</v>
          </cell>
          <cell r="S1341">
            <v>0</v>
          </cell>
          <cell r="U1341">
            <v>0</v>
          </cell>
          <cell r="V1341">
            <v>0</v>
          </cell>
          <cell r="W1341">
            <v>0</v>
          </cell>
          <cell r="Y1341">
            <v>0</v>
          </cell>
          <cell r="AA1341">
            <v>0</v>
          </cell>
          <cell r="AJ1341">
            <v>0</v>
          </cell>
          <cell r="AN1341">
            <v>0</v>
          </cell>
          <cell r="AR1341">
            <v>0</v>
          </cell>
          <cell r="AV1341">
            <v>0</v>
          </cell>
          <cell r="AZ1341">
            <v>0</v>
          </cell>
        </row>
        <row r="1342">
          <cell r="Q1342">
            <v>-11355.44</v>
          </cell>
          <cell r="S1342">
            <v>0</v>
          </cell>
          <cell r="U1342">
            <v>0</v>
          </cell>
          <cell r="V1342">
            <v>0</v>
          </cell>
          <cell r="W1342">
            <v>0</v>
          </cell>
          <cell r="Y1342">
            <v>0</v>
          </cell>
          <cell r="AA1342">
            <v>0</v>
          </cell>
          <cell r="AJ1342">
            <v>-11355.439999999997</v>
          </cell>
          <cell r="AN1342">
            <v>-9305.1520833333325</v>
          </cell>
          <cell r="AR1342">
            <v>-5520.0054166666669</v>
          </cell>
          <cell r="AV1342">
            <v>-2050.2874999999999</v>
          </cell>
          <cell r="AZ1342">
            <v>0</v>
          </cell>
        </row>
        <row r="1343">
          <cell r="Q1343">
            <v>-594440.66</v>
          </cell>
          <cell r="S1343">
            <v>0</v>
          </cell>
          <cell r="U1343">
            <v>0</v>
          </cell>
          <cell r="V1343">
            <v>0</v>
          </cell>
          <cell r="W1343">
            <v>0</v>
          </cell>
          <cell r="Y1343">
            <v>0</v>
          </cell>
          <cell r="AA1343">
            <v>0</v>
          </cell>
          <cell r="AJ1343">
            <v>-417530.61666666664</v>
          </cell>
          <cell r="AN1343">
            <v>-372147.16749999998</v>
          </cell>
          <cell r="AR1343">
            <v>-203100.57166666666</v>
          </cell>
          <cell r="AV1343">
            <v>-84212.425000000003</v>
          </cell>
          <cell r="AZ1343">
            <v>0</v>
          </cell>
        </row>
        <row r="1344">
          <cell r="Q1344">
            <v>3378.85</v>
          </cell>
          <cell r="S1344">
            <v>8305.92</v>
          </cell>
          <cell r="U1344">
            <v>-31977.58</v>
          </cell>
          <cell r="V1344">
            <v>841238.09</v>
          </cell>
          <cell r="W1344">
            <v>0</v>
          </cell>
          <cell r="Y1344">
            <v>0</v>
          </cell>
          <cell r="AA1344">
            <v>0</v>
          </cell>
          <cell r="AJ1344">
            <v>140.78541666666666</v>
          </cell>
          <cell r="AN1344">
            <v>-1949.9658333333336</v>
          </cell>
          <cell r="AR1344">
            <v>66820.809166666659</v>
          </cell>
          <cell r="AV1344">
            <v>66680.023750000008</v>
          </cell>
          <cell r="AZ1344">
            <v>68770.774999999994</v>
          </cell>
        </row>
        <row r="1345">
          <cell r="Q1345">
            <v>677814</v>
          </cell>
          <cell r="S1345">
            <v>0</v>
          </cell>
          <cell r="U1345">
            <v>0</v>
          </cell>
          <cell r="V1345">
            <v>0</v>
          </cell>
          <cell r="W1345">
            <v>0</v>
          </cell>
          <cell r="Y1345">
            <v>0</v>
          </cell>
          <cell r="AA1345">
            <v>0</v>
          </cell>
          <cell r="AJ1345">
            <v>-5507354.7620833339</v>
          </cell>
          <cell r="AN1345">
            <v>-2930435.3033333332</v>
          </cell>
          <cell r="AR1345">
            <v>-597101.97000000009</v>
          </cell>
          <cell r="AV1345">
            <v>28242.25</v>
          </cell>
          <cell r="AZ1345">
            <v>0</v>
          </cell>
        </row>
        <row r="1346">
          <cell r="Q1346">
            <v>-2018750</v>
          </cell>
          <cell r="S1346">
            <v>-3633750</v>
          </cell>
          <cell r="U1346">
            <v>0</v>
          </cell>
          <cell r="V1346">
            <v>0</v>
          </cell>
          <cell r="W1346">
            <v>0</v>
          </cell>
          <cell r="Y1346">
            <v>0</v>
          </cell>
          <cell r="AA1346">
            <v>0</v>
          </cell>
          <cell r="AJ1346">
            <v>-2422500</v>
          </cell>
          <cell r="AN1346">
            <v>-2035572.9166666667</v>
          </cell>
          <cell r="AR1346">
            <v>-1362656.25</v>
          </cell>
          <cell r="AV1346">
            <v>-622447.91666666663</v>
          </cell>
          <cell r="AZ1346">
            <v>0</v>
          </cell>
        </row>
        <row r="1347">
          <cell r="Q1347">
            <v>-1458333.33</v>
          </cell>
          <cell r="S1347">
            <v>-2624999.9900000002</v>
          </cell>
          <cell r="U1347">
            <v>-291666.65000000002</v>
          </cell>
          <cell r="V1347">
            <v>-874999.99</v>
          </cell>
          <cell r="W1347">
            <v>-1458333.32</v>
          </cell>
          <cell r="Y1347">
            <v>-2625000</v>
          </cell>
          <cell r="AA1347">
            <v>-291666.65999999997</v>
          </cell>
          <cell r="AJ1347">
            <v>-1749999.8895833334</v>
          </cell>
          <cell r="AN1347">
            <v>-1749999.9908333337</v>
          </cell>
          <cell r="AR1347">
            <v>-1749999.9879166668</v>
          </cell>
          <cell r="AV1347">
            <v>-1749999.9904166667</v>
          </cell>
          <cell r="AZ1347">
            <v>-1749999.9870833333</v>
          </cell>
        </row>
        <row r="1348">
          <cell r="Q1348">
            <v>13882.53</v>
          </cell>
          <cell r="S1348">
            <v>-8905.9599999999991</v>
          </cell>
          <cell r="U1348">
            <v>-11056.07</v>
          </cell>
          <cell r="V1348">
            <v>-12098.41</v>
          </cell>
          <cell r="W1348">
            <v>-12878.57</v>
          </cell>
          <cell r="Y1348">
            <v>-14186.43</v>
          </cell>
          <cell r="AA1348">
            <v>-15344.23</v>
          </cell>
          <cell r="AJ1348">
            <v>-158802.25</v>
          </cell>
          <cell r="AN1348">
            <v>-126679.09916666667</v>
          </cell>
          <cell r="AR1348">
            <v>-72083.33749999998</v>
          </cell>
          <cell r="AV1348">
            <v>-9072.0466666666653</v>
          </cell>
          <cell r="AZ1348">
            <v>4314.8708333333334</v>
          </cell>
        </row>
        <row r="1349">
          <cell r="Q1349">
            <v>-34101.89</v>
          </cell>
          <cell r="S1349">
            <v>-45550.45</v>
          </cell>
          <cell r="U1349">
            <v>-47469.48</v>
          </cell>
          <cell r="V1349">
            <v>-48308.86</v>
          </cell>
          <cell r="W1349">
            <v>-49126.44</v>
          </cell>
          <cell r="Y1349">
            <v>-50538.33</v>
          </cell>
          <cell r="AA1349">
            <v>-51988.17</v>
          </cell>
          <cell r="AJ1349">
            <v>-126345.24583333335</v>
          </cell>
          <cell r="AN1349">
            <v>-108744.9175</v>
          </cell>
          <cell r="AR1349">
            <v>-80277.514583333337</v>
          </cell>
          <cell r="AV1349">
            <v>-47038.256250000006</v>
          </cell>
          <cell r="AZ1349">
            <v>-40140.166250000002</v>
          </cell>
        </row>
        <row r="1350">
          <cell r="Q1350">
            <v>-3931666.66</v>
          </cell>
          <cell r="S1350">
            <v>-6178333.3200000003</v>
          </cell>
          <cell r="U1350">
            <v>-1684999.98</v>
          </cell>
          <cell r="V1350">
            <v>-2808333.32</v>
          </cell>
          <cell r="W1350">
            <v>-3931666.65</v>
          </cell>
          <cell r="Y1350">
            <v>-6178333.3300000001</v>
          </cell>
          <cell r="AA1350">
            <v>-1684999.99</v>
          </cell>
          <cell r="AJ1350">
            <v>-3369999.8920833333</v>
          </cell>
          <cell r="AN1350">
            <v>-3369999.9875000003</v>
          </cell>
          <cell r="AR1350">
            <v>-3369999.9845833331</v>
          </cell>
          <cell r="AV1350">
            <v>-3369999.9870833331</v>
          </cell>
          <cell r="AZ1350">
            <v>-3369999.9837500001</v>
          </cell>
        </row>
        <row r="1351">
          <cell r="Q1351">
            <v>0</v>
          </cell>
          <cell r="S1351">
            <v>0</v>
          </cell>
          <cell r="U1351">
            <v>0</v>
          </cell>
          <cell r="V1351">
            <v>0</v>
          </cell>
          <cell r="W1351">
            <v>0</v>
          </cell>
          <cell r="Y1351">
            <v>0</v>
          </cell>
          <cell r="AA1351">
            <v>0</v>
          </cell>
          <cell r="AJ1351">
            <v>0</v>
          </cell>
          <cell r="AN1351">
            <v>0</v>
          </cell>
          <cell r="AR1351">
            <v>0</v>
          </cell>
          <cell r="AV1351">
            <v>0</v>
          </cell>
          <cell r="AZ1351">
            <v>0</v>
          </cell>
        </row>
        <row r="1352">
          <cell r="Q1352">
            <v>-58291.55</v>
          </cell>
          <cell r="S1352">
            <v>-58291.54</v>
          </cell>
          <cell r="U1352">
            <v>-73421.100000000006</v>
          </cell>
          <cell r="V1352">
            <v>-73421.100000000006</v>
          </cell>
          <cell r="W1352">
            <v>-88065.75</v>
          </cell>
          <cell r="Y1352">
            <v>-88065.75</v>
          </cell>
          <cell r="AA1352">
            <v>-80409.600000000006</v>
          </cell>
          <cell r="AJ1352">
            <v>-65911.976249999992</v>
          </cell>
          <cell r="AN1352">
            <v>-51818.722916666658</v>
          </cell>
          <cell r="AR1352">
            <v>-63853.882916666662</v>
          </cell>
          <cell r="AV1352">
            <v>-77228.979583333319</v>
          </cell>
          <cell r="AZ1352">
            <v>-91883.27208333333</v>
          </cell>
        </row>
        <row r="1353">
          <cell r="Q1353">
            <v>-3731250</v>
          </cell>
          <cell r="S1353">
            <v>-6716250</v>
          </cell>
          <cell r="U1353">
            <v>-746250</v>
          </cell>
          <cell r="V1353">
            <v>-2238750</v>
          </cell>
          <cell r="W1353">
            <v>-3731250</v>
          </cell>
          <cell r="Y1353">
            <v>-6716250</v>
          </cell>
          <cell r="AA1353">
            <v>-746250</v>
          </cell>
          <cell r="AJ1353">
            <v>-4477500</v>
          </cell>
          <cell r="AN1353">
            <v>-4477500</v>
          </cell>
          <cell r="AR1353">
            <v>-4477500</v>
          </cell>
          <cell r="AV1353">
            <v>-4477500</v>
          </cell>
          <cell r="AZ1353">
            <v>-3202656.25</v>
          </cell>
        </row>
        <row r="1354">
          <cell r="Q1354">
            <v>0</v>
          </cell>
          <cell r="S1354">
            <v>0</v>
          </cell>
          <cell r="U1354">
            <v>0</v>
          </cell>
          <cell r="V1354">
            <v>0</v>
          </cell>
          <cell r="W1354">
            <v>0</v>
          </cell>
          <cell r="Y1354">
            <v>0</v>
          </cell>
          <cell r="AA1354">
            <v>0</v>
          </cell>
          <cell r="AJ1354">
            <v>-360021.76208333339</v>
          </cell>
          <cell r="AN1354">
            <v>-161844.62333333332</v>
          </cell>
          <cell r="AR1354">
            <v>-29726.563333333335</v>
          </cell>
          <cell r="AV1354">
            <v>0</v>
          </cell>
          <cell r="AZ1354">
            <v>0</v>
          </cell>
        </row>
        <row r="1355">
          <cell r="Q1355">
            <v>-6142500</v>
          </cell>
          <cell r="S1355">
            <v>-9652500</v>
          </cell>
          <cell r="U1355">
            <v>-2632500</v>
          </cell>
          <cell r="V1355">
            <v>-4387500</v>
          </cell>
          <cell r="W1355">
            <v>-6142500</v>
          </cell>
          <cell r="Y1355">
            <v>-9652500</v>
          </cell>
          <cell r="AA1355">
            <v>-2632500</v>
          </cell>
          <cell r="AJ1355">
            <v>-5265000</v>
          </cell>
          <cell r="AN1355">
            <v>-5265000</v>
          </cell>
          <cell r="AR1355">
            <v>-5265000</v>
          </cell>
          <cell r="AV1355">
            <v>-5265000</v>
          </cell>
          <cell r="AZ1355">
            <v>-5265000</v>
          </cell>
        </row>
        <row r="1356">
          <cell r="Q1356">
            <v>-2499250</v>
          </cell>
          <cell r="S1356">
            <v>-5831583.3399999999</v>
          </cell>
          <cell r="U1356">
            <v>-9163916.6799999997</v>
          </cell>
          <cell r="V1356">
            <v>-833083.33</v>
          </cell>
          <cell r="W1356">
            <v>-2499250</v>
          </cell>
          <cell r="Y1356">
            <v>-5831583.3600000003</v>
          </cell>
          <cell r="AA1356">
            <v>-9163916.6999999993</v>
          </cell>
          <cell r="AJ1356">
            <v>-4998500.1120833335</v>
          </cell>
          <cell r="AN1356">
            <v>-4998500.0487499991</v>
          </cell>
          <cell r="AR1356">
            <v>-4998500.0066666668</v>
          </cell>
          <cell r="AV1356">
            <v>-4998500.0133333327</v>
          </cell>
          <cell r="AZ1356">
            <v>-4998500.0133333327</v>
          </cell>
        </row>
        <row r="1357">
          <cell r="U1357">
            <v>0</v>
          </cell>
          <cell r="V1357">
            <v>0</v>
          </cell>
          <cell r="W1357">
            <v>0</v>
          </cell>
          <cell r="Y1357">
            <v>0</v>
          </cell>
          <cell r="AA1357">
            <v>0</v>
          </cell>
          <cell r="AJ1357">
            <v>0</v>
          </cell>
          <cell r="AN1357">
            <v>0</v>
          </cell>
          <cell r="AR1357">
            <v>0</v>
          </cell>
          <cell r="AV1357">
            <v>0</v>
          </cell>
          <cell r="AZ1357">
            <v>0</v>
          </cell>
        </row>
        <row r="1358">
          <cell r="Q1358">
            <v>0</v>
          </cell>
          <cell r="S1358">
            <v>0</v>
          </cell>
          <cell r="U1358">
            <v>0</v>
          </cell>
          <cell r="V1358">
            <v>0</v>
          </cell>
          <cell r="W1358">
            <v>0</v>
          </cell>
          <cell r="Y1358">
            <v>0</v>
          </cell>
          <cell r="AA1358">
            <v>0</v>
          </cell>
          <cell r="AJ1358">
            <v>0</v>
          </cell>
          <cell r="AN1358">
            <v>0</v>
          </cell>
          <cell r="AR1358">
            <v>0</v>
          </cell>
          <cell r="AV1358">
            <v>0</v>
          </cell>
          <cell r="AZ1358">
            <v>0</v>
          </cell>
        </row>
        <row r="1359">
          <cell r="Q1359">
            <v>-2307666.6800000002</v>
          </cell>
          <cell r="S1359">
            <v>-3461500.02</v>
          </cell>
          <cell r="U1359">
            <v>-1153833.3600000001</v>
          </cell>
          <cell r="V1359">
            <v>-1730750.01</v>
          </cell>
          <cell r="W1359">
            <v>-2307666.6800000002</v>
          </cell>
          <cell r="Y1359">
            <v>-3461500</v>
          </cell>
          <cell r="AA1359">
            <v>-1153833.3400000001</v>
          </cell>
          <cell r="AJ1359">
            <v>-2019208.3825000003</v>
          </cell>
          <cell r="AN1359">
            <v>-2019208.3475000001</v>
          </cell>
          <cell r="AR1359">
            <v>-2019208.3475000001</v>
          </cell>
          <cell r="AV1359">
            <v>-2019208.3466666669</v>
          </cell>
          <cell r="AZ1359">
            <v>-2019208.344166667</v>
          </cell>
        </row>
        <row r="1360">
          <cell r="Q1360">
            <v>-397800</v>
          </cell>
          <cell r="S1360">
            <v>-596700</v>
          </cell>
          <cell r="U1360">
            <v>-198900</v>
          </cell>
          <cell r="V1360">
            <v>-298350</v>
          </cell>
          <cell r="W1360">
            <v>-397800</v>
          </cell>
          <cell r="Y1360">
            <v>-596700</v>
          </cell>
          <cell r="AA1360">
            <v>-198900</v>
          </cell>
          <cell r="AJ1360">
            <v>-348075</v>
          </cell>
          <cell r="AN1360">
            <v>-348075</v>
          </cell>
          <cell r="AR1360">
            <v>-348075</v>
          </cell>
          <cell r="AV1360">
            <v>-348075</v>
          </cell>
          <cell r="AZ1360">
            <v>-348075</v>
          </cell>
        </row>
        <row r="1361">
          <cell r="Q1361">
            <v>0</v>
          </cell>
          <cell r="S1361">
            <v>0</v>
          </cell>
          <cell r="U1361">
            <v>0</v>
          </cell>
          <cell r="V1361">
            <v>0</v>
          </cell>
          <cell r="W1361">
            <v>0</v>
          </cell>
          <cell r="Y1361">
            <v>0</v>
          </cell>
          <cell r="AA1361">
            <v>0</v>
          </cell>
          <cell r="AJ1361">
            <v>0</v>
          </cell>
          <cell r="AN1361">
            <v>0</v>
          </cell>
          <cell r="AR1361">
            <v>0</v>
          </cell>
          <cell r="AV1361">
            <v>0</v>
          </cell>
          <cell r="AZ1361">
            <v>0</v>
          </cell>
        </row>
        <row r="1362">
          <cell r="Q1362">
            <v>-1180368.1399999999</v>
          </cell>
          <cell r="S1362">
            <v>-3464951.48</v>
          </cell>
          <cell r="U1362">
            <v>-5749534.8200000003</v>
          </cell>
          <cell r="V1362">
            <v>-6891826.4900000002</v>
          </cell>
          <cell r="W1362">
            <v>-1180368.1599999999</v>
          </cell>
          <cell r="Y1362">
            <v>-3464951.5</v>
          </cell>
          <cell r="AA1362">
            <v>-5749534.8399999999</v>
          </cell>
          <cell r="AJ1362">
            <v>-4036097.2974999999</v>
          </cell>
          <cell r="AN1362">
            <v>-4036097.3041666667</v>
          </cell>
          <cell r="AR1362">
            <v>-4036097.3133333325</v>
          </cell>
          <cell r="AV1362">
            <v>-4036097.3266666662</v>
          </cell>
          <cell r="AZ1362">
            <v>-4036097.34</v>
          </cell>
        </row>
        <row r="1363">
          <cell r="S1363">
            <v>-1828125</v>
          </cell>
          <cell r="U1363">
            <v>-4640625</v>
          </cell>
          <cell r="V1363">
            <v>-6046875</v>
          </cell>
          <cell r="W1363">
            <v>-7453125</v>
          </cell>
          <cell r="Y1363">
            <v>-2203125</v>
          </cell>
          <cell r="AA1363">
            <v>-5015625</v>
          </cell>
          <cell r="AJ1363">
            <v>0</v>
          </cell>
          <cell r="AN1363">
            <v>-650390.625</v>
          </cell>
          <cell r="AR1363">
            <v>-2126953.125</v>
          </cell>
          <cell r="AV1363">
            <v>-3798828.125</v>
          </cell>
          <cell r="AZ1363">
            <v>-4234375</v>
          </cell>
        </row>
        <row r="1364">
          <cell r="U1364">
            <v>38951.589999999997</v>
          </cell>
          <cell r="V1364">
            <v>74203.070000000007</v>
          </cell>
          <cell r="W1364">
            <v>0</v>
          </cell>
          <cell r="Y1364">
            <v>0</v>
          </cell>
          <cell r="AA1364">
            <v>0</v>
          </cell>
          <cell r="AJ1364">
            <v>0</v>
          </cell>
          <cell r="AN1364">
            <v>1845.6979166666667</v>
          </cell>
          <cell r="AR1364">
            <v>9652.27</v>
          </cell>
          <cell r="AV1364">
            <v>9652.27</v>
          </cell>
          <cell r="AZ1364">
            <v>7806.5720833333335</v>
          </cell>
        </row>
        <row r="1365">
          <cell r="Q1365">
            <v>-1948875</v>
          </cell>
          <cell r="S1365">
            <v>-3248125</v>
          </cell>
          <cell r="U1365">
            <v>-649625</v>
          </cell>
          <cell r="V1365">
            <v>-1299250</v>
          </cell>
          <cell r="W1365">
            <v>-1948875</v>
          </cell>
          <cell r="Y1365">
            <v>-3248125</v>
          </cell>
          <cell r="AA1365">
            <v>-649625</v>
          </cell>
          <cell r="AJ1365">
            <v>-2273687.5175000001</v>
          </cell>
          <cell r="AN1365">
            <v>-2273687.5</v>
          </cell>
          <cell r="AR1365">
            <v>-2273687.5</v>
          </cell>
          <cell r="AV1365">
            <v>-2273687.5</v>
          </cell>
          <cell r="AZ1365">
            <v>-2273687.5</v>
          </cell>
        </row>
        <row r="1366">
          <cell r="Q1366">
            <v>0</v>
          </cell>
          <cell r="S1366">
            <v>0</v>
          </cell>
          <cell r="U1366">
            <v>0</v>
          </cell>
          <cell r="V1366">
            <v>0</v>
          </cell>
          <cell r="W1366">
            <v>0</v>
          </cell>
          <cell r="Y1366">
            <v>0</v>
          </cell>
          <cell r="AA1366">
            <v>0</v>
          </cell>
          <cell r="AJ1366">
            <v>0</v>
          </cell>
          <cell r="AN1366">
            <v>0</v>
          </cell>
          <cell r="AR1366">
            <v>0</v>
          </cell>
          <cell r="AV1366">
            <v>0</v>
          </cell>
          <cell r="AZ1366">
            <v>0</v>
          </cell>
        </row>
        <row r="1367">
          <cell r="Q1367">
            <v>0</v>
          </cell>
          <cell r="S1367">
            <v>0</v>
          </cell>
          <cell r="U1367">
            <v>0</v>
          </cell>
          <cell r="V1367">
            <v>0</v>
          </cell>
          <cell r="W1367">
            <v>0</v>
          </cell>
          <cell r="Y1367">
            <v>0</v>
          </cell>
          <cell r="AA1367">
            <v>0</v>
          </cell>
          <cell r="AJ1367">
            <v>-718140.625</v>
          </cell>
          <cell r="AN1367">
            <v>-297765.625</v>
          </cell>
          <cell r="AR1367">
            <v>0</v>
          </cell>
          <cell r="AV1367">
            <v>0</v>
          </cell>
          <cell r="AZ1367">
            <v>0</v>
          </cell>
        </row>
        <row r="1368">
          <cell r="Q1368">
            <v>-38567.11</v>
          </cell>
          <cell r="S1368">
            <v>-50456.73</v>
          </cell>
          <cell r="U1368">
            <v>-21148.32</v>
          </cell>
          <cell r="V1368">
            <v>-20985.83</v>
          </cell>
          <cell r="W1368">
            <v>-45229.64</v>
          </cell>
          <cell r="Y1368">
            <v>-21363.599999999999</v>
          </cell>
          <cell r="AA1368">
            <v>-20621.12</v>
          </cell>
          <cell r="AJ1368">
            <v>-69439.622500000012</v>
          </cell>
          <cell r="AN1368">
            <v>-58032.254583333335</v>
          </cell>
          <cell r="AR1368">
            <v>-45244.488333333335</v>
          </cell>
          <cell r="AV1368">
            <v>-30177.263333333336</v>
          </cell>
          <cell r="AZ1368">
            <v>-21999.241249999995</v>
          </cell>
        </row>
        <row r="1369">
          <cell r="Q1369">
            <v>-746471.39</v>
          </cell>
          <cell r="S1369">
            <v>-3548138.05</v>
          </cell>
          <cell r="U1369">
            <v>-6349804.71</v>
          </cell>
          <cell r="V1369">
            <v>-7750638.04</v>
          </cell>
          <cell r="W1369">
            <v>-746471.37</v>
          </cell>
          <cell r="Y1369">
            <v>-3548137.99</v>
          </cell>
          <cell r="AA1369">
            <v>-6349804.6500000004</v>
          </cell>
          <cell r="AJ1369">
            <v>-4248554.7241666662</v>
          </cell>
          <cell r="AN1369">
            <v>-4248554.7174999993</v>
          </cell>
          <cell r="AR1369">
            <v>-4248554.7091666665</v>
          </cell>
          <cell r="AV1369">
            <v>-4248554.6883333335</v>
          </cell>
          <cell r="AZ1369">
            <v>-4248554.6616666662</v>
          </cell>
        </row>
        <row r="1370">
          <cell r="Q1370">
            <v>-5542033.3300000001</v>
          </cell>
          <cell r="S1370">
            <v>-8679033.3300000001</v>
          </cell>
          <cell r="U1370">
            <v>-2405033.33</v>
          </cell>
          <cell r="V1370">
            <v>-3973533.33</v>
          </cell>
          <cell r="W1370">
            <v>-5542033.3300000001</v>
          </cell>
          <cell r="Y1370">
            <v>-8679033.3300000001</v>
          </cell>
          <cell r="AA1370">
            <v>-2405033.33</v>
          </cell>
          <cell r="AJ1370">
            <v>-4757783.3299999991</v>
          </cell>
          <cell r="AN1370">
            <v>-4757783.3299999991</v>
          </cell>
          <cell r="AR1370">
            <v>-4757783.3299999991</v>
          </cell>
          <cell r="AV1370">
            <v>-4757783.3299999991</v>
          </cell>
          <cell r="AZ1370">
            <v>-4757783.3299999991</v>
          </cell>
        </row>
        <row r="1371">
          <cell r="Q1371">
            <v>0</v>
          </cell>
          <cell r="S1371">
            <v>0</v>
          </cell>
          <cell r="U1371">
            <v>0</v>
          </cell>
          <cell r="V1371">
            <v>0</v>
          </cell>
          <cell r="W1371">
            <v>0</v>
          </cell>
          <cell r="Y1371">
            <v>0</v>
          </cell>
          <cell r="AA1371">
            <v>0</v>
          </cell>
          <cell r="AJ1371">
            <v>0</v>
          </cell>
          <cell r="AN1371">
            <v>0</v>
          </cell>
          <cell r="AR1371">
            <v>0</v>
          </cell>
          <cell r="AV1371">
            <v>0</v>
          </cell>
          <cell r="AZ1371">
            <v>0</v>
          </cell>
        </row>
        <row r="1372">
          <cell r="Q1372">
            <v>-1452916.67</v>
          </cell>
          <cell r="S1372">
            <v>-4358750.01</v>
          </cell>
          <cell r="U1372">
            <v>-7264583.3499999996</v>
          </cell>
          <cell r="V1372">
            <v>-8717500.0199999996</v>
          </cell>
          <cell r="W1372">
            <v>-1452916.69</v>
          </cell>
          <cell r="Y1372">
            <v>-4358750</v>
          </cell>
          <cell r="AA1372">
            <v>-7264583.3399999999</v>
          </cell>
          <cell r="AJ1372">
            <v>-5085208.3520833328</v>
          </cell>
          <cell r="AN1372">
            <v>-5085208.3487499999</v>
          </cell>
          <cell r="AR1372">
            <v>-5085208.3479166673</v>
          </cell>
          <cell r="AV1372">
            <v>-5085208.3450000007</v>
          </cell>
          <cell r="AZ1372">
            <v>-5085208.3450000007</v>
          </cell>
        </row>
        <row r="1373">
          <cell r="S1373">
            <v>-207980.79</v>
          </cell>
          <cell r="U1373">
            <v>-143337.14000000001</v>
          </cell>
          <cell r="V1373">
            <v>-197719.22</v>
          </cell>
          <cell r="W1373">
            <v>-65160.04</v>
          </cell>
          <cell r="Y1373">
            <v>-174582.8</v>
          </cell>
          <cell r="AA1373">
            <v>-86689.05</v>
          </cell>
          <cell r="AJ1373">
            <v>0</v>
          </cell>
          <cell r="AN1373">
            <v>-35257.425000000003</v>
          </cell>
          <cell r="AR1373">
            <v>-81524.209166666682</v>
          </cell>
          <cell r="AV1373">
            <v>-122819.53500000003</v>
          </cell>
          <cell r="AZ1373">
            <v>-130026.52708333336</v>
          </cell>
        </row>
        <row r="1374">
          <cell r="U1374">
            <v>-89556.33</v>
          </cell>
          <cell r="V1374">
            <v>-179112.33</v>
          </cell>
          <cell r="W1374">
            <v>-2890.44</v>
          </cell>
          <cell r="Y1374">
            <v>-133251.44</v>
          </cell>
          <cell r="AA1374">
            <v>-92446.11</v>
          </cell>
          <cell r="AJ1374">
            <v>0</v>
          </cell>
          <cell r="AN1374">
            <v>-3972.2912500000002</v>
          </cell>
          <cell r="AR1374">
            <v>-35885.965833333328</v>
          </cell>
          <cell r="AV1374">
            <v>-75408.641250000001</v>
          </cell>
          <cell r="AZ1374">
            <v>-100255.46583333332</v>
          </cell>
        </row>
        <row r="1375">
          <cell r="U1375">
            <v>-108174.3</v>
          </cell>
          <cell r="V1375">
            <v>-108174.3</v>
          </cell>
          <cell r="W1375">
            <v>0</v>
          </cell>
          <cell r="Y1375">
            <v>0</v>
          </cell>
          <cell r="AA1375">
            <v>0</v>
          </cell>
          <cell r="AJ1375">
            <v>0</v>
          </cell>
          <cell r="AN1375">
            <v>-5464.4958333333334</v>
          </cell>
          <cell r="AR1375">
            <v>-18986.283333333336</v>
          </cell>
          <cell r="AV1375">
            <v>-18986.283333333336</v>
          </cell>
          <cell r="AZ1375">
            <v>-13521.7875</v>
          </cell>
        </row>
        <row r="1376">
          <cell r="Y1376">
            <v>0</v>
          </cell>
          <cell r="AA1376">
            <v>-2798541.66</v>
          </cell>
          <cell r="AR1376">
            <v>0</v>
          </cell>
          <cell r="AV1376">
            <v>-956168.40083333338</v>
          </cell>
          <cell r="AZ1376">
            <v>-3661425.3433333337</v>
          </cell>
        </row>
        <row r="1377">
          <cell r="AV1377">
            <v>0</v>
          </cell>
          <cell r="AZ1377">
            <v>-222342.87541666665</v>
          </cell>
        </row>
        <row r="1378">
          <cell r="AV1378">
            <v>0</v>
          </cell>
          <cell r="AZ1378">
            <v>0</v>
          </cell>
        </row>
        <row r="1379">
          <cell r="U1379">
            <v>-15645594.01</v>
          </cell>
          <cell r="V1379">
            <v>-3549947.62</v>
          </cell>
          <cell r="W1379">
            <v>0</v>
          </cell>
          <cell r="Y1379">
            <v>0</v>
          </cell>
          <cell r="AA1379">
            <v>0</v>
          </cell>
          <cell r="AJ1379">
            <v>0</v>
          </cell>
          <cell r="AN1379">
            <v>-2530973.5470833331</v>
          </cell>
          <cell r="AR1379">
            <v>-3478702.2658333331</v>
          </cell>
          <cell r="AV1379">
            <v>-3478702.2658333331</v>
          </cell>
          <cell r="AZ1379">
            <v>-947728.71875</v>
          </cell>
        </row>
        <row r="1380">
          <cell r="Q1380">
            <v>0</v>
          </cell>
          <cell r="S1380">
            <v>0</v>
          </cell>
          <cell r="U1380">
            <v>0</v>
          </cell>
          <cell r="V1380">
            <v>0</v>
          </cell>
          <cell r="W1380">
            <v>0</v>
          </cell>
          <cell r="Y1380">
            <v>0</v>
          </cell>
          <cell r="AA1380">
            <v>0</v>
          </cell>
          <cell r="AJ1380">
            <v>0</v>
          </cell>
          <cell r="AN1380">
            <v>0</v>
          </cell>
          <cell r="AR1380">
            <v>0</v>
          </cell>
          <cell r="AV1380">
            <v>0</v>
          </cell>
          <cell r="AZ1380">
            <v>0</v>
          </cell>
        </row>
        <row r="1381">
          <cell r="Q1381">
            <v>-342882.46</v>
          </cell>
          <cell r="S1381">
            <v>-1313.41</v>
          </cell>
          <cell r="U1381">
            <v>-28886.65</v>
          </cell>
          <cell r="V1381">
            <v>-349434.49</v>
          </cell>
          <cell r="W1381">
            <v>-308254.14</v>
          </cell>
          <cell r="Y1381">
            <v>-1046.01</v>
          </cell>
          <cell r="AA1381">
            <v>-694.93</v>
          </cell>
          <cell r="AJ1381">
            <v>-140782.96625000003</v>
          </cell>
          <cell r="AN1381">
            <v>-72888.206250000003</v>
          </cell>
          <cell r="AR1381">
            <v>-106380.33625000001</v>
          </cell>
          <cell r="AV1381">
            <v>-104166.51041666667</v>
          </cell>
          <cell r="AZ1381">
            <v>-153117.785</v>
          </cell>
        </row>
        <row r="1382">
          <cell r="Q1382">
            <v>-26062.33</v>
          </cell>
          <cell r="S1382">
            <v>-23225.67</v>
          </cell>
          <cell r="U1382">
            <v>-63684.46</v>
          </cell>
          <cell r="V1382">
            <v>-18266.96</v>
          </cell>
          <cell r="W1382">
            <v>-31499.87</v>
          </cell>
          <cell r="Y1382">
            <v>-52847.88</v>
          </cell>
          <cell r="AA1382">
            <v>-32185.5</v>
          </cell>
          <cell r="AJ1382">
            <v>-31248.795833333334</v>
          </cell>
          <cell r="AN1382">
            <v>-31327.692083333328</v>
          </cell>
          <cell r="AR1382">
            <v>-35314.465000000004</v>
          </cell>
          <cell r="AV1382">
            <v>-34619.732499999998</v>
          </cell>
          <cell r="AZ1382">
            <v>-36117.936666666661</v>
          </cell>
        </row>
        <row r="1383">
          <cell r="Q1383">
            <v>0</v>
          </cell>
          <cell r="S1383">
            <v>0</v>
          </cell>
          <cell r="U1383">
            <v>0</v>
          </cell>
          <cell r="V1383">
            <v>0</v>
          </cell>
          <cell r="W1383">
            <v>0</v>
          </cell>
          <cell r="Y1383">
            <v>0</v>
          </cell>
          <cell r="AA1383">
            <v>0</v>
          </cell>
          <cell r="AJ1383">
            <v>0</v>
          </cell>
          <cell r="AN1383">
            <v>0</v>
          </cell>
          <cell r="AR1383">
            <v>0</v>
          </cell>
          <cell r="AV1383">
            <v>0</v>
          </cell>
          <cell r="AZ1383">
            <v>0</v>
          </cell>
        </row>
        <row r="1384">
          <cell r="Q1384">
            <v>-255</v>
          </cell>
          <cell r="S1384">
            <v>-250</v>
          </cell>
          <cell r="U1384">
            <v>112</v>
          </cell>
          <cell r="V1384">
            <v>0</v>
          </cell>
          <cell r="W1384">
            <v>0</v>
          </cell>
          <cell r="Y1384">
            <v>-260</v>
          </cell>
          <cell r="AA1384">
            <v>0</v>
          </cell>
          <cell r="AJ1384">
            <v>-55.817499999999995</v>
          </cell>
          <cell r="AN1384">
            <v>-111.60916666666667</v>
          </cell>
          <cell r="AR1384">
            <v>-95.859166666666667</v>
          </cell>
          <cell r="AV1384">
            <v>-74.791666666666671</v>
          </cell>
          <cell r="AZ1384">
            <v>-17</v>
          </cell>
        </row>
        <row r="1385">
          <cell r="Q1385">
            <v>-651985.80000000005</v>
          </cell>
          <cell r="S1385">
            <v>-4050.91</v>
          </cell>
          <cell r="U1385">
            <v>-10674.53</v>
          </cell>
          <cell r="V1385">
            <v>-698514.76</v>
          </cell>
          <cell r="W1385">
            <v>-488368.34</v>
          </cell>
          <cell r="Y1385">
            <v>-3432.23</v>
          </cell>
          <cell r="AA1385">
            <v>-2020.63</v>
          </cell>
          <cell r="AJ1385">
            <v>-252617.18124999999</v>
          </cell>
          <cell r="AN1385">
            <v>-131054.63291666667</v>
          </cell>
          <cell r="AR1385">
            <v>-187897.73041666669</v>
          </cell>
          <cell r="AV1385">
            <v>-186605.62</v>
          </cell>
          <cell r="AZ1385">
            <v>-278237.95666666667</v>
          </cell>
        </row>
        <row r="1386">
          <cell r="Q1386">
            <v>0</v>
          </cell>
          <cell r="S1386">
            <v>0</v>
          </cell>
          <cell r="U1386">
            <v>0</v>
          </cell>
          <cell r="V1386">
            <v>0</v>
          </cell>
          <cell r="W1386">
            <v>0</v>
          </cell>
          <cell r="Y1386">
            <v>0</v>
          </cell>
          <cell r="AA1386">
            <v>0</v>
          </cell>
          <cell r="AJ1386">
            <v>0</v>
          </cell>
          <cell r="AN1386">
            <v>0</v>
          </cell>
          <cell r="AR1386">
            <v>0</v>
          </cell>
          <cell r="AV1386">
            <v>0</v>
          </cell>
          <cell r="AZ1386">
            <v>0</v>
          </cell>
        </row>
        <row r="1387">
          <cell r="Q1387">
            <v>-1141307.8799999999</v>
          </cell>
          <cell r="S1387">
            <v>-914210.61</v>
          </cell>
          <cell r="U1387">
            <v>-257436.31</v>
          </cell>
          <cell r="V1387">
            <v>-123129.47</v>
          </cell>
          <cell r="W1387">
            <v>-165482.70000000001</v>
          </cell>
          <cell r="Y1387">
            <v>-526042.42000000004</v>
          </cell>
          <cell r="AA1387">
            <v>-796452.44</v>
          </cell>
          <cell r="AJ1387">
            <v>-1394192.1741666666</v>
          </cell>
          <cell r="AN1387">
            <v>-1167752.3874999997</v>
          </cell>
          <cell r="AR1387">
            <v>-793256.64041666675</v>
          </cell>
          <cell r="AV1387">
            <v>-564501.59541666671</v>
          </cell>
          <cell r="AZ1387">
            <v>-744659.59375</v>
          </cell>
        </row>
        <row r="1388">
          <cell r="Q1388">
            <v>0</v>
          </cell>
          <cell r="S1388">
            <v>0</v>
          </cell>
          <cell r="U1388">
            <v>0</v>
          </cell>
          <cell r="V1388">
            <v>0</v>
          </cell>
          <cell r="W1388">
            <v>0</v>
          </cell>
          <cell r="Y1388">
            <v>0</v>
          </cell>
          <cell r="AA1388">
            <v>0</v>
          </cell>
          <cell r="AJ1388">
            <v>-3615344.5333333332</v>
          </cell>
          <cell r="AN1388">
            <v>-2230835.6</v>
          </cell>
          <cell r="AR1388">
            <v>0</v>
          </cell>
          <cell r="AV1388">
            <v>0</v>
          </cell>
          <cell r="AZ1388">
            <v>0</v>
          </cell>
        </row>
        <row r="1389">
          <cell r="Q1389">
            <v>0</v>
          </cell>
          <cell r="S1389">
            <v>0</v>
          </cell>
          <cell r="U1389">
            <v>0</v>
          </cell>
          <cell r="V1389">
            <v>0</v>
          </cell>
          <cell r="W1389">
            <v>0</v>
          </cell>
          <cell r="Y1389">
            <v>0</v>
          </cell>
          <cell r="AA1389">
            <v>0</v>
          </cell>
          <cell r="AJ1389">
            <v>-520833.33333333331</v>
          </cell>
          <cell r="AN1389">
            <v>0</v>
          </cell>
          <cell r="AR1389">
            <v>0</v>
          </cell>
          <cell r="AV1389">
            <v>0</v>
          </cell>
          <cell r="AZ1389">
            <v>0</v>
          </cell>
        </row>
        <row r="1390">
          <cell r="Q1390">
            <v>0</v>
          </cell>
          <cell r="S1390">
            <v>0</v>
          </cell>
          <cell r="U1390">
            <v>0</v>
          </cell>
          <cell r="V1390">
            <v>0</v>
          </cell>
          <cell r="W1390">
            <v>0</v>
          </cell>
          <cell r="Y1390">
            <v>0</v>
          </cell>
          <cell r="AA1390">
            <v>0</v>
          </cell>
          <cell r="AJ1390">
            <v>0</v>
          </cell>
          <cell r="AN1390">
            <v>0</v>
          </cell>
          <cell r="AR1390">
            <v>0</v>
          </cell>
          <cell r="AV1390">
            <v>0</v>
          </cell>
          <cell r="AZ1390">
            <v>0</v>
          </cell>
        </row>
        <row r="1391">
          <cell r="Q1391">
            <v>0</v>
          </cell>
          <cell r="S1391">
            <v>0</v>
          </cell>
          <cell r="U1391">
            <v>0</v>
          </cell>
          <cell r="V1391">
            <v>0</v>
          </cell>
          <cell r="W1391">
            <v>0</v>
          </cell>
          <cell r="Y1391">
            <v>0</v>
          </cell>
          <cell r="AA1391">
            <v>0</v>
          </cell>
          <cell r="AJ1391">
            <v>0</v>
          </cell>
          <cell r="AN1391">
            <v>0</v>
          </cell>
          <cell r="AR1391">
            <v>0</v>
          </cell>
          <cell r="AV1391">
            <v>0</v>
          </cell>
          <cell r="AZ1391">
            <v>0</v>
          </cell>
        </row>
        <row r="1392">
          <cell r="Q1392">
            <v>-800000</v>
          </cell>
          <cell r="S1392">
            <v>-800000</v>
          </cell>
          <cell r="U1392">
            <v>-1050000</v>
          </cell>
          <cell r="V1392">
            <v>-1050000</v>
          </cell>
          <cell r="W1392">
            <v>-1435000</v>
          </cell>
          <cell r="Y1392">
            <v>-1435000</v>
          </cell>
          <cell r="AA1392">
            <v>-1666000</v>
          </cell>
          <cell r="AJ1392">
            <v>-441033.33333333331</v>
          </cell>
          <cell r="AN1392">
            <v>-661450</v>
          </cell>
          <cell r="AR1392">
            <v>-884991.66666666663</v>
          </cell>
          <cell r="AV1392">
            <v>-1240666.6666666667</v>
          </cell>
          <cell r="AZ1392">
            <v>-1174756.25</v>
          </cell>
        </row>
        <row r="1393">
          <cell r="Q1393">
            <v>0</v>
          </cell>
          <cell r="S1393">
            <v>0</v>
          </cell>
          <cell r="U1393">
            <v>0</v>
          </cell>
          <cell r="V1393">
            <v>0</v>
          </cell>
          <cell r="W1393">
            <v>0</v>
          </cell>
          <cell r="Y1393">
            <v>0</v>
          </cell>
          <cell r="AA1393">
            <v>0</v>
          </cell>
          <cell r="AJ1393">
            <v>0</v>
          </cell>
          <cell r="AN1393">
            <v>0</v>
          </cell>
          <cell r="AR1393">
            <v>0</v>
          </cell>
          <cell r="AV1393">
            <v>0</v>
          </cell>
          <cell r="AZ1393">
            <v>0</v>
          </cell>
        </row>
        <row r="1394">
          <cell r="AV1394">
            <v>0</v>
          </cell>
          <cell r="AZ1394">
            <v>-24722</v>
          </cell>
        </row>
        <row r="1395">
          <cell r="Q1395">
            <v>0</v>
          </cell>
          <cell r="S1395">
            <v>0</v>
          </cell>
          <cell r="U1395">
            <v>0</v>
          </cell>
          <cell r="V1395">
            <v>0</v>
          </cell>
          <cell r="W1395">
            <v>0</v>
          </cell>
          <cell r="Y1395">
            <v>0</v>
          </cell>
          <cell r="AA1395">
            <v>0</v>
          </cell>
          <cell r="AJ1395">
            <v>0</v>
          </cell>
          <cell r="AN1395">
            <v>0</v>
          </cell>
          <cell r="AR1395">
            <v>0</v>
          </cell>
          <cell r="AV1395">
            <v>0</v>
          </cell>
          <cell r="AZ1395">
            <v>0</v>
          </cell>
        </row>
        <row r="1396">
          <cell r="Q1396">
            <v>-56176.9</v>
          </cell>
          <cell r="S1396">
            <v>0</v>
          </cell>
          <cell r="U1396">
            <v>0</v>
          </cell>
          <cell r="V1396">
            <v>0</v>
          </cell>
          <cell r="W1396">
            <v>0</v>
          </cell>
          <cell r="Y1396">
            <v>0</v>
          </cell>
          <cell r="AA1396">
            <v>0</v>
          </cell>
          <cell r="AJ1396">
            <v>-39323.830000000009</v>
          </cell>
          <cell r="AN1396">
            <v>-35110.562500000007</v>
          </cell>
          <cell r="AR1396">
            <v>-19193.774166666666</v>
          </cell>
          <cell r="AV1396">
            <v>-7958.394166666666</v>
          </cell>
          <cell r="AZ1396">
            <v>0</v>
          </cell>
        </row>
        <row r="1397">
          <cell r="Q1397">
            <v>-4067257.04</v>
          </cell>
          <cell r="S1397">
            <v>-4924632.04</v>
          </cell>
          <cell r="U1397">
            <v>-1604149.96</v>
          </cell>
          <cell r="V1397">
            <v>-1914045.96</v>
          </cell>
          <cell r="W1397">
            <v>-2207614.96</v>
          </cell>
          <cell r="Y1397">
            <v>-2747629.96</v>
          </cell>
          <cell r="AA1397">
            <v>-3309053.96</v>
          </cell>
          <cell r="AJ1397">
            <v>-3193988.5737499991</v>
          </cell>
          <cell r="AN1397">
            <v>-3305578.8699999996</v>
          </cell>
          <cell r="AR1397">
            <v>-3319676.3433333333</v>
          </cell>
          <cell r="AV1397">
            <v>-3310437.4416666669</v>
          </cell>
          <cell r="AZ1397">
            <v>-3280674.7408333332</v>
          </cell>
        </row>
        <row r="1398">
          <cell r="Q1398">
            <v>0</v>
          </cell>
          <cell r="S1398">
            <v>0</v>
          </cell>
          <cell r="U1398">
            <v>0</v>
          </cell>
          <cell r="V1398">
            <v>0</v>
          </cell>
          <cell r="W1398">
            <v>0</v>
          </cell>
          <cell r="Y1398">
            <v>0</v>
          </cell>
          <cell r="AA1398">
            <v>0</v>
          </cell>
          <cell r="AJ1398">
            <v>0</v>
          </cell>
          <cell r="AN1398">
            <v>0</v>
          </cell>
          <cell r="AR1398">
            <v>0</v>
          </cell>
          <cell r="AV1398">
            <v>0</v>
          </cell>
          <cell r="AZ1398">
            <v>0</v>
          </cell>
        </row>
        <row r="1399">
          <cell r="Q1399">
            <v>-101827.74</v>
          </cell>
          <cell r="S1399">
            <v>-135770.32</v>
          </cell>
          <cell r="U1399">
            <v>-169712.9</v>
          </cell>
          <cell r="V1399">
            <v>-186684.19</v>
          </cell>
          <cell r="W1399">
            <v>-203655.48</v>
          </cell>
          <cell r="Y1399">
            <v>-17028.39</v>
          </cell>
          <cell r="AA1399">
            <v>-51085.05</v>
          </cell>
          <cell r="AJ1399">
            <v>-87379.35083333333</v>
          </cell>
          <cell r="AN1399">
            <v>-100228.13083333331</v>
          </cell>
          <cell r="AR1399">
            <v>-125222.68791666668</v>
          </cell>
          <cell r="AV1399">
            <v>-119622.65125</v>
          </cell>
          <cell r="AZ1399">
            <v>-114098.66791666667</v>
          </cell>
        </row>
        <row r="1400">
          <cell r="Q1400">
            <v>-101827.74</v>
          </cell>
          <cell r="S1400">
            <v>-135770.32</v>
          </cell>
          <cell r="U1400">
            <v>-169712.9</v>
          </cell>
          <cell r="V1400">
            <v>-186684.19</v>
          </cell>
          <cell r="W1400">
            <v>-203655.48</v>
          </cell>
          <cell r="Y1400">
            <v>-17028.39</v>
          </cell>
          <cell r="AA1400">
            <v>-51085.05</v>
          </cell>
          <cell r="AJ1400">
            <v>-87379.35083333333</v>
          </cell>
          <cell r="AN1400">
            <v>-100228.13083333331</v>
          </cell>
          <cell r="AR1400">
            <v>-125222.68791666668</v>
          </cell>
          <cell r="AV1400">
            <v>-119622.65125</v>
          </cell>
          <cell r="AZ1400">
            <v>-114098.66791666667</v>
          </cell>
        </row>
        <row r="1401">
          <cell r="Q1401">
            <v>-26635.02</v>
          </cell>
          <cell r="S1401">
            <v>-35513.360000000001</v>
          </cell>
          <cell r="U1401">
            <v>-44391.7</v>
          </cell>
          <cell r="V1401">
            <v>-48830.87</v>
          </cell>
          <cell r="W1401">
            <v>-53270.04</v>
          </cell>
          <cell r="Y1401">
            <v>-5111.3500000000004</v>
          </cell>
          <cell r="AA1401">
            <v>-15334.01</v>
          </cell>
          <cell r="AJ1401">
            <v>-24444.919166666663</v>
          </cell>
          <cell r="AN1401">
            <v>-26974.059166666662</v>
          </cell>
          <cell r="AR1401">
            <v>-33439.047916666656</v>
          </cell>
          <cell r="AV1401">
            <v>-32631.491250000003</v>
          </cell>
          <cell r="AZ1401">
            <v>-32720.147916666669</v>
          </cell>
        </row>
        <row r="1402">
          <cell r="Q1402">
            <v>-26635.02</v>
          </cell>
          <cell r="S1402">
            <v>-35513.360000000001</v>
          </cell>
          <cell r="U1402">
            <v>-44391.7</v>
          </cell>
          <cell r="V1402">
            <v>-48830.87</v>
          </cell>
          <cell r="W1402">
            <v>-53270.04</v>
          </cell>
          <cell r="Y1402">
            <v>-5111.3500000000004</v>
          </cell>
          <cell r="AA1402">
            <v>-15334.01</v>
          </cell>
          <cell r="AJ1402">
            <v>-24444.919166666663</v>
          </cell>
          <cell r="AN1402">
            <v>-26974.059166666662</v>
          </cell>
          <cell r="AR1402">
            <v>-33439.047916666656</v>
          </cell>
          <cell r="AV1402">
            <v>-32631.491250000003</v>
          </cell>
          <cell r="AZ1402">
            <v>-32720.147916666669</v>
          </cell>
        </row>
        <row r="1403">
          <cell r="Q1403">
            <v>0</v>
          </cell>
          <cell r="S1403">
            <v>0</v>
          </cell>
          <cell r="U1403">
            <v>0</v>
          </cell>
          <cell r="V1403">
            <v>0</v>
          </cell>
          <cell r="W1403">
            <v>0</v>
          </cell>
          <cell r="Y1403">
            <v>0</v>
          </cell>
          <cell r="AA1403">
            <v>0</v>
          </cell>
          <cell r="AJ1403">
            <v>0</v>
          </cell>
          <cell r="AN1403">
            <v>0</v>
          </cell>
          <cell r="AR1403">
            <v>0</v>
          </cell>
          <cell r="AV1403">
            <v>0</v>
          </cell>
          <cell r="AZ1403">
            <v>0</v>
          </cell>
        </row>
        <row r="1404">
          <cell r="Q1404">
            <v>-3306566.26</v>
          </cell>
          <cell r="S1404">
            <v>0</v>
          </cell>
          <cell r="U1404">
            <v>0</v>
          </cell>
          <cell r="V1404">
            <v>0</v>
          </cell>
          <cell r="W1404">
            <v>0</v>
          </cell>
          <cell r="Y1404">
            <v>0</v>
          </cell>
          <cell r="AA1404">
            <v>0</v>
          </cell>
          <cell r="AJ1404">
            <v>-2830755.9858333338</v>
          </cell>
          <cell r="AN1404">
            <v>-2329694.21</v>
          </cell>
          <cell r="AR1404">
            <v>-1437163.7879166666</v>
          </cell>
          <cell r="AV1404">
            <v>-415044.45583333331</v>
          </cell>
          <cell r="AZ1404">
            <v>0</v>
          </cell>
        </row>
        <row r="1405">
          <cell r="Q1405">
            <v>0</v>
          </cell>
          <cell r="S1405">
            <v>0</v>
          </cell>
          <cell r="U1405">
            <v>0</v>
          </cell>
          <cell r="V1405">
            <v>0</v>
          </cell>
          <cell r="W1405">
            <v>0</v>
          </cell>
          <cell r="Y1405">
            <v>0</v>
          </cell>
          <cell r="AA1405">
            <v>0</v>
          </cell>
          <cell r="AJ1405">
            <v>0</v>
          </cell>
          <cell r="AN1405">
            <v>0</v>
          </cell>
          <cell r="AR1405">
            <v>0</v>
          </cell>
          <cell r="AV1405">
            <v>0</v>
          </cell>
          <cell r="AZ1405">
            <v>0</v>
          </cell>
        </row>
        <row r="1406">
          <cell r="Q1406">
            <v>-132972</v>
          </cell>
          <cell r="S1406">
            <v>-197972</v>
          </cell>
          <cell r="U1406">
            <v>-262972</v>
          </cell>
          <cell r="V1406">
            <v>-295472</v>
          </cell>
          <cell r="W1406">
            <v>-327972</v>
          </cell>
          <cell r="Y1406">
            <v>52370.5</v>
          </cell>
          <cell r="AA1406">
            <v>-206250</v>
          </cell>
          <cell r="AJ1406">
            <v>-155951.875</v>
          </cell>
          <cell r="AN1406">
            <v>-166387.54166666666</v>
          </cell>
          <cell r="AR1406">
            <v>-171533.35416666666</v>
          </cell>
          <cell r="AV1406">
            <v>-213410</v>
          </cell>
          <cell r="AZ1406">
            <v>-244364.33333333334</v>
          </cell>
        </row>
        <row r="1407">
          <cell r="U1407">
            <v>0</v>
          </cell>
          <cell r="V1407">
            <v>0</v>
          </cell>
          <cell r="W1407">
            <v>0</v>
          </cell>
          <cell r="Y1407">
            <v>0</v>
          </cell>
          <cell r="AA1407">
            <v>0</v>
          </cell>
          <cell r="AJ1407">
            <v>0</v>
          </cell>
          <cell r="AN1407">
            <v>-66666.666666666672</v>
          </cell>
          <cell r="AR1407">
            <v>-66666.666666666672</v>
          </cell>
          <cell r="AV1407">
            <v>-66666.666666666672</v>
          </cell>
          <cell r="AZ1407">
            <v>0</v>
          </cell>
        </row>
        <row r="1408">
          <cell r="Q1408">
            <v>-125861.02</v>
          </cell>
          <cell r="S1408">
            <v>-122897.5</v>
          </cell>
          <cell r="U1408">
            <v>-119874.4</v>
          </cell>
          <cell r="V1408">
            <v>-118340.14</v>
          </cell>
          <cell r="W1408">
            <v>-116790.54</v>
          </cell>
          <cell r="Y1408">
            <v>-113644.7</v>
          </cell>
          <cell r="AA1408">
            <v>-110435.63</v>
          </cell>
          <cell r="AJ1408">
            <v>-134322.13166666665</v>
          </cell>
          <cell r="AN1408">
            <v>-128679.08416666665</v>
          </cell>
          <cell r="AR1408">
            <v>-122806.88875</v>
          </cell>
          <cell r="AV1408">
            <v>-116696.26208333332</v>
          </cell>
          <cell r="AZ1408">
            <v>-110337.5245833333</v>
          </cell>
        </row>
        <row r="1409">
          <cell r="Q1409">
            <v>-2377988.75</v>
          </cell>
          <cell r="S1409">
            <v>-3148065.75</v>
          </cell>
          <cell r="U1409">
            <v>-1366953.49</v>
          </cell>
          <cell r="V1409">
            <v>-1551784.49</v>
          </cell>
          <cell r="W1409">
            <v>-1667092.49</v>
          </cell>
          <cell r="Y1409">
            <v>-1843541.49</v>
          </cell>
          <cell r="AA1409">
            <v>-2059311.49</v>
          </cell>
          <cell r="AJ1409">
            <v>-2041488.5445833334</v>
          </cell>
          <cell r="AN1409">
            <v>-2065672.4058333335</v>
          </cell>
          <cell r="AR1409">
            <v>-2129740.5274999994</v>
          </cell>
          <cell r="AV1409">
            <v>-2190439.4408333329</v>
          </cell>
          <cell r="AZ1409">
            <v>-2150164.8275000001</v>
          </cell>
        </row>
        <row r="1410">
          <cell r="Q1410">
            <v>0</v>
          </cell>
          <cell r="S1410">
            <v>0</v>
          </cell>
          <cell r="U1410">
            <v>0</v>
          </cell>
          <cell r="V1410">
            <v>0</v>
          </cell>
          <cell r="W1410">
            <v>0</v>
          </cell>
          <cell r="Y1410">
            <v>0</v>
          </cell>
          <cell r="AA1410">
            <v>0</v>
          </cell>
          <cell r="AJ1410">
            <v>0</v>
          </cell>
          <cell r="AN1410">
            <v>0</v>
          </cell>
          <cell r="AR1410">
            <v>0</v>
          </cell>
          <cell r="AV1410">
            <v>0</v>
          </cell>
          <cell r="AZ1410">
            <v>0</v>
          </cell>
        </row>
        <row r="1411">
          <cell r="Q1411">
            <v>-1193290.47</v>
          </cell>
          <cell r="S1411">
            <v>-226170.97</v>
          </cell>
          <cell r="U1411">
            <v>-450980.51</v>
          </cell>
          <cell r="V1411">
            <v>-579891.88</v>
          </cell>
          <cell r="W1411">
            <v>-664550.25</v>
          </cell>
          <cell r="Y1411">
            <v>-898783.15</v>
          </cell>
          <cell r="AA1411">
            <v>-1125742.67</v>
          </cell>
          <cell r="AJ1411">
            <v>-730895.30666666664</v>
          </cell>
          <cell r="AN1411">
            <v>-758239.11124999996</v>
          </cell>
          <cell r="AR1411">
            <v>-783413.85291666666</v>
          </cell>
          <cell r="AV1411">
            <v>-825834.85708333331</v>
          </cell>
          <cell r="AZ1411">
            <v>-848794.6758333334</v>
          </cell>
        </row>
        <row r="1412">
          <cell r="Q1412">
            <v>0</v>
          </cell>
          <cell r="S1412">
            <v>0</v>
          </cell>
          <cell r="U1412">
            <v>0</v>
          </cell>
          <cell r="V1412">
            <v>0</v>
          </cell>
          <cell r="W1412">
            <v>0</v>
          </cell>
          <cell r="Y1412">
            <v>0</v>
          </cell>
          <cell r="AA1412">
            <v>0</v>
          </cell>
          <cell r="AJ1412">
            <v>0</v>
          </cell>
          <cell r="AN1412">
            <v>0</v>
          </cell>
          <cell r="AR1412">
            <v>0</v>
          </cell>
          <cell r="AV1412">
            <v>0</v>
          </cell>
          <cell r="AZ1412">
            <v>0</v>
          </cell>
        </row>
        <row r="1413">
          <cell r="Q1413">
            <v>-450000</v>
          </cell>
          <cell r="S1413">
            <v>-446691</v>
          </cell>
          <cell r="U1413">
            <v>0</v>
          </cell>
          <cell r="V1413">
            <v>0</v>
          </cell>
          <cell r="W1413">
            <v>-198529.5</v>
          </cell>
          <cell r="Y1413">
            <v>-198529.5</v>
          </cell>
          <cell r="AA1413">
            <v>-409467</v>
          </cell>
          <cell r="AJ1413">
            <v>-240717</v>
          </cell>
          <cell r="AN1413">
            <v>-219485.25</v>
          </cell>
          <cell r="AR1413">
            <v>-240165.35416666666</v>
          </cell>
          <cell r="AV1413">
            <v>-340326.29166666669</v>
          </cell>
          <cell r="AZ1413">
            <v>-673138.875</v>
          </cell>
        </row>
        <row r="1414">
          <cell r="Q1414">
            <v>-468483.86</v>
          </cell>
          <cell r="S1414">
            <v>-435972.99</v>
          </cell>
          <cell r="U1414">
            <v>-385657.92</v>
          </cell>
          <cell r="V1414">
            <v>-378451.97</v>
          </cell>
          <cell r="W1414">
            <v>-366705.14</v>
          </cell>
          <cell r="Y1414">
            <v>-344174.36</v>
          </cell>
          <cell r="AA1414">
            <v>-338895.05</v>
          </cell>
          <cell r="AJ1414">
            <v>-487721.17500000005</v>
          </cell>
          <cell r="AN1414">
            <v>-463577.13666666666</v>
          </cell>
          <cell r="AR1414">
            <v>-423943.58499999996</v>
          </cell>
          <cell r="AV1414">
            <v>-377974.6966666666</v>
          </cell>
          <cell r="AZ1414">
            <v>-327948.96374999994</v>
          </cell>
        </row>
        <row r="1415">
          <cell r="Q1415">
            <v>-12000</v>
          </cell>
          <cell r="S1415">
            <v>-20000</v>
          </cell>
          <cell r="U1415">
            <v>-22250</v>
          </cell>
          <cell r="V1415">
            <v>-4500</v>
          </cell>
          <cell r="W1415">
            <v>-6750</v>
          </cell>
          <cell r="Y1415">
            <v>-11250</v>
          </cell>
          <cell r="AA1415">
            <v>-15750</v>
          </cell>
          <cell r="AJ1415">
            <v>-500</v>
          </cell>
          <cell r="AN1415">
            <v>-6593.75</v>
          </cell>
          <cell r="AR1415">
            <v>-9677.0833333333339</v>
          </cell>
          <cell r="AV1415">
            <v>-14427.083333333334</v>
          </cell>
          <cell r="AZ1415">
            <v>-11427.083333333334</v>
          </cell>
        </row>
        <row r="1416">
          <cell r="Q1416">
            <v>-1055220.03</v>
          </cell>
          <cell r="S1416">
            <v>-1136515.97</v>
          </cell>
          <cell r="U1416">
            <v>-174621.01</v>
          </cell>
          <cell r="V1416">
            <v>-220266.01</v>
          </cell>
          <cell r="W1416">
            <v>-311486.44</v>
          </cell>
          <cell r="Y1416">
            <v>-400991.04</v>
          </cell>
          <cell r="AA1416">
            <v>-588173.22</v>
          </cell>
          <cell r="AJ1416">
            <v>-741400.73749999993</v>
          </cell>
          <cell r="AN1416">
            <v>-755804.97458333347</v>
          </cell>
          <cell r="AR1416">
            <v>-660048.12791666656</v>
          </cell>
          <cell r="AV1416">
            <v>-539283.40166666661</v>
          </cell>
          <cell r="AZ1416">
            <v>-473103.91541666671</v>
          </cell>
        </row>
        <row r="1417">
          <cell r="Q1417">
            <v>-173891.11</v>
          </cell>
          <cell r="S1417">
            <v>-289818.52</v>
          </cell>
          <cell r="U1417">
            <v>-29851.31</v>
          </cell>
          <cell r="V1417">
            <v>-59702.62</v>
          </cell>
          <cell r="W1417">
            <v>-89553.93</v>
          </cell>
          <cell r="Y1417">
            <v>-149256.54999999999</v>
          </cell>
          <cell r="AA1417">
            <v>-208959.17</v>
          </cell>
          <cell r="AJ1417">
            <v>-7245.4629166666664</v>
          </cell>
          <cell r="AN1417">
            <v>-88189.360416666663</v>
          </cell>
          <cell r="AR1417">
            <v>-118040.67041666666</v>
          </cell>
          <cell r="AV1417">
            <v>-180448.26416666669</v>
          </cell>
          <cell r="AZ1417">
            <v>-194070.82666666666</v>
          </cell>
        </row>
        <row r="1418">
          <cell r="Q1418">
            <v>-51500</v>
          </cell>
          <cell r="S1418">
            <v>-85833.34</v>
          </cell>
          <cell r="U1418">
            <v>-8840.8700000000008</v>
          </cell>
          <cell r="V1418">
            <v>-17681.7</v>
          </cell>
          <cell r="W1418">
            <v>-26522.53</v>
          </cell>
          <cell r="Y1418">
            <v>-44204.19</v>
          </cell>
          <cell r="AA1418">
            <v>-61885.85</v>
          </cell>
          <cell r="AJ1418">
            <v>-2145.8333333333335</v>
          </cell>
          <cell r="AN1418">
            <v>-26118.370416666668</v>
          </cell>
          <cell r="AR1418">
            <v>-34959.213749999995</v>
          </cell>
          <cell r="AV1418">
            <v>-53441.997083333328</v>
          </cell>
          <cell r="AZ1418">
            <v>-57476.484583333331</v>
          </cell>
        </row>
        <row r="1419">
          <cell r="Q1419">
            <v>-51500</v>
          </cell>
          <cell r="S1419">
            <v>-85833.34</v>
          </cell>
          <cell r="U1419">
            <v>-8840.8700000000008</v>
          </cell>
          <cell r="V1419">
            <v>-17681.7</v>
          </cell>
          <cell r="W1419">
            <v>-26522.53</v>
          </cell>
          <cell r="Y1419">
            <v>-44204.19</v>
          </cell>
          <cell r="AA1419">
            <v>-61885.85</v>
          </cell>
          <cell r="AJ1419">
            <v>-2145.8333333333335</v>
          </cell>
          <cell r="AN1419">
            <v>-26118.370416666668</v>
          </cell>
          <cell r="AR1419">
            <v>-34959.213749999995</v>
          </cell>
          <cell r="AV1419">
            <v>-53441.997083333328</v>
          </cell>
          <cell r="AZ1419">
            <v>-57476.484583333331</v>
          </cell>
        </row>
        <row r="1420">
          <cell r="AA1420">
            <v>0</v>
          </cell>
          <cell r="AJ1420">
            <v>0</v>
          </cell>
          <cell r="AN1420">
            <v>0</v>
          </cell>
          <cell r="AR1420">
            <v>0</v>
          </cell>
          <cell r="AV1420">
            <v>-416.66666666666669</v>
          </cell>
          <cell r="AZ1420">
            <v>-833.33333333333337</v>
          </cell>
        </row>
        <row r="1421">
          <cell r="Q1421">
            <v>0</v>
          </cell>
          <cell r="S1421">
            <v>0</v>
          </cell>
          <cell r="U1421">
            <v>0</v>
          </cell>
          <cell r="V1421">
            <v>0</v>
          </cell>
          <cell r="W1421">
            <v>0</v>
          </cell>
          <cell r="Y1421">
            <v>0</v>
          </cell>
          <cell r="AA1421">
            <v>0</v>
          </cell>
          <cell r="AJ1421">
            <v>0</v>
          </cell>
          <cell r="AN1421">
            <v>0</v>
          </cell>
          <cell r="AR1421">
            <v>0</v>
          </cell>
          <cell r="AV1421">
            <v>0</v>
          </cell>
          <cell r="AZ1421">
            <v>0</v>
          </cell>
        </row>
        <row r="1422">
          <cell r="Q1422">
            <v>-47149.83</v>
          </cell>
          <cell r="S1422">
            <v>0</v>
          </cell>
          <cell r="U1422">
            <v>0</v>
          </cell>
          <cell r="V1422">
            <v>0</v>
          </cell>
          <cell r="W1422">
            <v>0</v>
          </cell>
          <cell r="Y1422">
            <v>0</v>
          </cell>
          <cell r="AA1422">
            <v>0</v>
          </cell>
          <cell r="AJ1422">
            <v>-17797.571249999997</v>
          </cell>
          <cell r="AN1422">
            <v>-11714.443333333335</v>
          </cell>
          <cell r="AR1422">
            <v>-7854.0525000000007</v>
          </cell>
          <cell r="AV1422">
            <v>-1964.5762500000001</v>
          </cell>
          <cell r="AZ1422">
            <v>0</v>
          </cell>
        </row>
        <row r="1423">
          <cell r="AV1423">
            <v>0</v>
          </cell>
          <cell r="AZ1423">
            <v>0</v>
          </cell>
        </row>
        <row r="1424">
          <cell r="AR1424">
            <v>0</v>
          </cell>
          <cell r="AV1424">
            <v>-87756.628749999989</v>
          </cell>
          <cell r="AZ1424">
            <v>-644529.85000000009</v>
          </cell>
        </row>
        <row r="1425">
          <cell r="AV1425">
            <v>0</v>
          </cell>
          <cell r="AZ1425">
            <v>0</v>
          </cell>
        </row>
        <row r="1426">
          <cell r="AV1426">
            <v>0</v>
          </cell>
          <cell r="AZ1426">
            <v>0</v>
          </cell>
        </row>
        <row r="1427">
          <cell r="AA1427">
            <v>0</v>
          </cell>
          <cell r="AR1427">
            <v>0</v>
          </cell>
          <cell r="AV1427">
            <v>-875.83333333333337</v>
          </cell>
          <cell r="AZ1427">
            <v>-7882.5</v>
          </cell>
        </row>
        <row r="1428">
          <cell r="AA1428">
            <v>0</v>
          </cell>
          <cell r="AR1428">
            <v>0</v>
          </cell>
          <cell r="AV1428">
            <v>-875.83333333333337</v>
          </cell>
          <cell r="AZ1428">
            <v>-7882.5</v>
          </cell>
        </row>
        <row r="1429">
          <cell r="AA1429">
            <v>0</v>
          </cell>
          <cell r="AR1429">
            <v>0</v>
          </cell>
          <cell r="AV1429">
            <v>-1532.7083333333333</v>
          </cell>
          <cell r="AZ1429">
            <v>-13794.375</v>
          </cell>
        </row>
        <row r="1430">
          <cell r="AA1430">
            <v>0</v>
          </cell>
          <cell r="AR1430">
            <v>0</v>
          </cell>
          <cell r="AV1430">
            <v>-15327.083333333334</v>
          </cell>
          <cell r="AZ1430">
            <v>-137943.75</v>
          </cell>
        </row>
        <row r="1431">
          <cell r="AA1431">
            <v>0</v>
          </cell>
          <cell r="AR1431">
            <v>0</v>
          </cell>
          <cell r="AV1431">
            <v>-6568.75</v>
          </cell>
          <cell r="AZ1431">
            <v>-24085.416666666668</v>
          </cell>
        </row>
        <row r="1432">
          <cell r="AA1432">
            <v>0</v>
          </cell>
          <cell r="AR1432">
            <v>0</v>
          </cell>
          <cell r="AV1432">
            <v>-1094.7916666666667</v>
          </cell>
          <cell r="AZ1432">
            <v>-9853.125</v>
          </cell>
        </row>
        <row r="1433">
          <cell r="AA1433">
            <v>0</v>
          </cell>
          <cell r="AR1433">
            <v>0</v>
          </cell>
          <cell r="AV1433">
            <v>0</v>
          </cell>
          <cell r="AZ1433">
            <v>0</v>
          </cell>
        </row>
        <row r="1434">
          <cell r="AV1434">
            <v>0</v>
          </cell>
          <cell r="AZ1434">
            <v>0</v>
          </cell>
        </row>
        <row r="1435">
          <cell r="AV1435">
            <v>0</v>
          </cell>
          <cell r="AZ1435">
            <v>0</v>
          </cell>
        </row>
        <row r="1436">
          <cell r="AV1436">
            <v>0</v>
          </cell>
          <cell r="AZ1436">
            <v>0</v>
          </cell>
        </row>
        <row r="1437">
          <cell r="AV1437">
            <v>0</v>
          </cell>
          <cell r="AZ1437">
            <v>0</v>
          </cell>
        </row>
        <row r="1438">
          <cell r="AV1438">
            <v>-94173.208333333328</v>
          </cell>
          <cell r="AZ1438">
            <v>-873833.875</v>
          </cell>
        </row>
        <row r="1439">
          <cell r="AV1439">
            <v>-2189.5833333333335</v>
          </cell>
          <cell r="AZ1439">
            <v>-19706.25</v>
          </cell>
        </row>
        <row r="1440">
          <cell r="AV1440">
            <v>0</v>
          </cell>
          <cell r="AZ1440">
            <v>0</v>
          </cell>
        </row>
        <row r="1441">
          <cell r="AV1441">
            <v>0</v>
          </cell>
          <cell r="AZ1441">
            <v>0</v>
          </cell>
        </row>
        <row r="1442">
          <cell r="AV1442">
            <v>0</v>
          </cell>
          <cell r="AZ1442">
            <v>0</v>
          </cell>
        </row>
        <row r="1443">
          <cell r="AV1443">
            <v>-1094.7916666666667</v>
          </cell>
          <cell r="AZ1443">
            <v>-9853.125</v>
          </cell>
        </row>
        <row r="1444">
          <cell r="AV1444">
            <v>0</v>
          </cell>
          <cell r="AZ1444">
            <v>0</v>
          </cell>
        </row>
        <row r="1445">
          <cell r="AV1445">
            <v>0</v>
          </cell>
          <cell r="AZ1445">
            <v>0</v>
          </cell>
        </row>
        <row r="1446">
          <cell r="AV1446">
            <v>0</v>
          </cell>
          <cell r="AZ1446">
            <v>0</v>
          </cell>
        </row>
        <row r="1447">
          <cell r="AV1447">
            <v>0</v>
          </cell>
          <cell r="AZ1447">
            <v>0</v>
          </cell>
        </row>
        <row r="1448">
          <cell r="U1448">
            <v>-15253885.119999999</v>
          </cell>
          <cell r="V1448">
            <v>-14906969.26</v>
          </cell>
          <cell r="W1448">
            <v>-14348397.539999999</v>
          </cell>
          <cell r="Y1448">
            <v>-13587687.189999999</v>
          </cell>
          <cell r="AA1448">
            <v>-12877073.34</v>
          </cell>
          <cell r="AJ1448">
            <v>0</v>
          </cell>
          <cell r="AN1448">
            <v>-1935595.9433333334</v>
          </cell>
          <cell r="AR1448">
            <v>-6739250.61625</v>
          </cell>
          <cell r="AV1448">
            <v>-11017168.754999999</v>
          </cell>
          <cell r="AZ1448">
            <v>-9573430.5791666657</v>
          </cell>
        </row>
        <row r="1449">
          <cell r="Q1449">
            <v>-22739197.710000001</v>
          </cell>
          <cell r="S1449">
            <v>0</v>
          </cell>
          <cell r="U1449">
            <v>0</v>
          </cell>
          <cell r="V1449">
            <v>0</v>
          </cell>
          <cell r="W1449">
            <v>0</v>
          </cell>
          <cell r="Y1449">
            <v>0</v>
          </cell>
          <cell r="AA1449">
            <v>0</v>
          </cell>
          <cell r="AJ1449">
            <v>-19961333.408750001</v>
          </cell>
          <cell r="AN1449">
            <v>-18027089.832083341</v>
          </cell>
          <cell r="AR1449">
            <v>-10422132.283750001</v>
          </cell>
          <cell r="AV1449">
            <v>-2842399.7137499996</v>
          </cell>
          <cell r="AZ1449">
            <v>0</v>
          </cell>
        </row>
        <row r="1450">
          <cell r="Q1450">
            <v>-45846943.020000003</v>
          </cell>
          <cell r="S1450">
            <v>-45259391.049999997</v>
          </cell>
          <cell r="U1450">
            <v>-44869994.159999996</v>
          </cell>
          <cell r="V1450">
            <v>-44544949.149999999</v>
          </cell>
          <cell r="W1450">
            <v>-44066127.07</v>
          </cell>
          <cell r="Y1450">
            <v>-43473648.030000001</v>
          </cell>
          <cell r="AA1450">
            <v>-43002486.130000003</v>
          </cell>
          <cell r="AJ1450">
            <v>-1910289.2925000002</v>
          </cell>
          <cell r="AN1450">
            <v>-17024115.043333333</v>
          </cell>
          <cell r="AR1450">
            <v>-31736847.115416665</v>
          </cell>
          <cell r="AV1450">
            <v>-44155354.499583326</v>
          </cell>
          <cell r="AZ1450">
            <v>-30807831.670000002</v>
          </cell>
        </row>
        <row r="1451">
          <cell r="Q1451">
            <v>-5284492</v>
          </cell>
          <cell r="S1451">
            <v>-7277948.79</v>
          </cell>
          <cell r="U1451">
            <v>-47214426.090000004</v>
          </cell>
          <cell r="V1451">
            <v>-42951910.009999998</v>
          </cell>
          <cell r="W1451">
            <v>-53765020</v>
          </cell>
          <cell r="Y1451">
            <v>-136888713.97</v>
          </cell>
          <cell r="AA1451">
            <v>-90779508.310000002</v>
          </cell>
          <cell r="AJ1451">
            <v>-4079302.875</v>
          </cell>
          <cell r="AN1451">
            <v>-10215434.367083333</v>
          </cell>
          <cell r="AR1451">
            <v>-35971356.855416663</v>
          </cell>
          <cell r="AV1451">
            <v>-66217350.58625</v>
          </cell>
          <cell r="AZ1451">
            <v>-91946591.767499998</v>
          </cell>
        </row>
        <row r="1452">
          <cell r="Q1452">
            <v>-146627437</v>
          </cell>
          <cell r="S1452">
            <v>-174733257.81999999</v>
          </cell>
          <cell r="U1452">
            <v>-153346024.08000001</v>
          </cell>
          <cell r="V1452">
            <v>-131389310.18000001</v>
          </cell>
          <cell r="W1452">
            <v>-122462280.81</v>
          </cell>
          <cell r="Y1452">
            <v>-132728656.68000001</v>
          </cell>
          <cell r="AA1452">
            <v>-94851571.670000002</v>
          </cell>
          <cell r="AJ1452">
            <v>-35063785.458333336</v>
          </cell>
          <cell r="AN1452">
            <v>-90200928.605000004</v>
          </cell>
          <cell r="AR1452">
            <v>-132804927.82749999</v>
          </cell>
          <cell r="AV1452">
            <v>-129416185.69541667</v>
          </cell>
          <cell r="AZ1452">
            <v>-101565399.33375001</v>
          </cell>
        </row>
        <row r="1453">
          <cell r="Q1453">
            <v>-3042121</v>
          </cell>
          <cell r="S1453">
            <v>-3199319.12</v>
          </cell>
          <cell r="U1453">
            <v>-36843688.369999997</v>
          </cell>
          <cell r="V1453">
            <v>-29512015.59</v>
          </cell>
          <cell r="W1453">
            <v>-31061844.82</v>
          </cell>
          <cell r="Y1453">
            <v>-90773648.450000003</v>
          </cell>
          <cell r="AA1453">
            <v>-68807119.890000001</v>
          </cell>
          <cell r="AJ1453">
            <v>-5544070.416666667</v>
          </cell>
          <cell r="AN1453">
            <v>-8978652.6970833335</v>
          </cell>
          <cell r="AR1453">
            <v>-24550238.513750002</v>
          </cell>
          <cell r="AV1453">
            <v>-47266621.321666658</v>
          </cell>
          <cell r="AZ1453">
            <v>-70688125.567916662</v>
          </cell>
        </row>
        <row r="1454">
          <cell r="Q1454">
            <v>-62495473</v>
          </cell>
          <cell r="S1454">
            <v>-70238454.790000007</v>
          </cell>
          <cell r="U1454">
            <v>-51097143.75</v>
          </cell>
          <cell r="V1454">
            <v>-34581627.18</v>
          </cell>
          <cell r="W1454">
            <v>-31546380.68</v>
          </cell>
          <cell r="Y1454">
            <v>-34071970.619999997</v>
          </cell>
          <cell r="AA1454">
            <v>-25151454.940000001</v>
          </cell>
          <cell r="AJ1454">
            <v>-12955949.791666666</v>
          </cell>
          <cell r="AN1454">
            <v>-33141180.537916671</v>
          </cell>
          <cell r="AR1454">
            <v>-44026800.607500009</v>
          </cell>
          <cell r="AV1454">
            <v>-39986123.31333334</v>
          </cell>
          <cell r="AZ1454">
            <v>-28822538.374166667</v>
          </cell>
        </row>
        <row r="1455">
          <cell r="Q1455">
            <v>0</v>
          </cell>
          <cell r="S1455">
            <v>0</v>
          </cell>
          <cell r="U1455">
            <v>0</v>
          </cell>
          <cell r="V1455">
            <v>0</v>
          </cell>
          <cell r="W1455">
            <v>0</v>
          </cell>
          <cell r="Y1455">
            <v>0</v>
          </cell>
          <cell r="AA1455">
            <v>0</v>
          </cell>
          <cell r="AJ1455">
            <v>494570.625</v>
          </cell>
          <cell r="AN1455">
            <v>0</v>
          </cell>
          <cell r="AR1455">
            <v>0</v>
          </cell>
          <cell r="AV1455">
            <v>0</v>
          </cell>
          <cell r="AZ1455">
            <v>0</v>
          </cell>
        </row>
        <row r="1456">
          <cell r="Q1456">
            <v>337205</v>
          </cell>
          <cell r="S1456">
            <v>337205</v>
          </cell>
          <cell r="U1456">
            <v>0</v>
          </cell>
          <cell r="V1456">
            <v>0</v>
          </cell>
          <cell r="W1456">
            <v>0</v>
          </cell>
          <cell r="Y1456">
            <v>0</v>
          </cell>
          <cell r="AA1456">
            <v>0</v>
          </cell>
          <cell r="AJ1456">
            <v>426179.54166666669</v>
          </cell>
          <cell r="AN1456">
            <v>495807.125</v>
          </cell>
          <cell r="AR1456">
            <v>493291.95833333331</v>
          </cell>
          <cell r="AV1456">
            <v>70251.041666666672</v>
          </cell>
          <cell r="AZ1456">
            <v>0</v>
          </cell>
        </row>
        <row r="1457">
          <cell r="Q1457">
            <v>0</v>
          </cell>
          <cell r="S1457">
            <v>0</v>
          </cell>
          <cell r="U1457">
            <v>0</v>
          </cell>
          <cell r="V1457">
            <v>0</v>
          </cell>
          <cell r="W1457">
            <v>0</v>
          </cell>
          <cell r="Y1457">
            <v>0</v>
          </cell>
          <cell r="AA1457">
            <v>0</v>
          </cell>
          <cell r="AJ1457">
            <v>1379983.5416666667</v>
          </cell>
          <cell r="AN1457">
            <v>0</v>
          </cell>
          <cell r="AR1457">
            <v>0</v>
          </cell>
          <cell r="AV1457">
            <v>0</v>
          </cell>
          <cell r="AZ1457">
            <v>0</v>
          </cell>
        </row>
        <row r="1458">
          <cell r="Q1458">
            <v>187642</v>
          </cell>
          <cell r="S1458">
            <v>187642</v>
          </cell>
          <cell r="U1458">
            <v>0</v>
          </cell>
          <cell r="V1458">
            <v>0</v>
          </cell>
          <cell r="W1458">
            <v>0</v>
          </cell>
          <cell r="Y1458">
            <v>0</v>
          </cell>
          <cell r="AA1458">
            <v>0</v>
          </cell>
          <cell r="AJ1458">
            <v>153891.5</v>
          </cell>
          <cell r="AN1458">
            <v>192735.5</v>
          </cell>
          <cell r="AR1458">
            <v>184477.29166666666</v>
          </cell>
          <cell r="AV1458">
            <v>39092.083333333336</v>
          </cell>
          <cell r="AZ1458">
            <v>0</v>
          </cell>
        </row>
        <row r="1459">
          <cell r="Q1459">
            <v>28158</v>
          </cell>
          <cell r="S1459">
            <v>28158</v>
          </cell>
          <cell r="U1459">
            <v>0</v>
          </cell>
          <cell r="V1459">
            <v>0</v>
          </cell>
          <cell r="W1459">
            <v>0</v>
          </cell>
          <cell r="Y1459">
            <v>0</v>
          </cell>
          <cell r="AA1459">
            <v>0</v>
          </cell>
          <cell r="AJ1459">
            <v>41793.75</v>
          </cell>
          <cell r="AN1459">
            <v>40971.75</v>
          </cell>
          <cell r="AR1459">
            <v>29832.458333333332</v>
          </cell>
          <cell r="AV1459">
            <v>5866.25</v>
          </cell>
          <cell r="AZ1459">
            <v>0</v>
          </cell>
        </row>
        <row r="1460">
          <cell r="Q1460">
            <v>17952</v>
          </cell>
          <cell r="S1460">
            <v>17952</v>
          </cell>
          <cell r="U1460">
            <v>0</v>
          </cell>
          <cell r="V1460">
            <v>0</v>
          </cell>
          <cell r="W1460">
            <v>0</v>
          </cell>
          <cell r="Y1460">
            <v>0</v>
          </cell>
          <cell r="AA1460">
            <v>0</v>
          </cell>
          <cell r="AJ1460">
            <v>62107.25</v>
          </cell>
          <cell r="AN1460">
            <v>54741.875</v>
          </cell>
          <cell r="AR1460">
            <v>26282.958333333332</v>
          </cell>
          <cell r="AV1460">
            <v>3740</v>
          </cell>
          <cell r="AZ1460">
            <v>0</v>
          </cell>
        </row>
        <row r="1461">
          <cell r="Q1461">
            <v>0</v>
          </cell>
          <cell r="S1461">
            <v>0</v>
          </cell>
          <cell r="U1461">
            <v>0</v>
          </cell>
          <cell r="V1461">
            <v>0</v>
          </cell>
          <cell r="W1461">
            <v>0</v>
          </cell>
          <cell r="Y1461">
            <v>0</v>
          </cell>
          <cell r="AA1461">
            <v>0</v>
          </cell>
          <cell r="AJ1461">
            <v>-43831.358333333337</v>
          </cell>
          <cell r="AN1461">
            <v>-43831.358333333337</v>
          </cell>
          <cell r="AR1461">
            <v>0</v>
          </cell>
          <cell r="AV1461">
            <v>0</v>
          </cell>
          <cell r="AZ1461">
            <v>0</v>
          </cell>
        </row>
        <row r="1462">
          <cell r="Q1462">
            <v>0</v>
          </cell>
          <cell r="S1462">
            <v>0</v>
          </cell>
          <cell r="U1462">
            <v>0</v>
          </cell>
          <cell r="V1462">
            <v>0</v>
          </cell>
          <cell r="W1462">
            <v>0</v>
          </cell>
          <cell r="Y1462">
            <v>0</v>
          </cell>
          <cell r="AA1462">
            <v>0</v>
          </cell>
          <cell r="AJ1462">
            <v>-6020.6500000000005</v>
          </cell>
          <cell r="AN1462">
            <v>-6020.6500000000005</v>
          </cell>
          <cell r="AR1462">
            <v>0</v>
          </cell>
          <cell r="AV1462">
            <v>0</v>
          </cell>
          <cell r="AZ1462">
            <v>0</v>
          </cell>
        </row>
        <row r="1463">
          <cell r="Q1463">
            <v>-83392136</v>
          </cell>
          <cell r="S1463">
            <v>-131126367.93000001</v>
          </cell>
          <cell r="U1463">
            <v>-116413391.34</v>
          </cell>
          <cell r="V1463">
            <v>-109603898.62</v>
          </cell>
          <cell r="W1463">
            <v>-99191965.030000001</v>
          </cell>
          <cell r="Y1463">
            <v>0</v>
          </cell>
          <cell r="AA1463">
            <v>0</v>
          </cell>
          <cell r="AJ1463">
            <v>-12611336.333333334</v>
          </cell>
          <cell r="AN1463">
            <v>-48323100.975833327</v>
          </cell>
          <cell r="AR1463">
            <v>-70565554.460833326</v>
          </cell>
          <cell r="AV1463">
            <v>-59775370.419166662</v>
          </cell>
          <cell r="AZ1463">
            <v>-22250213.276666667</v>
          </cell>
        </row>
        <row r="1464">
          <cell r="Q1464">
            <v>0</v>
          </cell>
          <cell r="S1464">
            <v>0</v>
          </cell>
          <cell r="U1464">
            <v>0</v>
          </cell>
          <cell r="V1464">
            <v>0</v>
          </cell>
          <cell r="W1464">
            <v>0</v>
          </cell>
          <cell r="Y1464">
            <v>0</v>
          </cell>
          <cell r="AA1464">
            <v>0</v>
          </cell>
          <cell r="AJ1464">
            <v>-3697037.0833333335</v>
          </cell>
          <cell r="AN1464">
            <v>0</v>
          </cell>
          <cell r="AR1464">
            <v>0</v>
          </cell>
          <cell r="AV1464">
            <v>0</v>
          </cell>
          <cell r="AZ1464">
            <v>0</v>
          </cell>
        </row>
        <row r="1465">
          <cell r="Q1465">
            <v>0</v>
          </cell>
          <cell r="S1465">
            <v>0</v>
          </cell>
          <cell r="U1465">
            <v>0</v>
          </cell>
          <cell r="V1465">
            <v>0</v>
          </cell>
          <cell r="W1465">
            <v>0</v>
          </cell>
          <cell r="Y1465">
            <v>0</v>
          </cell>
          <cell r="AA1465">
            <v>0</v>
          </cell>
          <cell r="AJ1465">
            <v>0</v>
          </cell>
          <cell r="AN1465">
            <v>0</v>
          </cell>
          <cell r="AR1465">
            <v>0</v>
          </cell>
          <cell r="AV1465">
            <v>0</v>
          </cell>
          <cell r="AZ1465">
            <v>0</v>
          </cell>
        </row>
        <row r="1466">
          <cell r="Q1466">
            <v>-89829695</v>
          </cell>
          <cell r="S1466">
            <v>-126532001.87</v>
          </cell>
          <cell r="U1466">
            <v>-78552028.540000007</v>
          </cell>
          <cell r="V1466">
            <v>-64924091.229999997</v>
          </cell>
          <cell r="W1466">
            <v>-60608616.539999999</v>
          </cell>
          <cell r="Y1466">
            <v>0</v>
          </cell>
          <cell r="AA1466">
            <v>0</v>
          </cell>
          <cell r="AJ1466">
            <v>-9694466.416666666</v>
          </cell>
          <cell r="AN1466">
            <v>-42255288.224166669</v>
          </cell>
          <cell r="AR1466">
            <v>-55882172.519166671</v>
          </cell>
          <cell r="AV1466">
            <v>-46489706.810833335</v>
          </cell>
          <cell r="AZ1466">
            <v>-13734060.17</v>
          </cell>
        </row>
        <row r="1467">
          <cell r="Q1467">
            <v>0</v>
          </cell>
          <cell r="S1467">
            <v>0</v>
          </cell>
          <cell r="U1467">
            <v>0</v>
          </cell>
          <cell r="V1467">
            <v>0</v>
          </cell>
          <cell r="W1467">
            <v>0</v>
          </cell>
          <cell r="Y1467">
            <v>0</v>
          </cell>
          <cell r="AA1467">
            <v>0</v>
          </cell>
          <cell r="AJ1467">
            <v>-33882.5</v>
          </cell>
          <cell r="AN1467">
            <v>0</v>
          </cell>
          <cell r="AR1467">
            <v>0</v>
          </cell>
          <cell r="AV1467">
            <v>0</v>
          </cell>
          <cell r="AZ1467">
            <v>0</v>
          </cell>
        </row>
        <row r="1468">
          <cell r="Q1468">
            <v>-2249252</v>
          </cell>
          <cell r="S1468">
            <v>0</v>
          </cell>
          <cell r="U1468">
            <v>0</v>
          </cell>
          <cell r="V1468">
            <v>0</v>
          </cell>
          <cell r="W1468">
            <v>0</v>
          </cell>
          <cell r="Y1468">
            <v>0</v>
          </cell>
          <cell r="AA1468">
            <v>0</v>
          </cell>
          <cell r="AJ1468">
            <v>-217795.08333333334</v>
          </cell>
          <cell r="AN1468">
            <v>-311513.91666666669</v>
          </cell>
          <cell r="AR1468">
            <v>-311513.91666666669</v>
          </cell>
          <cell r="AV1468">
            <v>-93718.833333333328</v>
          </cell>
          <cell r="AZ1468">
            <v>0</v>
          </cell>
        </row>
        <row r="1469">
          <cell r="Q1469">
            <v>0</v>
          </cell>
          <cell r="S1469">
            <v>0</v>
          </cell>
          <cell r="U1469">
            <v>0</v>
          </cell>
          <cell r="V1469">
            <v>0</v>
          </cell>
          <cell r="W1469">
            <v>0</v>
          </cell>
          <cell r="Y1469">
            <v>0</v>
          </cell>
          <cell r="AA1469">
            <v>0</v>
          </cell>
          <cell r="AJ1469">
            <v>1246.9166666666667</v>
          </cell>
          <cell r="AN1469">
            <v>0</v>
          </cell>
          <cell r="AR1469">
            <v>0</v>
          </cell>
          <cell r="AV1469">
            <v>0</v>
          </cell>
          <cell r="AZ1469">
            <v>0</v>
          </cell>
        </row>
        <row r="1470">
          <cell r="Q1470">
            <v>0</v>
          </cell>
          <cell r="S1470">
            <v>0</v>
          </cell>
          <cell r="U1470">
            <v>0</v>
          </cell>
          <cell r="V1470">
            <v>0</v>
          </cell>
          <cell r="W1470">
            <v>0</v>
          </cell>
          <cell r="Y1470">
            <v>0</v>
          </cell>
          <cell r="AA1470">
            <v>0</v>
          </cell>
          <cell r="AJ1470">
            <v>0</v>
          </cell>
          <cell r="AN1470">
            <v>0</v>
          </cell>
          <cell r="AR1470">
            <v>0</v>
          </cell>
          <cell r="AV1470">
            <v>0</v>
          </cell>
          <cell r="AZ1470">
            <v>0</v>
          </cell>
        </row>
        <row r="1471">
          <cell r="Q1471">
            <v>-3858235</v>
          </cell>
          <cell r="S1471">
            <v>0</v>
          </cell>
          <cell r="U1471">
            <v>0</v>
          </cell>
          <cell r="V1471">
            <v>0</v>
          </cell>
          <cell r="W1471">
            <v>0</v>
          </cell>
          <cell r="Y1471">
            <v>0</v>
          </cell>
          <cell r="AA1471">
            <v>0</v>
          </cell>
          <cell r="AJ1471">
            <v>-335751.04166666669</v>
          </cell>
          <cell r="AN1471">
            <v>-496510.83333333331</v>
          </cell>
          <cell r="AR1471">
            <v>-496510.83333333331</v>
          </cell>
          <cell r="AV1471">
            <v>-160759.79166666666</v>
          </cell>
          <cell r="AZ1471">
            <v>0</v>
          </cell>
        </row>
        <row r="1472">
          <cell r="Q1472">
            <v>0</v>
          </cell>
          <cell r="S1472">
            <v>0</v>
          </cell>
          <cell r="U1472">
            <v>0</v>
          </cell>
          <cell r="V1472">
            <v>0</v>
          </cell>
          <cell r="W1472">
            <v>0</v>
          </cell>
          <cell r="Y1472">
            <v>0</v>
          </cell>
          <cell r="AA1472">
            <v>0</v>
          </cell>
          <cell r="AJ1472">
            <v>496.16666666666669</v>
          </cell>
          <cell r="AN1472">
            <v>0</v>
          </cell>
          <cell r="AR1472">
            <v>0</v>
          </cell>
          <cell r="AV1472">
            <v>0</v>
          </cell>
          <cell r="AZ1472">
            <v>0</v>
          </cell>
        </row>
        <row r="1473">
          <cell r="Q1473">
            <v>322134</v>
          </cell>
          <cell r="S1473">
            <v>322134</v>
          </cell>
          <cell r="U1473">
            <v>0</v>
          </cell>
          <cell r="V1473">
            <v>0</v>
          </cell>
          <cell r="W1473">
            <v>0</v>
          </cell>
          <cell r="Y1473">
            <v>0</v>
          </cell>
          <cell r="AA1473">
            <v>0</v>
          </cell>
          <cell r="AJ1473">
            <v>143802</v>
          </cell>
          <cell r="AN1473">
            <v>210868.125</v>
          </cell>
          <cell r="AR1473">
            <v>210808.41666666666</v>
          </cell>
          <cell r="AV1473">
            <v>67111.25</v>
          </cell>
          <cell r="AZ1473">
            <v>0</v>
          </cell>
        </row>
        <row r="1474">
          <cell r="Q1474">
            <v>596946</v>
          </cell>
          <cell r="S1474">
            <v>596946</v>
          </cell>
          <cell r="U1474">
            <v>0</v>
          </cell>
          <cell r="V1474">
            <v>0</v>
          </cell>
          <cell r="W1474">
            <v>0</v>
          </cell>
          <cell r="Y1474">
            <v>0</v>
          </cell>
          <cell r="AA1474">
            <v>0</v>
          </cell>
          <cell r="AJ1474">
            <v>128731.25</v>
          </cell>
          <cell r="AN1474">
            <v>251938.625</v>
          </cell>
          <cell r="AR1474">
            <v>250346.83333333334</v>
          </cell>
          <cell r="AV1474">
            <v>124363.75</v>
          </cell>
          <cell r="AZ1474">
            <v>0</v>
          </cell>
        </row>
        <row r="1475">
          <cell r="Q1475">
            <v>0</v>
          </cell>
          <cell r="S1475">
            <v>0</v>
          </cell>
          <cell r="U1475">
            <v>0</v>
          </cell>
          <cell r="V1475">
            <v>0</v>
          </cell>
          <cell r="W1475">
            <v>0</v>
          </cell>
          <cell r="Y1475">
            <v>0</v>
          </cell>
          <cell r="AA1475">
            <v>0</v>
          </cell>
          <cell r="AJ1475">
            <v>0</v>
          </cell>
          <cell r="AN1475">
            <v>0</v>
          </cell>
          <cell r="AR1475">
            <v>0</v>
          </cell>
          <cell r="AV1475">
            <v>0</v>
          </cell>
          <cell r="AZ1475">
            <v>0</v>
          </cell>
        </row>
        <row r="1476">
          <cell r="Q1476">
            <v>0</v>
          </cell>
          <cell r="S1476">
            <v>0</v>
          </cell>
          <cell r="U1476">
            <v>0</v>
          </cell>
          <cell r="V1476">
            <v>0</v>
          </cell>
          <cell r="W1476">
            <v>0</v>
          </cell>
          <cell r="Y1476">
            <v>0</v>
          </cell>
          <cell r="AA1476">
            <v>0</v>
          </cell>
          <cell r="AJ1476">
            <v>0</v>
          </cell>
          <cell r="AN1476">
            <v>0</v>
          </cell>
          <cell r="AR1476">
            <v>0</v>
          </cell>
          <cell r="AV1476">
            <v>0</v>
          </cell>
          <cell r="AZ1476">
            <v>0</v>
          </cell>
        </row>
        <row r="1477">
          <cell r="Q1477">
            <v>0</v>
          </cell>
          <cell r="S1477">
            <v>0</v>
          </cell>
          <cell r="U1477">
            <v>0</v>
          </cell>
          <cell r="V1477">
            <v>0</v>
          </cell>
          <cell r="W1477">
            <v>0</v>
          </cell>
          <cell r="Y1477">
            <v>0</v>
          </cell>
          <cell r="AA1477">
            <v>0</v>
          </cell>
          <cell r="AJ1477">
            <v>0</v>
          </cell>
          <cell r="AN1477">
            <v>0</v>
          </cell>
          <cell r="AR1477">
            <v>0</v>
          </cell>
          <cell r="AV1477">
            <v>0</v>
          </cell>
          <cell r="AZ1477">
            <v>0</v>
          </cell>
        </row>
        <row r="1478">
          <cell r="Q1478">
            <v>0</v>
          </cell>
          <cell r="S1478">
            <v>0</v>
          </cell>
          <cell r="U1478">
            <v>0</v>
          </cell>
          <cell r="V1478">
            <v>0</v>
          </cell>
          <cell r="W1478">
            <v>0</v>
          </cell>
          <cell r="Y1478">
            <v>0</v>
          </cell>
          <cell r="AA1478">
            <v>0</v>
          </cell>
          <cell r="AJ1478">
            <v>0</v>
          </cell>
          <cell r="AN1478">
            <v>0</v>
          </cell>
          <cell r="AR1478">
            <v>0</v>
          </cell>
          <cell r="AV1478">
            <v>0</v>
          </cell>
          <cell r="AZ1478">
            <v>0</v>
          </cell>
        </row>
        <row r="1479">
          <cell r="Q1479">
            <v>-5703829.3499999996</v>
          </cell>
          <cell r="S1479">
            <v>-5703829.3499999996</v>
          </cell>
          <cell r="U1479">
            <v>-5538136.6100000003</v>
          </cell>
          <cell r="V1479">
            <v>-5334768.82</v>
          </cell>
          <cell r="W1479">
            <v>-5330002.57</v>
          </cell>
          <cell r="Y1479">
            <v>-5748539.3700000001</v>
          </cell>
          <cell r="AA1479">
            <v>-5748539.3700000001</v>
          </cell>
          <cell r="AJ1479">
            <v>-7046691.6079166671</v>
          </cell>
          <cell r="AN1479">
            <v>-6577921.217083334</v>
          </cell>
          <cell r="AR1479">
            <v>-6044138.8395833336</v>
          </cell>
          <cell r="AV1479">
            <v>-5645895.6695833318</v>
          </cell>
          <cell r="AZ1479">
            <v>-5659567.8966666674</v>
          </cell>
        </row>
        <row r="1480">
          <cell r="Q1480">
            <v>-2180468.58</v>
          </cell>
          <cell r="S1480">
            <v>-2164411.83</v>
          </cell>
          <cell r="U1480">
            <v>-2155602.66</v>
          </cell>
          <cell r="V1480">
            <v>-2155602.66</v>
          </cell>
          <cell r="W1480">
            <v>-2155602.66</v>
          </cell>
          <cell r="Y1480">
            <v>-2159969.66</v>
          </cell>
          <cell r="AA1480">
            <v>-2141041.9900000002</v>
          </cell>
          <cell r="AJ1480">
            <v>-4189567.5199999982</v>
          </cell>
          <cell r="AN1480">
            <v>-3478449.2999999993</v>
          </cell>
          <cell r="AR1480">
            <v>-2771708.0716666663</v>
          </cell>
          <cell r="AV1480">
            <v>-2097476.5595833338</v>
          </cell>
          <cell r="AZ1480">
            <v>-1721835.1758333331</v>
          </cell>
        </row>
        <row r="1481">
          <cell r="Q1481">
            <v>-96358.61</v>
          </cell>
          <cell r="S1481">
            <v>-92105.61</v>
          </cell>
          <cell r="U1481">
            <v>-90828.61</v>
          </cell>
          <cell r="V1481">
            <v>-90828.61</v>
          </cell>
          <cell r="W1481">
            <v>-90828.61</v>
          </cell>
          <cell r="Y1481">
            <v>-77696.61</v>
          </cell>
          <cell r="AA1481">
            <v>-77696.61</v>
          </cell>
          <cell r="AJ1481">
            <v>-147304.80166666667</v>
          </cell>
          <cell r="AN1481">
            <v>-123679.13500000005</v>
          </cell>
          <cell r="AR1481">
            <v>-102195.84541666666</v>
          </cell>
          <cell r="AV1481">
            <v>-84457.193333333329</v>
          </cell>
          <cell r="AZ1481">
            <v>-70434.401666666658</v>
          </cell>
        </row>
        <row r="1482">
          <cell r="Q1482">
            <v>0</v>
          </cell>
          <cell r="S1482">
            <v>0</v>
          </cell>
          <cell r="U1482">
            <v>0</v>
          </cell>
          <cell r="V1482">
            <v>0</v>
          </cell>
          <cell r="W1482">
            <v>0</v>
          </cell>
          <cell r="Y1482">
            <v>0</v>
          </cell>
          <cell r="AA1482">
            <v>0</v>
          </cell>
          <cell r="AJ1482">
            <v>0</v>
          </cell>
          <cell r="AN1482">
            <v>0</v>
          </cell>
          <cell r="AR1482">
            <v>0</v>
          </cell>
          <cell r="AV1482">
            <v>0</v>
          </cell>
          <cell r="AZ1482">
            <v>0</v>
          </cell>
        </row>
        <row r="1483">
          <cell r="Q1483">
            <v>-156915.16</v>
          </cell>
          <cell r="S1483">
            <v>-157071.22</v>
          </cell>
          <cell r="U1483">
            <v>-147703.67999999999</v>
          </cell>
          <cell r="V1483">
            <v>-147753.01</v>
          </cell>
          <cell r="W1483">
            <v>-148147.14000000001</v>
          </cell>
          <cell r="Y1483">
            <v>-148183.21</v>
          </cell>
          <cell r="AA1483">
            <v>-146145.63</v>
          </cell>
          <cell r="AJ1483">
            <v>-165375.01625000002</v>
          </cell>
          <cell r="AN1483">
            <v>-155593.65208333332</v>
          </cell>
          <cell r="AR1483">
            <v>-152024.71333333335</v>
          </cell>
          <cell r="AV1483">
            <v>-143251.48083333331</v>
          </cell>
          <cell r="AZ1483">
            <v>-92196.883333333317</v>
          </cell>
        </row>
        <row r="1484">
          <cell r="Q1484">
            <v>-493325.13</v>
          </cell>
          <cell r="S1484">
            <v>-446077.1</v>
          </cell>
          <cell r="U1484">
            <v>-406580.41</v>
          </cell>
          <cell r="V1484">
            <v>-404482.26</v>
          </cell>
          <cell r="W1484">
            <v>-448891.57</v>
          </cell>
          <cell r="Y1484">
            <v>-485771.23</v>
          </cell>
          <cell r="AA1484">
            <v>-530124.57999999996</v>
          </cell>
          <cell r="AJ1484">
            <v>-421708.8133333333</v>
          </cell>
          <cell r="AN1484">
            <v>-467797.61833333323</v>
          </cell>
          <cell r="AR1484">
            <v>-464473.02083333343</v>
          </cell>
          <cell r="AV1484">
            <v>-448426.25708333327</v>
          </cell>
          <cell r="AZ1484">
            <v>-325382.53875000001</v>
          </cell>
        </row>
        <row r="1485">
          <cell r="Q1485">
            <v>-9814381.7599999998</v>
          </cell>
          <cell r="S1485">
            <v>-9958249.6999999993</v>
          </cell>
          <cell r="U1485">
            <v>-10148679.85</v>
          </cell>
          <cell r="V1485">
            <v>-10183766.1</v>
          </cell>
          <cell r="W1485">
            <v>-10300305.710000001</v>
          </cell>
          <cell r="Y1485">
            <v>-10562930.16</v>
          </cell>
          <cell r="AA1485">
            <v>-10853505.689999999</v>
          </cell>
          <cell r="AJ1485">
            <v>-9877708.2725000009</v>
          </cell>
          <cell r="AN1485">
            <v>-10085280.320000002</v>
          </cell>
          <cell r="AR1485">
            <v>-10223412.430833332</v>
          </cell>
          <cell r="AV1485">
            <v>-10301385.624583334</v>
          </cell>
          <cell r="AZ1485">
            <v>-10211877.561666667</v>
          </cell>
        </row>
        <row r="1486">
          <cell r="Q1486">
            <v>-38407724.189999998</v>
          </cell>
          <cell r="S1486">
            <v>-37862453.899999999</v>
          </cell>
          <cell r="U1486">
            <v>-37217649.630000003</v>
          </cell>
          <cell r="V1486">
            <v>-36898152.020000003</v>
          </cell>
          <cell r="W1486">
            <v>-36897762.960000001</v>
          </cell>
          <cell r="Y1486">
            <v>-36494878.210000001</v>
          </cell>
          <cell r="AA1486">
            <v>-36252905.82</v>
          </cell>
          <cell r="AJ1486">
            <v>-39741337.699999996</v>
          </cell>
          <cell r="AN1486">
            <v>-39220873.08208333</v>
          </cell>
          <cell r="AR1486">
            <v>-38308646.715833329</v>
          </cell>
          <cell r="AV1486">
            <v>-36827052.832500003</v>
          </cell>
          <cell r="AZ1486">
            <v>-35008207.40208333</v>
          </cell>
        </row>
        <row r="1487">
          <cell r="Q1487">
            <v>-18424349.27</v>
          </cell>
          <cell r="S1487">
            <v>-18762662.010000002</v>
          </cell>
          <cell r="U1487">
            <v>-19548287.32</v>
          </cell>
          <cell r="V1487">
            <v>-20517183.539999999</v>
          </cell>
          <cell r="W1487">
            <v>-21527662.640000001</v>
          </cell>
          <cell r="Y1487">
            <v>-21971183.539999999</v>
          </cell>
          <cell r="AA1487">
            <v>-22555322.109999999</v>
          </cell>
          <cell r="AJ1487">
            <v>-16867196.293749999</v>
          </cell>
          <cell r="AN1487">
            <v>-18045655.948333334</v>
          </cell>
          <cell r="AR1487">
            <v>-19466867.16333333</v>
          </cell>
          <cell r="AV1487">
            <v>-20710784.743333332</v>
          </cell>
          <cell r="AZ1487">
            <v>-21235453.459166665</v>
          </cell>
        </row>
        <row r="1488">
          <cell r="Q1488">
            <v>0</v>
          </cell>
          <cell r="S1488">
            <v>0</v>
          </cell>
          <cell r="U1488">
            <v>0</v>
          </cell>
          <cell r="V1488">
            <v>0</v>
          </cell>
          <cell r="W1488">
            <v>0</v>
          </cell>
          <cell r="Y1488">
            <v>0</v>
          </cell>
          <cell r="AA1488">
            <v>0</v>
          </cell>
          <cell r="AJ1488">
            <v>-305849.84499999997</v>
          </cell>
          <cell r="AN1488">
            <v>0</v>
          </cell>
          <cell r="AR1488">
            <v>0</v>
          </cell>
          <cell r="AV1488">
            <v>0</v>
          </cell>
          <cell r="AZ1488">
            <v>0</v>
          </cell>
        </row>
        <row r="1489">
          <cell r="Q1489">
            <v>-20298892.399999999</v>
          </cell>
          <cell r="S1489">
            <v>-21179628.649999999</v>
          </cell>
          <cell r="U1489">
            <v>-22944967.27</v>
          </cell>
          <cell r="V1489">
            <v>-23365290.359999999</v>
          </cell>
          <cell r="W1489">
            <v>-23484038.18</v>
          </cell>
          <cell r="Y1489">
            <v>-24168660.719999999</v>
          </cell>
          <cell r="AA1489">
            <v>-24744281.829999998</v>
          </cell>
          <cell r="AJ1489">
            <v>-17200543.927499998</v>
          </cell>
          <cell r="AN1489">
            <v>-19244718.727500003</v>
          </cell>
          <cell r="AR1489">
            <v>-21366762.397916667</v>
          </cell>
          <cell r="AV1489">
            <v>-23150241.051666666</v>
          </cell>
          <cell r="AZ1489">
            <v>-24340624.892916668</v>
          </cell>
        </row>
        <row r="1490">
          <cell r="Q1490">
            <v>-3375333.02</v>
          </cell>
          <cell r="S1490">
            <v>-3375333.02</v>
          </cell>
          <cell r="U1490">
            <v>-3369236.18</v>
          </cell>
          <cell r="V1490">
            <v>-3374983.18</v>
          </cell>
          <cell r="W1490">
            <v>-3374983.18</v>
          </cell>
          <cell r="Y1490">
            <v>-3374983.18</v>
          </cell>
          <cell r="AA1490">
            <v>-3374983.18</v>
          </cell>
          <cell r="AJ1490">
            <v>-3375352.3079166673</v>
          </cell>
          <cell r="AN1490">
            <v>-3374259.14</v>
          </cell>
          <cell r="AR1490">
            <v>-3372436.5983333332</v>
          </cell>
          <cell r="AV1490">
            <v>-3374098.2300000004</v>
          </cell>
          <cell r="AZ1490">
            <v>-3374784.47</v>
          </cell>
        </row>
        <row r="1491">
          <cell r="Q1491">
            <v>-1561823.95</v>
          </cell>
          <cell r="S1491">
            <v>-1548865.95</v>
          </cell>
          <cell r="U1491">
            <v>-1653833.95</v>
          </cell>
          <cell r="V1491">
            <v>-1664735.95</v>
          </cell>
          <cell r="W1491">
            <v>-1647253.95</v>
          </cell>
          <cell r="Y1491">
            <v>-1628234.95</v>
          </cell>
          <cell r="AA1491">
            <v>-1632176.95</v>
          </cell>
          <cell r="AJ1491">
            <v>-1516607.0391666663</v>
          </cell>
          <cell r="AN1491">
            <v>-1550014.5624999998</v>
          </cell>
          <cell r="AR1491">
            <v>-1590715.1274999997</v>
          </cell>
          <cell r="AV1491">
            <v>-1608556.678333333</v>
          </cell>
          <cell r="AZ1491">
            <v>-1591925.0466666666</v>
          </cell>
        </row>
        <row r="1492">
          <cell r="Q1492">
            <v>-20968.5</v>
          </cell>
          <cell r="S1492">
            <v>-20968.5</v>
          </cell>
          <cell r="U1492">
            <v>-20968.5</v>
          </cell>
          <cell r="V1492">
            <v>-20968.5</v>
          </cell>
          <cell r="W1492">
            <v>-20968.5</v>
          </cell>
          <cell r="Y1492">
            <v>-20968.5</v>
          </cell>
          <cell r="AA1492">
            <v>-20968.5</v>
          </cell>
          <cell r="AJ1492">
            <v>-20941.8</v>
          </cell>
          <cell r="AN1492">
            <v>-21039.898333333331</v>
          </cell>
          <cell r="AR1492">
            <v>-21016.611666666668</v>
          </cell>
          <cell r="AV1492">
            <v>-20864.270833333332</v>
          </cell>
          <cell r="AZ1492">
            <v>-20030.4375</v>
          </cell>
        </row>
        <row r="1493">
          <cell r="Q1493">
            <v>-12063.15</v>
          </cell>
          <cell r="S1493">
            <v>-12063.15</v>
          </cell>
          <cell r="U1493">
            <v>-12063.15</v>
          </cell>
          <cell r="V1493">
            <v>-12063.15</v>
          </cell>
          <cell r="W1493">
            <v>-12063.15</v>
          </cell>
          <cell r="Y1493">
            <v>-12063.15</v>
          </cell>
          <cell r="AA1493">
            <v>-13547.57</v>
          </cell>
          <cell r="AJ1493">
            <v>-12063.149999999996</v>
          </cell>
          <cell r="AN1493">
            <v>-12063.149999999996</v>
          </cell>
          <cell r="AR1493">
            <v>-12063.149999999996</v>
          </cell>
          <cell r="AV1493">
            <v>-13065.6075</v>
          </cell>
          <cell r="AZ1493">
            <v>-18116.427500000002</v>
          </cell>
        </row>
        <row r="1494">
          <cell r="Q1494">
            <v>-338</v>
          </cell>
          <cell r="S1494">
            <v>-338</v>
          </cell>
          <cell r="U1494">
            <v>-338</v>
          </cell>
          <cell r="V1494">
            <v>-338</v>
          </cell>
          <cell r="W1494">
            <v>-338</v>
          </cell>
          <cell r="Y1494">
            <v>-338</v>
          </cell>
          <cell r="AA1494">
            <v>-338</v>
          </cell>
          <cell r="AJ1494">
            <v>-338</v>
          </cell>
          <cell r="AN1494">
            <v>-338</v>
          </cell>
          <cell r="AR1494">
            <v>-338</v>
          </cell>
          <cell r="AV1494">
            <v>-338</v>
          </cell>
          <cell r="AZ1494">
            <v>-338</v>
          </cell>
        </row>
        <row r="1495">
          <cell r="Q1495">
            <v>-156752.21</v>
          </cell>
          <cell r="S1495">
            <v>-137372.69</v>
          </cell>
          <cell r="U1495">
            <v>-53846.38</v>
          </cell>
          <cell r="V1495">
            <v>-47025.33</v>
          </cell>
          <cell r="W1495">
            <v>-52226.720000000001</v>
          </cell>
          <cell r="Y1495">
            <v>-70259.08</v>
          </cell>
          <cell r="AA1495">
            <v>-70263.960000000006</v>
          </cell>
          <cell r="AJ1495">
            <v>-138342.32416666663</v>
          </cell>
          <cell r="AN1495">
            <v>-132643.47874999998</v>
          </cell>
          <cell r="AR1495">
            <v>-111391.26749999997</v>
          </cell>
          <cell r="AV1495">
            <v>-93822.723750000005</v>
          </cell>
          <cell r="AZ1495">
            <v>-93356.091250000012</v>
          </cell>
        </row>
        <row r="1496">
          <cell r="Q1496">
            <v>0</v>
          </cell>
          <cell r="S1496">
            <v>0</v>
          </cell>
          <cell r="U1496">
            <v>0</v>
          </cell>
          <cell r="V1496">
            <v>0</v>
          </cell>
          <cell r="W1496">
            <v>0</v>
          </cell>
          <cell r="Y1496">
            <v>0</v>
          </cell>
          <cell r="AA1496">
            <v>0</v>
          </cell>
          <cell r="AJ1496">
            <v>-44443.38041666666</v>
          </cell>
          <cell r="AN1496">
            <v>-22158.974999999995</v>
          </cell>
          <cell r="AR1496">
            <v>-3667.188333333333</v>
          </cell>
          <cell r="AV1496">
            <v>0</v>
          </cell>
          <cell r="AZ1496">
            <v>0</v>
          </cell>
        </row>
        <row r="1497">
          <cell r="Q1497">
            <v>-5000</v>
          </cell>
          <cell r="S1497">
            <v>-5000</v>
          </cell>
          <cell r="U1497">
            <v>-5000</v>
          </cell>
          <cell r="V1497">
            <v>-5000</v>
          </cell>
          <cell r="W1497">
            <v>-5000</v>
          </cell>
          <cell r="Y1497">
            <v>-5000</v>
          </cell>
          <cell r="AA1497">
            <v>-5000</v>
          </cell>
          <cell r="AJ1497">
            <v>-5000</v>
          </cell>
          <cell r="AN1497">
            <v>-5000</v>
          </cell>
          <cell r="AR1497">
            <v>-5000</v>
          </cell>
          <cell r="AV1497">
            <v>-5000</v>
          </cell>
          <cell r="AZ1497">
            <v>-5000</v>
          </cell>
        </row>
        <row r="1498">
          <cell r="Q1498">
            <v>0</v>
          </cell>
          <cell r="S1498">
            <v>0</v>
          </cell>
          <cell r="U1498">
            <v>0</v>
          </cell>
          <cell r="V1498">
            <v>0</v>
          </cell>
          <cell r="W1498">
            <v>0</v>
          </cell>
          <cell r="Y1498">
            <v>0</v>
          </cell>
          <cell r="AA1498">
            <v>0</v>
          </cell>
          <cell r="AJ1498">
            <v>0</v>
          </cell>
          <cell r="AN1498">
            <v>0</v>
          </cell>
          <cell r="AR1498">
            <v>0</v>
          </cell>
          <cell r="AV1498">
            <v>0</v>
          </cell>
          <cell r="AZ1498">
            <v>0</v>
          </cell>
        </row>
        <row r="1499">
          <cell r="Q1499">
            <v>-1948000</v>
          </cell>
          <cell r="S1499">
            <v>-1948000</v>
          </cell>
          <cell r="U1499">
            <v>-1948000</v>
          </cell>
          <cell r="V1499">
            <v>-1948000</v>
          </cell>
          <cell r="W1499">
            <v>-1948000</v>
          </cell>
          <cell r="Y1499">
            <v>-275000</v>
          </cell>
          <cell r="AA1499">
            <v>0</v>
          </cell>
          <cell r="AJ1499">
            <v>-2078634.375</v>
          </cell>
          <cell r="AN1499">
            <v>-2053435.625</v>
          </cell>
          <cell r="AR1499">
            <v>-1805921.0416666667</v>
          </cell>
          <cell r="AV1499">
            <v>-1101000</v>
          </cell>
          <cell r="AZ1499">
            <v>-451666.66666666669</v>
          </cell>
        </row>
        <row r="1500">
          <cell r="Q1500">
            <v>-30851482.609999999</v>
          </cell>
          <cell r="S1500">
            <v>-34234965.18</v>
          </cell>
          <cell r="U1500">
            <v>-35299440</v>
          </cell>
          <cell r="V1500">
            <v>-34869554.359999999</v>
          </cell>
          <cell r="W1500">
            <v>-34852355.299999997</v>
          </cell>
          <cell r="Y1500">
            <v>-34607370.18</v>
          </cell>
          <cell r="AA1500">
            <v>-34675694.850000001</v>
          </cell>
          <cell r="AJ1500">
            <v>-32704944.824583333</v>
          </cell>
          <cell r="AN1500">
            <v>-32417860.783333335</v>
          </cell>
          <cell r="AR1500">
            <v>-33204812.603333339</v>
          </cell>
          <cell r="AV1500">
            <v>-34225881.300416671</v>
          </cell>
          <cell r="AZ1500">
            <v>-33834356.530416667</v>
          </cell>
        </row>
        <row r="1501">
          <cell r="Q1501">
            <v>-151595</v>
          </cell>
          <cell r="S1501">
            <v>-151595</v>
          </cell>
          <cell r="U1501">
            <v>-151595</v>
          </cell>
          <cell r="V1501">
            <v>-151595</v>
          </cell>
          <cell r="W1501">
            <v>-70275</v>
          </cell>
          <cell r="Y1501">
            <v>-70275</v>
          </cell>
          <cell r="AA1501">
            <v>-70275</v>
          </cell>
          <cell r="AJ1501">
            <v>-151595</v>
          </cell>
          <cell r="AN1501">
            <v>-151595</v>
          </cell>
          <cell r="AR1501">
            <v>-134653.33333333334</v>
          </cell>
          <cell r="AV1501">
            <v>-107546.66666666667</v>
          </cell>
          <cell r="AZ1501">
            <v>-80440</v>
          </cell>
        </row>
        <row r="1502">
          <cell r="Q1502">
            <v>-2776000</v>
          </cell>
          <cell r="S1502">
            <v>-2776000</v>
          </cell>
          <cell r="U1502">
            <v>-2776000</v>
          </cell>
          <cell r="V1502">
            <v>-2776000</v>
          </cell>
          <cell r="W1502">
            <v>-2776000</v>
          </cell>
          <cell r="Y1502">
            <v>-156765.63</v>
          </cell>
          <cell r="AA1502">
            <v>0</v>
          </cell>
          <cell r="AJ1502">
            <v>-919000</v>
          </cell>
          <cell r="AN1502">
            <v>-1844333.3333333333</v>
          </cell>
          <cell r="AR1502">
            <v>-2192262.3704166668</v>
          </cell>
          <cell r="AV1502">
            <v>-1529794.2716666665</v>
          </cell>
          <cell r="AZ1502">
            <v>-604460.93833333335</v>
          </cell>
        </row>
        <row r="1503">
          <cell r="Q1503">
            <v>0</v>
          </cell>
          <cell r="S1503">
            <v>0</v>
          </cell>
          <cell r="U1503">
            <v>0</v>
          </cell>
          <cell r="V1503">
            <v>0</v>
          </cell>
          <cell r="W1503">
            <v>0</v>
          </cell>
          <cell r="Y1503">
            <v>0</v>
          </cell>
          <cell r="AA1503">
            <v>0</v>
          </cell>
          <cell r="AJ1503">
            <v>0</v>
          </cell>
          <cell r="AN1503">
            <v>0</v>
          </cell>
          <cell r="AR1503">
            <v>0</v>
          </cell>
          <cell r="AV1503">
            <v>0</v>
          </cell>
          <cell r="AZ1503">
            <v>0</v>
          </cell>
        </row>
        <row r="1504">
          <cell r="Q1504">
            <v>-1656522.76</v>
          </cell>
          <cell r="S1504">
            <v>-1404536.98</v>
          </cell>
          <cell r="U1504">
            <v>-1252677.4099999999</v>
          </cell>
          <cell r="V1504">
            <v>-1403362.33</v>
          </cell>
          <cell r="W1504">
            <v>-1279150.8700000001</v>
          </cell>
          <cell r="Y1504">
            <v>-3974484.47</v>
          </cell>
          <cell r="AA1504">
            <v>-2795694.06</v>
          </cell>
          <cell r="AJ1504">
            <v>-1612519.05375</v>
          </cell>
          <cell r="AN1504">
            <v>-1638366.5549999999</v>
          </cell>
          <cell r="AR1504">
            <v>-1936568.9645833336</v>
          </cell>
          <cell r="AV1504">
            <v>-2179111.4529166664</v>
          </cell>
          <cell r="AZ1504">
            <v>-2206500.2745833336</v>
          </cell>
        </row>
        <row r="1505">
          <cell r="Q1505">
            <v>0</v>
          </cell>
          <cell r="S1505">
            <v>0</v>
          </cell>
          <cell r="U1505">
            <v>0</v>
          </cell>
          <cell r="V1505">
            <v>0</v>
          </cell>
          <cell r="W1505">
            <v>0</v>
          </cell>
          <cell r="Y1505">
            <v>0</v>
          </cell>
          <cell r="AA1505">
            <v>0</v>
          </cell>
          <cell r="AJ1505">
            <v>0</v>
          </cell>
          <cell r="AN1505">
            <v>0</v>
          </cell>
          <cell r="AR1505">
            <v>0</v>
          </cell>
          <cell r="AV1505">
            <v>0</v>
          </cell>
          <cell r="AZ1505">
            <v>0</v>
          </cell>
        </row>
        <row r="1506">
          <cell r="Q1506">
            <v>-6145815.3399999999</v>
          </cell>
          <cell r="S1506">
            <v>-6289315.6799999997</v>
          </cell>
          <cell r="U1506">
            <v>-6561471.5199999996</v>
          </cell>
          <cell r="V1506">
            <v>-6574889.0199999996</v>
          </cell>
          <cell r="W1506">
            <v>-6648068.5999999996</v>
          </cell>
          <cell r="Y1506">
            <v>-6709544.7199999997</v>
          </cell>
          <cell r="AA1506">
            <v>-6884927.0999999996</v>
          </cell>
          <cell r="AJ1506">
            <v>-5392785.3862499995</v>
          </cell>
          <cell r="AN1506">
            <v>-5843228.5945833325</v>
          </cell>
          <cell r="AR1506">
            <v>-6262244.5524999993</v>
          </cell>
          <cell r="AV1506">
            <v>-6594866.0787499994</v>
          </cell>
          <cell r="AZ1506">
            <v>-6807892.8975</v>
          </cell>
        </row>
        <row r="1507">
          <cell r="Q1507">
            <v>-1059385.5</v>
          </cell>
          <cell r="S1507">
            <v>-1035456.14</v>
          </cell>
          <cell r="U1507">
            <v>-984554.79</v>
          </cell>
          <cell r="V1507">
            <v>-963429.88</v>
          </cell>
          <cell r="W1507">
            <v>-1090066.8999999999</v>
          </cell>
          <cell r="Y1507">
            <v>-736117.3</v>
          </cell>
          <cell r="AA1507">
            <v>0</v>
          </cell>
          <cell r="AJ1507">
            <v>-946955.60625000007</v>
          </cell>
          <cell r="AN1507">
            <v>-1040569.4704166665</v>
          </cell>
          <cell r="AR1507">
            <v>-1032111.8816666667</v>
          </cell>
          <cell r="AV1507">
            <v>-736394.87416666653</v>
          </cell>
          <cell r="AZ1507">
            <v>-406474.14291666658</v>
          </cell>
        </row>
        <row r="1508">
          <cell r="Q1508">
            <v>0</v>
          </cell>
          <cell r="S1508">
            <v>0</v>
          </cell>
          <cell r="U1508">
            <v>0</v>
          </cell>
          <cell r="V1508">
            <v>0</v>
          </cell>
          <cell r="W1508">
            <v>0</v>
          </cell>
          <cell r="Y1508">
            <v>0</v>
          </cell>
          <cell r="AA1508">
            <v>0</v>
          </cell>
          <cell r="AJ1508">
            <v>0</v>
          </cell>
          <cell r="AN1508">
            <v>0</v>
          </cell>
          <cell r="AR1508">
            <v>0</v>
          </cell>
          <cell r="AV1508">
            <v>0</v>
          </cell>
          <cell r="AZ1508">
            <v>0</v>
          </cell>
        </row>
        <row r="1509">
          <cell r="Q1509">
            <v>0</v>
          </cell>
          <cell r="S1509">
            <v>0</v>
          </cell>
          <cell r="U1509">
            <v>0</v>
          </cell>
          <cell r="V1509">
            <v>0</v>
          </cell>
          <cell r="W1509">
            <v>0</v>
          </cell>
          <cell r="Y1509">
            <v>0</v>
          </cell>
          <cell r="AA1509">
            <v>0</v>
          </cell>
          <cell r="AJ1509">
            <v>0</v>
          </cell>
          <cell r="AN1509">
            <v>0</v>
          </cell>
          <cell r="AR1509">
            <v>0</v>
          </cell>
          <cell r="AV1509">
            <v>0</v>
          </cell>
          <cell r="AZ1509">
            <v>0</v>
          </cell>
        </row>
        <row r="1510">
          <cell r="Q1510">
            <v>0</v>
          </cell>
          <cell r="S1510">
            <v>0</v>
          </cell>
          <cell r="U1510">
            <v>0</v>
          </cell>
          <cell r="V1510">
            <v>0</v>
          </cell>
          <cell r="W1510">
            <v>0</v>
          </cell>
          <cell r="Y1510">
            <v>0</v>
          </cell>
          <cell r="AA1510">
            <v>0</v>
          </cell>
          <cell r="AJ1510">
            <v>-75863.583333333328</v>
          </cell>
          <cell r="AN1510">
            <v>-49476.25</v>
          </cell>
          <cell r="AR1510">
            <v>-23088.916666666668</v>
          </cell>
          <cell r="AV1510">
            <v>0</v>
          </cell>
          <cell r="AZ1510">
            <v>0</v>
          </cell>
        </row>
        <row r="1511">
          <cell r="AV1511">
            <v>0</v>
          </cell>
          <cell r="AZ1511">
            <v>-63847.289583333331</v>
          </cell>
        </row>
        <row r="1512">
          <cell r="AA1512">
            <v>0</v>
          </cell>
          <cell r="AJ1512">
            <v>0</v>
          </cell>
          <cell r="AN1512">
            <v>0</v>
          </cell>
          <cell r="AR1512">
            <v>0</v>
          </cell>
          <cell r="AV1512">
            <v>-84285.136666666673</v>
          </cell>
          <cell r="AZ1512">
            <v>-583319.07999999996</v>
          </cell>
        </row>
        <row r="1513">
          <cell r="Q1513">
            <v>0</v>
          </cell>
          <cell r="S1513">
            <v>0</v>
          </cell>
          <cell r="U1513">
            <v>0</v>
          </cell>
          <cell r="V1513">
            <v>0</v>
          </cell>
          <cell r="W1513">
            <v>0</v>
          </cell>
          <cell r="Y1513">
            <v>0</v>
          </cell>
          <cell r="AA1513">
            <v>0</v>
          </cell>
          <cell r="AJ1513">
            <v>0</v>
          </cell>
          <cell r="AN1513">
            <v>0</v>
          </cell>
          <cell r="AR1513">
            <v>0</v>
          </cell>
          <cell r="AV1513">
            <v>0</v>
          </cell>
          <cell r="AZ1513">
            <v>0</v>
          </cell>
        </row>
        <row r="1514">
          <cell r="AA1514">
            <v>0</v>
          </cell>
          <cell r="AJ1514">
            <v>0</v>
          </cell>
          <cell r="AN1514">
            <v>0</v>
          </cell>
          <cell r="AR1514">
            <v>0</v>
          </cell>
          <cell r="AV1514">
            <v>938.03750000000002</v>
          </cell>
          <cell r="AZ1514">
            <v>-2791.3299999999995</v>
          </cell>
        </row>
        <row r="1515">
          <cell r="Q1515">
            <v>0</v>
          </cell>
          <cell r="S1515">
            <v>0</v>
          </cell>
          <cell r="U1515">
            <v>0</v>
          </cell>
          <cell r="V1515">
            <v>0</v>
          </cell>
          <cell r="W1515">
            <v>0</v>
          </cell>
          <cell r="Y1515">
            <v>0</v>
          </cell>
          <cell r="AA1515">
            <v>0</v>
          </cell>
          <cell r="AJ1515">
            <v>0</v>
          </cell>
          <cell r="AN1515">
            <v>0</v>
          </cell>
          <cell r="AR1515">
            <v>0</v>
          </cell>
          <cell r="AV1515">
            <v>0</v>
          </cell>
          <cell r="AZ1515">
            <v>0</v>
          </cell>
        </row>
        <row r="1516">
          <cell r="Q1516">
            <v>0</v>
          </cell>
          <cell r="S1516">
            <v>0</v>
          </cell>
          <cell r="U1516">
            <v>0</v>
          </cell>
          <cell r="V1516">
            <v>0</v>
          </cell>
          <cell r="W1516">
            <v>-395600</v>
          </cell>
          <cell r="Y1516">
            <v>-527400</v>
          </cell>
          <cell r="AA1516">
            <v>-671583</v>
          </cell>
          <cell r="AJ1516">
            <v>0.25</v>
          </cell>
          <cell r="AN1516">
            <v>0</v>
          </cell>
          <cell r="AR1516">
            <v>-93400</v>
          </cell>
          <cell r="AV1516">
            <v>-316849.875</v>
          </cell>
          <cell r="AZ1516">
            <v>-674272.625</v>
          </cell>
        </row>
        <row r="1517">
          <cell r="Q1517">
            <v>-11112</v>
          </cell>
          <cell r="S1517">
            <v>-16668</v>
          </cell>
          <cell r="U1517">
            <v>-22224</v>
          </cell>
          <cell r="V1517">
            <v>-25002</v>
          </cell>
          <cell r="W1517">
            <v>-32761</v>
          </cell>
          <cell r="Y1517">
            <v>-41651</v>
          </cell>
          <cell r="AA1517">
            <v>-50541</v>
          </cell>
          <cell r="AJ1517">
            <v>-1852</v>
          </cell>
          <cell r="AN1517">
            <v>-7408</v>
          </cell>
          <cell r="AR1517">
            <v>-17983.541666666668</v>
          </cell>
          <cell r="AV1517">
            <v>-32978.541666666664</v>
          </cell>
          <cell r="AZ1517">
            <v>-50196.208333333336</v>
          </cell>
        </row>
        <row r="1518">
          <cell r="Q1518">
            <v>0</v>
          </cell>
          <cell r="S1518">
            <v>0</v>
          </cell>
          <cell r="U1518">
            <v>0</v>
          </cell>
          <cell r="V1518">
            <v>0</v>
          </cell>
          <cell r="W1518">
            <v>0</v>
          </cell>
          <cell r="Y1518">
            <v>0</v>
          </cell>
          <cell r="AA1518">
            <v>0</v>
          </cell>
          <cell r="AJ1518">
            <v>-395.09833333333336</v>
          </cell>
          <cell r="AN1518">
            <v>-395.09833333333336</v>
          </cell>
          <cell r="AR1518">
            <v>-395.09833333333336</v>
          </cell>
          <cell r="AV1518">
            <v>-2724.1916666666666</v>
          </cell>
          <cell r="AZ1518">
            <v>-2724.1916666666666</v>
          </cell>
        </row>
        <row r="1519">
          <cell r="U1519">
            <v>0</v>
          </cell>
          <cell r="V1519">
            <v>0</v>
          </cell>
          <cell r="W1519">
            <v>0</v>
          </cell>
          <cell r="Y1519">
            <v>0</v>
          </cell>
          <cell r="AA1519">
            <v>0</v>
          </cell>
          <cell r="AJ1519">
            <v>0</v>
          </cell>
          <cell r="AN1519">
            <v>0</v>
          </cell>
          <cell r="AR1519">
            <v>0</v>
          </cell>
          <cell r="AV1519">
            <v>0</v>
          </cell>
          <cell r="AZ1519">
            <v>0</v>
          </cell>
        </row>
        <row r="1520">
          <cell r="Q1520">
            <v>-150622.04</v>
          </cell>
          <cell r="S1520">
            <v>-148330.38</v>
          </cell>
          <cell r="U1520">
            <v>-146038.72</v>
          </cell>
          <cell r="V1520">
            <v>-144892.89000000001</v>
          </cell>
          <cell r="W1520">
            <v>-143747.06</v>
          </cell>
          <cell r="Y1520">
            <v>-141455.4</v>
          </cell>
          <cell r="AA1520">
            <v>-139163.74</v>
          </cell>
          <cell r="AJ1520">
            <v>-157497.02000000002</v>
          </cell>
          <cell r="AN1520">
            <v>-152913.69999999998</v>
          </cell>
          <cell r="AR1520">
            <v>-148330.38</v>
          </cell>
          <cell r="AV1520">
            <v>-143747.06</v>
          </cell>
          <cell r="AZ1520">
            <v>-139163.74000000002</v>
          </cell>
        </row>
        <row r="1521">
          <cell r="Q1521">
            <v>-7404933.4699999997</v>
          </cell>
          <cell r="S1521">
            <v>-7217466.8099999996</v>
          </cell>
          <cell r="U1521">
            <v>-7030000.1500000004</v>
          </cell>
          <cell r="V1521">
            <v>-6936266.8200000003</v>
          </cell>
          <cell r="W1521">
            <v>-6842533.4900000002</v>
          </cell>
          <cell r="Y1521">
            <v>-6655066.8300000001</v>
          </cell>
          <cell r="AA1521">
            <v>-6467600.1699999999</v>
          </cell>
          <cell r="AJ1521">
            <v>-7967333.4499999993</v>
          </cell>
          <cell r="AN1521">
            <v>-7592400.1299999999</v>
          </cell>
          <cell r="AR1521">
            <v>-7217466.8099999996</v>
          </cell>
          <cell r="AV1521">
            <v>-6842533.4899999993</v>
          </cell>
          <cell r="AZ1521">
            <v>-6467600.1700000009</v>
          </cell>
        </row>
        <row r="1522">
          <cell r="Q1522">
            <v>-2571574.2599999998</v>
          </cell>
          <cell r="S1522">
            <v>-2478062.48</v>
          </cell>
          <cell r="U1522">
            <v>-2384550.7000000002</v>
          </cell>
          <cell r="V1522">
            <v>-2337794.81</v>
          </cell>
          <cell r="W1522">
            <v>-2291038.92</v>
          </cell>
          <cell r="Y1522">
            <v>-2197527.14</v>
          </cell>
          <cell r="AA1522">
            <v>-2104015.36</v>
          </cell>
          <cell r="AJ1522">
            <v>-2852109.5999999996</v>
          </cell>
          <cell r="AN1522">
            <v>-2665086.04</v>
          </cell>
          <cell r="AR1522">
            <v>-2478062.48</v>
          </cell>
          <cell r="AV1522">
            <v>-2291038.92</v>
          </cell>
          <cell r="AZ1522">
            <v>-2104015.3600000003</v>
          </cell>
        </row>
        <row r="1523">
          <cell r="Q1523">
            <v>0</v>
          </cell>
          <cell r="S1523">
            <v>-5984536.9500000002</v>
          </cell>
          <cell r="U1523">
            <v>-5984536.9500000002</v>
          </cell>
          <cell r="V1523">
            <v>-5984536.9500000002</v>
          </cell>
          <cell r="W1523">
            <v>-4308944.53</v>
          </cell>
          <cell r="Y1523">
            <v>0</v>
          </cell>
          <cell r="AA1523">
            <v>0</v>
          </cell>
          <cell r="AJ1523">
            <v>-5071020.9075000007</v>
          </cell>
          <cell r="AN1523">
            <v>-3851349.8212500005</v>
          </cell>
          <cell r="AR1523">
            <v>-2728786.6358333332</v>
          </cell>
          <cell r="AV1523">
            <v>-2728786.6358333332</v>
          </cell>
          <cell r="AZ1523">
            <v>-2433229.7033333331</v>
          </cell>
        </row>
        <row r="1524">
          <cell r="Q1524">
            <v>-8124679.9900000002</v>
          </cell>
          <cell r="S1524">
            <v>0</v>
          </cell>
          <cell r="U1524">
            <v>0</v>
          </cell>
          <cell r="V1524">
            <v>0</v>
          </cell>
          <cell r="W1524">
            <v>0</v>
          </cell>
          <cell r="Y1524">
            <v>0</v>
          </cell>
          <cell r="AA1524">
            <v>0</v>
          </cell>
          <cell r="AJ1524">
            <v>-4446683.2025000015</v>
          </cell>
          <cell r="AN1524">
            <v>-3756188.5754166674</v>
          </cell>
          <cell r="AR1524">
            <v>-2621156.1204166668</v>
          </cell>
          <cell r="AV1524">
            <v>-1015584.9987499999</v>
          </cell>
          <cell r="AZ1524">
            <v>0</v>
          </cell>
        </row>
        <row r="1525">
          <cell r="Q1525">
            <v>-21742.99</v>
          </cell>
          <cell r="S1525">
            <v>-32174.6</v>
          </cell>
          <cell r="U1525">
            <v>-104127.54</v>
          </cell>
          <cell r="V1525">
            <v>-252935.03</v>
          </cell>
          <cell r="W1525">
            <v>-261544.25</v>
          </cell>
          <cell r="Y1525">
            <v>-261544.25</v>
          </cell>
          <cell r="AA1525">
            <v>-17909.689999999999</v>
          </cell>
          <cell r="AJ1525">
            <v>-126423.34791666665</v>
          </cell>
          <cell r="AN1525">
            <v>-122157.96208333335</v>
          </cell>
          <cell r="AR1525">
            <v>-128779.52666666666</v>
          </cell>
          <cell r="AV1525">
            <v>-142073.81041666665</v>
          </cell>
          <cell r="AZ1525">
            <v>-218217.9725</v>
          </cell>
        </row>
        <row r="1526">
          <cell r="Q1526">
            <v>-454094.6</v>
          </cell>
          <cell r="S1526">
            <v>-423821.64</v>
          </cell>
          <cell r="U1526">
            <v>-393548.68</v>
          </cell>
          <cell r="V1526">
            <v>-378412.2</v>
          </cell>
          <cell r="W1526">
            <v>-363275.72</v>
          </cell>
          <cell r="Y1526">
            <v>-333002.76</v>
          </cell>
          <cell r="AA1526">
            <v>-302729.8</v>
          </cell>
          <cell r="AJ1526">
            <v>-544913.48</v>
          </cell>
          <cell r="AN1526">
            <v>-484367.56</v>
          </cell>
          <cell r="AR1526">
            <v>-423821.64000000007</v>
          </cell>
          <cell r="AV1526">
            <v>-363275.72</v>
          </cell>
          <cell r="AZ1526">
            <v>-302729.79999999993</v>
          </cell>
        </row>
        <row r="1527">
          <cell r="Q1527">
            <v>-526317.36</v>
          </cell>
          <cell r="S1527">
            <v>-1592852.4</v>
          </cell>
          <cell r="U1527">
            <v>-1719931.68</v>
          </cell>
          <cell r="V1527">
            <v>-2229050.9</v>
          </cell>
          <cell r="W1527">
            <v>-2208786.7999999998</v>
          </cell>
          <cell r="Y1527">
            <v>-2168258.6</v>
          </cell>
          <cell r="AA1527">
            <v>-2127730.4</v>
          </cell>
          <cell r="AJ1527">
            <v>-172412.87916666668</v>
          </cell>
          <cell r="AN1527">
            <v>-603841.73583333322</v>
          </cell>
          <cell r="AR1527">
            <v>-1298038.7070833331</v>
          </cell>
          <cell r="AV1527">
            <v>-1854876.9516666669</v>
          </cell>
          <cell r="AZ1527">
            <v>-2105672.7616666663</v>
          </cell>
        </row>
        <row r="1528">
          <cell r="AV1528">
            <v>-3002.7983333333336</v>
          </cell>
          <cell r="AZ1528">
            <v>-6005.5966666666673</v>
          </cell>
        </row>
        <row r="1529">
          <cell r="Q1529">
            <v>-4619653</v>
          </cell>
          <cell r="S1529">
            <v>-4327987</v>
          </cell>
          <cell r="U1529">
            <v>-4036321</v>
          </cell>
          <cell r="V1529">
            <v>-3890488</v>
          </cell>
          <cell r="W1529">
            <v>-3744655</v>
          </cell>
          <cell r="Y1529">
            <v>-3452989</v>
          </cell>
          <cell r="AA1529">
            <v>-3161323</v>
          </cell>
          <cell r="AJ1529">
            <v>-5494651</v>
          </cell>
          <cell r="AN1529">
            <v>-4911319</v>
          </cell>
          <cell r="AR1529">
            <v>-4327987</v>
          </cell>
          <cell r="AV1529">
            <v>-3744655</v>
          </cell>
          <cell r="AZ1529">
            <v>-3161323</v>
          </cell>
        </row>
        <row r="1530">
          <cell r="Q1530">
            <v>0</v>
          </cell>
          <cell r="S1530">
            <v>0</v>
          </cell>
          <cell r="U1530">
            <v>0</v>
          </cell>
          <cell r="V1530">
            <v>0</v>
          </cell>
          <cell r="W1530">
            <v>0</v>
          </cell>
          <cell r="Y1530">
            <v>0</v>
          </cell>
          <cell r="AA1530">
            <v>0</v>
          </cell>
          <cell r="AJ1530">
            <v>0</v>
          </cell>
          <cell r="AN1530">
            <v>0</v>
          </cell>
          <cell r="AR1530">
            <v>0</v>
          </cell>
          <cell r="AV1530">
            <v>0</v>
          </cell>
          <cell r="AZ1530">
            <v>0</v>
          </cell>
        </row>
        <row r="1531">
          <cell r="Q1531">
            <v>0</v>
          </cell>
          <cell r="S1531">
            <v>0</v>
          </cell>
          <cell r="U1531">
            <v>0</v>
          </cell>
          <cell r="V1531">
            <v>0</v>
          </cell>
          <cell r="W1531">
            <v>0</v>
          </cell>
          <cell r="Y1531">
            <v>-3393.04</v>
          </cell>
          <cell r="AA1531">
            <v>0</v>
          </cell>
          <cell r="AJ1531">
            <v>-17127.990833333333</v>
          </cell>
          <cell r="AN1531">
            <v>-17124.865833333333</v>
          </cell>
          <cell r="AR1531">
            <v>-17210.697499999998</v>
          </cell>
          <cell r="AV1531">
            <v>-18043.30916666667</v>
          </cell>
          <cell r="AZ1531">
            <v>-18043.30916666667</v>
          </cell>
        </row>
        <row r="1532">
          <cell r="AR1532">
            <v>0</v>
          </cell>
          <cell r="AV1532">
            <v>-71410.951249999998</v>
          </cell>
          <cell r="AZ1532">
            <v>-288593.2408333334</v>
          </cell>
        </row>
        <row r="1533">
          <cell r="Q1533">
            <v>0</v>
          </cell>
          <cell r="S1533">
            <v>0</v>
          </cell>
          <cell r="U1533">
            <v>0</v>
          </cell>
          <cell r="V1533">
            <v>0</v>
          </cell>
          <cell r="W1533">
            <v>-248.9</v>
          </cell>
          <cell r="Y1533">
            <v>-248.9</v>
          </cell>
          <cell r="AA1533">
            <v>0</v>
          </cell>
          <cell r="AJ1533">
            <v>0</v>
          </cell>
          <cell r="AN1533">
            <v>0</v>
          </cell>
          <cell r="AR1533">
            <v>-51.854166666666664</v>
          </cell>
          <cell r="AV1533">
            <v>-82.966666666666669</v>
          </cell>
          <cell r="AZ1533">
            <v>-122.21916666666668</v>
          </cell>
        </row>
        <row r="1534">
          <cell r="Q1534">
            <v>0</v>
          </cell>
          <cell r="S1534">
            <v>0</v>
          </cell>
          <cell r="U1534">
            <v>0</v>
          </cell>
          <cell r="V1534">
            <v>0</v>
          </cell>
          <cell r="W1534">
            <v>0</v>
          </cell>
          <cell r="Y1534">
            <v>0</v>
          </cell>
          <cell r="AA1534">
            <v>0</v>
          </cell>
          <cell r="AJ1534">
            <v>0</v>
          </cell>
          <cell r="AN1534">
            <v>0</v>
          </cell>
          <cell r="AR1534">
            <v>0</v>
          </cell>
          <cell r="AV1534">
            <v>0</v>
          </cell>
          <cell r="AZ1534">
            <v>0</v>
          </cell>
        </row>
        <row r="1535">
          <cell r="Q1535">
            <v>0</v>
          </cell>
          <cell r="S1535">
            <v>0</v>
          </cell>
          <cell r="U1535">
            <v>0</v>
          </cell>
          <cell r="V1535">
            <v>0</v>
          </cell>
          <cell r="W1535">
            <v>0</v>
          </cell>
          <cell r="Y1535">
            <v>0</v>
          </cell>
          <cell r="AA1535">
            <v>0</v>
          </cell>
          <cell r="AJ1535">
            <v>0</v>
          </cell>
          <cell r="AN1535">
            <v>0</v>
          </cell>
          <cell r="AR1535">
            <v>0</v>
          </cell>
          <cell r="AV1535">
            <v>0</v>
          </cell>
          <cell r="AZ1535">
            <v>0</v>
          </cell>
        </row>
        <row r="1536">
          <cell r="Q1536">
            <v>-4923783.32</v>
          </cell>
          <cell r="S1536">
            <v>-9484838.9299999997</v>
          </cell>
          <cell r="U1536">
            <v>-12917162.029999999</v>
          </cell>
          <cell r="V1536">
            <v>-14476793.810000001</v>
          </cell>
          <cell r="W1536">
            <v>-5845923.2699999996</v>
          </cell>
          <cell r="Y1536">
            <v>-5113690.21</v>
          </cell>
          <cell r="AA1536">
            <v>-3995554.2</v>
          </cell>
          <cell r="AJ1536">
            <v>-6259406.5566666657</v>
          </cell>
          <cell r="AN1536">
            <v>-4580676.8516666666</v>
          </cell>
          <cell r="AR1536">
            <v>-7227685.1212500008</v>
          </cell>
          <cell r="AV1536">
            <v>-7098980.3970833346</v>
          </cell>
          <cell r="AZ1536">
            <v>-4699578.2058333335</v>
          </cell>
        </row>
        <row r="1537">
          <cell r="Q1537">
            <v>-174.29</v>
          </cell>
          <cell r="S1537">
            <v>-174.29</v>
          </cell>
          <cell r="U1537">
            <v>-174.29</v>
          </cell>
          <cell r="V1537">
            <v>-174.29</v>
          </cell>
          <cell r="W1537">
            <v>0</v>
          </cell>
          <cell r="Y1537">
            <v>0</v>
          </cell>
          <cell r="AA1537">
            <v>0</v>
          </cell>
          <cell r="AJ1537">
            <v>-1228.2070833333337</v>
          </cell>
          <cell r="AN1537">
            <v>-419.66374999999999</v>
          </cell>
          <cell r="AR1537">
            <v>-130.7175</v>
          </cell>
          <cell r="AV1537">
            <v>-79.882916666666659</v>
          </cell>
          <cell r="AZ1537">
            <v>-21.786249999999999</v>
          </cell>
        </row>
        <row r="1538">
          <cell r="Q1538">
            <v>0</v>
          </cell>
          <cell r="S1538">
            <v>0</v>
          </cell>
          <cell r="U1538">
            <v>0</v>
          </cell>
          <cell r="V1538">
            <v>0</v>
          </cell>
          <cell r="W1538">
            <v>0</v>
          </cell>
          <cell r="Y1538">
            <v>0</v>
          </cell>
          <cell r="AA1538">
            <v>0</v>
          </cell>
          <cell r="AJ1538">
            <v>0</v>
          </cell>
          <cell r="AN1538">
            <v>0</v>
          </cell>
          <cell r="AR1538">
            <v>0</v>
          </cell>
          <cell r="AV1538">
            <v>0</v>
          </cell>
          <cell r="AZ1538">
            <v>0</v>
          </cell>
        </row>
        <row r="1539">
          <cell r="Q1539">
            <v>-2514.42</v>
          </cell>
          <cell r="S1539">
            <v>-2514.42</v>
          </cell>
          <cell r="U1539">
            <v>-2514.42</v>
          </cell>
          <cell r="V1539">
            <v>-2514.42</v>
          </cell>
          <cell r="W1539">
            <v>0</v>
          </cell>
          <cell r="Y1539">
            <v>0</v>
          </cell>
          <cell r="AA1539">
            <v>-2756.61</v>
          </cell>
          <cell r="AJ1539">
            <v>-1833.9841666666664</v>
          </cell>
          <cell r="AN1539">
            <v>-1710.2212500000003</v>
          </cell>
          <cell r="AR1539">
            <v>-1676.28</v>
          </cell>
          <cell r="AV1539">
            <v>-1726.7362499999999</v>
          </cell>
          <cell r="AZ1539">
            <v>-1807.4662500000002</v>
          </cell>
        </row>
        <row r="1540">
          <cell r="Q1540">
            <v>-9569652</v>
          </cell>
          <cell r="S1540">
            <v>-9569652</v>
          </cell>
          <cell r="U1540">
            <v>-9474576</v>
          </cell>
          <cell r="V1540">
            <v>-9474576</v>
          </cell>
          <cell r="W1540">
            <v>-9346571</v>
          </cell>
          <cell r="Y1540">
            <v>-9346571</v>
          </cell>
          <cell r="AA1540">
            <v>-9180611</v>
          </cell>
          <cell r="AJ1540">
            <v>-1914838.375</v>
          </cell>
          <cell r="AN1540">
            <v>-4524461.375</v>
          </cell>
          <cell r="AR1540">
            <v>-7123704.583333333</v>
          </cell>
          <cell r="AV1540">
            <v>-9370496.458333334</v>
          </cell>
          <cell r="AZ1540">
            <v>-9186160.625</v>
          </cell>
        </row>
        <row r="1541">
          <cell r="Q1541">
            <v>-158750</v>
          </cell>
          <cell r="S1541">
            <v>0</v>
          </cell>
          <cell r="U1541">
            <v>0</v>
          </cell>
          <cell r="V1541">
            <v>0</v>
          </cell>
          <cell r="W1541">
            <v>0</v>
          </cell>
          <cell r="Y1541">
            <v>0</v>
          </cell>
          <cell r="AA1541">
            <v>0</v>
          </cell>
          <cell r="AJ1541">
            <v>-112447.91666666667</v>
          </cell>
          <cell r="AN1541">
            <v>-119062.5</v>
          </cell>
          <cell r="AR1541">
            <v>-59531.25</v>
          </cell>
          <cell r="AV1541">
            <v>-6614.583333333333</v>
          </cell>
          <cell r="AZ1541">
            <v>0</v>
          </cell>
        </row>
        <row r="1542">
          <cell r="Q1542">
            <v>0</v>
          </cell>
          <cell r="S1542">
            <v>0</v>
          </cell>
          <cell r="U1542">
            <v>0</v>
          </cell>
          <cell r="V1542">
            <v>0</v>
          </cell>
          <cell r="W1542">
            <v>0</v>
          </cell>
          <cell r="Y1542">
            <v>0</v>
          </cell>
          <cell r="AA1542">
            <v>0</v>
          </cell>
          <cell r="AJ1542">
            <v>-1608.34</v>
          </cell>
          <cell r="AN1542">
            <v>0</v>
          </cell>
          <cell r="AR1542">
            <v>0</v>
          </cell>
          <cell r="AV1542">
            <v>0</v>
          </cell>
          <cell r="AZ1542">
            <v>0</v>
          </cell>
        </row>
        <row r="1543">
          <cell r="Q1543">
            <v>-610736.85</v>
          </cell>
          <cell r="S1543">
            <v>-679132.36</v>
          </cell>
          <cell r="U1543">
            <v>-679132.36</v>
          </cell>
          <cell r="V1543">
            <v>-679132.36</v>
          </cell>
          <cell r="W1543">
            <v>-679132.36</v>
          </cell>
          <cell r="Y1543">
            <v>-679132.36</v>
          </cell>
          <cell r="AA1543">
            <v>-679132.36</v>
          </cell>
          <cell r="AJ1543">
            <v>-56757.506249999999</v>
          </cell>
          <cell r="AN1543">
            <v>-280285.14666666667</v>
          </cell>
          <cell r="AR1543">
            <v>-506662.60000000003</v>
          </cell>
          <cell r="AV1543">
            <v>-739144.95125000004</v>
          </cell>
          <cell r="AZ1543">
            <v>-949902.68416666694</v>
          </cell>
        </row>
        <row r="1544">
          <cell r="Q1544">
            <v>-219193.89</v>
          </cell>
          <cell r="S1544">
            <v>-241992.39</v>
          </cell>
          <cell r="U1544">
            <v>-241992.39</v>
          </cell>
          <cell r="V1544">
            <v>-241992.39</v>
          </cell>
          <cell r="W1544">
            <v>-241992.39</v>
          </cell>
          <cell r="Y1544">
            <v>-241992.39</v>
          </cell>
          <cell r="AA1544">
            <v>-241992.39</v>
          </cell>
          <cell r="AJ1544">
            <v>-22172.282083333335</v>
          </cell>
          <cell r="AN1544">
            <v>-101886.47458333334</v>
          </cell>
          <cell r="AR1544">
            <v>-182550.60458333336</v>
          </cell>
          <cell r="AV1544">
            <v>-261996.58750000005</v>
          </cell>
          <cell r="AZ1544">
            <v>-332249.16500000004</v>
          </cell>
        </row>
        <row r="1545">
          <cell r="S1545">
            <v>-23907955</v>
          </cell>
          <cell r="W1545">
            <v>0</v>
          </cell>
          <cell r="Y1545">
            <v>0</v>
          </cell>
          <cell r="AA1545">
            <v>0</v>
          </cell>
          <cell r="AJ1545">
            <v>0</v>
          </cell>
          <cell r="AN1545">
            <v>-3990315.4733333332</v>
          </cell>
          <cell r="AR1545">
            <v>-3990315.4733333332</v>
          </cell>
          <cell r="AV1545">
            <v>-3990315.4733333332</v>
          </cell>
          <cell r="AZ1545">
            <v>0</v>
          </cell>
        </row>
        <row r="1546">
          <cell r="Q1546">
            <v>610736.85</v>
          </cell>
          <cell r="S1546">
            <v>679132.36</v>
          </cell>
          <cell r="U1546">
            <v>679132.36</v>
          </cell>
          <cell r="V1546">
            <v>679132.36</v>
          </cell>
          <cell r="W1546">
            <v>679132.36</v>
          </cell>
          <cell r="Y1546">
            <v>679132.36</v>
          </cell>
          <cell r="AA1546">
            <v>679132.36</v>
          </cell>
          <cell r="AJ1546">
            <v>56757.506249999999</v>
          </cell>
          <cell r="AN1546">
            <v>280285.14666666667</v>
          </cell>
          <cell r="AR1546">
            <v>506662.60000000003</v>
          </cell>
          <cell r="AV1546">
            <v>739144.95125000004</v>
          </cell>
          <cell r="AZ1546">
            <v>949902.68416666694</v>
          </cell>
        </row>
        <row r="1547">
          <cell r="Q1547">
            <v>219193.89</v>
          </cell>
          <cell r="S1547">
            <v>241992.39</v>
          </cell>
          <cell r="U1547">
            <v>241992.39</v>
          </cell>
          <cell r="V1547">
            <v>241992.39</v>
          </cell>
          <cell r="W1547">
            <v>241992.39</v>
          </cell>
          <cell r="Y1547">
            <v>241992.39</v>
          </cell>
          <cell r="AA1547">
            <v>241992.39</v>
          </cell>
          <cell r="AJ1547">
            <v>22172.282083333335</v>
          </cell>
          <cell r="AN1547">
            <v>101886.47458333334</v>
          </cell>
          <cell r="AR1547">
            <v>182550.60458333336</v>
          </cell>
          <cell r="AV1547">
            <v>261996.58750000005</v>
          </cell>
          <cell r="AZ1547">
            <v>332249.16500000004</v>
          </cell>
        </row>
        <row r="1548">
          <cell r="Q1548">
            <v>-3529527.68</v>
          </cell>
          <cell r="S1548">
            <v>-3529527.68</v>
          </cell>
          <cell r="U1548">
            <v>-3529527.68</v>
          </cell>
          <cell r="V1548">
            <v>-3529527.68</v>
          </cell>
          <cell r="W1548">
            <v>-3529527.68</v>
          </cell>
          <cell r="Y1548">
            <v>-3529527.68</v>
          </cell>
          <cell r="AA1548">
            <v>-3529527.68</v>
          </cell>
          <cell r="AJ1548">
            <v>-764729.51666666672</v>
          </cell>
          <cell r="AN1548">
            <v>-1941238.7433333334</v>
          </cell>
          <cell r="AR1548">
            <v>-3117747.9700000007</v>
          </cell>
          <cell r="AV1548">
            <v>-3529527.68</v>
          </cell>
          <cell r="AZ1548">
            <v>-3382464.0266666673</v>
          </cell>
        </row>
        <row r="1549">
          <cell r="Q1549">
            <v>0</v>
          </cell>
          <cell r="S1549">
            <v>0</v>
          </cell>
          <cell r="U1549">
            <v>0</v>
          </cell>
          <cell r="V1549">
            <v>0</v>
          </cell>
          <cell r="W1549">
            <v>0</v>
          </cell>
          <cell r="Y1549">
            <v>0</v>
          </cell>
          <cell r="AA1549">
            <v>0</v>
          </cell>
          <cell r="AJ1549">
            <v>0</v>
          </cell>
          <cell r="AN1549">
            <v>0</v>
          </cell>
          <cell r="AR1549">
            <v>0</v>
          </cell>
          <cell r="AV1549">
            <v>0</v>
          </cell>
          <cell r="AZ1549">
            <v>0</v>
          </cell>
        </row>
        <row r="1550">
          <cell r="Q1550">
            <v>-73864542</v>
          </cell>
          <cell r="S1550">
            <v>-73864542</v>
          </cell>
          <cell r="U1550">
            <v>-73078749</v>
          </cell>
          <cell r="V1550">
            <v>-73078749</v>
          </cell>
          <cell r="W1550">
            <v>-71870994</v>
          </cell>
          <cell r="Y1550">
            <v>-71870994</v>
          </cell>
          <cell r="AA1550">
            <v>-71352663</v>
          </cell>
          <cell r="AJ1550">
            <v>-3077689.25</v>
          </cell>
          <cell r="AN1550">
            <v>-27600979.125</v>
          </cell>
          <cell r="AR1550">
            <v>-51708946.5</v>
          </cell>
          <cell r="AV1550">
            <v>-72380202.541666672</v>
          </cell>
          <cell r="AZ1550">
            <v>-71021880.25</v>
          </cell>
        </row>
        <row r="1551">
          <cell r="Q1551">
            <v>0</v>
          </cell>
          <cell r="S1551">
            <v>0</v>
          </cell>
          <cell r="U1551">
            <v>0</v>
          </cell>
          <cell r="V1551">
            <v>0</v>
          </cell>
          <cell r="W1551">
            <v>0</v>
          </cell>
          <cell r="Y1551">
            <v>0</v>
          </cell>
          <cell r="AA1551">
            <v>0</v>
          </cell>
          <cell r="AJ1551">
            <v>0</v>
          </cell>
          <cell r="AN1551">
            <v>0</v>
          </cell>
          <cell r="AR1551">
            <v>0</v>
          </cell>
          <cell r="AV1551">
            <v>0</v>
          </cell>
          <cell r="AZ1551">
            <v>0</v>
          </cell>
        </row>
        <row r="1552">
          <cell r="Q1552">
            <v>-712862</v>
          </cell>
          <cell r="S1552">
            <v>-2384440</v>
          </cell>
          <cell r="U1552">
            <v>-4054359</v>
          </cell>
          <cell r="V1552">
            <v>-4885903</v>
          </cell>
          <cell r="W1552">
            <v>-5717695</v>
          </cell>
          <cell r="Y1552">
            <v>-7378596</v>
          </cell>
          <cell r="AA1552">
            <v>-9034605</v>
          </cell>
          <cell r="AJ1552">
            <v>-29702.583333333332</v>
          </cell>
          <cell r="AN1552">
            <v>-824443.95833333337</v>
          </cell>
          <cell r="AR1552">
            <v>-2730168.25</v>
          </cell>
          <cell r="AV1552">
            <v>-5708900.1900000004</v>
          </cell>
          <cell r="AZ1552">
            <v>-8972724.4783333335</v>
          </cell>
        </row>
        <row r="1553">
          <cell r="AR1553">
            <v>0</v>
          </cell>
          <cell r="AV1553">
            <v>-19383.083333333332</v>
          </cell>
          <cell r="AZ1553">
            <v>-331289.4941666667</v>
          </cell>
        </row>
        <row r="1554">
          <cell r="Q1554">
            <v>0</v>
          </cell>
          <cell r="S1554">
            <v>0</v>
          </cell>
          <cell r="U1554">
            <v>0</v>
          </cell>
          <cell r="V1554">
            <v>0</v>
          </cell>
          <cell r="W1554">
            <v>0</v>
          </cell>
          <cell r="Y1554">
            <v>0</v>
          </cell>
          <cell r="AA1554">
            <v>0</v>
          </cell>
          <cell r="AJ1554">
            <v>0</v>
          </cell>
          <cell r="AN1554">
            <v>0</v>
          </cell>
          <cell r="AR1554">
            <v>0</v>
          </cell>
          <cell r="AV1554">
            <v>0</v>
          </cell>
          <cell r="AZ1554">
            <v>0</v>
          </cell>
        </row>
        <row r="1555">
          <cell r="AV1555">
            <v>0</v>
          </cell>
          <cell r="AZ1555">
            <v>0</v>
          </cell>
        </row>
        <row r="1556">
          <cell r="Q1556">
            <v>-371750.69</v>
          </cell>
          <cell r="S1556">
            <v>-367257.81</v>
          </cell>
          <cell r="U1556">
            <v>-362764.93</v>
          </cell>
          <cell r="V1556">
            <v>-360518.49</v>
          </cell>
          <cell r="W1556">
            <v>-358272.05</v>
          </cell>
          <cell r="Y1556">
            <v>-353779.17</v>
          </cell>
          <cell r="AA1556">
            <v>-349286.29</v>
          </cell>
          <cell r="AJ1556">
            <v>-385229.33000000007</v>
          </cell>
          <cell r="AN1556">
            <v>-376243.57</v>
          </cell>
          <cell r="AR1556">
            <v>-367257.81</v>
          </cell>
          <cell r="AV1556">
            <v>-358272.05</v>
          </cell>
          <cell r="AZ1556">
            <v>-349286.29000000004</v>
          </cell>
        </row>
        <row r="1557">
          <cell r="Q1557">
            <v>-1186297.4099999999</v>
          </cell>
          <cell r="S1557">
            <v>-1302066.26</v>
          </cell>
          <cell r="U1557">
            <v>-1476939.66</v>
          </cell>
          <cell r="V1557">
            <v>-1299122.24</v>
          </cell>
          <cell r="W1557">
            <v>-1436910.19</v>
          </cell>
          <cell r="Y1557">
            <v>-1279027.46</v>
          </cell>
          <cell r="AA1557">
            <v>-1598408.13</v>
          </cell>
          <cell r="AJ1557">
            <v>-1139547.6220833333</v>
          </cell>
          <cell r="AN1557">
            <v>-1223282.2583333333</v>
          </cell>
          <cell r="AR1557">
            <v>-1287734.7012499999</v>
          </cell>
          <cell r="AV1557">
            <v>-1422753.3541666663</v>
          </cell>
          <cell r="AZ1557">
            <v>-1492860.9395833332</v>
          </cell>
        </row>
        <row r="1558">
          <cell r="Q1558">
            <v>-5838217.0300000003</v>
          </cell>
          <cell r="S1558">
            <v>-7107226.5</v>
          </cell>
          <cell r="U1558">
            <v>-7907672.8700000001</v>
          </cell>
          <cell r="V1558">
            <v>-7896094.5099999998</v>
          </cell>
          <cell r="W1558">
            <v>-7889331.2999999998</v>
          </cell>
          <cell r="Y1558">
            <v>-8393034.1300000008</v>
          </cell>
          <cell r="AA1558">
            <v>-10696176.41</v>
          </cell>
          <cell r="AJ1558">
            <v>-3954826.3787500001</v>
          </cell>
          <cell r="AN1558">
            <v>-5341845.3649999993</v>
          </cell>
          <cell r="AR1558">
            <v>-6773199.1187499994</v>
          </cell>
          <cell r="AV1558">
            <v>-8098421.8341666674</v>
          </cell>
          <cell r="AZ1558">
            <v>-8923384.8687500004</v>
          </cell>
        </row>
        <row r="1559">
          <cell r="Q1559">
            <v>0</v>
          </cell>
          <cell r="S1559">
            <v>0</v>
          </cell>
          <cell r="U1559">
            <v>0</v>
          </cell>
          <cell r="V1559">
            <v>0</v>
          </cell>
          <cell r="W1559">
            <v>0</v>
          </cell>
          <cell r="Y1559">
            <v>0</v>
          </cell>
          <cell r="AA1559">
            <v>0</v>
          </cell>
          <cell r="AJ1559">
            <v>49852.01</v>
          </cell>
          <cell r="AN1559">
            <v>49852.01</v>
          </cell>
          <cell r="AR1559">
            <v>0</v>
          </cell>
          <cell r="AV1559">
            <v>0</v>
          </cell>
          <cell r="AZ1559">
            <v>0</v>
          </cell>
        </row>
        <row r="1560">
          <cell r="Q1560">
            <v>0</v>
          </cell>
          <cell r="S1560">
            <v>0</v>
          </cell>
          <cell r="U1560">
            <v>0</v>
          </cell>
          <cell r="V1560">
            <v>0</v>
          </cell>
          <cell r="W1560">
            <v>0</v>
          </cell>
          <cell r="Y1560">
            <v>0</v>
          </cell>
          <cell r="AA1560">
            <v>0</v>
          </cell>
          <cell r="AJ1560">
            <v>0</v>
          </cell>
          <cell r="AN1560">
            <v>0</v>
          </cell>
          <cell r="AR1560">
            <v>0</v>
          </cell>
          <cell r="AV1560">
            <v>0</v>
          </cell>
          <cell r="AZ1560">
            <v>0</v>
          </cell>
        </row>
        <row r="1561">
          <cell r="Q1561">
            <v>0</v>
          </cell>
          <cell r="S1561">
            <v>0</v>
          </cell>
          <cell r="U1561">
            <v>0</v>
          </cell>
          <cell r="V1561">
            <v>0</v>
          </cell>
          <cell r="W1561">
            <v>0</v>
          </cell>
          <cell r="Y1561">
            <v>0</v>
          </cell>
          <cell r="AA1561">
            <v>0</v>
          </cell>
          <cell r="AJ1561">
            <v>-16501795.45875</v>
          </cell>
          <cell r="AN1561">
            <v>-10216485.367916666</v>
          </cell>
          <cell r="AR1561">
            <v>-3934973.4208333329</v>
          </cell>
          <cell r="AV1561">
            <v>0</v>
          </cell>
          <cell r="AZ1561">
            <v>0</v>
          </cell>
        </row>
        <row r="1562">
          <cell r="Q1562">
            <v>0</v>
          </cell>
          <cell r="S1562">
            <v>0</v>
          </cell>
          <cell r="U1562">
            <v>0</v>
          </cell>
          <cell r="V1562">
            <v>0</v>
          </cell>
          <cell r="W1562">
            <v>0</v>
          </cell>
          <cell r="Y1562">
            <v>0</v>
          </cell>
          <cell r="AA1562">
            <v>0</v>
          </cell>
          <cell r="AJ1562">
            <v>-725750</v>
          </cell>
          <cell r="AN1562">
            <v>-725750</v>
          </cell>
          <cell r="AR1562">
            <v>-604791.66666666663</v>
          </cell>
          <cell r="AV1562">
            <v>0</v>
          </cell>
          <cell r="AZ1562">
            <v>0</v>
          </cell>
        </row>
        <row r="1563">
          <cell r="U1563">
            <v>-658335</v>
          </cell>
          <cell r="V1563">
            <v>-658335</v>
          </cell>
          <cell r="W1563">
            <v>-684640</v>
          </cell>
          <cell r="Y1563">
            <v>-706070</v>
          </cell>
          <cell r="AA1563">
            <v>-722145</v>
          </cell>
          <cell r="AJ1563">
            <v>0</v>
          </cell>
          <cell r="AN1563">
            <v>-67233.958333333328</v>
          </cell>
          <cell r="AR1563">
            <v>-294837.91666666669</v>
          </cell>
          <cell r="AV1563">
            <v>-538911.04166666663</v>
          </cell>
          <cell r="AZ1563">
            <v>-726555.41666666663</v>
          </cell>
        </row>
        <row r="1564">
          <cell r="AA1564">
            <v>-19555784.960000001</v>
          </cell>
          <cell r="AR1564">
            <v>0</v>
          </cell>
          <cell r="AV1564">
            <v>-5907444.9204166671</v>
          </cell>
          <cell r="AZ1564">
            <v>-15193583.160000002</v>
          </cell>
        </row>
        <row r="1565">
          <cell r="AR1565">
            <v>0</v>
          </cell>
          <cell r="AV1565">
            <v>-297759.47249999997</v>
          </cell>
          <cell r="AZ1565">
            <v>-1477783.7916666667</v>
          </cell>
        </row>
        <row r="1566">
          <cell r="Q1566">
            <v>0</v>
          </cell>
          <cell r="S1566">
            <v>0</v>
          </cell>
          <cell r="U1566">
            <v>0</v>
          </cell>
          <cell r="V1566">
            <v>0</v>
          </cell>
          <cell r="W1566">
            <v>0</v>
          </cell>
          <cell r="Y1566">
            <v>0</v>
          </cell>
          <cell r="AA1566">
            <v>0</v>
          </cell>
          <cell r="AJ1566">
            <v>0</v>
          </cell>
          <cell r="AN1566">
            <v>0</v>
          </cell>
          <cell r="AR1566">
            <v>0</v>
          </cell>
          <cell r="AV1566">
            <v>0</v>
          </cell>
          <cell r="AZ1566">
            <v>0</v>
          </cell>
        </row>
        <row r="1567">
          <cell r="Q1567">
            <v>0</v>
          </cell>
          <cell r="S1567">
            <v>0</v>
          </cell>
          <cell r="U1567">
            <v>0</v>
          </cell>
          <cell r="V1567">
            <v>0</v>
          </cell>
          <cell r="W1567">
            <v>0</v>
          </cell>
          <cell r="Y1567">
            <v>0</v>
          </cell>
          <cell r="AA1567">
            <v>0</v>
          </cell>
          <cell r="AJ1567">
            <v>0</v>
          </cell>
          <cell r="AN1567">
            <v>0</v>
          </cell>
          <cell r="AR1567">
            <v>0</v>
          </cell>
          <cell r="AV1567">
            <v>0</v>
          </cell>
          <cell r="AZ1567">
            <v>0</v>
          </cell>
        </row>
        <row r="1568">
          <cell r="Q1568">
            <v>0</v>
          </cell>
          <cell r="S1568">
            <v>0</v>
          </cell>
          <cell r="U1568">
            <v>0</v>
          </cell>
          <cell r="V1568">
            <v>0</v>
          </cell>
          <cell r="W1568">
            <v>0</v>
          </cell>
          <cell r="Y1568">
            <v>0</v>
          </cell>
          <cell r="AA1568">
            <v>0</v>
          </cell>
          <cell r="AJ1568">
            <v>0</v>
          </cell>
          <cell r="AN1568">
            <v>0</v>
          </cell>
          <cell r="AR1568">
            <v>0</v>
          </cell>
          <cell r="AV1568">
            <v>0</v>
          </cell>
          <cell r="AZ1568">
            <v>0</v>
          </cell>
        </row>
        <row r="1569">
          <cell r="Q1569">
            <v>0</v>
          </cell>
          <cell r="S1569">
            <v>0</v>
          </cell>
          <cell r="U1569">
            <v>0</v>
          </cell>
          <cell r="V1569">
            <v>0</v>
          </cell>
          <cell r="W1569">
            <v>0</v>
          </cell>
          <cell r="Y1569">
            <v>0</v>
          </cell>
          <cell r="AA1569">
            <v>0</v>
          </cell>
          <cell r="AJ1569">
            <v>0</v>
          </cell>
          <cell r="AN1569">
            <v>0</v>
          </cell>
          <cell r="AR1569">
            <v>0</v>
          </cell>
          <cell r="AV1569">
            <v>0</v>
          </cell>
          <cell r="AZ1569">
            <v>0</v>
          </cell>
        </row>
        <row r="1570">
          <cell r="Q1570">
            <v>0</v>
          </cell>
          <cell r="S1570">
            <v>0</v>
          </cell>
          <cell r="U1570">
            <v>0</v>
          </cell>
          <cell r="V1570">
            <v>0</v>
          </cell>
          <cell r="W1570">
            <v>0</v>
          </cell>
          <cell r="Y1570">
            <v>0</v>
          </cell>
          <cell r="AA1570">
            <v>0</v>
          </cell>
          <cell r="AJ1570">
            <v>0</v>
          </cell>
          <cell r="AN1570">
            <v>0</v>
          </cell>
          <cell r="AR1570">
            <v>0</v>
          </cell>
          <cell r="AV1570">
            <v>0</v>
          </cell>
          <cell r="AZ1570">
            <v>0</v>
          </cell>
        </row>
        <row r="1571">
          <cell r="Q1571">
            <v>0</v>
          </cell>
          <cell r="S1571">
            <v>0</v>
          </cell>
          <cell r="U1571">
            <v>0</v>
          </cell>
          <cell r="V1571">
            <v>0</v>
          </cell>
          <cell r="W1571">
            <v>0</v>
          </cell>
          <cell r="Y1571">
            <v>0</v>
          </cell>
          <cell r="AA1571">
            <v>0</v>
          </cell>
          <cell r="AJ1571">
            <v>0</v>
          </cell>
          <cell r="AN1571">
            <v>0</v>
          </cell>
          <cell r="AR1571">
            <v>0</v>
          </cell>
          <cell r="AV1571">
            <v>0</v>
          </cell>
          <cell r="AZ1571">
            <v>0</v>
          </cell>
        </row>
        <row r="1572">
          <cell r="Q1572">
            <v>0</v>
          </cell>
          <cell r="S1572">
            <v>0</v>
          </cell>
          <cell r="U1572">
            <v>0</v>
          </cell>
          <cell r="V1572">
            <v>0</v>
          </cell>
          <cell r="W1572">
            <v>0</v>
          </cell>
          <cell r="Y1572">
            <v>0</v>
          </cell>
          <cell r="AA1572">
            <v>0</v>
          </cell>
          <cell r="AJ1572">
            <v>0</v>
          </cell>
          <cell r="AN1572">
            <v>0</v>
          </cell>
          <cell r="AR1572">
            <v>0</v>
          </cell>
          <cell r="AV1572">
            <v>0</v>
          </cell>
          <cell r="AZ1572">
            <v>0</v>
          </cell>
        </row>
        <row r="1573">
          <cell r="Q1573">
            <v>0</v>
          </cell>
          <cell r="S1573">
            <v>0</v>
          </cell>
          <cell r="U1573">
            <v>0</v>
          </cell>
          <cell r="V1573">
            <v>0</v>
          </cell>
          <cell r="W1573">
            <v>0</v>
          </cell>
          <cell r="Y1573">
            <v>0</v>
          </cell>
          <cell r="AA1573">
            <v>0</v>
          </cell>
          <cell r="AJ1573">
            <v>0</v>
          </cell>
          <cell r="AN1573">
            <v>0</v>
          </cell>
          <cell r="AR1573">
            <v>0</v>
          </cell>
          <cell r="AV1573">
            <v>0</v>
          </cell>
          <cell r="AZ1573">
            <v>0</v>
          </cell>
        </row>
        <row r="1574">
          <cell r="Q1574">
            <v>0</v>
          </cell>
          <cell r="S1574">
            <v>0</v>
          </cell>
          <cell r="U1574">
            <v>0</v>
          </cell>
          <cell r="V1574">
            <v>0</v>
          </cell>
          <cell r="W1574">
            <v>0</v>
          </cell>
          <cell r="Y1574">
            <v>0</v>
          </cell>
          <cell r="AA1574">
            <v>0</v>
          </cell>
          <cell r="AJ1574">
            <v>0</v>
          </cell>
          <cell r="AN1574">
            <v>0</v>
          </cell>
          <cell r="AR1574">
            <v>0</v>
          </cell>
          <cell r="AV1574">
            <v>0</v>
          </cell>
          <cell r="AZ1574">
            <v>0</v>
          </cell>
        </row>
        <row r="1575">
          <cell r="Q1575">
            <v>0</v>
          </cell>
          <cell r="S1575">
            <v>0</v>
          </cell>
          <cell r="U1575">
            <v>0</v>
          </cell>
          <cell r="V1575">
            <v>0</v>
          </cell>
          <cell r="W1575">
            <v>0</v>
          </cell>
          <cell r="Y1575">
            <v>0</v>
          </cell>
          <cell r="AA1575">
            <v>0</v>
          </cell>
          <cell r="AJ1575">
            <v>0</v>
          </cell>
          <cell r="AN1575">
            <v>0</v>
          </cell>
          <cell r="AR1575">
            <v>0</v>
          </cell>
          <cell r="AV1575">
            <v>0</v>
          </cell>
          <cell r="AZ1575">
            <v>0</v>
          </cell>
        </row>
        <row r="1576">
          <cell r="Q1576">
            <v>0</v>
          </cell>
          <cell r="S1576">
            <v>-122.09</v>
          </cell>
          <cell r="U1576">
            <v>-329.5</v>
          </cell>
          <cell r="V1576">
            <v>-410.97</v>
          </cell>
          <cell r="W1576">
            <v>-451.17</v>
          </cell>
          <cell r="Y1576">
            <v>-581.80999999999995</v>
          </cell>
          <cell r="AA1576">
            <v>-802.43</v>
          </cell>
          <cell r="AJ1576">
            <v>-1186.2070833333332</v>
          </cell>
          <cell r="AN1576">
            <v>-768.36374999999987</v>
          </cell>
          <cell r="AR1576">
            <v>-593.54750000000001</v>
          </cell>
          <cell r="AV1576">
            <v>-413.91333333333341</v>
          </cell>
          <cell r="AZ1576">
            <v>-538.49124999999992</v>
          </cell>
        </row>
        <row r="1577">
          <cell r="Q1577">
            <v>-652254.21</v>
          </cell>
          <cell r="S1577">
            <v>-640062.55000000005</v>
          </cell>
          <cell r="U1577">
            <v>-627870.89</v>
          </cell>
          <cell r="V1577">
            <v>-621775.06000000006</v>
          </cell>
          <cell r="W1577">
            <v>-615679.23</v>
          </cell>
          <cell r="Y1577">
            <v>-760897.57</v>
          </cell>
          <cell r="AA1577">
            <v>-745525.91</v>
          </cell>
          <cell r="AJ1577">
            <v>-691115.12625000009</v>
          </cell>
          <cell r="AN1577">
            <v>-664699.86291666667</v>
          </cell>
          <cell r="AR1577">
            <v>-659871.30000000005</v>
          </cell>
          <cell r="AV1577">
            <v>-686897.9800000001</v>
          </cell>
          <cell r="AZ1577">
            <v>-711804.66</v>
          </cell>
        </row>
        <row r="1578">
          <cell r="Q1578">
            <v>0</v>
          </cell>
          <cell r="S1578">
            <v>0</v>
          </cell>
          <cell r="U1578">
            <v>0</v>
          </cell>
          <cell r="V1578">
            <v>0</v>
          </cell>
          <cell r="W1578">
            <v>0</v>
          </cell>
          <cell r="Y1578">
            <v>0</v>
          </cell>
          <cell r="AA1578">
            <v>0</v>
          </cell>
          <cell r="AJ1578">
            <v>0</v>
          </cell>
          <cell r="AN1578">
            <v>0</v>
          </cell>
          <cell r="AR1578">
            <v>0</v>
          </cell>
          <cell r="AV1578">
            <v>0</v>
          </cell>
          <cell r="AZ1578">
            <v>0</v>
          </cell>
        </row>
        <row r="1579">
          <cell r="Q1579">
            <v>0</v>
          </cell>
          <cell r="S1579">
            <v>0</v>
          </cell>
          <cell r="U1579">
            <v>0</v>
          </cell>
          <cell r="V1579">
            <v>0</v>
          </cell>
          <cell r="W1579">
            <v>0</v>
          </cell>
          <cell r="Y1579">
            <v>0</v>
          </cell>
          <cell r="AA1579">
            <v>0</v>
          </cell>
          <cell r="AJ1579">
            <v>0</v>
          </cell>
          <cell r="AN1579">
            <v>0</v>
          </cell>
          <cell r="AR1579">
            <v>0</v>
          </cell>
          <cell r="AV1579">
            <v>0</v>
          </cell>
          <cell r="AZ1579">
            <v>0</v>
          </cell>
        </row>
        <row r="1580">
          <cell r="Q1580">
            <v>0</v>
          </cell>
          <cell r="S1580">
            <v>0</v>
          </cell>
          <cell r="U1580">
            <v>0</v>
          </cell>
          <cell r="V1580">
            <v>0</v>
          </cell>
          <cell r="W1580">
            <v>0</v>
          </cell>
          <cell r="Y1580">
            <v>0</v>
          </cell>
          <cell r="AA1580">
            <v>0</v>
          </cell>
          <cell r="AJ1580">
            <v>0</v>
          </cell>
          <cell r="AN1580">
            <v>0</v>
          </cell>
          <cell r="AR1580">
            <v>0</v>
          </cell>
          <cell r="AV1580">
            <v>0</v>
          </cell>
          <cell r="AZ1580">
            <v>0</v>
          </cell>
        </row>
        <row r="1581">
          <cell r="Q1581">
            <v>0</v>
          </cell>
          <cell r="S1581">
            <v>0</v>
          </cell>
          <cell r="U1581">
            <v>0</v>
          </cell>
          <cell r="V1581">
            <v>0</v>
          </cell>
          <cell r="W1581">
            <v>0</v>
          </cell>
          <cell r="Y1581">
            <v>0</v>
          </cell>
          <cell r="AA1581">
            <v>0</v>
          </cell>
          <cell r="AJ1581">
            <v>0</v>
          </cell>
          <cell r="AN1581">
            <v>0</v>
          </cell>
          <cell r="AR1581">
            <v>0</v>
          </cell>
          <cell r="AV1581">
            <v>0</v>
          </cell>
          <cell r="AZ1581">
            <v>0</v>
          </cell>
        </row>
        <row r="1582">
          <cell r="Q1582">
            <v>0</v>
          </cell>
          <cell r="S1582">
            <v>0</v>
          </cell>
          <cell r="U1582">
            <v>0</v>
          </cell>
          <cell r="V1582">
            <v>0</v>
          </cell>
          <cell r="W1582">
            <v>0</v>
          </cell>
          <cell r="Y1582">
            <v>0</v>
          </cell>
          <cell r="AA1582">
            <v>0</v>
          </cell>
          <cell r="AJ1582">
            <v>0</v>
          </cell>
          <cell r="AN1582">
            <v>0</v>
          </cell>
          <cell r="AR1582">
            <v>0</v>
          </cell>
          <cell r="AV1582">
            <v>0</v>
          </cell>
          <cell r="AZ1582">
            <v>0</v>
          </cell>
        </row>
        <row r="1583">
          <cell r="Q1583">
            <v>0</v>
          </cell>
          <cell r="S1583">
            <v>0</v>
          </cell>
          <cell r="U1583">
            <v>0</v>
          </cell>
          <cell r="V1583">
            <v>0</v>
          </cell>
          <cell r="W1583">
            <v>0</v>
          </cell>
          <cell r="Y1583">
            <v>0</v>
          </cell>
          <cell r="AA1583">
            <v>0</v>
          </cell>
          <cell r="AJ1583">
            <v>0</v>
          </cell>
          <cell r="AN1583">
            <v>0</v>
          </cell>
          <cell r="AR1583">
            <v>0</v>
          </cell>
          <cell r="AV1583">
            <v>0</v>
          </cell>
          <cell r="AZ1583">
            <v>0</v>
          </cell>
        </row>
        <row r="1584">
          <cell r="Q1584">
            <v>0</v>
          </cell>
          <cell r="S1584">
            <v>0</v>
          </cell>
          <cell r="U1584">
            <v>0</v>
          </cell>
          <cell r="V1584">
            <v>0</v>
          </cell>
          <cell r="W1584">
            <v>0</v>
          </cell>
          <cell r="Y1584">
            <v>0</v>
          </cell>
          <cell r="AA1584">
            <v>0</v>
          </cell>
          <cell r="AJ1584">
            <v>0</v>
          </cell>
          <cell r="AN1584">
            <v>0</v>
          </cell>
          <cell r="AR1584">
            <v>0</v>
          </cell>
          <cell r="AV1584">
            <v>0</v>
          </cell>
          <cell r="AZ1584">
            <v>0</v>
          </cell>
        </row>
        <row r="1585">
          <cell r="Q1585">
            <v>0</v>
          </cell>
          <cell r="S1585">
            <v>0</v>
          </cell>
          <cell r="U1585">
            <v>0</v>
          </cell>
          <cell r="V1585">
            <v>0</v>
          </cell>
          <cell r="W1585">
            <v>0</v>
          </cell>
          <cell r="Y1585">
            <v>0</v>
          </cell>
          <cell r="AA1585">
            <v>0</v>
          </cell>
          <cell r="AJ1585">
            <v>0</v>
          </cell>
          <cell r="AN1585">
            <v>0</v>
          </cell>
          <cell r="AR1585">
            <v>0</v>
          </cell>
          <cell r="AV1585">
            <v>0</v>
          </cell>
          <cell r="AZ1585">
            <v>0</v>
          </cell>
        </row>
        <row r="1586">
          <cell r="Q1586">
            <v>0</v>
          </cell>
          <cell r="S1586">
            <v>0</v>
          </cell>
          <cell r="U1586">
            <v>0</v>
          </cell>
          <cell r="V1586">
            <v>-0.42</v>
          </cell>
          <cell r="W1586">
            <v>-6.01</v>
          </cell>
          <cell r="Y1586">
            <v>-99.28</v>
          </cell>
          <cell r="AA1586">
            <v>-111.7</v>
          </cell>
          <cell r="AJ1586">
            <v>-14.294166666666664</v>
          </cell>
          <cell r="AN1586">
            <v>-14.294166666666664</v>
          </cell>
          <cell r="AR1586">
            <v>-19.759166666666669</v>
          </cell>
          <cell r="AV1586">
            <v>-41.004166666666663</v>
          </cell>
          <cell r="AZ1586">
            <v>-41.004166666666663</v>
          </cell>
        </row>
        <row r="1587">
          <cell r="Q1587">
            <v>-135444.15</v>
          </cell>
          <cell r="S1587">
            <v>-105444.15</v>
          </cell>
          <cell r="U1587">
            <v>-105444.15</v>
          </cell>
          <cell r="V1587">
            <v>-55444.15</v>
          </cell>
          <cell r="W1587">
            <v>-55444.15</v>
          </cell>
          <cell r="Y1587">
            <v>-55444.15</v>
          </cell>
          <cell r="AA1587">
            <v>-55444.15</v>
          </cell>
          <cell r="AJ1587">
            <v>-146287.66499999995</v>
          </cell>
          <cell r="AN1587">
            <v>-127235.81666666664</v>
          </cell>
          <cell r="AR1587">
            <v>-102110.81666666665</v>
          </cell>
          <cell r="AV1587">
            <v>-75444.150000000009</v>
          </cell>
          <cell r="AZ1587">
            <v>-57527.483333333344</v>
          </cell>
        </row>
        <row r="1588">
          <cell r="AV1588">
            <v>0</v>
          </cell>
          <cell r="AZ1588">
            <v>-403779.6875</v>
          </cell>
        </row>
        <row r="1589">
          <cell r="Q1589">
            <v>-2197040.91</v>
          </cell>
          <cell r="S1589">
            <v>-1722538.41</v>
          </cell>
          <cell r="U1589">
            <v>-2554040.5</v>
          </cell>
          <cell r="V1589">
            <v>-2017522.1</v>
          </cell>
          <cell r="W1589">
            <v>-845849.71</v>
          </cell>
          <cell r="Y1589">
            <v>0</v>
          </cell>
          <cell r="AA1589">
            <v>-563305.79</v>
          </cell>
          <cell r="AJ1589">
            <v>-565895.25875000004</v>
          </cell>
          <cell r="AN1589">
            <v>-1033453.5712499999</v>
          </cell>
          <cell r="AR1589">
            <v>-1396618.86375</v>
          </cell>
          <cell r="AV1589">
            <v>-1293923.5183333333</v>
          </cell>
          <cell r="AZ1589">
            <v>-642227.95666666667</v>
          </cell>
        </row>
        <row r="1590">
          <cell r="Q1590">
            <v>-1083075.74</v>
          </cell>
          <cell r="S1590">
            <v>-1322696.8999999999</v>
          </cell>
          <cell r="U1590">
            <v>-1748446.9</v>
          </cell>
          <cell r="V1590">
            <v>-1520136.37</v>
          </cell>
          <cell r="W1590">
            <v>-1006637.48</v>
          </cell>
          <cell r="Y1590">
            <v>-485182.09</v>
          </cell>
          <cell r="AA1590">
            <v>-623552.09</v>
          </cell>
          <cell r="AJ1590">
            <v>-1058514.385</v>
          </cell>
          <cell r="AN1590">
            <v>-1093487.3987499999</v>
          </cell>
          <cell r="AR1590">
            <v>-1115845.0991666666</v>
          </cell>
          <cell r="AV1590">
            <v>-1027146.3050000001</v>
          </cell>
          <cell r="AZ1590">
            <v>-638954.57416666672</v>
          </cell>
        </row>
        <row r="1591">
          <cell r="Q1591">
            <v>0</v>
          </cell>
          <cell r="S1591">
            <v>0</v>
          </cell>
          <cell r="U1591">
            <v>0</v>
          </cell>
          <cell r="V1591">
            <v>0</v>
          </cell>
          <cell r="W1591">
            <v>0</v>
          </cell>
          <cell r="Y1591">
            <v>0</v>
          </cell>
          <cell r="AA1591">
            <v>0</v>
          </cell>
          <cell r="AJ1591">
            <v>0</v>
          </cell>
          <cell r="AN1591">
            <v>0</v>
          </cell>
          <cell r="AR1591">
            <v>0</v>
          </cell>
          <cell r="AV1591">
            <v>0</v>
          </cell>
          <cell r="AZ1591">
            <v>0</v>
          </cell>
        </row>
        <row r="1592">
          <cell r="Q1592">
            <v>0</v>
          </cell>
          <cell r="S1592">
            <v>0</v>
          </cell>
          <cell r="U1592">
            <v>0</v>
          </cell>
          <cell r="V1592">
            <v>0</v>
          </cell>
          <cell r="W1592">
            <v>0</v>
          </cell>
          <cell r="Y1592">
            <v>0</v>
          </cell>
          <cell r="AA1592">
            <v>0</v>
          </cell>
          <cell r="AJ1592">
            <v>0</v>
          </cell>
          <cell r="AN1592">
            <v>0</v>
          </cell>
          <cell r="AR1592">
            <v>0</v>
          </cell>
          <cell r="AV1592">
            <v>0</v>
          </cell>
          <cell r="AZ1592">
            <v>0</v>
          </cell>
        </row>
        <row r="1593">
          <cell r="Q1593">
            <v>0</v>
          </cell>
          <cell r="S1593">
            <v>0</v>
          </cell>
          <cell r="U1593">
            <v>0</v>
          </cell>
          <cell r="V1593">
            <v>0</v>
          </cell>
          <cell r="W1593">
            <v>0</v>
          </cell>
          <cell r="Y1593">
            <v>0</v>
          </cell>
          <cell r="AA1593">
            <v>0</v>
          </cell>
          <cell r="AJ1593">
            <v>0</v>
          </cell>
          <cell r="AN1593">
            <v>0</v>
          </cell>
          <cell r="AR1593">
            <v>0</v>
          </cell>
          <cell r="AV1593">
            <v>0</v>
          </cell>
          <cell r="AZ1593">
            <v>0</v>
          </cell>
        </row>
        <row r="1594">
          <cell r="Q1594">
            <v>0</v>
          </cell>
          <cell r="S1594">
            <v>0</v>
          </cell>
          <cell r="U1594">
            <v>0</v>
          </cell>
          <cell r="V1594">
            <v>0</v>
          </cell>
          <cell r="W1594">
            <v>0</v>
          </cell>
          <cell r="Y1594">
            <v>0</v>
          </cell>
          <cell r="AA1594">
            <v>0</v>
          </cell>
          <cell r="AJ1594">
            <v>0</v>
          </cell>
          <cell r="AN1594">
            <v>0</v>
          </cell>
          <cell r="AR1594">
            <v>0</v>
          </cell>
          <cell r="AV1594">
            <v>0</v>
          </cell>
          <cell r="AZ1594">
            <v>0</v>
          </cell>
        </row>
        <row r="1595">
          <cell r="Q1595">
            <v>0</v>
          </cell>
          <cell r="S1595">
            <v>0</v>
          </cell>
          <cell r="U1595">
            <v>0</v>
          </cell>
          <cell r="V1595">
            <v>0</v>
          </cell>
          <cell r="W1595">
            <v>0</v>
          </cell>
          <cell r="Y1595">
            <v>0</v>
          </cell>
          <cell r="AA1595">
            <v>0</v>
          </cell>
          <cell r="AJ1595">
            <v>0</v>
          </cell>
          <cell r="AN1595">
            <v>0</v>
          </cell>
          <cell r="AR1595">
            <v>0</v>
          </cell>
          <cell r="AV1595">
            <v>0</v>
          </cell>
          <cell r="AZ1595">
            <v>0</v>
          </cell>
        </row>
        <row r="1596">
          <cell r="Q1596">
            <v>0</v>
          </cell>
          <cell r="S1596">
            <v>0</v>
          </cell>
          <cell r="U1596">
            <v>0</v>
          </cell>
          <cell r="V1596">
            <v>0</v>
          </cell>
          <cell r="W1596">
            <v>0</v>
          </cell>
          <cell r="Y1596">
            <v>0</v>
          </cell>
          <cell r="AA1596">
            <v>0</v>
          </cell>
          <cell r="AJ1596">
            <v>-474682.3125</v>
          </cell>
          <cell r="AN1596">
            <v>-52741.479166666664</v>
          </cell>
          <cell r="AR1596">
            <v>0</v>
          </cell>
          <cell r="AV1596">
            <v>0</v>
          </cell>
          <cell r="AZ1596">
            <v>0</v>
          </cell>
        </row>
        <row r="1597">
          <cell r="Q1597">
            <v>-603750.76</v>
          </cell>
          <cell r="S1597">
            <v>-574463.52</v>
          </cell>
          <cell r="U1597">
            <v>-545176.28</v>
          </cell>
          <cell r="V1597">
            <v>-530532.66</v>
          </cell>
          <cell r="W1597">
            <v>-515889.04</v>
          </cell>
          <cell r="Y1597">
            <v>-486601.8</v>
          </cell>
          <cell r="AA1597">
            <v>-457314.56</v>
          </cell>
          <cell r="AJ1597">
            <v>-691612.48</v>
          </cell>
          <cell r="AN1597">
            <v>-633038</v>
          </cell>
          <cell r="AR1597">
            <v>-574463.52</v>
          </cell>
          <cell r="AV1597">
            <v>-515889.04</v>
          </cell>
          <cell r="AZ1597">
            <v>-457314.56000000006</v>
          </cell>
        </row>
        <row r="1598">
          <cell r="Q1598">
            <v>0</v>
          </cell>
          <cell r="S1598">
            <v>0</v>
          </cell>
          <cell r="U1598">
            <v>0</v>
          </cell>
          <cell r="V1598">
            <v>0</v>
          </cell>
          <cell r="W1598">
            <v>0</v>
          </cell>
          <cell r="Y1598">
            <v>0</v>
          </cell>
          <cell r="AA1598">
            <v>0</v>
          </cell>
          <cell r="AJ1598">
            <v>0</v>
          </cell>
          <cell r="AN1598">
            <v>0</v>
          </cell>
          <cell r="AR1598">
            <v>0</v>
          </cell>
          <cell r="AV1598">
            <v>0</v>
          </cell>
          <cell r="AZ1598">
            <v>0</v>
          </cell>
        </row>
        <row r="1599">
          <cell r="Q1599">
            <v>0</v>
          </cell>
          <cell r="S1599">
            <v>0</v>
          </cell>
          <cell r="U1599">
            <v>0</v>
          </cell>
          <cell r="V1599">
            <v>0</v>
          </cell>
          <cell r="W1599">
            <v>0</v>
          </cell>
          <cell r="Y1599">
            <v>0</v>
          </cell>
          <cell r="AA1599">
            <v>0</v>
          </cell>
          <cell r="AJ1599">
            <v>0</v>
          </cell>
          <cell r="AN1599">
            <v>0</v>
          </cell>
          <cell r="AR1599">
            <v>0</v>
          </cell>
          <cell r="AV1599">
            <v>0</v>
          </cell>
          <cell r="AZ1599">
            <v>0</v>
          </cell>
        </row>
        <row r="1600">
          <cell r="Q1600">
            <v>0</v>
          </cell>
          <cell r="S1600">
            <v>0</v>
          </cell>
          <cell r="U1600">
            <v>0</v>
          </cell>
          <cell r="V1600">
            <v>0</v>
          </cell>
          <cell r="W1600">
            <v>0</v>
          </cell>
          <cell r="Y1600">
            <v>0</v>
          </cell>
          <cell r="AA1600">
            <v>0</v>
          </cell>
          <cell r="AJ1600">
            <v>0</v>
          </cell>
          <cell r="AN1600">
            <v>0</v>
          </cell>
          <cell r="AR1600">
            <v>0</v>
          </cell>
          <cell r="AV1600">
            <v>0</v>
          </cell>
          <cell r="AZ1600">
            <v>0</v>
          </cell>
        </row>
        <row r="1601">
          <cell r="Q1601">
            <v>0</v>
          </cell>
          <cell r="S1601">
            <v>0</v>
          </cell>
          <cell r="U1601">
            <v>0</v>
          </cell>
          <cell r="V1601">
            <v>0</v>
          </cell>
          <cell r="W1601">
            <v>0</v>
          </cell>
          <cell r="Y1601">
            <v>0</v>
          </cell>
          <cell r="AA1601">
            <v>0</v>
          </cell>
          <cell r="AJ1601">
            <v>0</v>
          </cell>
          <cell r="AN1601">
            <v>0</v>
          </cell>
          <cell r="AR1601">
            <v>0</v>
          </cell>
          <cell r="AV1601">
            <v>0</v>
          </cell>
          <cell r="AZ1601">
            <v>0</v>
          </cell>
        </row>
        <row r="1602">
          <cell r="Q1602">
            <v>-7833.48</v>
          </cell>
          <cell r="S1602">
            <v>-7121.34</v>
          </cell>
          <cell r="U1602">
            <v>-6409.2</v>
          </cell>
          <cell r="V1602">
            <v>-6053.13</v>
          </cell>
          <cell r="W1602">
            <v>-5697.06</v>
          </cell>
          <cell r="Y1602">
            <v>-4984.92</v>
          </cell>
          <cell r="AA1602">
            <v>-4272.78</v>
          </cell>
          <cell r="AJ1602">
            <v>-9969.8954166666663</v>
          </cell>
          <cell r="AN1602">
            <v>-8545.6187500000015</v>
          </cell>
          <cell r="AR1602">
            <v>-7121.34</v>
          </cell>
          <cell r="AV1602">
            <v>-5697.0599999999986</v>
          </cell>
          <cell r="AZ1602">
            <v>-4272.78</v>
          </cell>
        </row>
        <row r="1603">
          <cell r="Q1603">
            <v>-1087281.32</v>
          </cell>
          <cell r="S1603">
            <v>-1020097.94</v>
          </cell>
          <cell r="U1603">
            <v>-952914.56</v>
          </cell>
          <cell r="V1603">
            <v>-919322.87</v>
          </cell>
          <cell r="W1603">
            <v>-893865.18</v>
          </cell>
          <cell r="Y1603">
            <v>-826478.42</v>
          </cell>
          <cell r="AA1603">
            <v>-759159.48</v>
          </cell>
          <cell r="AJ1603">
            <v>-1262680.55375</v>
          </cell>
          <cell r="AN1603">
            <v>-1147445.7570833333</v>
          </cell>
          <cell r="AR1603">
            <v>-1021772.7491666666</v>
          </cell>
          <cell r="AV1603">
            <v>-890004.34249999991</v>
          </cell>
          <cell r="AZ1603">
            <v>-758145.56249999988</v>
          </cell>
        </row>
        <row r="1604">
          <cell r="Q1604">
            <v>-76768.37</v>
          </cell>
          <cell r="S1604">
            <v>-74548.850000000006</v>
          </cell>
          <cell r="U1604">
            <v>-72329.33</v>
          </cell>
          <cell r="V1604">
            <v>-71219.570000000007</v>
          </cell>
          <cell r="W1604">
            <v>-71932.81</v>
          </cell>
          <cell r="Y1604">
            <v>-69667.81</v>
          </cell>
          <cell r="AA1604">
            <v>-67417.91</v>
          </cell>
          <cell r="AJ1604">
            <v>-77568.67</v>
          </cell>
          <cell r="AN1604">
            <v>-77415.523333333331</v>
          </cell>
          <cell r="AR1604">
            <v>-74924.222500000003</v>
          </cell>
          <cell r="AV1604">
            <v>-71067.5625</v>
          </cell>
          <cell r="AZ1604">
            <v>-67190.64916666667</v>
          </cell>
        </row>
        <row r="1605">
          <cell r="Q1605">
            <v>-26957.31</v>
          </cell>
          <cell r="S1605">
            <v>-24883.67</v>
          </cell>
          <cell r="U1605">
            <v>-22810.03</v>
          </cell>
          <cell r="V1605">
            <v>-21773.21</v>
          </cell>
          <cell r="W1605">
            <v>-20736.39</v>
          </cell>
          <cell r="Y1605">
            <v>-18662.75</v>
          </cell>
          <cell r="AA1605">
            <v>-16589.11</v>
          </cell>
          <cell r="AJ1605">
            <v>-33178.225416666668</v>
          </cell>
          <cell r="AN1605">
            <v>-29030.94875</v>
          </cell>
          <cell r="AR1605">
            <v>-24883.67</v>
          </cell>
          <cell r="AV1605">
            <v>-20736.39</v>
          </cell>
          <cell r="AZ1605">
            <v>-16589.11</v>
          </cell>
        </row>
        <row r="1606">
          <cell r="Q1606">
            <v>-1735183.24</v>
          </cell>
          <cell r="S1606">
            <v>-1633113.64</v>
          </cell>
          <cell r="U1606">
            <v>-1531044.04</v>
          </cell>
          <cell r="V1606">
            <v>-1480009.24</v>
          </cell>
          <cell r="W1606">
            <v>-1428974.44</v>
          </cell>
          <cell r="Y1606">
            <v>-1326904.8400000001</v>
          </cell>
          <cell r="AA1606">
            <v>-1224835.24</v>
          </cell>
          <cell r="AJ1606">
            <v>-2354470.9658333329</v>
          </cell>
          <cell r="AN1606">
            <v>-1945872.0591666671</v>
          </cell>
          <cell r="AR1606">
            <v>-1639503.0058333334</v>
          </cell>
          <cell r="AV1606">
            <v>-1428974.4400000002</v>
          </cell>
          <cell r="AZ1606">
            <v>-1186559.1383333332</v>
          </cell>
        </row>
        <row r="1607">
          <cell r="Q1607">
            <v>-965070.64</v>
          </cell>
          <cell r="S1607">
            <v>-908301.78</v>
          </cell>
          <cell r="U1607">
            <v>-851532.92</v>
          </cell>
          <cell r="V1607">
            <v>-823148.49</v>
          </cell>
          <cell r="W1607">
            <v>-794764.06</v>
          </cell>
          <cell r="Y1607">
            <v>-737995.2</v>
          </cell>
          <cell r="AA1607">
            <v>-681226.34</v>
          </cell>
          <cell r="AJ1607">
            <v>-1309504.8858333332</v>
          </cell>
          <cell r="AN1607">
            <v>-1082251.1391666667</v>
          </cell>
          <cell r="AR1607">
            <v>-911855.40583333327</v>
          </cell>
          <cell r="AV1607">
            <v>-794764.06</v>
          </cell>
          <cell r="AZ1607">
            <v>-659938.01666666672</v>
          </cell>
        </row>
        <row r="1608">
          <cell r="Q1608">
            <v>-245876.41</v>
          </cell>
          <cell r="S1608">
            <v>-231413.09</v>
          </cell>
          <cell r="U1608">
            <v>-216949.77</v>
          </cell>
          <cell r="V1608">
            <v>-209718.11</v>
          </cell>
          <cell r="W1608">
            <v>-202486.45</v>
          </cell>
          <cell r="Y1608">
            <v>-188023.13</v>
          </cell>
          <cell r="AA1608">
            <v>-173559.81</v>
          </cell>
          <cell r="AJ1608">
            <v>-334519.05416666664</v>
          </cell>
          <cell r="AN1608">
            <v>-276039.64083333337</v>
          </cell>
          <cell r="AR1608">
            <v>-232336.61416666667</v>
          </cell>
          <cell r="AV1608">
            <v>-202486.45000000004</v>
          </cell>
          <cell r="AZ1608">
            <v>-168136.06625</v>
          </cell>
        </row>
        <row r="1609">
          <cell r="Q1609">
            <v>-136751.20000000001</v>
          </cell>
          <cell r="S1609">
            <v>-128707.02</v>
          </cell>
          <cell r="U1609">
            <v>-120662.84</v>
          </cell>
          <cell r="V1609">
            <v>-116640.75</v>
          </cell>
          <cell r="W1609">
            <v>-112618.66</v>
          </cell>
          <cell r="Y1609">
            <v>-104574.48</v>
          </cell>
          <cell r="AA1609">
            <v>-96530.3</v>
          </cell>
          <cell r="AJ1609">
            <v>-186052.26333333334</v>
          </cell>
          <cell r="AN1609">
            <v>-153527.31666666668</v>
          </cell>
          <cell r="AR1609">
            <v>-129220.66333333334</v>
          </cell>
          <cell r="AV1609">
            <v>-112618.65999999999</v>
          </cell>
          <cell r="AZ1609">
            <v>-93513.726666666669</v>
          </cell>
        </row>
        <row r="1610">
          <cell r="Q1610">
            <v>-3980451.34</v>
          </cell>
          <cell r="S1610">
            <v>-3746307.14</v>
          </cell>
          <cell r="U1610">
            <v>-3512162.94</v>
          </cell>
          <cell r="V1610">
            <v>-3395090.84</v>
          </cell>
          <cell r="W1610">
            <v>-3278018.74</v>
          </cell>
          <cell r="Y1610">
            <v>-3043874.54</v>
          </cell>
          <cell r="AA1610">
            <v>-2809730.34</v>
          </cell>
          <cell r="AJ1610">
            <v>-4205732.9191666665</v>
          </cell>
          <cell r="AN1610">
            <v>-4048743.3983333334</v>
          </cell>
          <cell r="AR1610">
            <v>-3736551.1316666673</v>
          </cell>
          <cell r="AV1610">
            <v>-3278018.7400000007</v>
          </cell>
          <cell r="AZ1610">
            <v>-2721926.2675000001</v>
          </cell>
        </row>
        <row r="1611">
          <cell r="Q1611">
            <v>-2661083.56</v>
          </cell>
          <cell r="S1611">
            <v>-2419167.12</v>
          </cell>
          <cell r="U1611">
            <v>-2177250.6800000002</v>
          </cell>
          <cell r="V1611">
            <v>-2056292.46</v>
          </cell>
          <cell r="W1611">
            <v>-1935334.24</v>
          </cell>
          <cell r="Y1611">
            <v>-1693417.8</v>
          </cell>
          <cell r="AA1611">
            <v>-1451501.36</v>
          </cell>
          <cell r="AJ1611">
            <v>-342715.29666666663</v>
          </cell>
          <cell r="AN1611">
            <v>-1149104.3366666667</v>
          </cell>
          <cell r="AR1611">
            <v>-1794215.7499999998</v>
          </cell>
          <cell r="AV1611">
            <v>-1935334.24</v>
          </cell>
          <cell r="AZ1611">
            <v>-1451501.36</v>
          </cell>
        </row>
        <row r="1612">
          <cell r="Q1612">
            <v>-12142332</v>
          </cell>
          <cell r="S1612">
            <v>-11971314</v>
          </cell>
          <cell r="U1612">
            <v>-11800296</v>
          </cell>
          <cell r="V1612">
            <v>-11714787</v>
          </cell>
          <cell r="W1612">
            <v>-11629278</v>
          </cell>
          <cell r="Y1612">
            <v>-11458260</v>
          </cell>
          <cell r="AA1612">
            <v>-11287242</v>
          </cell>
          <cell r="AJ1612">
            <v>-1524917.25</v>
          </cell>
          <cell r="AN1612">
            <v>-5515355.25</v>
          </cell>
          <cell r="AR1612">
            <v>-9391781.25</v>
          </cell>
          <cell r="AV1612">
            <v>-11629278</v>
          </cell>
          <cell r="AZ1612">
            <v>-11287242</v>
          </cell>
        </row>
        <row r="1613">
          <cell r="Q1613">
            <v>-6495168</v>
          </cell>
          <cell r="S1613">
            <v>-6403686</v>
          </cell>
          <cell r="U1613">
            <v>-6312204</v>
          </cell>
          <cell r="V1613">
            <v>-6266463</v>
          </cell>
          <cell r="W1613">
            <v>-6220722</v>
          </cell>
          <cell r="Y1613">
            <v>-6129240</v>
          </cell>
          <cell r="AA1613">
            <v>-6037758</v>
          </cell>
          <cell r="AJ1613">
            <v>-815707.75</v>
          </cell>
          <cell r="AN1613">
            <v>-2950269.75</v>
          </cell>
          <cell r="AR1613">
            <v>-5023843.75</v>
          </cell>
          <cell r="AV1613">
            <v>-6220722</v>
          </cell>
          <cell r="AZ1613">
            <v>-6037758</v>
          </cell>
        </row>
        <row r="1614">
          <cell r="AV1614">
            <v>0</v>
          </cell>
          <cell r="AZ1614">
            <v>-190409.28416666668</v>
          </cell>
        </row>
        <row r="1615">
          <cell r="AV1615">
            <v>0</v>
          </cell>
          <cell r="AZ1615">
            <v>-138893.45083333334</v>
          </cell>
        </row>
        <row r="1616">
          <cell r="Q1616">
            <v>-18763387.649999999</v>
          </cell>
          <cell r="S1616">
            <v>-17527010.649999999</v>
          </cell>
          <cell r="U1616">
            <v>-16248721.65</v>
          </cell>
          <cell r="V1616">
            <v>-15599099.65</v>
          </cell>
          <cell r="W1616">
            <v>-14970432.65</v>
          </cell>
          <cell r="Y1616">
            <v>-13671188.65</v>
          </cell>
          <cell r="AA1616">
            <v>-12392899.65</v>
          </cell>
          <cell r="AJ1616">
            <v>-22038678.858333338</v>
          </cell>
          <cell r="AN1616">
            <v>-19718629.19166667</v>
          </cell>
          <cell r="AR1616">
            <v>-17464134.025000002</v>
          </cell>
          <cell r="AV1616">
            <v>-14955589.275000004</v>
          </cell>
          <cell r="AZ1616">
            <v>-12405996.94166667</v>
          </cell>
        </row>
        <row r="1617">
          <cell r="Q1617">
            <v>-4069475.84</v>
          </cell>
          <cell r="S1617">
            <v>-3972185.41</v>
          </cell>
          <cell r="U1617">
            <v>-3860489.97</v>
          </cell>
          <cell r="V1617">
            <v>-3800387.97</v>
          </cell>
          <cell r="W1617">
            <v>-3743967.97</v>
          </cell>
          <cell r="Y1617">
            <v>-3625593.88</v>
          </cell>
          <cell r="AA1617">
            <v>-3503941.73</v>
          </cell>
          <cell r="AJ1617">
            <v>-4440597.6379166665</v>
          </cell>
          <cell r="AN1617">
            <v>-4192514.8200000003</v>
          </cell>
          <cell r="AR1617">
            <v>-3963671.4670833331</v>
          </cell>
          <cell r="AV1617">
            <v>-3738513.0516666663</v>
          </cell>
          <cell r="AZ1617">
            <v>-3500501.2120833336</v>
          </cell>
        </row>
        <row r="1618">
          <cell r="Q1618">
            <v>-1247864</v>
          </cell>
          <cell r="S1618">
            <v>-1074252</v>
          </cell>
          <cell r="U1618">
            <v>-839540</v>
          </cell>
          <cell r="V1618">
            <v>-803534</v>
          </cell>
          <cell r="W1618">
            <v>-715256</v>
          </cell>
          <cell r="Y1618">
            <v>-532816</v>
          </cell>
          <cell r="AA1618">
            <v>-353318</v>
          </cell>
          <cell r="AJ1618">
            <v>-2005745.0416666667</v>
          </cell>
          <cell r="AN1618">
            <v>-1524217.875</v>
          </cell>
          <cell r="AR1618">
            <v>-1090927.0833333333</v>
          </cell>
          <cell r="AV1618">
            <v>-708570.66666666663</v>
          </cell>
          <cell r="AZ1618">
            <v>-402183.70833333331</v>
          </cell>
        </row>
        <row r="1619">
          <cell r="AV1619">
            <v>0</v>
          </cell>
          <cell r="AZ1619">
            <v>0</v>
          </cell>
        </row>
        <row r="1620">
          <cell r="Q1620">
            <v>-8165809</v>
          </cell>
          <cell r="S1620">
            <v>-8165809</v>
          </cell>
          <cell r="U1620">
            <v>-8165809</v>
          </cell>
          <cell r="V1620">
            <v>-8165809</v>
          </cell>
          <cell r="W1620">
            <v>-8165809</v>
          </cell>
          <cell r="Y1620">
            <v>-8165809</v>
          </cell>
          <cell r="AA1620">
            <v>-8165809</v>
          </cell>
          <cell r="AJ1620">
            <v>-8165809</v>
          </cell>
          <cell r="AN1620">
            <v>-8165809</v>
          </cell>
          <cell r="AR1620">
            <v>-8165809</v>
          </cell>
          <cell r="AV1620">
            <v>-8165809</v>
          </cell>
          <cell r="AZ1620">
            <v>-8165809</v>
          </cell>
        </row>
        <row r="1621">
          <cell r="Q1621">
            <v>7497843</v>
          </cell>
          <cell r="S1621">
            <v>7638843</v>
          </cell>
          <cell r="U1621">
            <v>7722843</v>
          </cell>
          <cell r="V1621">
            <v>7749843</v>
          </cell>
          <cell r="W1621">
            <v>7789843</v>
          </cell>
          <cell r="Y1621">
            <v>7774843</v>
          </cell>
          <cell r="AA1621">
            <v>7752843</v>
          </cell>
          <cell r="AJ1621">
            <v>7106477.541666667</v>
          </cell>
          <cell r="AN1621">
            <v>7318628.208333333</v>
          </cell>
          <cell r="AR1621">
            <v>7540987.208333333</v>
          </cell>
          <cell r="AV1621">
            <v>7726253.333333333</v>
          </cell>
          <cell r="AZ1621">
            <v>7797327.666666667</v>
          </cell>
        </row>
        <row r="1622">
          <cell r="Q1622">
            <v>-802274.98</v>
          </cell>
          <cell r="S1622">
            <v>-755082.34</v>
          </cell>
          <cell r="U1622">
            <v>-707889.7</v>
          </cell>
          <cell r="V1622">
            <v>-684293.38</v>
          </cell>
          <cell r="W1622">
            <v>-660697.06000000006</v>
          </cell>
          <cell r="Y1622">
            <v>-613504.42000000004</v>
          </cell>
          <cell r="AA1622">
            <v>-566311.78</v>
          </cell>
          <cell r="AJ1622">
            <v>-1094283.8391666666</v>
          </cell>
          <cell r="AN1622">
            <v>-901657.94583333342</v>
          </cell>
          <cell r="AR1622">
            <v>-758152.35916666675</v>
          </cell>
          <cell r="AV1622">
            <v>-660697.06000000006</v>
          </cell>
          <cell r="AZ1622">
            <v>-548614.53583333327</v>
          </cell>
        </row>
        <row r="1623">
          <cell r="Q1623">
            <v>-161712.82999999999</v>
          </cell>
          <cell r="S1623">
            <v>-152200.31</v>
          </cell>
          <cell r="U1623">
            <v>-142687.79</v>
          </cell>
          <cell r="V1623">
            <v>-137931.53</v>
          </cell>
          <cell r="W1623">
            <v>-133175.26999999999</v>
          </cell>
          <cell r="Y1623">
            <v>-123662.75</v>
          </cell>
          <cell r="AA1623">
            <v>-114150.23</v>
          </cell>
          <cell r="AJ1623">
            <v>-219426.25583333333</v>
          </cell>
          <cell r="AN1623">
            <v>-181347.5891666667</v>
          </cell>
          <cell r="AR1623">
            <v>-152795.73583333334</v>
          </cell>
          <cell r="AV1623">
            <v>-133175.26999999999</v>
          </cell>
          <cell r="AZ1623">
            <v>-110583.03541666665</v>
          </cell>
        </row>
        <row r="1624">
          <cell r="Q1624">
            <v>-5851.43</v>
          </cell>
          <cell r="S1624">
            <v>-5507.23</v>
          </cell>
          <cell r="U1624">
            <v>-5163.03</v>
          </cell>
          <cell r="V1624">
            <v>-4990.93</v>
          </cell>
          <cell r="W1624">
            <v>-4818.83</v>
          </cell>
          <cell r="Y1624">
            <v>-4474.63</v>
          </cell>
          <cell r="AA1624">
            <v>-4130.43</v>
          </cell>
          <cell r="AJ1624">
            <v>-6181.288333333333</v>
          </cell>
          <cell r="AN1624">
            <v>-5951.8216666666667</v>
          </cell>
          <cell r="AR1624">
            <v>-5492.8883333333333</v>
          </cell>
          <cell r="AV1624">
            <v>-4818.829999999999</v>
          </cell>
          <cell r="AZ1624">
            <v>-4001.3537499999998</v>
          </cell>
        </row>
        <row r="1625">
          <cell r="Q1625">
            <v>-1245502.8600000001</v>
          </cell>
          <cell r="S1625">
            <v>-1240219.77</v>
          </cell>
          <cell r="U1625">
            <v>-1366269.66</v>
          </cell>
          <cell r="V1625">
            <v>-952259.06</v>
          </cell>
          <cell r="W1625">
            <v>-919422.54</v>
          </cell>
          <cell r="Y1625">
            <v>-853749.5</v>
          </cell>
          <cell r="AA1625">
            <v>-788076.46</v>
          </cell>
          <cell r="AJ1625">
            <v>-1226867.93875</v>
          </cell>
          <cell r="AN1625">
            <v>-1266022.7133333334</v>
          </cell>
          <cell r="AR1625">
            <v>-1181303.1916666667</v>
          </cell>
          <cell r="AV1625">
            <v>-1014938.42</v>
          </cell>
          <cell r="AZ1625">
            <v>-779331.32416666672</v>
          </cell>
        </row>
        <row r="1626">
          <cell r="V1626">
            <v>-819929.85</v>
          </cell>
          <cell r="W1626">
            <v>-830133.46</v>
          </cell>
          <cell r="Y1626">
            <v>-1170132.25</v>
          </cell>
          <cell r="AA1626">
            <v>-1524478.16</v>
          </cell>
          <cell r="AJ1626">
            <v>0</v>
          </cell>
          <cell r="AN1626">
            <v>0</v>
          </cell>
          <cell r="AR1626">
            <v>-283769.87541666668</v>
          </cell>
          <cell r="AV1626">
            <v>-748208.6958333333</v>
          </cell>
          <cell r="AZ1626">
            <v>-1198280.9099999999</v>
          </cell>
        </row>
        <row r="1627">
          <cell r="V1627">
            <v>0</v>
          </cell>
          <cell r="W1627">
            <v>0</v>
          </cell>
          <cell r="Y1627">
            <v>0</v>
          </cell>
          <cell r="AA1627">
            <v>0</v>
          </cell>
          <cell r="AJ1627">
            <v>0</v>
          </cell>
          <cell r="AN1627">
            <v>0</v>
          </cell>
          <cell r="AR1627">
            <v>0</v>
          </cell>
          <cell r="AV1627">
            <v>0</v>
          </cell>
          <cell r="AZ1627">
            <v>0</v>
          </cell>
        </row>
        <row r="1628">
          <cell r="AV1628">
            <v>0</v>
          </cell>
          <cell r="AZ1628">
            <v>-880.73291666666671</v>
          </cell>
        </row>
        <row r="1629">
          <cell r="AV1629">
            <v>0</v>
          </cell>
          <cell r="AZ1629">
            <v>-24925.417083333334</v>
          </cell>
        </row>
        <row r="1630">
          <cell r="AV1630">
            <v>0</v>
          </cell>
          <cell r="AZ1630">
            <v>-243130.92041666666</v>
          </cell>
        </row>
        <row r="1631">
          <cell r="Q1631">
            <v>-252077.73</v>
          </cell>
          <cell r="S1631">
            <v>-231911.51</v>
          </cell>
          <cell r="U1631">
            <v>-211745.29</v>
          </cell>
          <cell r="V1631">
            <v>-201662.18</v>
          </cell>
          <cell r="W1631">
            <v>-191579.07</v>
          </cell>
          <cell r="Y1631">
            <v>-171412.85</v>
          </cell>
          <cell r="AA1631">
            <v>-151246.63</v>
          </cell>
          <cell r="AJ1631">
            <v>-312576.32291666669</v>
          </cell>
          <cell r="AN1631">
            <v>-272243.90625000006</v>
          </cell>
          <cell r="AR1631">
            <v>-231911.48958333334</v>
          </cell>
          <cell r="AV1631">
            <v>-191579.06999999998</v>
          </cell>
          <cell r="AZ1631">
            <v>-151246.63</v>
          </cell>
        </row>
        <row r="1632">
          <cell r="Q1632">
            <v>0</v>
          </cell>
          <cell r="S1632">
            <v>0</v>
          </cell>
          <cell r="U1632">
            <v>0</v>
          </cell>
          <cell r="V1632">
            <v>0</v>
          </cell>
          <cell r="W1632">
            <v>0</v>
          </cell>
          <cell r="Y1632">
            <v>0</v>
          </cell>
          <cell r="AA1632">
            <v>0</v>
          </cell>
          <cell r="AJ1632">
            <v>0</v>
          </cell>
          <cell r="AN1632">
            <v>0</v>
          </cell>
          <cell r="AR1632">
            <v>0</v>
          </cell>
          <cell r="AV1632">
            <v>0</v>
          </cell>
          <cell r="AZ1632">
            <v>0</v>
          </cell>
        </row>
        <row r="1633">
          <cell r="Q1633">
            <v>0</v>
          </cell>
          <cell r="S1633">
            <v>0</v>
          </cell>
          <cell r="U1633">
            <v>0</v>
          </cell>
          <cell r="V1633">
            <v>0</v>
          </cell>
          <cell r="W1633">
            <v>0</v>
          </cell>
          <cell r="Y1633">
            <v>0</v>
          </cell>
          <cell r="AA1633">
            <v>0</v>
          </cell>
          <cell r="AJ1633">
            <v>0</v>
          </cell>
          <cell r="AN1633">
            <v>0</v>
          </cell>
          <cell r="AR1633">
            <v>0</v>
          </cell>
          <cell r="AV1633">
            <v>0</v>
          </cell>
          <cell r="AZ1633">
            <v>0</v>
          </cell>
        </row>
        <row r="1634">
          <cell r="Q1634">
            <v>-225923376.66999999</v>
          </cell>
          <cell r="S1634">
            <v>-232441376.66999999</v>
          </cell>
          <cell r="U1634">
            <v>-241815376.66999999</v>
          </cell>
          <cell r="V1634">
            <v>-245795376.66999999</v>
          </cell>
          <cell r="W1634">
            <v>-250495376.66999999</v>
          </cell>
          <cell r="Y1634">
            <v>-258707376.66999999</v>
          </cell>
          <cell r="AA1634">
            <v>-284209376.67000002</v>
          </cell>
          <cell r="AJ1634">
            <v>-207837310.37833336</v>
          </cell>
          <cell r="AN1634">
            <v>-221234700.37833336</v>
          </cell>
          <cell r="AR1634">
            <v>-234723882.04500005</v>
          </cell>
          <cell r="AV1634">
            <v>-254824698.50333336</v>
          </cell>
          <cell r="AZ1634">
            <v>-273380273.17000002</v>
          </cell>
        </row>
        <row r="1635">
          <cell r="Q1635">
            <v>-17674062</v>
          </cell>
          <cell r="S1635">
            <v>-17433062</v>
          </cell>
          <cell r="U1635">
            <v>-19715062</v>
          </cell>
          <cell r="V1635">
            <v>-20244062</v>
          </cell>
          <cell r="W1635">
            <v>-20770062</v>
          </cell>
          <cell r="Y1635">
            <v>-21803062</v>
          </cell>
          <cell r="AA1635">
            <v>-17119324</v>
          </cell>
          <cell r="AJ1635">
            <v>5348064.791666667</v>
          </cell>
          <cell r="AN1635">
            <v>-3094959.2083333335</v>
          </cell>
          <cell r="AR1635">
            <v>-12672024.875</v>
          </cell>
          <cell r="AV1635">
            <v>-18651692.541666668</v>
          </cell>
          <cell r="AZ1635">
            <v>-16263796.208333334</v>
          </cell>
        </row>
        <row r="1636">
          <cell r="Q1636">
            <v>0</v>
          </cell>
          <cell r="S1636">
            <v>0</v>
          </cell>
          <cell r="U1636">
            <v>0</v>
          </cell>
          <cell r="V1636">
            <v>0</v>
          </cell>
          <cell r="W1636">
            <v>0</v>
          </cell>
          <cell r="Y1636">
            <v>0</v>
          </cell>
          <cell r="AA1636">
            <v>0</v>
          </cell>
          <cell r="AJ1636">
            <v>-2571208.3333333335</v>
          </cell>
          <cell r="AN1636">
            <v>-1676875</v>
          </cell>
          <cell r="AR1636">
            <v>-782541.66666666663</v>
          </cell>
          <cell r="AV1636">
            <v>0</v>
          </cell>
          <cell r="AZ1636">
            <v>0</v>
          </cell>
        </row>
        <row r="1637">
          <cell r="Q1637">
            <v>0</v>
          </cell>
          <cell r="S1637">
            <v>0</v>
          </cell>
          <cell r="U1637">
            <v>0</v>
          </cell>
          <cell r="V1637">
            <v>0</v>
          </cell>
          <cell r="W1637">
            <v>0</v>
          </cell>
          <cell r="Y1637">
            <v>0</v>
          </cell>
          <cell r="AA1637">
            <v>0</v>
          </cell>
          <cell r="AJ1637">
            <v>-322613.33333333331</v>
          </cell>
          <cell r="AN1637">
            <v>-210400</v>
          </cell>
          <cell r="AR1637">
            <v>-98186.666666666672</v>
          </cell>
          <cell r="AV1637">
            <v>0</v>
          </cell>
          <cell r="AZ1637">
            <v>0</v>
          </cell>
        </row>
        <row r="1638">
          <cell r="Q1638">
            <v>-562517040</v>
          </cell>
          <cell r="S1638">
            <v>-574468040</v>
          </cell>
          <cell r="U1638">
            <v>-599703040</v>
          </cell>
          <cell r="V1638">
            <v>-608888040</v>
          </cell>
          <cell r="W1638">
            <v>-618047040</v>
          </cell>
          <cell r="Y1638">
            <v>-636557040</v>
          </cell>
          <cell r="AA1638">
            <v>-715888218.41999996</v>
          </cell>
          <cell r="AJ1638">
            <v>-526735779.16666669</v>
          </cell>
          <cell r="AN1638">
            <v>-555405387.16666663</v>
          </cell>
          <cell r="AR1638">
            <v>-583946245.16666663</v>
          </cell>
          <cell r="AV1638">
            <v>-634515744.83083332</v>
          </cell>
          <cell r="AZ1638">
            <v>-686361855.47083342</v>
          </cell>
        </row>
        <row r="1639">
          <cell r="Q1639">
            <v>0</v>
          </cell>
          <cell r="S1639">
            <v>0</v>
          </cell>
          <cell r="U1639">
            <v>0</v>
          </cell>
          <cell r="V1639">
            <v>0</v>
          </cell>
          <cell r="W1639">
            <v>0</v>
          </cell>
          <cell r="Y1639">
            <v>0</v>
          </cell>
          <cell r="AA1639">
            <v>0</v>
          </cell>
          <cell r="AJ1639">
            <v>-708208.33333333337</v>
          </cell>
          <cell r="AN1639">
            <v>-461875</v>
          </cell>
          <cell r="AR1639">
            <v>-215541.66666666666</v>
          </cell>
          <cell r="AV1639">
            <v>0</v>
          </cell>
          <cell r="AZ1639">
            <v>0</v>
          </cell>
        </row>
        <row r="1640">
          <cell r="Q1640">
            <v>0</v>
          </cell>
          <cell r="S1640">
            <v>0</v>
          </cell>
          <cell r="U1640">
            <v>0</v>
          </cell>
          <cell r="V1640">
            <v>0</v>
          </cell>
          <cell r="W1640">
            <v>0</v>
          </cell>
          <cell r="Y1640">
            <v>0</v>
          </cell>
          <cell r="AA1640">
            <v>0</v>
          </cell>
          <cell r="AJ1640">
            <v>0</v>
          </cell>
          <cell r="AN1640">
            <v>0</v>
          </cell>
          <cell r="AR1640">
            <v>0</v>
          </cell>
          <cell r="AV1640">
            <v>0</v>
          </cell>
          <cell r="AZ1640">
            <v>0</v>
          </cell>
        </row>
        <row r="1641">
          <cell r="Q1641">
            <v>0</v>
          </cell>
          <cell r="S1641">
            <v>0</v>
          </cell>
          <cell r="U1641">
            <v>0</v>
          </cell>
          <cell r="V1641">
            <v>0</v>
          </cell>
          <cell r="W1641">
            <v>0</v>
          </cell>
          <cell r="Y1641">
            <v>0</v>
          </cell>
          <cell r="AA1641">
            <v>0</v>
          </cell>
          <cell r="AJ1641">
            <v>0</v>
          </cell>
          <cell r="AN1641">
            <v>0</v>
          </cell>
          <cell r="AR1641">
            <v>0</v>
          </cell>
          <cell r="AV1641">
            <v>0</v>
          </cell>
          <cell r="AZ1641">
            <v>0</v>
          </cell>
        </row>
        <row r="1642">
          <cell r="Q1642">
            <v>0</v>
          </cell>
          <cell r="S1642">
            <v>0</v>
          </cell>
          <cell r="U1642">
            <v>0</v>
          </cell>
          <cell r="V1642">
            <v>0</v>
          </cell>
          <cell r="W1642">
            <v>0</v>
          </cell>
          <cell r="Y1642">
            <v>0</v>
          </cell>
          <cell r="AA1642">
            <v>0</v>
          </cell>
          <cell r="AJ1642">
            <v>0</v>
          </cell>
          <cell r="AN1642">
            <v>0</v>
          </cell>
          <cell r="AR1642">
            <v>0</v>
          </cell>
          <cell r="AV1642">
            <v>0</v>
          </cell>
          <cell r="AZ1642">
            <v>0</v>
          </cell>
        </row>
        <row r="1643">
          <cell r="Q1643">
            <v>0</v>
          </cell>
          <cell r="S1643">
            <v>0</v>
          </cell>
          <cell r="U1643">
            <v>0</v>
          </cell>
          <cell r="V1643">
            <v>0</v>
          </cell>
          <cell r="W1643">
            <v>0</v>
          </cell>
          <cell r="Y1643">
            <v>0</v>
          </cell>
          <cell r="AA1643">
            <v>0</v>
          </cell>
          <cell r="AJ1643">
            <v>0</v>
          </cell>
          <cell r="AN1643">
            <v>0</v>
          </cell>
          <cell r="AR1643">
            <v>0</v>
          </cell>
          <cell r="AV1643">
            <v>0</v>
          </cell>
          <cell r="AZ1643">
            <v>0</v>
          </cell>
        </row>
        <row r="1644">
          <cell r="Q1644">
            <v>-25900290</v>
          </cell>
          <cell r="S1644">
            <v>-25900290</v>
          </cell>
          <cell r="U1644">
            <v>-25900290</v>
          </cell>
          <cell r="V1644">
            <v>-25900290</v>
          </cell>
          <cell r="W1644">
            <v>-25900290</v>
          </cell>
          <cell r="Y1644">
            <v>-25900290</v>
          </cell>
          <cell r="AA1644">
            <v>0</v>
          </cell>
          <cell r="AJ1644">
            <v>-24424184.458333332</v>
          </cell>
          <cell r="AN1644">
            <v>-25152609.125</v>
          </cell>
          <cell r="AR1644">
            <v>-25482992.125</v>
          </cell>
          <cell r="AV1644">
            <v>-18346038.75</v>
          </cell>
          <cell r="AZ1644">
            <v>-9712608.75</v>
          </cell>
        </row>
        <row r="1645">
          <cell r="Q1645">
            <v>-4155604</v>
          </cell>
          <cell r="S1645">
            <v>-4155604</v>
          </cell>
          <cell r="U1645">
            <v>-4155604</v>
          </cell>
          <cell r="V1645">
            <v>-4155604</v>
          </cell>
          <cell r="W1645">
            <v>-4155604</v>
          </cell>
          <cell r="Y1645">
            <v>-4155604</v>
          </cell>
          <cell r="AA1645">
            <v>-4155604</v>
          </cell>
          <cell r="AJ1645">
            <v>-4155604</v>
          </cell>
          <cell r="AN1645">
            <v>-4155604</v>
          </cell>
          <cell r="AR1645">
            <v>-4155604</v>
          </cell>
          <cell r="AV1645">
            <v>-4155604</v>
          </cell>
          <cell r="AZ1645">
            <v>-3982453.8333333335</v>
          </cell>
        </row>
        <row r="1646">
          <cell r="Q1646">
            <v>-65695820</v>
          </cell>
          <cell r="S1646">
            <v>-75695708.079999998</v>
          </cell>
          <cell r="U1646">
            <v>-63311188.689999998</v>
          </cell>
          <cell r="V1646">
            <v>-50040846.079999998</v>
          </cell>
          <cell r="W1646">
            <v>-46912634.079999998</v>
          </cell>
          <cell r="Y1646">
            <v>-53204812.5</v>
          </cell>
          <cell r="AA1646">
            <v>-36554730.109999999</v>
          </cell>
          <cell r="AJ1646">
            <v>-14981518.458333334</v>
          </cell>
          <cell r="AN1646">
            <v>-37796075.551250003</v>
          </cell>
          <cell r="AR1646">
            <v>-54573698.561666667</v>
          </cell>
          <cell r="AV1646">
            <v>-51830974.967916667</v>
          </cell>
          <cell r="AZ1646">
            <v>-29556057.844583333</v>
          </cell>
        </row>
        <row r="1647">
          <cell r="Q1647">
            <v>0</v>
          </cell>
          <cell r="S1647">
            <v>0</v>
          </cell>
          <cell r="U1647">
            <v>0</v>
          </cell>
          <cell r="V1647">
            <v>0</v>
          </cell>
          <cell r="W1647">
            <v>0</v>
          </cell>
          <cell r="Y1647">
            <v>0</v>
          </cell>
          <cell r="AA1647">
            <v>-30000</v>
          </cell>
          <cell r="AJ1647">
            <v>-70166.666666666672</v>
          </cell>
          <cell r="AN1647">
            <v>0</v>
          </cell>
          <cell r="AR1647">
            <v>0</v>
          </cell>
          <cell r="AV1647">
            <v>-10000</v>
          </cell>
          <cell r="AZ1647">
            <v>-30000</v>
          </cell>
        </row>
        <row r="1648">
          <cell r="Q1648">
            <v>0</v>
          </cell>
          <cell r="S1648">
            <v>0</v>
          </cell>
          <cell r="U1648">
            <v>0</v>
          </cell>
          <cell r="V1648">
            <v>0</v>
          </cell>
          <cell r="W1648">
            <v>0</v>
          </cell>
          <cell r="Y1648">
            <v>0</v>
          </cell>
          <cell r="AA1648">
            <v>0</v>
          </cell>
          <cell r="AJ1648">
            <v>0</v>
          </cell>
          <cell r="AN1648">
            <v>0</v>
          </cell>
          <cell r="AR1648">
            <v>0</v>
          </cell>
          <cell r="AV1648">
            <v>0</v>
          </cell>
          <cell r="AZ1648">
            <v>0</v>
          </cell>
        </row>
        <row r="1649">
          <cell r="Q1649">
            <v>0</v>
          </cell>
          <cell r="S1649">
            <v>0</v>
          </cell>
          <cell r="U1649">
            <v>0</v>
          </cell>
          <cell r="V1649">
            <v>0</v>
          </cell>
          <cell r="W1649">
            <v>0</v>
          </cell>
          <cell r="Y1649">
            <v>0</v>
          </cell>
          <cell r="AA1649">
            <v>0</v>
          </cell>
          <cell r="AJ1649">
            <v>0</v>
          </cell>
          <cell r="AN1649">
            <v>0</v>
          </cell>
          <cell r="AR1649">
            <v>0</v>
          </cell>
          <cell r="AV1649">
            <v>0</v>
          </cell>
          <cell r="AZ1649">
            <v>0</v>
          </cell>
        </row>
        <row r="1650">
          <cell r="Q1650">
            <v>0</v>
          </cell>
          <cell r="S1650">
            <v>0</v>
          </cell>
          <cell r="U1650">
            <v>0</v>
          </cell>
          <cell r="V1650">
            <v>0</v>
          </cell>
          <cell r="W1650">
            <v>0</v>
          </cell>
          <cell r="Y1650">
            <v>0</v>
          </cell>
          <cell r="AA1650">
            <v>0</v>
          </cell>
          <cell r="AJ1650">
            <v>-19971312.083333332</v>
          </cell>
          <cell r="AN1650">
            <v>-13024768.75</v>
          </cell>
          <cell r="AR1650">
            <v>-6078225.416666667</v>
          </cell>
          <cell r="AV1650">
            <v>0</v>
          </cell>
          <cell r="AZ1650">
            <v>0</v>
          </cell>
        </row>
        <row r="1651">
          <cell r="Q1651">
            <v>-145379</v>
          </cell>
          <cell r="S1651">
            <v>-183846.74</v>
          </cell>
          <cell r="U1651">
            <v>-551394.42000000004</v>
          </cell>
          <cell r="V1651">
            <v>-495204.95</v>
          </cell>
          <cell r="W1651">
            <v>-357899.51</v>
          </cell>
          <cell r="Y1651">
            <v>-476689.54</v>
          </cell>
          <cell r="AA1651">
            <v>-744413.88</v>
          </cell>
          <cell r="AJ1651">
            <v>-15685506.833333334</v>
          </cell>
          <cell r="AN1651">
            <v>-12517527.558333335</v>
          </cell>
          <cell r="AR1651">
            <v>-2054490.425</v>
          </cell>
          <cell r="AV1651">
            <v>-552155.8041666667</v>
          </cell>
          <cell r="AZ1651">
            <v>-791996.74083333334</v>
          </cell>
        </row>
        <row r="1652">
          <cell r="Q1652">
            <v>0</v>
          </cell>
          <cell r="S1652">
            <v>0</v>
          </cell>
          <cell r="U1652">
            <v>0</v>
          </cell>
          <cell r="V1652">
            <v>0</v>
          </cell>
          <cell r="W1652">
            <v>0</v>
          </cell>
          <cell r="Y1652">
            <v>0</v>
          </cell>
          <cell r="AA1652">
            <v>0</v>
          </cell>
          <cell r="AJ1652">
            <v>0</v>
          </cell>
          <cell r="AN1652">
            <v>0</v>
          </cell>
          <cell r="AR1652">
            <v>0</v>
          </cell>
          <cell r="AV1652">
            <v>0</v>
          </cell>
          <cell r="AZ1652">
            <v>0</v>
          </cell>
        </row>
        <row r="1653">
          <cell r="Q1653">
            <v>-46058869</v>
          </cell>
          <cell r="S1653">
            <v>-45977869</v>
          </cell>
          <cell r="U1653">
            <v>-45895869</v>
          </cell>
          <cell r="V1653">
            <v>-44928869</v>
          </cell>
          <cell r="W1653">
            <v>-47098869</v>
          </cell>
          <cell r="Y1653">
            <v>-49320869</v>
          </cell>
          <cell r="AA1653">
            <v>-56152607</v>
          </cell>
          <cell r="AJ1653">
            <v>-37530195.5</v>
          </cell>
          <cell r="AN1653">
            <v>-40546367.833333336</v>
          </cell>
          <cell r="AR1653">
            <v>-43880873.5</v>
          </cell>
          <cell r="AV1653">
            <v>-49476042.583333336</v>
          </cell>
          <cell r="AZ1653">
            <v>-53053580.25</v>
          </cell>
        </row>
        <row r="1654">
          <cell r="Q1654">
            <v>-187730</v>
          </cell>
          <cell r="S1654">
            <v>-303359.07</v>
          </cell>
          <cell r="U1654">
            <v>-417350.83</v>
          </cell>
          <cell r="V1654">
            <v>-1291557.27</v>
          </cell>
          <cell r="W1654">
            <v>-1137075.49</v>
          </cell>
          <cell r="Y1654">
            <v>-553801.24</v>
          </cell>
          <cell r="AA1654">
            <v>-1316105.46</v>
          </cell>
          <cell r="AJ1654">
            <v>-16529942.5</v>
          </cell>
          <cell r="AN1654">
            <v>-14287806.985416666</v>
          </cell>
          <cell r="AR1654">
            <v>-2747895.5150000001</v>
          </cell>
          <cell r="AV1654">
            <v>-815731.5045833335</v>
          </cell>
          <cell r="AZ1654">
            <v>-780478.70458333322</v>
          </cell>
        </row>
        <row r="1655">
          <cell r="Q1655">
            <v>0</v>
          </cell>
          <cell r="S1655">
            <v>0</v>
          </cell>
          <cell r="U1655">
            <v>0</v>
          </cell>
          <cell r="V1655">
            <v>0</v>
          </cell>
          <cell r="W1655">
            <v>0</v>
          </cell>
          <cell r="Y1655">
            <v>0</v>
          </cell>
          <cell r="AA1655">
            <v>0</v>
          </cell>
          <cell r="AJ1655">
            <v>0</v>
          </cell>
          <cell r="AN1655">
            <v>0</v>
          </cell>
          <cell r="AR1655">
            <v>0</v>
          </cell>
          <cell r="AV1655">
            <v>0</v>
          </cell>
          <cell r="AZ1655">
            <v>0</v>
          </cell>
        </row>
        <row r="1656">
          <cell r="Q1656">
            <v>-7713943</v>
          </cell>
          <cell r="S1656">
            <v>-7649943</v>
          </cell>
          <cell r="U1656">
            <v>-7585943</v>
          </cell>
          <cell r="V1656">
            <v>-7553943</v>
          </cell>
          <cell r="W1656">
            <v>-7521943</v>
          </cell>
          <cell r="Y1656">
            <v>-7457943</v>
          </cell>
          <cell r="AA1656">
            <v>-7393943</v>
          </cell>
          <cell r="AJ1656">
            <v>-7904984.666666667</v>
          </cell>
          <cell r="AN1656">
            <v>-7777318</v>
          </cell>
          <cell r="AR1656">
            <v>-7649651.333333333</v>
          </cell>
          <cell r="AV1656">
            <v>-7521984.666666667</v>
          </cell>
          <cell r="AZ1656">
            <v>-7394318</v>
          </cell>
        </row>
        <row r="1657">
          <cell r="Q1657">
            <v>295</v>
          </cell>
          <cell r="S1657">
            <v>295</v>
          </cell>
          <cell r="U1657">
            <v>0</v>
          </cell>
          <cell r="V1657">
            <v>0</v>
          </cell>
          <cell r="W1657">
            <v>0</v>
          </cell>
          <cell r="Y1657">
            <v>0</v>
          </cell>
          <cell r="AA1657">
            <v>0</v>
          </cell>
          <cell r="AJ1657">
            <v>21889.791666666668</v>
          </cell>
          <cell r="AN1657">
            <v>12421.625</v>
          </cell>
          <cell r="AR1657">
            <v>544.29166666666663</v>
          </cell>
          <cell r="AV1657">
            <v>61.458333333333336</v>
          </cell>
          <cell r="AZ1657">
            <v>0</v>
          </cell>
        </row>
        <row r="1658">
          <cell r="Q1658">
            <v>0</v>
          </cell>
          <cell r="S1658">
            <v>0</v>
          </cell>
          <cell r="U1658">
            <v>0</v>
          </cell>
          <cell r="V1658">
            <v>0</v>
          </cell>
          <cell r="W1658">
            <v>0</v>
          </cell>
          <cell r="Y1658">
            <v>0</v>
          </cell>
          <cell r="AA1658">
            <v>0</v>
          </cell>
          <cell r="AJ1658">
            <v>0</v>
          </cell>
          <cell r="AN1658">
            <v>0</v>
          </cell>
          <cell r="AR1658">
            <v>0</v>
          </cell>
          <cell r="AV1658">
            <v>0</v>
          </cell>
          <cell r="AZ1658">
            <v>0</v>
          </cell>
        </row>
        <row r="1659">
          <cell r="Q1659">
            <v>-248764</v>
          </cell>
          <cell r="S1659">
            <v>-248764</v>
          </cell>
          <cell r="U1659">
            <v>-248764</v>
          </cell>
          <cell r="V1659">
            <v>-248764</v>
          </cell>
          <cell r="W1659">
            <v>-248764</v>
          </cell>
          <cell r="Y1659">
            <v>-248764</v>
          </cell>
          <cell r="AA1659">
            <v>-248764</v>
          </cell>
          <cell r="AJ1659">
            <v>-248764</v>
          </cell>
          <cell r="AN1659">
            <v>-248764</v>
          </cell>
          <cell r="AR1659">
            <v>-248764</v>
          </cell>
          <cell r="AV1659">
            <v>-248764</v>
          </cell>
          <cell r="AZ1659">
            <v>-248764</v>
          </cell>
        </row>
        <row r="1660">
          <cell r="Q1660">
            <v>349</v>
          </cell>
          <cell r="S1660">
            <v>349</v>
          </cell>
          <cell r="U1660">
            <v>0</v>
          </cell>
          <cell r="V1660">
            <v>0</v>
          </cell>
          <cell r="W1660">
            <v>0</v>
          </cell>
          <cell r="Y1660">
            <v>0</v>
          </cell>
          <cell r="AA1660">
            <v>0</v>
          </cell>
          <cell r="AJ1660">
            <v>68832.791666666672</v>
          </cell>
          <cell r="AN1660">
            <v>63291.5</v>
          </cell>
          <cell r="AR1660">
            <v>9686.25</v>
          </cell>
          <cell r="AV1660">
            <v>72.708333333333329</v>
          </cell>
          <cell r="AZ1660">
            <v>0</v>
          </cell>
        </row>
        <row r="1661">
          <cell r="Q1661">
            <v>0</v>
          </cell>
          <cell r="S1661">
            <v>0</v>
          </cell>
          <cell r="U1661">
            <v>0</v>
          </cell>
          <cell r="V1661">
            <v>0</v>
          </cell>
          <cell r="W1661">
            <v>0</v>
          </cell>
          <cell r="Y1661">
            <v>0</v>
          </cell>
          <cell r="AA1661">
            <v>0</v>
          </cell>
          <cell r="AJ1661">
            <v>0</v>
          </cell>
          <cell r="AN1661">
            <v>0</v>
          </cell>
          <cell r="AR1661">
            <v>0</v>
          </cell>
          <cell r="AV1661">
            <v>0</v>
          </cell>
          <cell r="AZ1661">
            <v>0</v>
          </cell>
        </row>
        <row r="1662">
          <cell r="Q1662">
            <v>0</v>
          </cell>
          <cell r="S1662">
            <v>0</v>
          </cell>
          <cell r="U1662">
            <v>0</v>
          </cell>
          <cell r="V1662">
            <v>0</v>
          </cell>
          <cell r="W1662">
            <v>0</v>
          </cell>
          <cell r="Y1662">
            <v>0</v>
          </cell>
          <cell r="AA1662">
            <v>0</v>
          </cell>
          <cell r="AJ1662">
            <v>-17448.204999999998</v>
          </cell>
          <cell r="AN1662">
            <v>-17448.204999999998</v>
          </cell>
          <cell r="AR1662">
            <v>0</v>
          </cell>
          <cell r="AV1662">
            <v>0</v>
          </cell>
          <cell r="AZ1662">
            <v>0</v>
          </cell>
        </row>
        <row r="1663">
          <cell r="Q1663">
            <v>0</v>
          </cell>
          <cell r="S1663">
            <v>0</v>
          </cell>
          <cell r="U1663">
            <v>0</v>
          </cell>
          <cell r="V1663">
            <v>0</v>
          </cell>
          <cell r="W1663">
            <v>0</v>
          </cell>
          <cell r="Y1663">
            <v>0</v>
          </cell>
          <cell r="AA1663">
            <v>0</v>
          </cell>
          <cell r="AJ1663">
            <v>0</v>
          </cell>
          <cell r="AN1663">
            <v>0</v>
          </cell>
          <cell r="AR1663">
            <v>0</v>
          </cell>
          <cell r="AV1663">
            <v>0</v>
          </cell>
          <cell r="AZ1663">
            <v>0</v>
          </cell>
        </row>
        <row r="1664">
          <cell r="Q1664">
            <v>0</v>
          </cell>
          <cell r="S1664">
            <v>0</v>
          </cell>
          <cell r="U1664">
            <v>0</v>
          </cell>
          <cell r="V1664">
            <v>0</v>
          </cell>
          <cell r="W1664">
            <v>0</v>
          </cell>
          <cell r="Y1664">
            <v>0</v>
          </cell>
          <cell r="AA1664">
            <v>0</v>
          </cell>
          <cell r="AJ1664">
            <v>0</v>
          </cell>
          <cell r="AN1664">
            <v>0</v>
          </cell>
          <cell r="AR1664">
            <v>0</v>
          </cell>
          <cell r="AV1664">
            <v>0</v>
          </cell>
          <cell r="AZ1664">
            <v>0</v>
          </cell>
        </row>
        <row r="1665">
          <cell r="Q1665">
            <v>0</v>
          </cell>
          <cell r="S1665">
            <v>0</v>
          </cell>
          <cell r="U1665">
            <v>0</v>
          </cell>
          <cell r="V1665">
            <v>0</v>
          </cell>
          <cell r="W1665">
            <v>0</v>
          </cell>
          <cell r="Y1665">
            <v>0</v>
          </cell>
          <cell r="AA1665">
            <v>0</v>
          </cell>
          <cell r="AJ1665">
            <v>0</v>
          </cell>
          <cell r="AN1665">
            <v>0</v>
          </cell>
          <cell r="AR1665">
            <v>0</v>
          </cell>
          <cell r="AV1665">
            <v>0</v>
          </cell>
          <cell r="AZ1665">
            <v>0</v>
          </cell>
        </row>
        <row r="1666">
          <cell r="Q1666">
            <v>0</v>
          </cell>
          <cell r="S1666">
            <v>0</v>
          </cell>
          <cell r="U1666">
            <v>0</v>
          </cell>
          <cell r="V1666">
            <v>0</v>
          </cell>
          <cell r="W1666">
            <v>0</v>
          </cell>
          <cell r="Y1666">
            <v>0</v>
          </cell>
          <cell r="AA1666">
            <v>0</v>
          </cell>
          <cell r="AJ1666">
            <v>0</v>
          </cell>
          <cell r="AN1666">
            <v>0</v>
          </cell>
          <cell r="AR1666">
            <v>0</v>
          </cell>
          <cell r="AV1666">
            <v>0</v>
          </cell>
          <cell r="AZ1666">
            <v>0</v>
          </cell>
        </row>
        <row r="1667">
          <cell r="Q1667">
            <v>0</v>
          </cell>
          <cell r="S1667">
            <v>0</v>
          </cell>
          <cell r="U1667">
            <v>0</v>
          </cell>
          <cell r="V1667">
            <v>0</v>
          </cell>
          <cell r="W1667">
            <v>0</v>
          </cell>
          <cell r="Y1667">
            <v>0</v>
          </cell>
          <cell r="AA1667">
            <v>0</v>
          </cell>
          <cell r="AJ1667">
            <v>0</v>
          </cell>
          <cell r="AN1667">
            <v>0</v>
          </cell>
          <cell r="AR1667">
            <v>0</v>
          </cell>
          <cell r="AV1667">
            <v>0</v>
          </cell>
          <cell r="AZ1667">
            <v>0</v>
          </cell>
        </row>
        <row r="1668">
          <cell r="Q1668">
            <v>0</v>
          </cell>
          <cell r="S1668">
            <v>0</v>
          </cell>
          <cell r="U1668">
            <v>0</v>
          </cell>
          <cell r="V1668">
            <v>0</v>
          </cell>
          <cell r="W1668">
            <v>0</v>
          </cell>
          <cell r="Y1668">
            <v>0</v>
          </cell>
          <cell r="AA1668">
            <v>0</v>
          </cell>
          <cell r="AJ1668">
            <v>0</v>
          </cell>
          <cell r="AN1668">
            <v>0</v>
          </cell>
          <cell r="AR1668">
            <v>0</v>
          </cell>
          <cell r="AV1668">
            <v>0</v>
          </cell>
          <cell r="AZ1668">
            <v>0</v>
          </cell>
        </row>
        <row r="1669">
          <cell r="Q1669">
            <v>0</v>
          </cell>
          <cell r="S1669">
            <v>0</v>
          </cell>
          <cell r="U1669">
            <v>0</v>
          </cell>
          <cell r="V1669">
            <v>0</v>
          </cell>
          <cell r="W1669">
            <v>0</v>
          </cell>
          <cell r="Y1669">
            <v>0</v>
          </cell>
          <cell r="AA1669">
            <v>0</v>
          </cell>
          <cell r="AJ1669">
            <v>0</v>
          </cell>
          <cell r="AN1669">
            <v>0</v>
          </cell>
          <cell r="AR1669">
            <v>0</v>
          </cell>
          <cell r="AV1669">
            <v>0</v>
          </cell>
          <cell r="AZ1669">
            <v>0</v>
          </cell>
        </row>
        <row r="1670">
          <cell r="Q1670">
            <v>0</v>
          </cell>
          <cell r="S1670">
            <v>0</v>
          </cell>
          <cell r="U1670">
            <v>0</v>
          </cell>
          <cell r="V1670">
            <v>0</v>
          </cell>
          <cell r="W1670">
            <v>0</v>
          </cell>
          <cell r="Y1670">
            <v>0</v>
          </cell>
          <cell r="AA1670">
            <v>0</v>
          </cell>
          <cell r="AJ1670">
            <v>0</v>
          </cell>
          <cell r="AN1670">
            <v>0</v>
          </cell>
          <cell r="AR1670">
            <v>0</v>
          </cell>
          <cell r="AV1670">
            <v>0</v>
          </cell>
          <cell r="AZ1670">
            <v>0</v>
          </cell>
        </row>
        <row r="1671">
          <cell r="Q1671">
            <v>0</v>
          </cell>
          <cell r="S1671">
            <v>0</v>
          </cell>
          <cell r="U1671">
            <v>0</v>
          </cell>
          <cell r="V1671">
            <v>0</v>
          </cell>
          <cell r="W1671">
            <v>0</v>
          </cell>
          <cell r="Y1671">
            <v>0</v>
          </cell>
          <cell r="AA1671">
            <v>0</v>
          </cell>
          <cell r="AJ1671">
            <v>0</v>
          </cell>
          <cell r="AN1671">
            <v>0</v>
          </cell>
          <cell r="AR1671">
            <v>0</v>
          </cell>
          <cell r="AV1671">
            <v>0</v>
          </cell>
          <cell r="AZ1671">
            <v>0</v>
          </cell>
        </row>
        <row r="1672">
          <cell r="Q1672">
            <v>-5331275</v>
          </cell>
          <cell r="S1672">
            <v>-7023226.1900000004</v>
          </cell>
          <cell r="U1672">
            <v>-5367153.71</v>
          </cell>
          <cell r="V1672">
            <v>-4979877.13</v>
          </cell>
          <cell r="W1672">
            <v>-4459855.1399999997</v>
          </cell>
          <cell r="Y1672">
            <v>-3884235.47</v>
          </cell>
          <cell r="AA1672">
            <v>-3608498.53</v>
          </cell>
          <cell r="AJ1672">
            <v>-17227517.458333332</v>
          </cell>
          <cell r="AN1672">
            <v>-17043051.713750001</v>
          </cell>
          <cell r="AR1672">
            <v>-6994854.3954166668</v>
          </cell>
          <cell r="AV1672">
            <v>-5006221.6362499995</v>
          </cell>
          <cell r="AZ1672">
            <v>-4048126.0479166671</v>
          </cell>
        </row>
        <row r="1673">
          <cell r="Q1673">
            <v>0</v>
          </cell>
          <cell r="S1673">
            <v>0</v>
          </cell>
          <cell r="U1673">
            <v>0</v>
          </cell>
          <cell r="V1673">
            <v>0</v>
          </cell>
          <cell r="W1673">
            <v>0</v>
          </cell>
          <cell r="Y1673">
            <v>0</v>
          </cell>
          <cell r="AA1673">
            <v>0</v>
          </cell>
          <cell r="AJ1673">
            <v>0</v>
          </cell>
          <cell r="AN1673">
            <v>0</v>
          </cell>
          <cell r="AR1673">
            <v>0</v>
          </cell>
          <cell r="AV1673">
            <v>0</v>
          </cell>
          <cell r="AZ1673">
            <v>0</v>
          </cell>
        </row>
        <row r="1674">
          <cell r="Q1674">
            <v>-2165925</v>
          </cell>
          <cell r="S1674">
            <v>-3021165.15</v>
          </cell>
          <cell r="U1674">
            <v>-2876766.36</v>
          </cell>
          <cell r="V1674">
            <v>-3069104.86</v>
          </cell>
          <cell r="W1674">
            <v>-2530542.2799999998</v>
          </cell>
          <cell r="Y1674">
            <v>-1291171.6000000001</v>
          </cell>
          <cell r="AA1674">
            <v>-1837830.67</v>
          </cell>
          <cell r="AJ1674">
            <v>-6945527.875</v>
          </cell>
          <cell r="AN1674">
            <v>-6898498.9450000003</v>
          </cell>
          <cell r="AR1674">
            <v>-3004875.7116666674</v>
          </cell>
          <cell r="AV1674">
            <v>-2453611.6137500005</v>
          </cell>
          <cell r="AZ1674">
            <v>-1663008.1616666664</v>
          </cell>
        </row>
        <row r="1675">
          <cell r="Q1675">
            <v>0</v>
          </cell>
          <cell r="S1675">
            <v>0</v>
          </cell>
          <cell r="U1675">
            <v>0</v>
          </cell>
          <cell r="V1675">
            <v>0</v>
          </cell>
          <cell r="W1675">
            <v>0</v>
          </cell>
          <cell r="Y1675">
            <v>0</v>
          </cell>
          <cell r="AA1675">
            <v>0</v>
          </cell>
          <cell r="AJ1675">
            <v>-1317708.3333333333</v>
          </cell>
          <cell r="AN1675">
            <v>-859375</v>
          </cell>
          <cell r="AR1675">
            <v>-401041.66666666669</v>
          </cell>
          <cell r="AV1675">
            <v>0</v>
          </cell>
          <cell r="AZ1675">
            <v>0</v>
          </cell>
        </row>
        <row r="1676">
          <cell r="Q1676">
            <v>9916</v>
          </cell>
          <cell r="S1676">
            <v>9916</v>
          </cell>
          <cell r="U1676">
            <v>0</v>
          </cell>
          <cell r="V1676">
            <v>0</v>
          </cell>
          <cell r="W1676">
            <v>0</v>
          </cell>
          <cell r="Y1676">
            <v>0</v>
          </cell>
          <cell r="AA1676">
            <v>0</v>
          </cell>
          <cell r="AJ1676">
            <v>19005.666666666668</v>
          </cell>
          <cell r="AN1676">
            <v>13199.75</v>
          </cell>
          <cell r="AR1676">
            <v>2956.9583333333335</v>
          </cell>
          <cell r="AV1676">
            <v>2065.8333333333335</v>
          </cell>
          <cell r="AZ1676">
            <v>0</v>
          </cell>
        </row>
        <row r="1677">
          <cell r="Q1677">
            <v>0</v>
          </cell>
          <cell r="S1677">
            <v>0</v>
          </cell>
          <cell r="U1677">
            <v>0</v>
          </cell>
          <cell r="V1677">
            <v>0</v>
          </cell>
          <cell r="W1677">
            <v>0</v>
          </cell>
          <cell r="Y1677">
            <v>0</v>
          </cell>
          <cell r="AA1677">
            <v>0</v>
          </cell>
          <cell r="AJ1677">
            <v>0</v>
          </cell>
          <cell r="AN1677">
            <v>0</v>
          </cell>
          <cell r="AR1677">
            <v>0</v>
          </cell>
          <cell r="AV1677">
            <v>0</v>
          </cell>
          <cell r="AZ1677">
            <v>0</v>
          </cell>
        </row>
        <row r="1678">
          <cell r="Q1678">
            <v>0</v>
          </cell>
          <cell r="S1678">
            <v>0</v>
          </cell>
          <cell r="U1678">
            <v>0</v>
          </cell>
          <cell r="V1678">
            <v>0</v>
          </cell>
          <cell r="W1678">
            <v>0</v>
          </cell>
          <cell r="Y1678">
            <v>0</v>
          </cell>
          <cell r="AA1678">
            <v>0</v>
          </cell>
          <cell r="AJ1678">
            <v>0</v>
          </cell>
          <cell r="AN1678">
            <v>0</v>
          </cell>
          <cell r="AR1678">
            <v>0</v>
          </cell>
          <cell r="AV1678">
            <v>0</v>
          </cell>
          <cell r="AZ1678">
            <v>0</v>
          </cell>
        </row>
        <row r="1679">
          <cell r="Q1679">
            <v>169525</v>
          </cell>
          <cell r="S1679">
            <v>169525</v>
          </cell>
          <cell r="U1679">
            <v>0</v>
          </cell>
          <cell r="V1679">
            <v>0</v>
          </cell>
          <cell r="W1679">
            <v>0</v>
          </cell>
          <cell r="Y1679">
            <v>0</v>
          </cell>
          <cell r="AA1679">
            <v>0</v>
          </cell>
          <cell r="AJ1679">
            <v>193528.04166666666</v>
          </cell>
          <cell r="AN1679">
            <v>228845.75</v>
          </cell>
          <cell r="AR1679">
            <v>232391.16666666666</v>
          </cell>
          <cell r="AV1679">
            <v>35317.708333333336</v>
          </cell>
          <cell r="AZ1679">
            <v>0</v>
          </cell>
        </row>
        <row r="1680">
          <cell r="Q1680">
            <v>0</v>
          </cell>
          <cell r="S1680">
            <v>0</v>
          </cell>
          <cell r="U1680">
            <v>0</v>
          </cell>
          <cell r="V1680">
            <v>0</v>
          </cell>
          <cell r="W1680">
            <v>0</v>
          </cell>
          <cell r="Y1680">
            <v>0</v>
          </cell>
          <cell r="AA1680">
            <v>0</v>
          </cell>
          <cell r="AJ1680">
            <v>-2482149.4583333335</v>
          </cell>
          <cell r="AN1680">
            <v>-1618793.125</v>
          </cell>
          <cell r="AR1680">
            <v>-755436.79166666663</v>
          </cell>
          <cell r="AV1680">
            <v>0</v>
          </cell>
          <cell r="AZ1680">
            <v>0</v>
          </cell>
        </row>
        <row r="1681">
          <cell r="Q1681">
            <v>4256</v>
          </cell>
          <cell r="S1681">
            <v>4256</v>
          </cell>
          <cell r="U1681">
            <v>0</v>
          </cell>
          <cell r="V1681">
            <v>0</v>
          </cell>
          <cell r="W1681">
            <v>0</v>
          </cell>
          <cell r="Y1681">
            <v>0</v>
          </cell>
          <cell r="AA1681">
            <v>0</v>
          </cell>
          <cell r="AJ1681">
            <v>9933.5833333333339</v>
          </cell>
          <cell r="AN1681">
            <v>8360.625</v>
          </cell>
          <cell r="AR1681">
            <v>1871.2083333333333</v>
          </cell>
          <cell r="AV1681">
            <v>886.66666666666663</v>
          </cell>
          <cell r="AZ1681">
            <v>0</v>
          </cell>
        </row>
        <row r="1682">
          <cell r="Q1682">
            <v>-35980000</v>
          </cell>
          <cell r="S1682">
            <v>-35516000</v>
          </cell>
          <cell r="U1682">
            <v>-34964000</v>
          </cell>
          <cell r="V1682">
            <v>-34524000</v>
          </cell>
          <cell r="W1682">
            <v>-34084000</v>
          </cell>
          <cell r="Y1682">
            <v>-33204000</v>
          </cell>
          <cell r="AA1682">
            <v>-32324000</v>
          </cell>
          <cell r="AJ1682">
            <v>-36670041.666666664</v>
          </cell>
          <cell r="AN1682">
            <v>-36080875</v>
          </cell>
          <cell r="AR1682">
            <v>-35302541.666666664</v>
          </cell>
          <cell r="AV1682">
            <v>-33970958.333333336</v>
          </cell>
          <cell r="AZ1682">
            <v>-32322458.333333332</v>
          </cell>
        </row>
        <row r="1683">
          <cell r="Q1683">
            <v>-991187</v>
          </cell>
          <cell r="S1683">
            <v>-905187</v>
          </cell>
          <cell r="U1683">
            <v>-819187</v>
          </cell>
          <cell r="V1683">
            <v>-776187</v>
          </cell>
          <cell r="W1683">
            <v>-733187</v>
          </cell>
          <cell r="Y1683">
            <v>-647187</v>
          </cell>
          <cell r="AA1683">
            <v>-561187</v>
          </cell>
          <cell r="AJ1683">
            <v>-4455853.666666667</v>
          </cell>
          <cell r="AN1683">
            <v>-1012687</v>
          </cell>
          <cell r="AR1683">
            <v>-898020.33333333337</v>
          </cell>
          <cell r="AV1683">
            <v>-732978.66666666663</v>
          </cell>
          <cell r="AZ1683">
            <v>-560228.66666666663</v>
          </cell>
        </row>
        <row r="1684">
          <cell r="AV1684">
            <v>0</v>
          </cell>
          <cell r="AZ1684">
            <v>-10368586.075000001</v>
          </cell>
        </row>
        <row r="1685">
          <cell r="Q1685">
            <v>0</v>
          </cell>
          <cell r="S1685">
            <v>0</v>
          </cell>
          <cell r="U1685">
            <v>0</v>
          </cell>
          <cell r="V1685">
            <v>0</v>
          </cell>
          <cell r="W1685">
            <v>0</v>
          </cell>
          <cell r="Y1685">
            <v>0</v>
          </cell>
          <cell r="AA1685">
            <v>0</v>
          </cell>
          <cell r="AJ1685">
            <v>-3239.5833333333335</v>
          </cell>
          <cell r="AN1685">
            <v>-1656.25</v>
          </cell>
          <cell r="AR1685">
            <v>-72.916666666666671</v>
          </cell>
          <cell r="AV1685">
            <v>0</v>
          </cell>
          <cell r="AZ1685">
            <v>0</v>
          </cell>
        </row>
        <row r="1686">
          <cell r="Q1686">
            <v>0</v>
          </cell>
          <cell r="S1686">
            <v>0</v>
          </cell>
          <cell r="U1686">
            <v>0</v>
          </cell>
          <cell r="V1686">
            <v>0</v>
          </cell>
          <cell r="W1686">
            <v>0</v>
          </cell>
          <cell r="Y1686">
            <v>0</v>
          </cell>
          <cell r="AA1686">
            <v>0</v>
          </cell>
          <cell r="AJ1686">
            <v>-958.33333333333337</v>
          </cell>
          <cell r="AN1686">
            <v>-625</v>
          </cell>
          <cell r="AR1686">
            <v>-291.66666666666669</v>
          </cell>
          <cell r="AV1686">
            <v>0</v>
          </cell>
          <cell r="AZ1686">
            <v>0</v>
          </cell>
        </row>
        <row r="1687">
          <cell r="Q1687">
            <v>0</v>
          </cell>
          <cell r="S1687">
            <v>0</v>
          </cell>
          <cell r="U1687">
            <v>0</v>
          </cell>
          <cell r="V1687">
            <v>0</v>
          </cell>
          <cell r="W1687">
            <v>0</v>
          </cell>
          <cell r="Y1687">
            <v>0</v>
          </cell>
          <cell r="AA1687">
            <v>0</v>
          </cell>
          <cell r="AJ1687">
            <v>0</v>
          </cell>
          <cell r="AN1687">
            <v>0</v>
          </cell>
          <cell r="AR1687">
            <v>0</v>
          </cell>
          <cell r="AV1687">
            <v>0</v>
          </cell>
          <cell r="AZ1687">
            <v>0</v>
          </cell>
        </row>
        <row r="1688">
          <cell r="Q1688">
            <v>0</v>
          </cell>
          <cell r="S1688">
            <v>0</v>
          </cell>
          <cell r="U1688">
            <v>0</v>
          </cell>
          <cell r="V1688">
            <v>0</v>
          </cell>
          <cell r="W1688">
            <v>0</v>
          </cell>
          <cell r="Y1688">
            <v>0</v>
          </cell>
          <cell r="AA1688">
            <v>0</v>
          </cell>
          <cell r="AJ1688">
            <v>0</v>
          </cell>
          <cell r="AN1688">
            <v>0</v>
          </cell>
          <cell r="AR1688">
            <v>0</v>
          </cell>
          <cell r="AV1688">
            <v>0</v>
          </cell>
          <cell r="AZ1688">
            <v>0</v>
          </cell>
        </row>
        <row r="1689">
          <cell r="Q1689">
            <v>-729674</v>
          </cell>
          <cell r="S1689">
            <v>-313674</v>
          </cell>
          <cell r="U1689">
            <v>0</v>
          </cell>
          <cell r="V1689">
            <v>0</v>
          </cell>
          <cell r="W1689">
            <v>0</v>
          </cell>
          <cell r="Y1689">
            <v>0</v>
          </cell>
          <cell r="AA1689">
            <v>0</v>
          </cell>
          <cell r="AJ1689">
            <v>-1469007.3333333333</v>
          </cell>
          <cell r="AN1689">
            <v>-967937.58333333337</v>
          </cell>
          <cell r="AR1689">
            <v>-471379.58333333331</v>
          </cell>
          <cell r="AV1689">
            <v>-108821.58333333333</v>
          </cell>
          <cell r="AZ1689">
            <v>0</v>
          </cell>
        </row>
        <row r="1690">
          <cell r="Q1690">
            <v>0</v>
          </cell>
          <cell r="S1690">
            <v>0</v>
          </cell>
          <cell r="U1690">
            <v>0</v>
          </cell>
          <cell r="V1690">
            <v>0</v>
          </cell>
          <cell r="W1690">
            <v>0</v>
          </cell>
          <cell r="Y1690">
            <v>0</v>
          </cell>
          <cell r="AA1690">
            <v>0</v>
          </cell>
          <cell r="AJ1690">
            <v>-6272.1958333333341</v>
          </cell>
          <cell r="AN1690">
            <v>-4090.5625</v>
          </cell>
          <cell r="AR1690">
            <v>-1908.9291666666666</v>
          </cell>
          <cell r="AV1690">
            <v>0</v>
          </cell>
          <cell r="AZ1690">
            <v>0</v>
          </cell>
        </row>
        <row r="1691">
          <cell r="Q1691">
            <v>-27910</v>
          </cell>
          <cell r="S1691">
            <v>-27910</v>
          </cell>
          <cell r="U1691">
            <v>-26641</v>
          </cell>
          <cell r="V1691">
            <v>-26641</v>
          </cell>
          <cell r="W1691">
            <v>-25372</v>
          </cell>
          <cell r="Y1691">
            <v>-25372</v>
          </cell>
          <cell r="AA1691">
            <v>-24104</v>
          </cell>
          <cell r="AJ1691">
            <v>-30871</v>
          </cell>
          <cell r="AN1691">
            <v>-29179</v>
          </cell>
          <cell r="AR1691">
            <v>-27487</v>
          </cell>
          <cell r="AV1691">
            <v>-25795.333333333332</v>
          </cell>
          <cell r="AZ1691">
            <v>-24104</v>
          </cell>
        </row>
        <row r="1692">
          <cell r="Q1692">
            <v>0</v>
          </cell>
          <cell r="S1692">
            <v>0</v>
          </cell>
          <cell r="U1692">
            <v>0</v>
          </cell>
          <cell r="V1692">
            <v>0</v>
          </cell>
          <cell r="W1692">
            <v>0</v>
          </cell>
          <cell r="Y1692">
            <v>0</v>
          </cell>
          <cell r="AA1692">
            <v>0</v>
          </cell>
          <cell r="AJ1692">
            <v>-4543908.75</v>
          </cell>
          <cell r="AN1692">
            <v>-2963418.75</v>
          </cell>
          <cell r="AR1692">
            <v>-1382928.75</v>
          </cell>
          <cell r="AV1692">
            <v>0</v>
          </cell>
          <cell r="AZ1692">
            <v>0</v>
          </cell>
        </row>
        <row r="1693">
          <cell r="Q1693">
            <v>-89053132</v>
          </cell>
          <cell r="S1693">
            <v>-89053132</v>
          </cell>
          <cell r="U1693">
            <v>-86078132</v>
          </cell>
          <cell r="V1693">
            <v>-86078132</v>
          </cell>
          <cell r="W1693">
            <v>-84678132</v>
          </cell>
          <cell r="Y1693">
            <v>-84678132</v>
          </cell>
          <cell r="AA1693">
            <v>-81655132</v>
          </cell>
          <cell r="AJ1693">
            <v>-91816619.625</v>
          </cell>
          <cell r="AN1693">
            <v>-89090732.625</v>
          </cell>
          <cell r="AR1693">
            <v>-87096720.625</v>
          </cell>
          <cell r="AV1693">
            <v>-85162757</v>
          </cell>
          <cell r="AZ1693">
            <v>-83419257</v>
          </cell>
        </row>
        <row r="1694">
          <cell r="Q1694">
            <v>-6363954</v>
          </cell>
          <cell r="S1694">
            <v>-6363954</v>
          </cell>
          <cell r="U1694">
            <v>-6123954</v>
          </cell>
          <cell r="V1694">
            <v>-6123954</v>
          </cell>
          <cell r="W1694">
            <v>-5883954</v>
          </cell>
          <cell r="Y1694">
            <v>-5883954</v>
          </cell>
          <cell r="AA1694">
            <v>-5643954</v>
          </cell>
          <cell r="AJ1694">
            <v>-7009378.583333333</v>
          </cell>
          <cell r="AN1694">
            <v>-6716785.25</v>
          </cell>
          <cell r="AR1694">
            <v>-6391691.916666667</v>
          </cell>
          <cell r="AV1694">
            <v>-5952579</v>
          </cell>
          <cell r="AZ1694">
            <v>-5550329</v>
          </cell>
        </row>
        <row r="1695">
          <cell r="Q1695">
            <v>0</v>
          </cell>
          <cell r="S1695">
            <v>0</v>
          </cell>
          <cell r="U1695">
            <v>0</v>
          </cell>
          <cell r="V1695">
            <v>0</v>
          </cell>
          <cell r="W1695">
            <v>0</v>
          </cell>
          <cell r="Y1695">
            <v>0</v>
          </cell>
          <cell r="AA1695">
            <v>0</v>
          </cell>
          <cell r="AJ1695">
            <v>0</v>
          </cell>
          <cell r="AN1695">
            <v>0</v>
          </cell>
          <cell r="AR1695">
            <v>0</v>
          </cell>
          <cell r="AV1695">
            <v>0</v>
          </cell>
          <cell r="AZ1695">
            <v>0</v>
          </cell>
        </row>
        <row r="1696">
          <cell r="Q1696">
            <v>0</v>
          </cell>
          <cell r="S1696">
            <v>0</v>
          </cell>
          <cell r="U1696">
            <v>0</v>
          </cell>
          <cell r="V1696">
            <v>0</v>
          </cell>
          <cell r="W1696">
            <v>0</v>
          </cell>
          <cell r="Y1696">
            <v>0</v>
          </cell>
          <cell r="AA1696">
            <v>0</v>
          </cell>
          <cell r="AJ1696">
            <v>0</v>
          </cell>
          <cell r="AN1696">
            <v>0</v>
          </cell>
          <cell r="AR1696">
            <v>0</v>
          </cell>
          <cell r="AV1696">
            <v>0</v>
          </cell>
          <cell r="AZ1696">
            <v>0</v>
          </cell>
        </row>
        <row r="1697">
          <cell r="Q1697">
            <v>0</v>
          </cell>
          <cell r="S1697">
            <v>0</v>
          </cell>
          <cell r="U1697">
            <v>0</v>
          </cell>
          <cell r="V1697">
            <v>0</v>
          </cell>
          <cell r="W1697">
            <v>0</v>
          </cell>
          <cell r="Y1697">
            <v>0</v>
          </cell>
          <cell r="AA1697">
            <v>0</v>
          </cell>
          <cell r="AJ1697">
            <v>0</v>
          </cell>
          <cell r="AN1697">
            <v>0</v>
          </cell>
          <cell r="AR1697">
            <v>0</v>
          </cell>
          <cell r="AV1697">
            <v>0</v>
          </cell>
          <cell r="AZ1697">
            <v>0</v>
          </cell>
        </row>
        <row r="1698">
          <cell r="Q1698">
            <v>-9573084</v>
          </cell>
          <cell r="S1698">
            <v>-9116084</v>
          </cell>
          <cell r="U1698">
            <v>-8844084</v>
          </cell>
          <cell r="V1698">
            <v>-8758084</v>
          </cell>
          <cell r="W1698">
            <v>-8626084</v>
          </cell>
          <cell r="Y1698">
            <v>-8676084</v>
          </cell>
          <cell r="AA1698">
            <v>-8748084</v>
          </cell>
          <cell r="AJ1698">
            <v>-10025292.916666666</v>
          </cell>
          <cell r="AN1698">
            <v>-9645761.916666666</v>
          </cell>
          <cell r="AR1698">
            <v>-9229605.916666666</v>
          </cell>
          <cell r="AV1698">
            <v>-8833658.25</v>
          </cell>
          <cell r="AZ1698">
            <v>-8604877.25</v>
          </cell>
        </row>
        <row r="1699">
          <cell r="Q1699">
            <v>0</v>
          </cell>
          <cell r="S1699">
            <v>0</v>
          </cell>
          <cell r="U1699">
            <v>0</v>
          </cell>
          <cell r="V1699">
            <v>0</v>
          </cell>
          <cell r="W1699">
            <v>0</v>
          </cell>
          <cell r="Y1699">
            <v>0</v>
          </cell>
          <cell r="AA1699">
            <v>0</v>
          </cell>
          <cell r="AJ1699">
            <v>0</v>
          </cell>
          <cell r="AN1699">
            <v>0</v>
          </cell>
          <cell r="AR1699">
            <v>0</v>
          </cell>
          <cell r="AV1699">
            <v>0</v>
          </cell>
          <cell r="AZ1699">
            <v>0</v>
          </cell>
        </row>
        <row r="1700">
          <cell r="Q1700">
            <v>-5956000</v>
          </cell>
          <cell r="S1700">
            <v>-5632000</v>
          </cell>
          <cell r="U1700">
            <v>-5308000</v>
          </cell>
          <cell r="V1700">
            <v>-5146000</v>
          </cell>
          <cell r="W1700">
            <v>-4984000</v>
          </cell>
          <cell r="Y1700">
            <v>-4660000</v>
          </cell>
          <cell r="AA1700">
            <v>-4336000</v>
          </cell>
          <cell r="AJ1700">
            <v>-6807666.666666667</v>
          </cell>
          <cell r="AN1700">
            <v>-6233000</v>
          </cell>
          <cell r="AR1700">
            <v>-5629000</v>
          </cell>
          <cell r="AV1700">
            <v>-4984041.666666667</v>
          </cell>
          <cell r="AZ1700">
            <v>-4320375</v>
          </cell>
        </row>
        <row r="1701">
          <cell r="Q1701">
            <v>0</v>
          </cell>
          <cell r="S1701">
            <v>0</v>
          </cell>
          <cell r="U1701">
            <v>0</v>
          </cell>
          <cell r="V1701">
            <v>0</v>
          </cell>
          <cell r="W1701">
            <v>0</v>
          </cell>
          <cell r="Y1701">
            <v>0</v>
          </cell>
          <cell r="AA1701">
            <v>0</v>
          </cell>
          <cell r="AJ1701">
            <v>0</v>
          </cell>
          <cell r="AN1701">
            <v>0</v>
          </cell>
          <cell r="AR1701">
            <v>0</v>
          </cell>
          <cell r="AV1701">
            <v>0</v>
          </cell>
          <cell r="AZ1701">
            <v>0</v>
          </cell>
        </row>
        <row r="1702">
          <cell r="Q1702">
            <v>0</v>
          </cell>
          <cell r="S1702">
            <v>0</v>
          </cell>
          <cell r="U1702">
            <v>0</v>
          </cell>
          <cell r="V1702">
            <v>0</v>
          </cell>
          <cell r="W1702">
            <v>0</v>
          </cell>
          <cell r="Y1702">
            <v>0</v>
          </cell>
          <cell r="AA1702">
            <v>0</v>
          </cell>
          <cell r="AJ1702">
            <v>-112333.33333333333</v>
          </cell>
          <cell r="AN1702">
            <v>-53958.333333333336</v>
          </cell>
          <cell r="AR1702">
            <v>-23250</v>
          </cell>
          <cell r="AV1702">
            <v>0</v>
          </cell>
          <cell r="AZ1702">
            <v>0</v>
          </cell>
        </row>
        <row r="1703">
          <cell r="Q1703">
            <v>0</v>
          </cell>
          <cell r="S1703">
            <v>0</v>
          </cell>
          <cell r="U1703">
            <v>0</v>
          </cell>
          <cell r="V1703">
            <v>0</v>
          </cell>
          <cell r="W1703">
            <v>0</v>
          </cell>
          <cell r="Y1703">
            <v>0</v>
          </cell>
          <cell r="AA1703">
            <v>0</v>
          </cell>
          <cell r="AJ1703">
            <v>0</v>
          </cell>
          <cell r="AN1703">
            <v>0</v>
          </cell>
          <cell r="AR1703">
            <v>0</v>
          </cell>
          <cell r="AV1703">
            <v>0</v>
          </cell>
          <cell r="AZ1703">
            <v>0</v>
          </cell>
        </row>
        <row r="1704">
          <cell r="Q1704">
            <v>-3844000</v>
          </cell>
          <cell r="S1704">
            <v>-3612000</v>
          </cell>
          <cell r="U1704">
            <v>-3390000</v>
          </cell>
          <cell r="V1704">
            <v>-3282000</v>
          </cell>
          <cell r="W1704">
            <v>-3176000</v>
          </cell>
          <cell r="Y1704">
            <v>-2974000</v>
          </cell>
          <cell r="AA1704">
            <v>-2780000</v>
          </cell>
          <cell r="AJ1704">
            <v>-4594416.666666667</v>
          </cell>
          <cell r="AN1704">
            <v>-4096250</v>
          </cell>
          <cell r="AR1704">
            <v>-3625750</v>
          </cell>
          <cell r="AV1704">
            <v>-3190250</v>
          </cell>
          <cell r="AZ1704">
            <v>-2788708.3333333335</v>
          </cell>
        </row>
        <row r="1705">
          <cell r="Q1705">
            <v>0</v>
          </cell>
          <cell r="S1705">
            <v>0</v>
          </cell>
          <cell r="U1705">
            <v>0</v>
          </cell>
          <cell r="V1705">
            <v>0</v>
          </cell>
          <cell r="W1705">
            <v>0</v>
          </cell>
          <cell r="Y1705">
            <v>0</v>
          </cell>
          <cell r="AA1705">
            <v>0</v>
          </cell>
          <cell r="AJ1705">
            <v>0</v>
          </cell>
          <cell r="AN1705">
            <v>0</v>
          </cell>
          <cell r="AR1705">
            <v>0</v>
          </cell>
          <cell r="AV1705">
            <v>0</v>
          </cell>
          <cell r="AZ1705">
            <v>0</v>
          </cell>
        </row>
        <row r="1706">
          <cell r="Q1706">
            <v>-996538</v>
          </cell>
          <cell r="S1706">
            <v>-1082538</v>
          </cell>
          <cell r="U1706">
            <v>-1173538</v>
          </cell>
          <cell r="V1706">
            <v>-1225538</v>
          </cell>
          <cell r="W1706">
            <v>-1253538</v>
          </cell>
          <cell r="Y1706">
            <v>-1331538</v>
          </cell>
          <cell r="AA1706">
            <v>-1412538</v>
          </cell>
          <cell r="AJ1706">
            <v>-821871.33333333337</v>
          </cell>
          <cell r="AN1706">
            <v>-947913</v>
          </cell>
          <cell r="AR1706">
            <v>-1093746.3333333333</v>
          </cell>
          <cell r="AV1706">
            <v>-1250579.6666666667</v>
          </cell>
          <cell r="AZ1706">
            <v>-1410163</v>
          </cell>
        </row>
        <row r="1707">
          <cell r="Q1707">
            <v>-6591615</v>
          </cell>
          <cell r="S1707">
            <v>-6550159</v>
          </cell>
          <cell r="U1707">
            <v>-6508703</v>
          </cell>
          <cell r="V1707">
            <v>-6487975</v>
          </cell>
          <cell r="W1707">
            <v>-6467247</v>
          </cell>
          <cell r="Y1707">
            <v>-6425791</v>
          </cell>
          <cell r="AA1707">
            <v>-6384335</v>
          </cell>
          <cell r="AJ1707">
            <v>-6715983</v>
          </cell>
          <cell r="AN1707">
            <v>-6633071</v>
          </cell>
          <cell r="AR1707">
            <v>-6550159</v>
          </cell>
          <cell r="AV1707">
            <v>-6467247</v>
          </cell>
          <cell r="AZ1707">
            <v>-6384335</v>
          </cell>
        </row>
        <row r="1708">
          <cell r="Q1708">
            <v>-631000</v>
          </cell>
          <cell r="S1708">
            <v>-631000</v>
          </cell>
          <cell r="U1708">
            <v>-631000</v>
          </cell>
          <cell r="V1708">
            <v>-608000</v>
          </cell>
          <cell r="W1708">
            <v>-481000</v>
          </cell>
          <cell r="Y1708">
            <v>-291000</v>
          </cell>
          <cell r="AA1708">
            <v>-409000</v>
          </cell>
          <cell r="AJ1708">
            <v>-199583.33333333334</v>
          </cell>
          <cell r="AN1708">
            <v>-199583.33333333334</v>
          </cell>
          <cell r="AR1708">
            <v>-456416.66666666669</v>
          </cell>
          <cell r="AV1708">
            <v>-581375</v>
          </cell>
          <cell r="AZ1708">
            <v>-1575375</v>
          </cell>
        </row>
        <row r="1709">
          <cell r="Q1709">
            <v>0</v>
          </cell>
          <cell r="S1709">
            <v>0</v>
          </cell>
          <cell r="U1709">
            <v>0</v>
          </cell>
          <cell r="V1709">
            <v>0</v>
          </cell>
          <cell r="W1709">
            <v>0</v>
          </cell>
          <cell r="Y1709">
            <v>0</v>
          </cell>
          <cell r="AA1709">
            <v>0</v>
          </cell>
          <cell r="AJ1709">
            <v>0</v>
          </cell>
          <cell r="AN1709">
            <v>0</v>
          </cell>
          <cell r="AR1709">
            <v>0</v>
          </cell>
          <cell r="AV1709">
            <v>0</v>
          </cell>
          <cell r="AZ1709">
            <v>0</v>
          </cell>
        </row>
        <row r="1710">
          <cell r="Q1710">
            <v>-4828633</v>
          </cell>
          <cell r="S1710">
            <v>-4828633</v>
          </cell>
          <cell r="U1710">
            <v>-4828633</v>
          </cell>
          <cell r="V1710">
            <v>-4828633</v>
          </cell>
          <cell r="W1710">
            <v>-4828633</v>
          </cell>
          <cell r="Y1710">
            <v>-4828633</v>
          </cell>
          <cell r="AA1710">
            <v>-4828633</v>
          </cell>
          <cell r="AJ1710">
            <v>-4825184.625</v>
          </cell>
          <cell r="AN1710">
            <v>-4829770.625</v>
          </cell>
          <cell r="AR1710">
            <v>-4830064.958333333</v>
          </cell>
          <cell r="AV1710">
            <v>-4828633</v>
          </cell>
          <cell r="AZ1710">
            <v>-4828633</v>
          </cell>
        </row>
        <row r="1711">
          <cell r="Q1711">
            <v>-3584000</v>
          </cell>
          <cell r="S1711">
            <v>-3374000</v>
          </cell>
          <cell r="U1711">
            <v>-3164000</v>
          </cell>
          <cell r="V1711">
            <v>-3059000</v>
          </cell>
          <cell r="W1711">
            <v>-2954000</v>
          </cell>
          <cell r="Y1711">
            <v>-2744000</v>
          </cell>
          <cell r="AA1711">
            <v>-2534000</v>
          </cell>
          <cell r="AJ1711">
            <v>-3777458.3333333335</v>
          </cell>
          <cell r="AN1711">
            <v>-3637125</v>
          </cell>
          <cell r="AR1711">
            <v>-3356791.6666666665</v>
          </cell>
          <cell r="AV1711">
            <v>-2953791.6666666665</v>
          </cell>
          <cell r="AZ1711">
            <v>-2532125</v>
          </cell>
        </row>
        <row r="1712">
          <cell r="Q1712">
            <v>-544000</v>
          </cell>
          <cell r="S1712">
            <v>-512000</v>
          </cell>
          <cell r="U1712">
            <v>-480000</v>
          </cell>
          <cell r="V1712">
            <v>-464000</v>
          </cell>
          <cell r="W1712">
            <v>-448000</v>
          </cell>
          <cell r="Y1712">
            <v>-416000</v>
          </cell>
          <cell r="AA1712">
            <v>-384000</v>
          </cell>
          <cell r="AJ1712">
            <v>-427833.33333333331</v>
          </cell>
          <cell r="AN1712">
            <v>-499833.33333333331</v>
          </cell>
          <cell r="AR1712">
            <v>-503833.33333333331</v>
          </cell>
          <cell r="AV1712">
            <v>-449333.33333333331</v>
          </cell>
          <cell r="AZ1712">
            <v>-384000</v>
          </cell>
        </row>
        <row r="1713">
          <cell r="Q1713">
            <v>-9042017</v>
          </cell>
          <cell r="S1713">
            <v>-9601017</v>
          </cell>
          <cell r="U1713">
            <v>-10161017</v>
          </cell>
          <cell r="V1713">
            <v>-10441017</v>
          </cell>
          <cell r="W1713">
            <v>-10721017</v>
          </cell>
          <cell r="Y1713">
            <v>-11281017</v>
          </cell>
          <cell r="AA1713">
            <v>-11836017</v>
          </cell>
          <cell r="AJ1713">
            <v>-2684504.9583333335</v>
          </cell>
          <cell r="AN1713">
            <v>-5885135.625</v>
          </cell>
          <cell r="AR1713">
            <v>-9364807.958333334</v>
          </cell>
          <cell r="AV1713">
            <v>-10719683.666666666</v>
          </cell>
          <cell r="AZ1713">
            <v>-11836225.333333334</v>
          </cell>
        </row>
        <row r="1714">
          <cell r="Q1714">
            <v>-813000</v>
          </cell>
          <cell r="S1714">
            <v>0</v>
          </cell>
          <cell r="U1714">
            <v>0</v>
          </cell>
          <cell r="V1714">
            <v>0</v>
          </cell>
          <cell r="W1714">
            <v>0</v>
          </cell>
          <cell r="Y1714">
            <v>0</v>
          </cell>
          <cell r="AA1714">
            <v>0</v>
          </cell>
          <cell r="AJ1714">
            <v>-33875</v>
          </cell>
          <cell r="AN1714">
            <v>-281083.33333333331</v>
          </cell>
          <cell r="AR1714">
            <v>-281083.33333333331</v>
          </cell>
          <cell r="AV1714">
            <v>-247208.33333333334</v>
          </cell>
          <cell r="AZ1714">
            <v>0</v>
          </cell>
        </row>
        <row r="1715">
          <cell r="Q1715">
            <v>-253000</v>
          </cell>
          <cell r="S1715">
            <v>-877000</v>
          </cell>
          <cell r="U1715">
            <v>917000</v>
          </cell>
          <cell r="V1715">
            <v>746000</v>
          </cell>
          <cell r="W1715">
            <v>-131000</v>
          </cell>
          <cell r="Y1715">
            <v>-1184000</v>
          </cell>
          <cell r="AA1715">
            <v>-3074000</v>
          </cell>
          <cell r="AJ1715">
            <v>-10541.666666666666</v>
          </cell>
          <cell r="AN1715">
            <v>40958.333333333336</v>
          </cell>
          <cell r="AR1715">
            <v>57166.666666666664</v>
          </cell>
          <cell r="AV1715">
            <v>-994000</v>
          </cell>
          <cell r="AZ1715">
            <v>-3295000</v>
          </cell>
        </row>
        <row r="1716">
          <cell r="Q1716">
            <v>-499000</v>
          </cell>
          <cell r="S1716">
            <v>-607000</v>
          </cell>
          <cell r="U1716">
            <v>-726000</v>
          </cell>
          <cell r="V1716">
            <v>-726000</v>
          </cell>
          <cell r="W1716">
            <v>-726000</v>
          </cell>
          <cell r="Y1716">
            <v>-724000</v>
          </cell>
          <cell r="AA1716">
            <v>-724000</v>
          </cell>
          <cell r="AJ1716">
            <v>-20791.666666666668</v>
          </cell>
          <cell r="AN1716">
            <v>-233500</v>
          </cell>
          <cell r="AR1716">
            <v>-475250</v>
          </cell>
          <cell r="AV1716">
            <v>-696541.66666666663</v>
          </cell>
          <cell r="AZ1716">
            <v>-727166.66666666663</v>
          </cell>
        </row>
        <row r="1717">
          <cell r="S1717">
            <v>280000</v>
          </cell>
          <cell r="U1717">
            <v>688000</v>
          </cell>
          <cell r="V1717">
            <v>519000</v>
          </cell>
          <cell r="W1717">
            <v>439000</v>
          </cell>
          <cell r="Y1717">
            <v>1697000</v>
          </cell>
          <cell r="AA1717">
            <v>3527000</v>
          </cell>
          <cell r="AJ1717">
            <v>0</v>
          </cell>
          <cell r="AN1717">
            <v>113416.66666666667</v>
          </cell>
          <cell r="AR1717">
            <v>352041.66666666669</v>
          </cell>
          <cell r="AV1717">
            <v>1471666.6666666667</v>
          </cell>
          <cell r="AZ1717">
            <v>2420000</v>
          </cell>
        </row>
        <row r="1718">
          <cell r="S1718">
            <v>-3332000</v>
          </cell>
          <cell r="U1718">
            <v>-5721000</v>
          </cell>
          <cell r="V1718">
            <v>-6874000</v>
          </cell>
          <cell r="W1718">
            <v>-8198000</v>
          </cell>
          <cell r="Y1718">
            <v>-10652000</v>
          </cell>
          <cell r="AA1718">
            <v>-13253000</v>
          </cell>
          <cell r="AJ1718">
            <v>0</v>
          </cell>
          <cell r="AN1718">
            <v>-898125</v>
          </cell>
          <cell r="AR1718">
            <v>-3621333.3333333335</v>
          </cell>
          <cell r="AV1718">
            <v>-8032791.666666667</v>
          </cell>
          <cell r="AZ1718">
            <v>-12343208.333333334</v>
          </cell>
        </row>
        <row r="1719">
          <cell r="U1719">
            <v>-7000</v>
          </cell>
          <cell r="V1719">
            <v>0</v>
          </cell>
          <cell r="W1719">
            <v>0</v>
          </cell>
          <cell r="Y1719">
            <v>0</v>
          </cell>
          <cell r="AA1719">
            <v>0</v>
          </cell>
          <cell r="AJ1719">
            <v>0</v>
          </cell>
          <cell r="AN1719">
            <v>-875</v>
          </cell>
          <cell r="AR1719">
            <v>-1166.6666666666667</v>
          </cell>
          <cell r="AV1719">
            <v>-1166.6666666666667</v>
          </cell>
          <cell r="AZ1719">
            <v>-291.66666666666669</v>
          </cell>
        </row>
        <row r="1720">
          <cell r="AR1720">
            <v>0</v>
          </cell>
          <cell r="AV1720">
            <v>7000</v>
          </cell>
          <cell r="AZ1720">
            <v>86416.666666666672</v>
          </cell>
        </row>
        <row r="1721">
          <cell r="AR1721">
            <v>0</v>
          </cell>
          <cell r="AV1721">
            <v>-68625</v>
          </cell>
          <cell r="AZ1721">
            <v>-495750</v>
          </cell>
        </row>
        <row r="1722">
          <cell r="AV1722">
            <v>-464916.66666666669</v>
          </cell>
          <cell r="AZ1722">
            <v>-4272583.333333333</v>
          </cell>
        </row>
        <row r="1723">
          <cell r="AV1723">
            <v>0</v>
          </cell>
          <cell r="AZ1723">
            <v>-625250</v>
          </cell>
        </row>
        <row r="1724">
          <cell r="AV1724">
            <v>0</v>
          </cell>
          <cell r="AZ1724">
            <v>-66708.333333333328</v>
          </cell>
        </row>
        <row r="1725">
          <cell r="Q1725">
            <v>-8967750072.1799965</v>
          </cell>
          <cell r="S1725">
            <v>-8796799245.0899925</v>
          </cell>
          <cell r="U1725">
            <v>-8544073521.8699989</v>
          </cell>
          <cell r="V1725">
            <v>-8443211198.159997</v>
          </cell>
          <cell r="W1725">
            <v>-8402764384.1999931</v>
          </cell>
          <cell r="Y1725">
            <v>-8586482260.5900021</v>
          </cell>
          <cell r="AA1725">
            <v>-8619310602.7900009</v>
          </cell>
          <cell r="AJ1725">
            <v>-7962404785.0204105</v>
          </cell>
          <cell r="AN1725">
            <v>-8288180862.1062536</v>
          </cell>
          <cell r="AR1725">
            <v>-8498242242.4287558</v>
          </cell>
          <cell r="AV1725">
            <v>-8671515549.4954147</v>
          </cell>
          <cell r="AZ1725">
            <v>-8673305475.4054165</v>
          </cell>
        </row>
        <row r="1726">
          <cell r="Q1726">
            <v>0</v>
          </cell>
          <cell r="S1726">
            <v>9.5367431640625E-6</v>
          </cell>
          <cell r="U1726">
            <v>8.58306884765625E-6</v>
          </cell>
          <cell r="V1726">
            <v>0</v>
          </cell>
          <cell r="W1726">
            <v>0</v>
          </cell>
          <cell r="Y1726">
            <v>0</v>
          </cell>
          <cell r="AA1726">
            <v>0</v>
          </cell>
          <cell r="AJ1726">
            <v>1.5894571940104167E-6</v>
          </cell>
          <cell r="AR1726">
            <v>2.5033950805664063E-6</v>
          </cell>
          <cell r="AV1726">
            <v>2.1457672119140625E-6</v>
          </cell>
          <cell r="AZ1726">
            <v>9.9341074625651049E-7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 refreshError="1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 refreshError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Unbilled</v>
          </cell>
        </row>
        <row r="3">
          <cell r="C3" t="str">
            <v>$'s</v>
          </cell>
          <cell r="E3" t="str">
            <v>$ Mix</v>
          </cell>
          <cell r="G3" t="str">
            <v>Therms</v>
          </cell>
          <cell r="I3" t="str">
            <v>Therms Mix</v>
          </cell>
          <cell r="K3" t="str">
            <v>$/Therm</v>
          </cell>
          <cell r="N3" t="str">
            <v>Dollars attributable to Mix Variance</v>
          </cell>
        </row>
        <row r="4">
          <cell r="B4">
            <v>36121393</v>
          </cell>
          <cell r="C4">
            <v>40663</v>
          </cell>
          <cell r="D4">
            <v>41029</v>
          </cell>
          <cell r="E4">
            <v>40663</v>
          </cell>
          <cell r="F4">
            <v>41029</v>
          </cell>
          <cell r="G4">
            <v>40663</v>
          </cell>
          <cell r="H4">
            <v>41029</v>
          </cell>
          <cell r="I4">
            <v>40663</v>
          </cell>
          <cell r="J4">
            <v>41029</v>
          </cell>
          <cell r="K4">
            <v>40663</v>
          </cell>
          <cell r="L4">
            <v>41029</v>
          </cell>
          <cell r="M4" t="str">
            <v xml:space="preserve"> $ % increase</v>
          </cell>
        </row>
        <row r="5">
          <cell r="B5" t="str">
            <v>Firm w/o cust chg</v>
          </cell>
          <cell r="C5">
            <v>27167771</v>
          </cell>
          <cell r="D5">
            <v>20189111</v>
          </cell>
          <cell r="G5" t="str">
            <v>*Prior*</v>
          </cell>
          <cell r="K5">
            <v>1.1080000000000001</v>
          </cell>
          <cell r="L5">
            <v>1.0629999999999999</v>
          </cell>
          <cell r="M5">
            <v>-4.1000000000000002E-2</v>
          </cell>
        </row>
        <row r="6">
          <cell r="B6" t="str">
            <v>Firm</v>
          </cell>
          <cell r="C6">
            <v>31710847</v>
          </cell>
          <cell r="D6">
            <v>25174490</v>
          </cell>
          <cell r="E6">
            <v>0.84</v>
          </cell>
          <cell r="F6">
            <v>0.91</v>
          </cell>
          <cell r="G6">
            <v>24512169</v>
          </cell>
          <cell r="H6">
            <v>18986747</v>
          </cell>
          <cell r="I6">
            <v>0.49</v>
          </cell>
          <cell r="J6">
            <v>0.48</v>
          </cell>
          <cell r="K6">
            <v>1.294</v>
          </cell>
          <cell r="L6">
            <v>1.3260000000000001</v>
          </cell>
          <cell r="M6">
            <v>2.5000000000000001E-2</v>
          </cell>
        </row>
        <row r="7">
          <cell r="B7" t="str">
            <v>Interruptible</v>
          </cell>
          <cell r="C7">
            <v>4410546</v>
          </cell>
          <cell r="D7">
            <v>1255448</v>
          </cell>
          <cell r="E7">
            <v>0.12</v>
          </cell>
          <cell r="F7">
            <v>0.05</v>
          </cell>
          <cell r="G7">
            <v>5519133</v>
          </cell>
          <cell r="H7">
            <v>1704659</v>
          </cell>
          <cell r="I7">
            <v>0.11</v>
          </cell>
          <cell r="J7">
            <v>0.04</v>
          </cell>
          <cell r="K7">
            <v>0.79900000000000004</v>
          </cell>
          <cell r="L7">
            <v>0.73599999999999999</v>
          </cell>
          <cell r="M7">
            <v>-7.9000000000000001E-2</v>
          </cell>
        </row>
        <row r="8">
          <cell r="B8" t="str">
            <v>Transportation</v>
          </cell>
          <cell r="C8">
            <v>1272163</v>
          </cell>
          <cell r="D8">
            <v>1283681</v>
          </cell>
          <cell r="E8">
            <v>0.03</v>
          </cell>
          <cell r="F8">
            <v>0.05</v>
          </cell>
          <cell r="G8">
            <v>19626786</v>
          </cell>
          <cell r="H8">
            <v>19026867</v>
          </cell>
          <cell r="I8">
            <v>0.4</v>
          </cell>
          <cell r="J8">
            <v>0.48</v>
          </cell>
          <cell r="K8">
            <v>6.5000000000000002E-2</v>
          </cell>
          <cell r="L8">
            <v>6.7000000000000004E-2</v>
          </cell>
          <cell r="M8">
            <v>3.1E-2</v>
          </cell>
        </row>
        <row r="9">
          <cell r="C9">
            <v>37393556</v>
          </cell>
          <cell r="D9">
            <v>27713619</v>
          </cell>
          <cell r="E9">
            <v>1</v>
          </cell>
          <cell r="F9">
            <v>1</v>
          </cell>
          <cell r="G9">
            <v>49658088</v>
          </cell>
          <cell r="H9">
            <v>39718273</v>
          </cell>
          <cell r="I9">
            <v>1</v>
          </cell>
          <cell r="J9">
            <v>1</v>
          </cell>
        </row>
        <row r="10">
          <cell r="B10" t="str">
            <v>Overall</v>
          </cell>
          <cell r="K10">
            <v>0.753</v>
          </cell>
          <cell r="L10">
            <v>0.69799999999999995</v>
          </cell>
          <cell r="M10">
            <v>-7.2999999999999995E-2</v>
          </cell>
        </row>
        <row r="12">
          <cell r="B12" t="str">
            <v>Billed</v>
          </cell>
        </row>
        <row r="13">
          <cell r="C13" t="str">
            <v>$'s</v>
          </cell>
          <cell r="E13" t="str">
            <v>$ Mix</v>
          </cell>
          <cell r="G13" t="str">
            <v>Therms</v>
          </cell>
          <cell r="I13" t="str">
            <v>Therms Mix</v>
          </cell>
          <cell r="K13" t="str">
            <v>$/Therm</v>
          </cell>
        </row>
        <row r="14">
          <cell r="C14">
            <v>40663</v>
          </cell>
          <cell r="D14">
            <v>41029</v>
          </cell>
          <cell r="E14">
            <v>40663</v>
          </cell>
          <cell r="F14">
            <v>41029</v>
          </cell>
          <cell r="G14">
            <v>40663</v>
          </cell>
          <cell r="H14">
            <v>41029</v>
          </cell>
          <cell r="I14">
            <v>40663</v>
          </cell>
          <cell r="J14">
            <v>41029</v>
          </cell>
          <cell r="K14">
            <v>40663</v>
          </cell>
          <cell r="L14">
            <v>41029</v>
          </cell>
          <cell r="M14" t="str">
            <v xml:space="preserve"> $ % increase</v>
          </cell>
        </row>
        <row r="16">
          <cell r="B16" t="str">
            <v>Firm</v>
          </cell>
          <cell r="C16">
            <v>108082379</v>
          </cell>
          <cell r="D16">
            <v>98579996</v>
          </cell>
          <cell r="E16">
            <v>0.95</v>
          </cell>
          <cell r="F16">
            <v>0.95</v>
          </cell>
          <cell r="G16">
            <v>79428477</v>
          </cell>
          <cell r="H16">
            <v>83919067</v>
          </cell>
          <cell r="I16">
            <v>0.77</v>
          </cell>
          <cell r="J16">
            <v>0.75</v>
          </cell>
          <cell r="K16">
            <v>1.361</v>
          </cell>
          <cell r="L16">
            <v>1.175</v>
          </cell>
          <cell r="M16">
            <v>-0.13700000000000001</v>
          </cell>
        </row>
        <row r="17">
          <cell r="B17" t="str">
            <v>Interruptible</v>
          </cell>
          <cell r="C17">
            <v>4341568</v>
          </cell>
          <cell r="D17">
            <v>3861105</v>
          </cell>
          <cell r="E17">
            <v>0.04</v>
          </cell>
          <cell r="F17">
            <v>0.04</v>
          </cell>
          <cell r="G17">
            <v>5343387</v>
          </cell>
          <cell r="H17">
            <v>5233698</v>
          </cell>
          <cell r="I17">
            <v>0.05</v>
          </cell>
          <cell r="J17">
            <v>0.05</v>
          </cell>
          <cell r="K17">
            <v>0.81299999999999994</v>
          </cell>
          <cell r="L17">
            <v>0.73799999999999999</v>
          </cell>
          <cell r="M17">
            <v>-9.1999999999999998E-2</v>
          </cell>
        </row>
        <row r="18">
          <cell r="B18" t="str">
            <v>Transportation</v>
          </cell>
          <cell r="C18">
            <v>1303909</v>
          </cell>
          <cell r="D18">
            <v>1460246</v>
          </cell>
          <cell r="E18">
            <v>0.01</v>
          </cell>
          <cell r="F18">
            <v>0.01</v>
          </cell>
          <cell r="G18">
            <v>18622088</v>
          </cell>
          <cell r="H18">
            <v>22705842</v>
          </cell>
          <cell r="I18">
            <v>0.18</v>
          </cell>
          <cell r="J18">
            <v>0.2</v>
          </cell>
          <cell r="K18">
            <v>7.0000000000000007E-2</v>
          </cell>
          <cell r="L18">
            <v>6.4000000000000001E-2</v>
          </cell>
          <cell r="M18">
            <v>-8.5999999999999993E-2</v>
          </cell>
        </row>
        <row r="19">
          <cell r="C19">
            <v>113727856</v>
          </cell>
          <cell r="D19">
            <v>103901347</v>
          </cell>
          <cell r="E19">
            <v>1</v>
          </cell>
          <cell r="F19">
            <v>1</v>
          </cell>
          <cell r="G19">
            <v>103393952</v>
          </cell>
          <cell r="H19">
            <v>111858607</v>
          </cell>
          <cell r="I19">
            <v>1</v>
          </cell>
          <cell r="J19">
            <v>1</v>
          </cell>
        </row>
        <row r="20">
          <cell r="B20" t="str">
            <v>Overall</v>
          </cell>
          <cell r="K20">
            <v>1.1000000000000001</v>
          </cell>
          <cell r="L20">
            <v>0.92900000000000005</v>
          </cell>
          <cell r="M20">
            <v>-0.155</v>
          </cell>
        </row>
        <row r="23">
          <cell r="C23">
            <v>40663</v>
          </cell>
          <cell r="G23">
            <v>40663</v>
          </cell>
          <cell r="H23">
            <v>41029</v>
          </cell>
          <cell r="I23" t="str">
            <v>*Current*</v>
          </cell>
          <cell r="K23" t="str">
            <v>*Rate*</v>
          </cell>
        </row>
        <row r="24">
          <cell r="B24" t="str">
            <v>Unbilled Mix Variance</v>
          </cell>
          <cell r="H24">
            <v>0.48</v>
          </cell>
          <cell r="I24">
            <v>23835882</v>
          </cell>
          <cell r="K24">
            <v>1.294</v>
          </cell>
          <cell r="L24">
            <v>30843631</v>
          </cell>
        </row>
        <row r="25">
          <cell r="H25">
            <v>0.04</v>
          </cell>
          <cell r="I25">
            <v>1986324</v>
          </cell>
          <cell r="K25">
            <v>0.79900000000000004</v>
          </cell>
          <cell r="L25">
            <v>1587073</v>
          </cell>
        </row>
        <row r="26">
          <cell r="H26">
            <v>0.48</v>
          </cell>
          <cell r="I26">
            <v>23835883</v>
          </cell>
          <cell r="K26">
            <v>6.7000000000000004E-2</v>
          </cell>
          <cell r="L26">
            <v>1597004</v>
          </cell>
        </row>
        <row r="27">
          <cell r="C27">
            <v>37393556</v>
          </cell>
          <cell r="G27">
            <v>49658088</v>
          </cell>
          <cell r="H27">
            <v>1</v>
          </cell>
          <cell r="I27">
            <v>49658089</v>
          </cell>
          <cell r="L27">
            <v>34027708</v>
          </cell>
          <cell r="N27">
            <v>-3365848</v>
          </cell>
        </row>
        <row r="30">
          <cell r="B30" t="str">
            <v>NOTE</v>
          </cell>
        </row>
        <row r="31">
          <cell r="B31" t="str">
            <v>Dollars attributable to mix change.  This test compares base period unbilled revenue dollars to a recalculated unbilled base revenue using current period mix percentages priced at base period rates.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 Reasonableness"/>
      <sheetName val="Rate Change"/>
      <sheetName val="Unbilled Days"/>
      <sheetName val="Mix Variance"/>
      <sheetName val="Send Out Chg"/>
    </sheetNames>
    <sheetDataSet>
      <sheetData sheetId="0" refreshError="1"/>
      <sheetData sheetId="1"/>
      <sheetData sheetId="2"/>
      <sheetData sheetId="3">
        <row r="5">
          <cell r="O5" t="str">
            <v>a</v>
          </cell>
          <cell r="P5">
            <v>44.27363905</v>
          </cell>
          <cell r="Q5" t="str">
            <v>Current unbilled</v>
          </cell>
        </row>
        <row r="6">
          <cell r="O6" t="str">
            <v>b</v>
          </cell>
          <cell r="P6">
            <v>43.087575119999997</v>
          </cell>
          <cell r="Q6" t="str">
            <v>Last year unbilled</v>
          </cell>
        </row>
        <row r="7">
          <cell r="O7" t="str">
            <v>c</v>
          </cell>
          <cell r="P7">
            <v>1.1860639300000031</v>
          </cell>
          <cell r="Q7" t="str">
            <v>Difference of unbilled</v>
          </cell>
        </row>
        <row r="8">
          <cell r="O8" t="str">
            <v>d</v>
          </cell>
          <cell r="P8">
            <v>2.752682012614506E-2</v>
          </cell>
          <cell r="Q8" t="str">
            <v>Percent Increase (Decrease)</v>
          </cell>
        </row>
        <row r="9">
          <cell r="O9" t="str">
            <v>e</v>
          </cell>
          <cell r="P9">
            <v>33856199.878826872</v>
          </cell>
          <cell r="Q9" t="str">
            <v>Current month Firm &amp; Int</v>
          </cell>
        </row>
        <row r="10">
          <cell r="P10">
            <v>0</v>
          </cell>
        </row>
        <row r="11">
          <cell r="P11">
            <v>0</v>
          </cell>
        </row>
        <row r="12">
          <cell r="O12" t="str">
            <v>f</v>
          </cell>
          <cell r="P12">
            <v>35052259.916658685</v>
          </cell>
          <cell r="Q12" t="str">
            <v>Last Year Firm * Int</v>
          </cell>
        </row>
        <row r="13">
          <cell r="O13" t="str">
            <v>g</v>
          </cell>
          <cell r="P13">
            <v>-1196060.0378318131</v>
          </cell>
          <cell r="Q13" t="str">
            <v>Firm &amp; Int Increase (Decrease)</v>
          </cell>
        </row>
        <row r="14">
          <cell r="O14" t="str">
            <v>h</v>
          </cell>
          <cell r="P14">
            <v>-3.4122194708004608E-2</v>
          </cell>
          <cell r="Q14" t="str">
            <v>Percent Increase (Decrease)</v>
          </cell>
        </row>
        <row r="15">
          <cell r="O15" t="str">
            <v>I</v>
          </cell>
          <cell r="P15">
            <v>0.59072392471296309</v>
          </cell>
          <cell r="Q15" t="str">
            <v>Firm percent of total sales</v>
          </cell>
        </row>
        <row r="16">
          <cell r="O16" t="str">
            <v>j</v>
          </cell>
          <cell r="P16">
            <v>52.883165615826876</v>
          </cell>
          <cell r="Q16" t="str">
            <v>volume of firm total sales</v>
          </cell>
        </row>
        <row r="17">
          <cell r="O17" t="str">
            <v>k</v>
          </cell>
          <cell r="P17">
            <v>0.61477972425334715</v>
          </cell>
          <cell r="Q17" t="str">
            <v>Last year firm percent of total sales</v>
          </cell>
        </row>
        <row r="18">
          <cell r="O18" t="str">
            <v>l</v>
          </cell>
          <cell r="P18">
            <v>54.314980686658679</v>
          </cell>
          <cell r="Q18" t="str">
            <v>Last year volume of firm total sales</v>
          </cell>
        </row>
        <row r="19">
          <cell r="O19" t="str">
            <v>m</v>
          </cell>
          <cell r="P19">
            <v>1.3158280404336364</v>
          </cell>
          <cell r="Q19" t="str">
            <v>Current monthFirm Sales price per therm</v>
          </cell>
        </row>
        <row r="20">
          <cell r="O20" t="str">
            <v>n</v>
          </cell>
          <cell r="P20">
            <v>1.2211627834751595</v>
          </cell>
          <cell r="Q20" t="str">
            <v>Last year Firm Sales price per therm</v>
          </cell>
        </row>
        <row r="21">
          <cell r="O21" t="str">
            <v>o</v>
          </cell>
          <cell r="P21">
            <v>7.7520587950674791E-2</v>
          </cell>
        </row>
        <row r="22">
          <cell r="O22" t="str">
            <v>p</v>
          </cell>
          <cell r="P22">
            <v>0.71121273656652528</v>
          </cell>
          <cell r="Q22" t="str">
            <v>Current month Int Sales price per therm</v>
          </cell>
        </row>
        <row r="23">
          <cell r="O23" t="str">
            <v>q</v>
          </cell>
          <cell r="P23">
            <v>0.62494071279774621</v>
          </cell>
          <cell r="Q23" t="str">
            <v>Last year Int Sales price per therm</v>
          </cell>
        </row>
        <row r="24">
          <cell r="P24">
            <v>0.13804833322917123</v>
          </cell>
          <cell r="Q24" t="str">
            <v>Total increase in Sales price per therm</v>
          </cell>
        </row>
      </sheetData>
      <sheetData sheetId="4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ard"/>
      <sheetName val="Exhibit C"/>
      <sheetName val="Drivers of Value"/>
      <sheetName val="Graph"/>
      <sheetName val="Compare Contract w Owning"/>
      <sheetName val="Case I Summary"/>
      <sheetName val="Assumptions of Purchase"/>
      <sheetName val="Plant Financials"/>
      <sheetName val="Existing Debt"/>
      <sheetName val="Gas Sales and Transmission"/>
      <sheetName val="Displacement"/>
      <sheetName val="Boiler Margin"/>
      <sheetName val="Post 2008"/>
      <sheetName val="Book and Tax Depreciation"/>
      <sheetName val="Overhaul Costs"/>
      <sheetName val="Income"/>
      <sheetName val="Cash Flow"/>
      <sheetName val="Income $1"/>
      <sheetName val="Cash Flow $1"/>
      <sheetName val="Plant Financials (2)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42">
          <cell r="B42">
            <v>0.16153846153846152</v>
          </cell>
        </row>
        <row r="45">
          <cell r="B45">
            <v>7.3168750000000005E-2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Verify"/>
      <sheetName val="JHS-4"/>
      <sheetName val="JHS-5"/>
      <sheetName val="JHS-5.01(A)"/>
      <sheetName val="JHS-6"/>
      <sheetName val="JHS-7"/>
      <sheetName val="JHS-8 Unit Cost"/>
      <sheetName val="JHS-9 Ex A-1"/>
      <sheetName val="JHS-9 Ex A-2"/>
      <sheetName val="JHS-9 Ex A-3"/>
      <sheetName val="JHS-9 Ex A-4"/>
      <sheetName val="JHS-9 Ex A-5"/>
      <sheetName val="Comparison (For Later)"/>
      <sheetName val="DEM RY PC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n OM11GRC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">
          <cell r="AP2" t="str">
            <v>Docket Number UE-11_____</v>
          </cell>
        </row>
      </sheetData>
      <sheetData sheetId="3"/>
      <sheetData sheetId="4"/>
      <sheetData sheetId="5">
        <row r="7">
          <cell r="A7" t="str">
            <v>FOR THE TWELVE MONTHS ENDED DECEMBER 31, 2010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 refreshError="1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"/>
      <sheetName val="GRC"/>
      <sheetName val="Aurora &amp; Non Aurora"/>
      <sheetName val="New Resources"/>
      <sheetName val="Non AURORA FERC Summary"/>
      <sheetName val="AURORA FERC Summary"/>
      <sheetName val="Summary by Contract Update"/>
      <sheetName val="Summary by Contract"/>
      <sheetName val="Summary by TY"/>
      <sheetName val="TY actual"/>
      <sheetName val="TY SAP"/>
      <sheetName val="RPC Disallowance"/>
      <sheetName val="AURORA Input=&gt;&gt;&gt;"/>
      <sheetName val="Summary"/>
      <sheetName val="Summary wo WH"/>
      <sheetName val="Energy Pivot"/>
      <sheetName val="Cost Pivot"/>
      <sheetName val="Portfolio Average"/>
      <sheetName val="Map 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2">
          <cell r="E2" t="str">
            <v>APS Contract</v>
          </cell>
          <cell r="F2">
            <v>555</v>
          </cell>
        </row>
        <row r="3">
          <cell r="E3" t="str">
            <v>Baker Replacement</v>
          </cell>
          <cell r="F3">
            <v>555</v>
          </cell>
        </row>
        <row r="4">
          <cell r="E4" t="str">
            <v>BC Hydro Point Roberts</v>
          </cell>
          <cell r="F4">
            <v>555</v>
          </cell>
        </row>
        <row r="5">
          <cell r="E5" t="str">
            <v>BPA Firm - WNP #3 Exchange</v>
          </cell>
          <cell r="F5">
            <v>555</v>
          </cell>
        </row>
        <row r="6">
          <cell r="E6" t="str">
            <v>BPA Snohomish Conservation</v>
          </cell>
          <cell r="F6">
            <v>555</v>
          </cell>
        </row>
        <row r="7">
          <cell r="E7" t="str">
            <v>BPA SP Contract</v>
          </cell>
          <cell r="F7">
            <v>555</v>
          </cell>
        </row>
        <row r="8">
          <cell r="E8" t="str">
            <v>Canadian EA</v>
          </cell>
          <cell r="F8">
            <v>555</v>
          </cell>
        </row>
        <row r="9">
          <cell r="E9" t="str">
            <v>Colstrip 1&amp;2</v>
          </cell>
          <cell r="F9">
            <v>501</v>
          </cell>
        </row>
        <row r="10">
          <cell r="E10" t="str">
            <v>Colstrip 3&amp;4</v>
          </cell>
          <cell r="F10">
            <v>501</v>
          </cell>
        </row>
        <row r="11">
          <cell r="E11" t="str">
            <v>Columbia Storage Power Exchange (CSPE)</v>
          </cell>
          <cell r="F11">
            <v>555</v>
          </cell>
        </row>
        <row r="12">
          <cell r="E12" t="str">
            <v>Encogen</v>
          </cell>
          <cell r="F12">
            <v>547</v>
          </cell>
        </row>
        <row r="13">
          <cell r="E13" t="str">
            <v>Fred 1</v>
          </cell>
          <cell r="F13">
            <v>547</v>
          </cell>
        </row>
        <row r="14">
          <cell r="E14" t="str">
            <v>Fred 1</v>
          </cell>
          <cell r="F14">
            <v>547</v>
          </cell>
        </row>
        <row r="15">
          <cell r="E15" t="str">
            <v>Frederickson 1&amp;2</v>
          </cell>
          <cell r="F15">
            <v>547</v>
          </cell>
        </row>
        <row r="16">
          <cell r="E16" t="str">
            <v>Fredonia 1&amp;2</v>
          </cell>
          <cell r="F16">
            <v>547</v>
          </cell>
        </row>
        <row r="17">
          <cell r="E17" t="str">
            <v>Fredonia 3&amp;4</v>
          </cell>
          <cell r="F17">
            <v>547</v>
          </cell>
        </row>
        <row r="18">
          <cell r="E18" t="str">
            <v>Hopkins Ridge Wind</v>
          </cell>
          <cell r="F18">
            <v>555</v>
          </cell>
        </row>
        <row r="19">
          <cell r="E19" t="str">
            <v>Market Purchase</v>
          </cell>
          <cell r="F19" t="str">
            <v>555MP</v>
          </cell>
        </row>
        <row r="20">
          <cell r="E20" t="str">
            <v>Market Sale</v>
          </cell>
          <cell r="F20">
            <v>447</v>
          </cell>
        </row>
        <row r="21">
          <cell r="E21" t="str">
            <v>Mid Columbia</v>
          </cell>
          <cell r="F21">
            <v>555</v>
          </cell>
        </row>
        <row r="22">
          <cell r="E22" t="str">
            <v>MPC Firm Contract</v>
          </cell>
          <cell r="F22">
            <v>555</v>
          </cell>
        </row>
        <row r="23">
          <cell r="E23" t="str">
            <v>New PSE Resource</v>
          </cell>
          <cell r="F23">
            <v>547</v>
          </cell>
        </row>
        <row r="24">
          <cell r="E24" t="str">
            <v>Nooksack Hydro</v>
          </cell>
          <cell r="F24">
            <v>555</v>
          </cell>
        </row>
        <row r="25">
          <cell r="E25" t="str">
            <v>PG&amp;E Exchange</v>
          </cell>
          <cell r="F25">
            <v>555</v>
          </cell>
        </row>
        <row r="26">
          <cell r="E26" t="str">
            <v>PPL 15 year contract</v>
          </cell>
          <cell r="F26">
            <v>555</v>
          </cell>
        </row>
        <row r="27">
          <cell r="E27" t="str">
            <v>Puget's Hydro</v>
          </cell>
          <cell r="F27">
            <v>555</v>
          </cell>
        </row>
        <row r="28">
          <cell r="E28" t="str">
            <v>QF Koma Kulshan Hydro</v>
          </cell>
          <cell r="F28">
            <v>555</v>
          </cell>
        </row>
        <row r="29">
          <cell r="E29" t="str">
            <v>QF March Point Cogen Phase1</v>
          </cell>
          <cell r="F29">
            <v>555</v>
          </cell>
        </row>
        <row r="30">
          <cell r="E30" t="str">
            <v>QF March Point Cogen Phase2</v>
          </cell>
          <cell r="F30">
            <v>555</v>
          </cell>
        </row>
        <row r="31">
          <cell r="E31" t="str">
            <v>QF Port Townsend Hydro</v>
          </cell>
          <cell r="F31">
            <v>555</v>
          </cell>
        </row>
        <row r="32">
          <cell r="E32" t="str">
            <v>QF Puyallup Energy Recovery Co. (PERC)</v>
          </cell>
          <cell r="F32">
            <v>555</v>
          </cell>
        </row>
        <row r="33">
          <cell r="E33" t="str">
            <v>QF Spokane MSW</v>
          </cell>
          <cell r="F33">
            <v>555</v>
          </cell>
        </row>
        <row r="34">
          <cell r="E34" t="str">
            <v>QF Sumas</v>
          </cell>
          <cell r="F34">
            <v>555</v>
          </cell>
        </row>
        <row r="35">
          <cell r="E35" t="str">
            <v>QF Sygitowicz</v>
          </cell>
          <cell r="F35">
            <v>555</v>
          </cell>
        </row>
        <row r="36">
          <cell r="E36" t="str">
            <v>QF Tenaska</v>
          </cell>
          <cell r="F36">
            <v>555</v>
          </cell>
        </row>
        <row r="37">
          <cell r="E37" t="str">
            <v>QF Twin Falls</v>
          </cell>
          <cell r="F37">
            <v>555</v>
          </cell>
        </row>
        <row r="38">
          <cell r="E38" t="str">
            <v>QF Weeks Falls</v>
          </cell>
          <cell r="F38">
            <v>555</v>
          </cell>
        </row>
        <row r="39">
          <cell r="E39" t="str">
            <v>Skookumchuck Hydro</v>
          </cell>
          <cell r="F39">
            <v>555</v>
          </cell>
        </row>
        <row r="40">
          <cell r="E40" t="str">
            <v>Supplemental Capacity</v>
          </cell>
          <cell r="F40">
            <v>555</v>
          </cell>
        </row>
        <row r="41">
          <cell r="E41" t="str">
            <v>Tenaska Excess Energy</v>
          </cell>
          <cell r="F41">
            <v>555</v>
          </cell>
        </row>
        <row r="42">
          <cell r="E42" t="str">
            <v>Undistributed Oil/Gas Expenses</v>
          </cell>
          <cell r="F42">
            <v>555</v>
          </cell>
        </row>
        <row r="43">
          <cell r="E43" t="str">
            <v>Wasco Hydro</v>
          </cell>
          <cell r="F43">
            <v>555</v>
          </cell>
        </row>
        <row r="44">
          <cell r="E44" t="str">
            <v>Whitehorn 2&amp;3</v>
          </cell>
          <cell r="F44">
            <v>547</v>
          </cell>
        </row>
        <row r="45">
          <cell r="E45" t="str">
            <v>Wild Horse Wind</v>
          </cell>
          <cell r="F45">
            <v>555</v>
          </cell>
        </row>
        <row r="46">
          <cell r="E46" t="str">
            <v>WNP-3 Return</v>
          </cell>
          <cell r="F46">
            <v>555</v>
          </cell>
        </row>
        <row r="47">
          <cell r="E47" t="str">
            <v>WWP 15 year contract</v>
          </cell>
          <cell r="F47">
            <v>555</v>
          </cell>
        </row>
        <row r="48">
          <cell r="E48" t="str">
            <v>PR Displacement Product</v>
          </cell>
          <cell r="F48">
            <v>555</v>
          </cell>
        </row>
        <row r="49">
          <cell r="E49" t="str">
            <v>Fixed OnPeak Contract</v>
          </cell>
          <cell r="F49">
            <v>555</v>
          </cell>
        </row>
        <row r="50">
          <cell r="E50" t="str">
            <v>Fixed OffPeak Contract</v>
          </cell>
          <cell r="F50">
            <v>555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PUTS"/>
      <sheetName val="CLASSIFIERS"/>
      <sheetName val="INTERNAL"/>
      <sheetName val="EXTERNAL"/>
      <sheetName val="ACCOUNTS"/>
      <sheetName val="ROR &amp; CONV FACTOR"/>
      <sheetName val="BOOKED SALES"/>
      <sheetName val="PROFORMA + UNBILLED"/>
      <sheetName val="RATE SPREAD"/>
      <sheetName val="SCH 35 INCREASE"/>
      <sheetName val="SCH 449-459 INCREASE"/>
      <sheetName val="SPEC CONT + FIRM RESALE INC"/>
      <sheetName val="JAP-3"/>
      <sheetName val="CUST_1 &amp; CUST_2"/>
      <sheetName val="CUST_3"/>
      <sheetName val="CUST_4"/>
      <sheetName val="DIR_449"/>
      <sheetName val="DIR235.00"/>
      <sheetName val="DIR252.00"/>
      <sheetName val="DIR368.03"/>
      <sheetName val="DIR_372"/>
      <sheetName val="DIR450-451"/>
      <sheetName val="DIR_454.05"/>
      <sheetName val="DIR_904.00"/>
      <sheetName val="DIR_908.00"/>
      <sheetName val="METER"/>
      <sheetName val="OH SVC"/>
      <sheetName val="ANCIL + IMBAL"/>
      <sheetName val="LOAD RESEARCH ALLOC"/>
      <sheetName val="LR - CP DEM"/>
      <sheetName val="DIR_108.360-366"/>
      <sheetName val="DIR_360-366"/>
      <sheetName val="NCP 360-362"/>
      <sheetName val="OH + UG NCP"/>
      <sheetName val="OH + UG TFMR"/>
      <sheetName val="LR - ENERGY"/>
      <sheetName val="BPAX"/>
      <sheetName val="INPUTS - RATEBASE"/>
      <sheetName val="INPUTS - EXPENSE"/>
      <sheetName val="INPUTS - REVENUE"/>
      <sheetName val="INPUTS - WAGE + SAL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0">
          <cell r="J20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 refreshError="1"/>
      <sheetData sheetId="1">
        <row r="5">
          <cell r="B5" t="str">
            <v>Actual Test Year</v>
          </cell>
        </row>
        <row r="48">
          <cell r="F48">
            <v>0.62044999999999995</v>
          </cell>
        </row>
      </sheetData>
      <sheetData sheetId="2" refreshError="1"/>
      <sheetData sheetId="3" refreshError="1"/>
      <sheetData sheetId="4" refreshError="1"/>
      <sheetData sheetId="5">
        <row r="31">
          <cell r="AG31">
            <v>0.2</v>
          </cell>
        </row>
        <row r="167">
          <cell r="AG167">
            <v>0.33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7">
          <cell r="C7" t="str">
            <v>(a)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MatrixElectric"/>
      <sheetName val="KJB-7 Def"/>
      <sheetName val="KJB-3 Sum"/>
      <sheetName val="KJB-5 Cmn Adj"/>
      <sheetName val="KJB-5 El Adj"/>
      <sheetName val="JAP Exh p 18"/>
      <sheetName val="For Prod Adj Expense"/>
      <sheetName val="For Prod Adj Ratebase"/>
      <sheetName val="Verify Pwr Costs"/>
      <sheetName val="Power Cost Bridge to A-1"/>
      <sheetName val="RJR Prod O&amp;M"/>
      <sheetName val="TAD RY PC1"/>
      <sheetName val="Centralia Equity Kicker"/>
      <sheetName val="Exh.A-1"/>
      <sheetName val="Trans Ratebase"/>
      <sheetName val="Trans OATT Revenue"/>
      <sheetName val="ETR"/>
      <sheetName val="Placeholder ETR Only"/>
      <sheetName val="Interest"/>
      <sheetName val="EB&amp;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>
        <row r="3">
          <cell r="C3" t="str">
            <v>Exhibit No. ___   (KJB-3)</v>
          </cell>
        </row>
        <row r="20">
          <cell r="L20">
            <v>0.35</v>
          </cell>
        </row>
      </sheetData>
      <sheetData sheetId="3">
        <row r="2">
          <cell r="AQ2" t="str">
            <v>Docket Number UE</v>
          </cell>
        </row>
        <row r="3">
          <cell r="AQ3" t="str">
            <v xml:space="preserve">Exhibit No. ___ </v>
          </cell>
        </row>
      </sheetData>
      <sheetData sheetId="4">
        <row r="3">
          <cell r="L3" t="str">
            <v xml:space="preserve">Exhibit No.     </v>
          </cell>
        </row>
      </sheetData>
      <sheetData sheetId="5">
        <row r="3">
          <cell r="E3" t="str">
            <v>Exhibit No.    (KJB-9)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6">
          <cell r="M6">
            <v>0.97131999999999996</v>
          </cell>
        </row>
      </sheetData>
      <sheetData sheetId="11" refreshError="1"/>
      <sheetData sheetId="12">
        <row r="23">
          <cell r="O23">
            <v>1175.491</v>
          </cell>
        </row>
      </sheetData>
      <sheetData sheetId="13" refreshError="1"/>
      <sheetData sheetId="14" refreshError="1"/>
      <sheetData sheetId="15">
        <row r="62">
          <cell r="C62">
            <v>87915805.687329754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 Def Calc"/>
      <sheetName val="Gas Summary"/>
      <sheetName val="Gas Detail Pages"/>
      <sheetName val="Gas CRM"/>
      <sheetName val="#Gas Model 2017 GRC (SETTLEMENT"/>
    </sheetNames>
    <sheetDataSet>
      <sheetData sheetId="0"/>
      <sheetData sheetId="1">
        <row r="5">
          <cell r="I5" t="str">
            <v>PUGET SOUND ENERGY-GAS (PER SETTLEMENT)</v>
          </cell>
        </row>
      </sheetData>
      <sheetData sheetId="2">
        <row r="8">
          <cell r="A8" t="str">
            <v>FOR THE TWELVE MONTHS ENDED SEPTEMBER 30, 2016</v>
          </cell>
        </row>
        <row r="9">
          <cell r="A9" t="str">
            <v>GENERAL RATE CASE</v>
          </cell>
        </row>
      </sheetData>
      <sheetData sheetId="3"/>
      <sheetData sheetId="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_VER1"/>
    </sheetNames>
    <definedNames>
      <definedName name="menu1_Button5_Click"/>
      <definedName name="menu1_Button6_Click"/>
    </definedNames>
    <sheetDataSet>
      <sheetData sheetId="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3"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4">
          <cell r="A34" t="str">
            <v>METER</v>
          </cell>
          <cell r="B34" t="str">
            <v>Meter Investment</v>
          </cell>
          <cell r="C34" t="str">
            <v>CUS</v>
          </cell>
          <cell r="E34">
            <v>0.58793856270037692</v>
          </cell>
          <cell r="F34">
            <v>0.20679636312257557</v>
          </cell>
          <cell r="G34">
            <v>6.8655640765648882E-2</v>
          </cell>
          <cell r="H34">
            <v>6.4579689133961197E-3</v>
          </cell>
          <cell r="I34">
            <v>8.6486655212588887E-2</v>
          </cell>
          <cell r="J34">
            <v>1.7150233241627915E-4</v>
          </cell>
          <cell r="K34">
            <v>3.0604370072230838E-2</v>
          </cell>
          <cell r="L34">
            <v>4.4364385266880855E-3</v>
          </cell>
          <cell r="M34">
            <v>4.2896980912603298E-3</v>
          </cell>
          <cell r="N34">
            <v>3.4300466483255831E-4</v>
          </cell>
          <cell r="O34">
            <v>2.2188093575484466E-3</v>
          </cell>
          <cell r="P34">
            <v>0</v>
          </cell>
          <cell r="Q34">
            <v>1.6009752106388138E-4</v>
          </cell>
          <cell r="R34">
            <v>1.4408887193731457E-3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A35" t="str">
            <v/>
          </cell>
          <cell r="B35" t="str">
            <v>Historical Test Year Twelve Months ended September 2005</v>
          </cell>
          <cell r="D35">
            <v>90663490</v>
          </cell>
          <cell r="E35">
            <v>53304562</v>
          </cell>
          <cell r="F35">
            <v>18748880</v>
          </cell>
          <cell r="G35">
            <v>6224560</v>
          </cell>
          <cell r="H35">
            <v>585502</v>
          </cell>
          <cell r="I35">
            <v>7841182</v>
          </cell>
          <cell r="J35">
            <v>15549</v>
          </cell>
          <cell r="K35">
            <v>2774699</v>
          </cell>
          <cell r="L35">
            <v>402223</v>
          </cell>
          <cell r="M35">
            <v>388919</v>
          </cell>
          <cell r="N35">
            <v>31098</v>
          </cell>
          <cell r="O35">
            <v>201165</v>
          </cell>
          <cell r="P35">
            <v>0</v>
          </cell>
          <cell r="Q35">
            <v>14515</v>
          </cell>
          <cell r="R35">
            <v>130636</v>
          </cell>
        </row>
        <row r="36">
          <cell r="A36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QTD"/>
      <sheetName val="YTD"/>
      <sheetName val="YTD Detail"/>
      <sheetName val="12ME"/>
      <sheetName val="12ME Detail"/>
    </sheetNames>
    <sheetDataSet>
      <sheetData sheetId="0">
        <row r="11">
          <cell r="B11">
            <v>44233239.039999999</v>
          </cell>
          <cell r="D11">
            <v>42263600</v>
          </cell>
        </row>
        <row r="32">
          <cell r="B32">
            <v>3725069</v>
          </cell>
          <cell r="D32">
            <v>3467692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"/>
      <sheetName val="CAPACITY_A"/>
      <sheetName val="2006-07"/>
      <sheetName val="Peak Resources"/>
      <sheetName val="F05Peak"/>
      <sheetName val="Peak Resources 07.05 Update"/>
      <sheetName val="7.05 05 PCORCJMR_ Peak Capacity"/>
      <sheetName val="05 PCORC JMR__ Peak Capacity"/>
      <sheetName val="05 PCORC2 JMR__ Peak Capacity"/>
      <sheetName val="Peak Resources Strat Plan"/>
      <sheetName val="04 GRC JMR24C Peak Capacity"/>
      <sheetName val="Winter On-peak Cap - 2005+PCORC"/>
      <sheetName val="Plant Capacities 11.16.05 TomLe"/>
      <sheetName val="Mid-C Generation"/>
      <sheetName val="Westside Plants 011904"/>
      <sheetName val="Winter On-peak Cap - 2004-05"/>
      <sheetName val="Loads"/>
      <sheetName val="PSE % of Rock Island"/>
      <sheetName val="04_05 Prem Update"/>
      <sheetName val="CAPACITY_DAmounts"/>
      <sheetName val="2008 Extreme Peaks - 080403"/>
      <sheetName val="MidC Capacity - New"/>
      <sheetName val="2005 Budget Update"/>
      <sheetName val="2002 Frcst vs Actual MWh"/>
      <sheetName val="Peaks - 071503"/>
      <sheetName val="Peaks-FO2"/>
      <sheetName val="Peaks-F01"/>
      <sheetName val="MidC Capacity - Old"/>
      <sheetName val="CAPACITY_DAmounts OLD"/>
      <sheetName val="2006"/>
      <sheetName val="05 GRC JMR__ Peak Capacity"/>
      <sheetName val="Sheet1"/>
      <sheetName val="Frcst vs Actual MWh"/>
      <sheetName val="chg in 04"/>
      <sheetName val="2008 Extreme Peaks - 091803"/>
      <sheetName val="Peaks-New"/>
      <sheetName val="2008 Extreme Peaks - 071503"/>
      <sheetName val="Peaks-Old"/>
      <sheetName val="Mid-C Generation06GRC"/>
      <sheetName val="Exhibit A-1 Orig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5">
          <cell r="E5">
            <v>36099</v>
          </cell>
          <cell r="F5">
            <v>36129</v>
          </cell>
          <cell r="G5">
            <v>36160</v>
          </cell>
          <cell r="H5">
            <v>36191</v>
          </cell>
          <cell r="I5">
            <v>36464</v>
          </cell>
          <cell r="J5">
            <v>36494</v>
          </cell>
          <cell r="K5">
            <v>36525</v>
          </cell>
          <cell r="L5">
            <v>36556</v>
          </cell>
          <cell r="M5">
            <v>36830</v>
          </cell>
          <cell r="N5">
            <v>36860</v>
          </cell>
          <cell r="O5">
            <v>36891</v>
          </cell>
          <cell r="P5">
            <v>36922</v>
          </cell>
          <cell r="Q5">
            <v>37195</v>
          </cell>
          <cell r="R5">
            <v>37225</v>
          </cell>
          <cell r="S5">
            <v>37256</v>
          </cell>
          <cell r="T5">
            <v>37287</v>
          </cell>
          <cell r="U5">
            <v>37560</v>
          </cell>
          <cell r="V5">
            <v>37590</v>
          </cell>
          <cell r="W5">
            <v>37621</v>
          </cell>
          <cell r="X5">
            <v>37652</v>
          </cell>
          <cell r="Y5">
            <v>37925</v>
          </cell>
          <cell r="Z5">
            <v>37955</v>
          </cell>
          <cell r="AA5">
            <v>37986</v>
          </cell>
          <cell r="AB5">
            <v>38017</v>
          </cell>
          <cell r="AC5">
            <v>38291</v>
          </cell>
          <cell r="AD5">
            <v>38321</v>
          </cell>
        </row>
        <row r="6">
          <cell r="E6">
            <v>2570.7735360580582</v>
          </cell>
          <cell r="F6">
            <v>2816.6719238560922</v>
          </cell>
          <cell r="G6">
            <v>2884.4517302600407</v>
          </cell>
          <cell r="H6">
            <v>2719.5451206742555</v>
          </cell>
          <cell r="I6">
            <v>2584.0666666666666</v>
          </cell>
          <cell r="J6">
            <v>2875.1384408602153</v>
          </cell>
          <cell r="K6">
            <v>2881.8047580645166</v>
          </cell>
          <cell r="L6">
            <v>2711.74066091954</v>
          </cell>
          <cell r="M6">
            <v>2585.5042083333333</v>
          </cell>
          <cell r="N6">
            <v>2857.5044892473115</v>
          </cell>
          <cell r="O6">
            <v>2888.8676836196305</v>
          </cell>
          <cell r="P6">
            <v>2731.6511985609218</v>
          </cell>
          <cell r="Q6">
            <v>2598.5807454048909</v>
          </cell>
          <cell r="R6">
            <v>2863.0480052799267</v>
          </cell>
          <cell r="S6">
            <v>2897.8545411478408</v>
          </cell>
          <cell r="T6">
            <v>2740.1489779079748</v>
          </cell>
          <cell r="U6">
            <v>2606.664561450506</v>
          </cell>
          <cell r="V6">
            <v>2871.954541451787</v>
          </cell>
          <cell r="W6">
            <v>2923.4876569936223</v>
          </cell>
          <cell r="X6">
            <v>2764.3871013845223</v>
          </cell>
          <cell r="Y6">
            <v>2629.7219419111166</v>
          </cell>
          <cell r="Z6">
            <v>2897.3585575676861</v>
          </cell>
          <cell r="AA6">
            <v>2951.1749854031737</v>
          </cell>
          <cell r="AB6">
            <v>2694.3411736286771</v>
          </cell>
          <cell r="AC6">
            <v>2654.6271180480226</v>
          </cell>
          <cell r="AD6">
            <v>2924.7984264214838</v>
          </cell>
        </row>
        <row r="7">
          <cell r="E7">
            <v>4282.4334003791209</v>
          </cell>
          <cell r="F7">
            <v>4577.4057709677263</v>
          </cell>
          <cell r="G7">
            <v>4772.9597002800228</v>
          </cell>
          <cell r="H7">
            <v>4469.6961155805802</v>
          </cell>
          <cell r="I7">
            <v>3810.072688136017</v>
          </cell>
          <cell r="J7">
            <v>4244.9811347948626</v>
          </cell>
          <cell r="K7">
            <v>4481.2306589386726</v>
          </cell>
          <cell r="L7">
            <v>4206.0654958214582</v>
          </cell>
          <cell r="M7">
            <v>3868.1146177557475</v>
          </cell>
          <cell r="N7">
            <v>4281.7080345540098</v>
          </cell>
          <cell r="O7">
            <v>4492.9327191175889</v>
          </cell>
          <cell r="P7">
            <v>4216.599445258531</v>
          </cell>
          <cell r="Q7">
            <v>3876.0430629517859</v>
          </cell>
          <cell r="R7">
            <v>4289.398422168053</v>
          </cell>
          <cell r="S7">
            <v>4500.3234394803194</v>
          </cell>
          <cell r="T7">
            <v>4223.6907599413771</v>
          </cell>
          <cell r="U7">
            <v>3888.8888126531047</v>
          </cell>
          <cell r="V7">
            <v>4320.882401320715</v>
          </cell>
          <cell r="W7">
            <v>4548.4359742375091</v>
          </cell>
          <cell r="X7">
            <v>4268.5843231942563</v>
          </cell>
          <cell r="Y7">
            <v>3931.2139074496649</v>
          </cell>
          <cell r="Z7">
            <v>4359.5868833657787</v>
          </cell>
          <cell r="AA7">
            <v>4580.9965462901928</v>
          </cell>
          <cell r="AB7">
            <v>4299.3708970792168</v>
          </cell>
          <cell r="AC7">
            <v>3962.5999427177253</v>
          </cell>
          <cell r="AD7">
            <v>4383.1710707591837</v>
          </cell>
        </row>
        <row r="8">
          <cell r="E8">
            <v>4685</v>
          </cell>
          <cell r="F8">
            <v>5124</v>
          </cell>
          <cell r="G8">
            <v>5047</v>
          </cell>
          <cell r="H8">
            <v>4987</v>
          </cell>
          <cell r="I8">
            <v>4709.2255165722718</v>
          </cell>
          <cell r="J8">
            <v>5230.3604286291857</v>
          </cell>
          <cell r="K8">
            <v>5042.3685241009025</v>
          </cell>
          <cell r="L8">
            <v>4972.6884739654115</v>
          </cell>
          <cell r="M8">
            <v>4711.8453049798727</v>
          </cell>
          <cell r="N8">
            <v>5198.2813045752846</v>
          </cell>
          <cell r="O8">
            <v>5054.7267081199661</v>
          </cell>
          <cell r="P8">
            <v>5009.1996722767508</v>
          </cell>
          <cell r="Q8">
            <v>4735.6760996107323</v>
          </cell>
          <cell r="R8">
            <v>5208.3658926703838</v>
          </cell>
          <cell r="S8">
            <v>5070.4512458090703</v>
          </cell>
          <cell r="T8">
            <v>5024.7825818161391</v>
          </cell>
          <cell r="U8">
            <v>4750.4081161195763</v>
          </cell>
          <cell r="V8">
            <v>5224.5683800662655</v>
          </cell>
          <cell r="W8">
            <v>5115.3021733931473</v>
          </cell>
          <cell r="X8">
            <v>5069.2295449713502</v>
          </cell>
          <cell r="Y8">
            <v>4792.4280863514159</v>
          </cell>
          <cell r="Z8">
            <v>5270.7825583933109</v>
          </cell>
          <cell r="AA8">
            <v>5163.7474099755636</v>
          </cell>
          <cell r="AB8">
            <v>4940.7819457523337</v>
          </cell>
          <cell r="AC8">
            <v>4837.8154954579832</v>
          </cell>
          <cell r="AD8">
            <v>5320.7002952855692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">
          <cell r="C5">
            <v>35764</v>
          </cell>
          <cell r="D5">
            <v>4791.9845725734322</v>
          </cell>
          <cell r="E5">
            <v>5272.9159427448749</v>
          </cell>
        </row>
        <row r="6">
          <cell r="C6">
            <v>35795</v>
          </cell>
          <cell r="D6">
            <v>5002.3387796910711</v>
          </cell>
          <cell r="E6">
            <v>5505.6985356050645</v>
          </cell>
        </row>
        <row r="7">
          <cell r="C7">
            <v>35826</v>
          </cell>
          <cell r="D7">
            <v>4630.2405641197802</v>
          </cell>
          <cell r="E7">
            <v>5101.0109932573032</v>
          </cell>
        </row>
        <row r="8">
          <cell r="C8">
            <v>35854</v>
          </cell>
          <cell r="D8">
            <v>3848.1866035800076</v>
          </cell>
          <cell r="E8" t="str">
            <v xml:space="preserve"> </v>
          </cell>
        </row>
        <row r="9">
          <cell r="C9">
            <v>35885</v>
          </cell>
          <cell r="D9">
            <v>3456.2425731958638</v>
          </cell>
          <cell r="E9" t="str">
            <v xml:space="preserve"> </v>
          </cell>
        </row>
        <row r="10">
          <cell r="C10">
            <v>35915</v>
          </cell>
          <cell r="D10">
            <v>3191.4964072552948</v>
          </cell>
          <cell r="E10" t="str">
            <v xml:space="preserve"> </v>
          </cell>
        </row>
        <row r="11">
          <cell r="C11">
            <v>35946</v>
          </cell>
          <cell r="D11">
            <v>3017.289513443111</v>
          </cell>
          <cell r="E11" t="str">
            <v xml:space="preserve"> </v>
          </cell>
        </row>
        <row r="12">
          <cell r="C12">
            <v>35976</v>
          </cell>
          <cell r="D12">
            <v>2885.6151059950012</v>
          </cell>
          <cell r="E12" t="str">
            <v xml:space="preserve"> </v>
          </cell>
        </row>
        <row r="13">
          <cell r="C13">
            <v>36007</v>
          </cell>
          <cell r="D13">
            <v>3004.5443369656596</v>
          </cell>
          <cell r="E13" t="str">
            <v xml:space="preserve"> </v>
          </cell>
        </row>
        <row r="14">
          <cell r="C14">
            <v>36038</v>
          </cell>
          <cell r="D14">
            <v>3079.1485368724361</v>
          </cell>
          <cell r="E14" t="str">
            <v xml:space="preserve"> </v>
          </cell>
        </row>
        <row r="15">
          <cell r="C15">
            <v>36068</v>
          </cell>
          <cell r="D15">
            <v>3395.3565016883094</v>
          </cell>
          <cell r="E15" t="str">
            <v xml:space="preserve"> </v>
          </cell>
        </row>
        <row r="16">
          <cell r="C16">
            <v>36099</v>
          </cell>
          <cell r="D16">
            <v>4543.5812258051892</v>
          </cell>
          <cell r="E16">
            <v>4979.8945535057737</v>
          </cell>
        </row>
        <row r="17">
          <cell r="C17">
            <v>36129</v>
          </cell>
          <cell r="D17">
            <v>4860.4780375251357</v>
          </cell>
          <cell r="E17">
            <v>5350.7838476318038</v>
          </cell>
        </row>
        <row r="18">
          <cell r="C18">
            <v>36160</v>
          </cell>
          <cell r="D18">
            <v>5086.0051397105117</v>
          </cell>
          <cell r="E18">
            <v>5599.8359640184071</v>
          </cell>
        </row>
        <row r="19">
          <cell r="C19">
            <v>36191</v>
          </cell>
          <cell r="D19">
            <v>4694.6543839931956</v>
          </cell>
          <cell r="E19">
            <v>5173.7273132864029</v>
          </cell>
        </row>
        <row r="20">
          <cell r="C20">
            <v>36219</v>
          </cell>
          <cell r="D20">
            <v>3908.4453631732185</v>
          </cell>
          <cell r="E20" t="str">
            <v xml:space="preserve"> </v>
          </cell>
        </row>
        <row r="21">
          <cell r="C21">
            <v>36250</v>
          </cell>
          <cell r="D21">
            <v>3509.4830087594419</v>
          </cell>
          <cell r="E21" t="str">
            <v xml:space="preserve"> </v>
          </cell>
        </row>
        <row r="22">
          <cell r="C22">
            <v>36280</v>
          </cell>
          <cell r="D22">
            <v>3244.1387534520009</v>
          </cell>
          <cell r="E22" t="str">
            <v xml:space="preserve"> </v>
          </cell>
        </row>
        <row r="23">
          <cell r="C23">
            <v>36311</v>
          </cell>
          <cell r="D23">
            <v>3089.2782295470452</v>
          </cell>
          <cell r="E23" t="str">
            <v xml:space="preserve"> </v>
          </cell>
        </row>
        <row r="24">
          <cell r="C24">
            <v>36341</v>
          </cell>
          <cell r="D24">
            <v>2948.7824225700238</v>
          </cell>
          <cell r="E24" t="str">
            <v xml:space="preserve"> </v>
          </cell>
        </row>
        <row r="25">
          <cell r="C25">
            <v>36372</v>
          </cell>
          <cell r="D25">
            <v>3049.078643556767</v>
          </cell>
          <cell r="E25" t="str">
            <v xml:space="preserve"> </v>
          </cell>
        </row>
        <row r="26">
          <cell r="C26">
            <v>36403</v>
          </cell>
          <cell r="D26">
            <v>3117.5054695461859</v>
          </cell>
          <cell r="E26" t="str">
            <v xml:space="preserve"> </v>
          </cell>
        </row>
        <row r="27">
          <cell r="C27">
            <v>36433</v>
          </cell>
          <cell r="D27">
            <v>3430.0938085976932</v>
          </cell>
          <cell r="E27" t="str">
            <v xml:space="preserve"> </v>
          </cell>
        </row>
        <row r="28">
          <cell r="C28">
            <v>36464</v>
          </cell>
          <cell r="D28">
            <v>4586.9691451582894</v>
          </cell>
          <cell r="E28">
            <v>5027.9701955085256</v>
          </cell>
        </row>
        <row r="29">
          <cell r="C29">
            <v>36494</v>
          </cell>
          <cell r="D29">
            <v>4895.1288391540647</v>
          </cell>
          <cell r="E29">
            <v>5389.3448364788137</v>
          </cell>
        </row>
        <row r="30">
          <cell r="C30">
            <v>36525</v>
          </cell>
          <cell r="D30">
            <v>5094.8196127533847</v>
          </cell>
          <cell r="E30">
            <v>5610.8709855475227</v>
          </cell>
        </row>
        <row r="31">
          <cell r="C31">
            <v>36556</v>
          </cell>
          <cell r="D31">
            <v>4690.9664471310625</v>
          </cell>
          <cell r="E31">
            <v>5170.8411258861479</v>
          </cell>
        </row>
        <row r="32">
          <cell r="C32">
            <v>36585</v>
          </cell>
          <cell r="D32">
            <v>3892.9149697460171</v>
          </cell>
          <cell r="E32" t="str">
            <v xml:space="preserve"> </v>
          </cell>
        </row>
        <row r="33">
          <cell r="C33">
            <v>36616</v>
          </cell>
          <cell r="D33">
            <v>3485.6734371256944</v>
          </cell>
          <cell r="E33" t="str">
            <v xml:space="preserve"> </v>
          </cell>
        </row>
        <row r="34">
          <cell r="C34">
            <v>36646</v>
          </cell>
          <cell r="D34">
            <v>3224.2225165411628</v>
          </cell>
          <cell r="E34" t="str">
            <v xml:space="preserve"> </v>
          </cell>
        </row>
        <row r="35">
          <cell r="C35">
            <v>36677</v>
          </cell>
          <cell r="D35">
            <v>3092.0265597984235</v>
          </cell>
          <cell r="E35" t="str">
            <v xml:space="preserve"> </v>
          </cell>
        </row>
        <row r="36">
          <cell r="C36">
            <v>36707</v>
          </cell>
          <cell r="D36">
            <v>2954.8600909287843</v>
          </cell>
          <cell r="E36" t="str">
            <v xml:space="preserve"> </v>
          </cell>
        </row>
        <row r="37">
          <cell r="C37">
            <v>36738</v>
          </cell>
          <cell r="D37">
            <v>3044.4536412716193</v>
          </cell>
          <cell r="E37" t="str">
            <v xml:space="preserve"> </v>
          </cell>
        </row>
        <row r="38">
          <cell r="C38">
            <v>36769</v>
          </cell>
          <cell r="D38">
            <v>3120.1062164393743</v>
          </cell>
          <cell r="E38" t="str">
            <v xml:space="preserve"> </v>
          </cell>
        </row>
        <row r="39">
          <cell r="C39">
            <v>36799</v>
          </cell>
          <cell r="D39">
            <v>3441.9635100351779</v>
          </cell>
          <cell r="E39" t="str">
            <v xml:space="preserve"> </v>
          </cell>
        </row>
        <row r="40">
          <cell r="C40">
            <v>36830</v>
          </cell>
          <cell r="D40">
            <v>4617.8540961846038</v>
          </cell>
          <cell r="E40">
            <v>5061.7441237929561</v>
          </cell>
        </row>
        <row r="41">
          <cell r="C41">
            <v>36860</v>
          </cell>
          <cell r="D41">
            <v>4952.402875100348</v>
          </cell>
          <cell r="E41">
            <v>5451.7912303485737</v>
          </cell>
        </row>
        <row r="42">
          <cell r="C42">
            <v>36891</v>
          </cell>
          <cell r="D42">
            <v>5150.3333460161411</v>
          </cell>
          <cell r="E42">
            <v>5672.2133937585031</v>
          </cell>
        </row>
        <row r="43">
          <cell r="C43">
            <v>36922</v>
          </cell>
          <cell r="D43">
            <v>4736.9214064646767</v>
          </cell>
          <cell r="E43">
            <v>5221.9769841411007</v>
          </cell>
        </row>
        <row r="44">
          <cell r="C44">
            <v>36950</v>
          </cell>
          <cell r="D44">
            <v>3931.4075433827688</v>
          </cell>
          <cell r="E44" t="str">
            <v xml:space="preserve"> </v>
          </cell>
        </row>
        <row r="45">
          <cell r="C45">
            <v>36981</v>
          </cell>
          <cell r="D45">
            <v>3524.4932288957366</v>
          </cell>
          <cell r="E45" t="str">
            <v xml:space="preserve"> </v>
          </cell>
        </row>
        <row r="46">
          <cell r="C46">
            <v>37011</v>
          </cell>
          <cell r="D46">
            <v>3278.4362222626396</v>
          </cell>
          <cell r="E46" t="str">
            <v xml:space="preserve"> </v>
          </cell>
        </row>
        <row r="47">
          <cell r="C47">
            <v>37042</v>
          </cell>
          <cell r="D47">
            <v>3158.8728586341867</v>
          </cell>
          <cell r="E47" t="str">
            <v xml:space="preserve"> </v>
          </cell>
        </row>
        <row r="48">
          <cell r="C48">
            <v>37072</v>
          </cell>
          <cell r="D48">
            <v>3026.5964330355482</v>
          </cell>
          <cell r="E48" t="str">
            <v xml:space="preserve"> </v>
          </cell>
        </row>
        <row r="49">
          <cell r="C49">
            <v>37103</v>
          </cell>
          <cell r="D49">
            <v>3122.9065540047113</v>
          </cell>
          <cell r="E49" t="str">
            <v xml:space="preserve"> </v>
          </cell>
        </row>
        <row r="50">
          <cell r="C50">
            <v>37134</v>
          </cell>
          <cell r="D50">
            <v>3202.3327942661131</v>
          </cell>
          <cell r="E50" t="str">
            <v xml:space="preserve"> </v>
          </cell>
        </row>
        <row r="51">
          <cell r="C51">
            <v>37164</v>
          </cell>
          <cell r="D51">
            <v>3532.3048166289173</v>
          </cell>
          <cell r="E51" t="str">
            <v xml:space="preserve"> </v>
          </cell>
        </row>
        <row r="52">
          <cell r="C52">
            <v>37195</v>
          </cell>
          <cell r="D52">
            <v>4736.3389644157642</v>
          </cell>
          <cell r="E52">
            <v>5192.6339342816545</v>
          </cell>
        </row>
        <row r="53">
          <cell r="C53">
            <v>37225</v>
          </cell>
          <cell r="D53">
            <v>5070.7553418263306</v>
          </cell>
          <cell r="E53">
            <v>5583.1136098026091</v>
          </cell>
        </row>
        <row r="54">
          <cell r="C54">
            <v>37256</v>
          </cell>
          <cell r="D54">
            <v>5257.7442375931432</v>
          </cell>
          <cell r="E54">
            <v>5791.3477167615183</v>
          </cell>
        </row>
        <row r="55">
          <cell r="C55">
            <v>37287</v>
          </cell>
          <cell r="D55">
            <v>4821.1064175835972</v>
          </cell>
          <cell r="E55">
            <v>5315.5138999207329</v>
          </cell>
        </row>
        <row r="56">
          <cell r="C56">
            <v>37315</v>
          </cell>
          <cell r="D56">
            <v>3996.5398284683788</v>
          </cell>
          <cell r="E56" t="str">
            <v xml:space="preserve"> </v>
          </cell>
        </row>
        <row r="57">
          <cell r="C57">
            <v>37346</v>
          </cell>
          <cell r="D57">
            <v>3580.9975804480337</v>
          </cell>
          <cell r="E57" t="str">
            <v xml:space="preserve"> </v>
          </cell>
        </row>
        <row r="58">
          <cell r="C58">
            <v>37376</v>
          </cell>
          <cell r="D58">
            <v>3335.5611210632451</v>
          </cell>
          <cell r="E58" t="str">
            <v xml:space="preserve"> </v>
          </cell>
        </row>
        <row r="59">
          <cell r="C59">
            <v>37407</v>
          </cell>
          <cell r="D59">
            <v>3222.2018079727741</v>
          </cell>
          <cell r="E59" t="str">
            <v xml:space="preserve"> </v>
          </cell>
        </row>
        <row r="60">
          <cell r="C60">
            <v>37437</v>
          </cell>
          <cell r="D60">
            <v>3089.5450905601979</v>
          </cell>
          <cell r="E60" t="str">
            <v xml:space="preserve"> </v>
          </cell>
        </row>
        <row r="61">
          <cell r="C61">
            <v>37468</v>
          </cell>
          <cell r="D61">
            <v>3188.5597430454191</v>
          </cell>
          <cell r="E61" t="str">
            <v xml:space="preserve"> </v>
          </cell>
        </row>
        <row r="62">
          <cell r="C62">
            <v>37499</v>
          </cell>
          <cell r="D62">
            <v>3268.7253042150187</v>
          </cell>
          <cell r="E62" t="str">
            <v xml:space="preserve"> </v>
          </cell>
        </row>
        <row r="63">
          <cell r="C63">
            <v>37529</v>
          </cell>
          <cell r="D63">
            <v>3603.9523197377816</v>
          </cell>
          <cell r="E63" t="str">
            <v xml:space="preserve"> </v>
          </cell>
        </row>
        <row r="64">
          <cell r="C64">
            <v>37560</v>
          </cell>
          <cell r="D64">
            <v>4832.0594976828588</v>
          </cell>
          <cell r="E64">
            <v>5297.9212628364094</v>
          </cell>
        </row>
        <row r="65">
          <cell r="C65">
            <v>37590</v>
          </cell>
          <cell r="D65">
            <v>5168.0172212516745</v>
          </cell>
          <cell r="E65">
            <v>5690.5082003214848</v>
          </cell>
        </row>
        <row r="66">
          <cell r="C66">
            <v>37621</v>
          </cell>
          <cell r="D66">
            <v>5348.3429480108316</v>
          </cell>
          <cell r="E66">
            <v>5891.5491955667585</v>
          </cell>
        </row>
        <row r="67">
          <cell r="C67">
            <v>37652</v>
          </cell>
          <cell r="D67">
            <v>4895.60336323099</v>
          </cell>
          <cell r="E67">
            <v>5398.1784250144719</v>
          </cell>
        </row>
        <row r="68">
          <cell r="C68">
            <v>37680</v>
          </cell>
          <cell r="D68">
            <v>4051.9045393586603</v>
          </cell>
          <cell r="E68" t="str">
            <v xml:space="preserve"> </v>
          </cell>
        </row>
        <row r="69">
          <cell r="C69">
            <v>37711</v>
          </cell>
          <cell r="D69">
            <v>3629.0480895719702</v>
          </cell>
          <cell r="E69" t="str">
            <v xml:space="preserve"> </v>
          </cell>
        </row>
        <row r="70">
          <cell r="C70">
            <v>37741</v>
          </cell>
          <cell r="D70">
            <v>3390.461171296055</v>
          </cell>
          <cell r="E70" t="str">
            <v xml:space="preserve"> </v>
          </cell>
        </row>
        <row r="71">
          <cell r="C71">
            <v>37772</v>
          </cell>
          <cell r="D71">
            <v>3285.2974309003139</v>
          </cell>
          <cell r="E71" t="str">
            <v xml:space="preserve"> </v>
          </cell>
        </row>
        <row r="72">
          <cell r="C72">
            <v>37802</v>
          </cell>
          <cell r="D72">
            <v>3153.4483546713554</v>
          </cell>
          <cell r="E72" t="str">
            <v xml:space="preserve"> </v>
          </cell>
        </row>
        <row r="73">
          <cell r="C73">
            <v>37833</v>
          </cell>
          <cell r="D73">
            <v>3254.7642682066862</v>
          </cell>
          <cell r="E73" t="str">
            <v xml:space="preserve"> </v>
          </cell>
        </row>
        <row r="74">
          <cell r="C74">
            <v>37864</v>
          </cell>
          <cell r="D74">
            <v>3336.6527554859263</v>
          </cell>
          <cell r="E74" t="str">
            <v xml:space="preserve"> </v>
          </cell>
        </row>
        <row r="75">
          <cell r="C75">
            <v>37894</v>
          </cell>
          <cell r="D75">
            <v>3678.3992141496983</v>
          </cell>
          <cell r="E75" t="str">
            <v xml:space="preserve"> </v>
          </cell>
        </row>
        <row r="76">
          <cell r="C76">
            <v>37925</v>
          </cell>
          <cell r="D76">
            <v>4929.349705487788</v>
          </cell>
          <cell r="E76">
            <v>5404.9527597790793</v>
          </cell>
        </row>
        <row r="77">
          <cell r="C77">
            <v>37955</v>
          </cell>
          <cell r="D77">
            <v>5270.3234715185472</v>
          </cell>
          <cell r="E77">
            <v>5803.5550917620185</v>
          </cell>
        </row>
        <row r="78">
          <cell r="C78">
            <v>37986</v>
          </cell>
          <cell r="D78">
            <v>5443.8926368301627</v>
          </cell>
          <cell r="E78">
            <v>5997.310447529363</v>
          </cell>
        </row>
        <row r="79">
          <cell r="C79">
            <v>38017</v>
          </cell>
          <cell r="D79">
            <v>4971.9775781362032</v>
          </cell>
          <cell r="E79">
            <v>5482.943141777243</v>
          </cell>
        </row>
        <row r="80">
          <cell r="C80">
            <v>38046</v>
          </cell>
          <cell r="D80">
            <v>4111.1235564885028</v>
          </cell>
          <cell r="E80" t="str">
            <v xml:space="preserve"> </v>
          </cell>
        </row>
        <row r="81">
          <cell r="C81">
            <v>38077</v>
          </cell>
          <cell r="D81">
            <v>3680.2643124329916</v>
          </cell>
          <cell r="E81" t="str">
            <v xml:space="preserve"> </v>
          </cell>
        </row>
        <row r="82">
          <cell r="C82">
            <v>38107</v>
          </cell>
          <cell r="D82">
            <v>3446.9032424867833</v>
          </cell>
          <cell r="E82" t="str">
            <v xml:space="preserve"> </v>
          </cell>
        </row>
        <row r="83">
          <cell r="C83">
            <v>38138</v>
          </cell>
          <cell r="D83">
            <v>3346.9376670202896</v>
          </cell>
          <cell r="E83" t="str">
            <v xml:space="preserve"> </v>
          </cell>
        </row>
        <row r="84">
          <cell r="C84">
            <v>38168</v>
          </cell>
          <cell r="D84">
            <v>3215.1294227033491</v>
          </cell>
          <cell r="E84" t="str">
            <v xml:space="preserve"> </v>
          </cell>
        </row>
        <row r="85">
          <cell r="C85">
            <v>38199</v>
          </cell>
          <cell r="D85">
            <v>3322.8339184387969</v>
          </cell>
          <cell r="E85" t="str">
            <v xml:space="preserve"> </v>
          </cell>
        </row>
        <row r="86">
          <cell r="C86">
            <v>38230</v>
          </cell>
          <cell r="D86">
            <v>3404.4063854815586</v>
          </cell>
          <cell r="E86" t="str">
            <v xml:space="preserve"> </v>
          </cell>
        </row>
        <row r="87">
          <cell r="C87">
            <v>38260</v>
          </cell>
          <cell r="D87">
            <v>3752.0122867601076</v>
          </cell>
          <cell r="E87" t="str">
            <v xml:space="preserve"> </v>
          </cell>
        </row>
        <row r="88">
          <cell r="C88">
            <v>38291</v>
          </cell>
          <cell r="D88">
            <v>5029.1095418075311</v>
          </cell>
          <cell r="E88">
            <v>5514.7285753311335</v>
          </cell>
        </row>
        <row r="89">
          <cell r="C89">
            <v>38321</v>
          </cell>
          <cell r="D89">
            <v>5374.390335016491</v>
          </cell>
          <cell r="E89">
            <v>5918.7243537167979</v>
          </cell>
        </row>
        <row r="90">
          <cell r="C90">
            <v>38352</v>
          </cell>
          <cell r="D90">
            <v>5541.9736809626656</v>
          </cell>
          <cell r="E90">
            <v>6105.9182644773236</v>
          </cell>
        </row>
        <row r="91">
          <cell r="C91">
            <v>38383</v>
          </cell>
          <cell r="D91">
            <v>5049.5427163693375</v>
          </cell>
          <cell r="E91">
            <v>5569.0533675573479</v>
          </cell>
        </row>
        <row r="92">
          <cell r="C92">
            <v>38411</v>
          </cell>
          <cell r="D92">
            <v>4173.1383654796227</v>
          </cell>
          <cell r="E92" t="str">
            <v xml:space="preserve"> </v>
          </cell>
        </row>
        <row r="93">
          <cell r="C93">
            <v>38442</v>
          </cell>
          <cell r="D93">
            <v>3735.0252943992023</v>
          </cell>
          <cell r="E93" t="str">
            <v xml:space="preserve"> </v>
          </cell>
        </row>
        <row r="94">
          <cell r="C94">
            <v>38472</v>
          </cell>
          <cell r="D94">
            <v>3504.3409718803032</v>
          </cell>
          <cell r="E94" t="str">
            <v xml:space="preserve"> </v>
          </cell>
        </row>
        <row r="95">
          <cell r="C95">
            <v>38503</v>
          </cell>
          <cell r="D95">
            <v>3418.0825271444546</v>
          </cell>
          <cell r="E95" t="str">
            <v xml:space="preserve"> </v>
          </cell>
        </row>
        <row r="96">
          <cell r="C96">
            <v>38533</v>
          </cell>
          <cell r="D96">
            <v>3286.0035227415465</v>
          </cell>
          <cell r="E96" t="str">
            <v xml:space="preserve"> </v>
          </cell>
        </row>
        <row r="97">
          <cell r="C97">
            <v>38564</v>
          </cell>
          <cell r="D97">
            <v>3392.2031430927345</v>
          </cell>
          <cell r="E97" t="str">
            <v xml:space="preserve"> </v>
          </cell>
        </row>
        <row r="98">
          <cell r="C98">
            <v>38595</v>
          </cell>
          <cell r="D98">
            <v>3478.8183261197246</v>
          </cell>
          <cell r="E98" t="str">
            <v xml:space="preserve"> </v>
          </cell>
        </row>
        <row r="99">
          <cell r="C99">
            <v>38625</v>
          </cell>
          <cell r="D99">
            <v>3831.5406422918686</v>
          </cell>
          <cell r="E99" t="str">
            <v xml:space="preserve"> </v>
          </cell>
        </row>
        <row r="100">
          <cell r="C100">
            <v>38656</v>
          </cell>
          <cell r="D100">
            <v>5129.9692286731351</v>
          </cell>
          <cell r="E100">
            <v>5625.6589064902246</v>
          </cell>
        </row>
        <row r="101">
          <cell r="C101">
            <v>38686</v>
          </cell>
          <cell r="D101">
            <v>5480.218626320242</v>
          </cell>
          <cell r="E101">
            <v>6035.4711340699096</v>
          </cell>
        </row>
        <row r="102">
          <cell r="C102">
            <v>38717</v>
          </cell>
          <cell r="D102">
            <v>5638.8599239890009</v>
          </cell>
          <cell r="E102">
            <v>6213.1057336790373</v>
          </cell>
        </row>
        <row r="103">
          <cell r="C103">
            <v>38748</v>
          </cell>
          <cell r="D103">
            <v>5127.1248386715915</v>
          </cell>
          <cell r="E103">
            <v>5655.1364079235409</v>
          </cell>
        </row>
        <row r="104">
          <cell r="C104">
            <v>38776</v>
          </cell>
          <cell r="D104">
            <v>4233.0570318838036</v>
          </cell>
          <cell r="E104" t="str">
            <v xml:space="preserve"> </v>
          </cell>
        </row>
        <row r="105">
          <cell r="C105">
            <v>38807</v>
          </cell>
          <cell r="D105">
            <v>3786.0980891916147</v>
          </cell>
          <cell r="E105" t="str">
            <v xml:space="preserve"> </v>
          </cell>
        </row>
        <row r="106">
          <cell r="C106">
            <v>38837</v>
          </cell>
          <cell r="D106">
            <v>3562.3393032018166</v>
          </cell>
          <cell r="E106" t="str">
            <v xml:space="preserve"> </v>
          </cell>
        </row>
        <row r="107">
          <cell r="C107">
            <v>38868</v>
          </cell>
          <cell r="D107">
            <v>3482.9554977432435</v>
          </cell>
          <cell r="E107" t="str">
            <v xml:space="preserve"> </v>
          </cell>
        </row>
        <row r="108">
          <cell r="C108">
            <v>38898</v>
          </cell>
          <cell r="D108">
            <v>3351.1208402722414</v>
          </cell>
          <cell r="E108" t="str">
            <v xml:space="preserve"> </v>
          </cell>
        </row>
        <row r="109">
          <cell r="C109">
            <v>38929</v>
          </cell>
          <cell r="D109">
            <v>3462.8437226314418</v>
          </cell>
          <cell r="E109" t="str">
            <v xml:space="preserve"> </v>
          </cell>
        </row>
        <row r="110">
          <cell r="C110">
            <v>38960</v>
          </cell>
          <cell r="D110">
            <v>3549.7334423854832</v>
          </cell>
          <cell r="E110" t="str">
            <v xml:space="preserve"> </v>
          </cell>
        </row>
        <row r="111">
          <cell r="C111">
            <v>38990</v>
          </cell>
          <cell r="D111">
            <v>3908.4066145187944</v>
          </cell>
          <cell r="E111" t="str">
            <v xml:space="preserve"> </v>
          </cell>
        </row>
        <row r="112">
          <cell r="C112">
            <v>39021</v>
          </cell>
          <cell r="D112">
            <v>5232.3776355013688</v>
          </cell>
          <cell r="E112">
            <v>5738.2817981536082</v>
          </cell>
        </row>
        <row r="113">
          <cell r="C113">
            <v>39051</v>
          </cell>
          <cell r="D113">
            <v>5587.2831142428522</v>
          </cell>
          <cell r="E113">
            <v>6153.8267782504736</v>
          </cell>
        </row>
        <row r="114">
          <cell r="C114">
            <v>39082</v>
          </cell>
          <cell r="D114">
            <v>5739.2144613992896</v>
          </cell>
          <cell r="E114">
            <v>6324.144278554103</v>
          </cell>
        </row>
        <row r="115">
          <cell r="C115">
            <v>39113</v>
          </cell>
          <cell r="D115">
            <v>5206.5552405738945</v>
          </cell>
          <cell r="E115">
            <v>5743.2453065001846</v>
          </cell>
        </row>
        <row r="116">
          <cell r="C116">
            <v>39141</v>
          </cell>
          <cell r="D116">
            <v>4296.7675852597458</v>
          </cell>
          <cell r="E116" t="str">
            <v xml:space="preserve"> </v>
          </cell>
        </row>
        <row r="117">
          <cell r="C117">
            <v>39172</v>
          </cell>
          <cell r="D117">
            <v>3842.5812220990611</v>
          </cell>
          <cell r="E117" t="str">
            <v xml:space="preserve"> </v>
          </cell>
        </row>
        <row r="118">
          <cell r="C118">
            <v>39202</v>
          </cell>
          <cell r="D118">
            <v>3622.8845837738477</v>
          </cell>
          <cell r="E118" t="str">
            <v xml:space="preserve"> </v>
          </cell>
        </row>
        <row r="119">
          <cell r="C119">
            <v>39233</v>
          </cell>
          <cell r="D119">
            <v>3554.9197351283028</v>
          </cell>
          <cell r="E119" t="str">
            <v xml:space="preserve"> </v>
          </cell>
        </row>
        <row r="120">
          <cell r="C120">
            <v>39263</v>
          </cell>
          <cell r="D120">
            <v>3423.2444762495934</v>
          </cell>
          <cell r="E120" t="str">
            <v xml:space="preserve"> </v>
          </cell>
        </row>
        <row r="121">
          <cell r="C121">
            <v>39294</v>
          </cell>
          <cell r="D121">
            <v>3537.0553843690323</v>
          </cell>
          <cell r="E121" t="str">
            <v xml:space="preserve"> </v>
          </cell>
        </row>
        <row r="122">
          <cell r="C122">
            <v>39325</v>
          </cell>
          <cell r="D122">
            <v>3626.2318190956485</v>
          </cell>
          <cell r="E122" t="str">
            <v xml:space="preserve"> </v>
          </cell>
        </row>
        <row r="123">
          <cell r="C123">
            <v>39355</v>
          </cell>
          <cell r="D123">
            <v>3990.6288497481373</v>
          </cell>
          <cell r="E123" t="str">
            <v xml:space="preserve"> </v>
          </cell>
        </row>
        <row r="124">
          <cell r="C124">
            <v>39386</v>
          </cell>
          <cell r="D124">
            <v>5340.2599706894161</v>
          </cell>
          <cell r="E124">
            <v>5856.8708713516771</v>
          </cell>
        </row>
        <row r="125">
          <cell r="C125">
            <v>39416</v>
          </cell>
          <cell r="D125">
            <v>5698.247813622429</v>
          </cell>
          <cell r="E125">
            <v>6276.261273202309</v>
          </cell>
        </row>
        <row r="126">
          <cell r="C126">
            <v>39447</v>
          </cell>
          <cell r="D126">
            <v>5842.338034045606</v>
          </cell>
          <cell r="E126">
            <v>6438.1190980037036</v>
          </cell>
        </row>
        <row r="127">
          <cell r="C127">
            <v>39478</v>
          </cell>
          <cell r="D127">
            <v>5290.7039607496899</v>
          </cell>
          <cell r="E127">
            <v>5836.5293959761038</v>
          </cell>
        </row>
        <row r="128">
          <cell r="C128">
            <v>39507</v>
          </cell>
          <cell r="D128">
            <v>4360.7914581199302</v>
          </cell>
          <cell r="E128" t="str">
            <v xml:space="preserve"> </v>
          </cell>
        </row>
        <row r="129">
          <cell r="C129">
            <v>39538</v>
          </cell>
          <cell r="D129">
            <v>3898.431716063465</v>
          </cell>
          <cell r="E129" t="str">
            <v xml:space="preserve"> </v>
          </cell>
        </row>
        <row r="130">
          <cell r="C130">
            <v>39568</v>
          </cell>
          <cell r="D130">
            <v>3686.7570383777784</v>
          </cell>
          <cell r="E130" t="str">
            <v xml:space="preserve"> </v>
          </cell>
        </row>
        <row r="131">
          <cell r="C131">
            <v>39599</v>
          </cell>
          <cell r="D131">
            <v>3627.4636326885993</v>
          </cell>
          <cell r="E131" t="str">
            <v xml:space="preserve"> </v>
          </cell>
        </row>
        <row r="132">
          <cell r="C132">
            <v>39629</v>
          </cell>
          <cell r="D132">
            <v>3496.4548647786287</v>
          </cell>
          <cell r="E132" t="str">
            <v xml:space="preserve"> </v>
          </cell>
        </row>
        <row r="133">
          <cell r="C133">
            <v>39660</v>
          </cell>
          <cell r="D133">
            <v>3614.3921940646915</v>
          </cell>
          <cell r="E133" t="str">
            <v xml:space="preserve"> </v>
          </cell>
        </row>
        <row r="134">
          <cell r="C134">
            <v>39691</v>
          </cell>
          <cell r="D134">
            <v>3704.1244936934845</v>
          </cell>
          <cell r="E134" t="str">
            <v xml:space="preserve"> </v>
          </cell>
        </row>
        <row r="135">
          <cell r="C135">
            <v>39721</v>
          </cell>
          <cell r="D135">
            <v>4075.3524900208254</v>
          </cell>
          <cell r="E135" t="str">
            <v xml:space="preserve"> </v>
          </cell>
        </row>
        <row r="136">
          <cell r="C136">
            <v>39752</v>
          </cell>
          <cell r="D136">
            <v>5451.7670237161565</v>
          </cell>
          <cell r="E136">
            <v>5979.4348891515929</v>
          </cell>
        </row>
        <row r="137">
          <cell r="C137">
            <v>39782</v>
          </cell>
          <cell r="D137">
            <v>5814.2482785450493</v>
          </cell>
          <cell r="E137">
            <v>6404.3521275527346</v>
          </cell>
        </row>
        <row r="138">
          <cell r="C138">
            <v>39813</v>
          </cell>
          <cell r="D138">
            <v>5951.0824753652723</v>
          </cell>
          <cell r="E138">
            <v>6558.3238999094847</v>
          </cell>
        </row>
        <row r="139">
          <cell r="C139">
            <v>39844</v>
          </cell>
          <cell r="D139">
            <v>5378.0798413750017</v>
          </cell>
          <cell r="E139">
            <v>5933.3520848243888</v>
          </cell>
        </row>
        <row r="140">
          <cell r="C140">
            <v>39872</v>
          </cell>
          <cell r="D140">
            <v>4430.0205088444573</v>
          </cell>
          <cell r="E140" t="str">
            <v xml:space="preserve"> </v>
          </cell>
        </row>
        <row r="141">
          <cell r="C141">
            <v>39903</v>
          </cell>
          <cell r="D141">
            <v>3959.8612072536935</v>
          </cell>
          <cell r="E141" t="str">
            <v xml:space="preserve"> </v>
          </cell>
        </row>
        <row r="142">
          <cell r="C142">
            <v>39933</v>
          </cell>
          <cell r="D142">
            <v>3754.2345876114259</v>
          </cell>
          <cell r="E142" t="str">
            <v xml:space="preserve"> </v>
          </cell>
        </row>
        <row r="143">
          <cell r="C143">
            <v>39964</v>
          </cell>
          <cell r="D143">
            <v>3705.9650543697262</v>
          </cell>
          <cell r="E143" t="str">
            <v xml:space="preserve"> </v>
          </cell>
        </row>
        <row r="144">
          <cell r="C144">
            <v>39994</v>
          </cell>
          <cell r="D144">
            <v>3575.6201311010773</v>
          </cell>
          <cell r="E144" t="str">
            <v xml:space="preserve"> </v>
          </cell>
        </row>
        <row r="145">
          <cell r="C145">
            <v>40025</v>
          </cell>
          <cell r="D145">
            <v>3697.0478313343419</v>
          </cell>
          <cell r="E145" t="str">
            <v xml:space="preserve"> </v>
          </cell>
        </row>
        <row r="146">
          <cell r="C146">
            <v>40056</v>
          </cell>
          <cell r="D146">
            <v>3789.2351612375405</v>
          </cell>
          <cell r="E146" t="str">
            <v xml:space="preserve"> </v>
          </cell>
        </row>
        <row r="147">
          <cell r="C147">
            <v>40086</v>
          </cell>
          <cell r="D147">
            <v>4167.1949510081076</v>
          </cell>
          <cell r="E147" t="str">
            <v xml:space="preserve"> </v>
          </cell>
        </row>
        <row r="148">
          <cell r="C148">
            <v>40117</v>
          </cell>
          <cell r="D148">
            <v>5571.3534824656217</v>
          </cell>
          <cell r="E148">
            <v>6110.7516384160099</v>
          </cell>
        </row>
        <row r="149">
          <cell r="C149">
            <v>40147</v>
          </cell>
          <cell r="D149">
            <v>5938.9894962117096</v>
          </cell>
          <cell r="E149">
            <v>6541.9144225585906</v>
          </cell>
        </row>
        <row r="150">
          <cell r="C150">
            <v>40178</v>
          </cell>
          <cell r="D150">
            <v>6067.5802934265703</v>
          </cell>
          <cell r="E150">
            <v>6686.9650650062076</v>
          </cell>
        </row>
        <row r="151">
          <cell r="C151">
            <v>40209</v>
          </cell>
          <cell r="D151">
            <v>5471.6154872565357</v>
          </cell>
          <cell r="E151">
            <v>6036.8952180048382</v>
          </cell>
        </row>
        <row r="152">
          <cell r="C152">
            <v>40237</v>
          </cell>
          <cell r="D152">
            <v>4504.1200029876863</v>
          </cell>
          <cell r="E152" t="str">
            <v xml:space="preserve"> </v>
          </cell>
        </row>
        <row r="153">
          <cell r="C153">
            <v>40268</v>
          </cell>
          <cell r="D153">
            <v>4024.9817504300845</v>
          </cell>
          <cell r="E153" t="str">
            <v xml:space="preserve"> </v>
          </cell>
        </row>
        <row r="154">
          <cell r="C154">
            <v>40298</v>
          </cell>
          <cell r="D154">
            <v>3825.3386317210116</v>
          </cell>
          <cell r="E154" t="str">
            <v xml:space="preserve"> </v>
          </cell>
        </row>
        <row r="155">
          <cell r="C155">
            <v>40329</v>
          </cell>
          <cell r="D155">
            <v>3788.3476892800854</v>
          </cell>
          <cell r="E155" t="str">
            <v xml:space="preserve"> </v>
          </cell>
        </row>
        <row r="156">
          <cell r="C156">
            <v>40359</v>
          </cell>
          <cell r="D156">
            <v>3657.9054062850937</v>
          </cell>
          <cell r="E156" t="str">
            <v xml:space="preserve"> </v>
          </cell>
        </row>
        <row r="157">
          <cell r="C157">
            <v>40390</v>
          </cell>
          <cell r="D157">
            <v>3781.7907144500782</v>
          </cell>
          <cell r="E157" t="str">
            <v xml:space="preserve"> </v>
          </cell>
        </row>
        <row r="158">
          <cell r="C158">
            <v>40421</v>
          </cell>
          <cell r="D158">
            <v>3875.8224032180087</v>
          </cell>
          <cell r="E158" t="str">
            <v xml:space="preserve"> </v>
          </cell>
        </row>
        <row r="159">
          <cell r="C159">
            <v>40451</v>
          </cell>
          <cell r="D159">
            <v>4259.8458982723732</v>
          </cell>
          <cell r="E159" t="str">
            <v xml:space="preserve"> </v>
          </cell>
        </row>
        <row r="160">
          <cell r="C160">
            <v>40482</v>
          </cell>
          <cell r="D160">
            <v>5690.9450854253373</v>
          </cell>
          <cell r="E160">
            <v>6242.0916166439065</v>
          </cell>
        </row>
        <row r="161">
          <cell r="C161">
            <v>40512</v>
          </cell>
          <cell r="D161">
            <v>6062.6099032083002</v>
          </cell>
          <cell r="E161">
            <v>6678.2371389810996</v>
          </cell>
        </row>
        <row r="162">
          <cell r="C162">
            <v>40543</v>
          </cell>
          <cell r="D162">
            <v>6182.1294145553584</v>
          </cell>
          <cell r="E162">
            <v>6813.4731868393865</v>
          </cell>
        </row>
        <row r="163">
          <cell r="C163">
            <v>40574</v>
          </cell>
          <cell r="D163">
            <v>5563.4171905057947</v>
          </cell>
          <cell r="E163">
            <v>6138.5542084783683</v>
          </cell>
        </row>
        <row r="164">
          <cell r="C164">
            <v>40602</v>
          </cell>
          <cell r="D164">
            <v>4576.0360140810226</v>
          </cell>
          <cell r="E164" t="str">
            <v xml:space="preserve"> </v>
          </cell>
        </row>
        <row r="165">
          <cell r="C165">
            <v>40633</v>
          </cell>
          <cell r="D165">
            <v>4087.9742001485056</v>
          </cell>
          <cell r="E165" t="str">
            <v xml:space="preserve"> </v>
          </cell>
        </row>
        <row r="166">
          <cell r="C166">
            <v>40663</v>
          </cell>
          <cell r="D166">
            <v>3895.2546419635678</v>
          </cell>
          <cell r="E166" t="str">
            <v xml:space="preserve"> </v>
          </cell>
        </row>
        <row r="167">
          <cell r="C167">
            <v>40694</v>
          </cell>
          <cell r="D167">
            <v>3868.5133610717312</v>
          </cell>
          <cell r="E167" t="str">
            <v xml:space="preserve"> </v>
          </cell>
        </row>
        <row r="168">
          <cell r="C168">
            <v>40724</v>
          </cell>
          <cell r="D168">
            <v>3738.3220600504578</v>
          </cell>
          <cell r="E168" t="str">
            <v xml:space="preserve"> </v>
          </cell>
        </row>
        <row r="169">
          <cell r="C169">
            <v>40755</v>
          </cell>
          <cell r="D169">
            <v>3866.0398288094402</v>
          </cell>
          <cell r="E169" t="str">
            <v xml:space="preserve"> </v>
          </cell>
        </row>
        <row r="170">
          <cell r="C170">
            <v>40786</v>
          </cell>
          <cell r="D170">
            <v>3961.2539737327561</v>
          </cell>
          <cell r="E170" t="str">
            <v xml:space="preserve"> </v>
          </cell>
        </row>
        <row r="171">
          <cell r="C171">
            <v>40816</v>
          </cell>
          <cell r="D171">
            <v>4351.6108547082431</v>
          </cell>
          <cell r="E171" t="str">
            <v xml:space="preserve"> </v>
          </cell>
        </row>
        <row r="172">
          <cell r="C172">
            <v>40847</v>
          </cell>
          <cell r="D172">
            <v>5810.4408875697663</v>
          </cell>
          <cell r="E172">
            <v>6373.3483554554568</v>
          </cell>
        </row>
        <row r="173">
          <cell r="C173">
            <v>40877</v>
          </cell>
          <cell r="D173">
            <v>6186.348039196886</v>
          </cell>
          <cell r="E173">
            <v>6814.7628952802897</v>
          </cell>
        </row>
        <row r="174">
          <cell r="C174">
            <v>40908</v>
          </cell>
          <cell r="D174">
            <v>6297.0329030841804</v>
          </cell>
          <cell r="E174">
            <v>6940.4073944290276</v>
          </cell>
        </row>
        <row r="175">
          <cell r="C175">
            <v>40939</v>
          </cell>
          <cell r="D175">
            <v>5654.8849984235048</v>
          </cell>
          <cell r="E175">
            <v>6239.8676266243201</v>
          </cell>
        </row>
        <row r="176">
          <cell r="C176">
            <v>40968</v>
          </cell>
          <cell r="D176">
            <v>4648.1431900310236</v>
          </cell>
          <cell r="E176" t="str">
            <v xml:space="preserve"> </v>
          </cell>
        </row>
        <row r="177">
          <cell r="C177">
            <v>40999</v>
          </cell>
          <cell r="D177">
            <v>4151.3971028291962</v>
          </cell>
          <cell r="E177" t="str">
            <v xml:space="preserve"> </v>
          </cell>
        </row>
        <row r="178">
          <cell r="C178">
            <v>41029</v>
          </cell>
          <cell r="D178">
            <v>3965.175139294849</v>
          </cell>
          <cell r="E178" t="str">
            <v xml:space="preserve"> </v>
          </cell>
        </row>
        <row r="179">
          <cell r="C179">
            <v>41060</v>
          </cell>
          <cell r="D179">
            <v>3950.0647650919191</v>
          </cell>
          <cell r="E179" t="str">
            <v xml:space="preserve"> </v>
          </cell>
        </row>
        <row r="180">
          <cell r="C180">
            <v>41090</v>
          </cell>
          <cell r="D180">
            <v>3820.1464041164363</v>
          </cell>
          <cell r="E180" t="str">
            <v xml:space="preserve"> </v>
          </cell>
        </row>
        <row r="181">
          <cell r="C181">
            <v>41121</v>
          </cell>
          <cell r="D181">
            <v>3950.9499702211692</v>
          </cell>
          <cell r="E181" t="str">
            <v xml:space="preserve"> </v>
          </cell>
        </row>
        <row r="182">
          <cell r="C182">
            <v>41152</v>
          </cell>
          <cell r="D182">
            <v>4048.2007700949489</v>
          </cell>
          <cell r="E182" t="str">
            <v xml:space="preserve"> </v>
          </cell>
        </row>
        <row r="183">
          <cell r="C183">
            <v>41182</v>
          </cell>
          <cell r="D183">
            <v>4444.8588832572277</v>
          </cell>
          <cell r="E183" t="str">
            <v xml:space="preserve"> </v>
          </cell>
        </row>
        <row r="184">
          <cell r="C184">
            <v>41213</v>
          </cell>
          <cell r="D184">
            <v>5931.1539639861994</v>
          </cell>
          <cell r="E184">
            <v>6505.9549240271617</v>
          </cell>
        </row>
        <row r="185">
          <cell r="C185">
            <v>41243</v>
          </cell>
          <cell r="D185">
            <v>6311.8976149234304</v>
          </cell>
          <cell r="E185">
            <v>6953.2873507665963</v>
          </cell>
        </row>
        <row r="186">
          <cell r="C186">
            <v>41274</v>
          </cell>
          <cell r="D186">
            <v>6413.0640141723179</v>
          </cell>
          <cell r="E186">
            <v>7068.6136943001902</v>
          </cell>
        </row>
        <row r="187">
          <cell r="C187">
            <v>41305</v>
          </cell>
          <cell r="D187">
            <v>5746.4995481690676</v>
          </cell>
          <cell r="E187">
            <v>6341.361149485123</v>
          </cell>
        </row>
        <row r="188">
          <cell r="C188">
            <v>41333</v>
          </cell>
          <cell r="D188">
            <v>4720.2936005211195</v>
          </cell>
          <cell r="E188" t="str">
            <v xml:space="preserve"> </v>
          </cell>
        </row>
        <row r="189">
          <cell r="C189">
            <v>41364</v>
          </cell>
          <cell r="D189">
            <v>4214.5191550873087</v>
          </cell>
          <cell r="E189" t="str">
            <v xml:space="preserve"> </v>
          </cell>
        </row>
        <row r="190">
          <cell r="C190">
            <v>41394</v>
          </cell>
          <cell r="D190">
            <v>4035.0605007900085</v>
          </cell>
          <cell r="E190" t="str">
            <v xml:space="preserve"> </v>
          </cell>
        </row>
        <row r="191">
          <cell r="C191">
            <v>41425</v>
          </cell>
          <cell r="D191">
            <v>4033.1461279019077</v>
          </cell>
          <cell r="E191" t="str">
            <v xml:space="preserve"> </v>
          </cell>
        </row>
        <row r="192">
          <cell r="C192">
            <v>41455</v>
          </cell>
          <cell r="D192">
            <v>3903.3590466219785</v>
          </cell>
          <cell r="E192" t="str">
            <v xml:space="preserve"> </v>
          </cell>
        </row>
        <row r="193">
          <cell r="C193">
            <v>41486</v>
          </cell>
          <cell r="D193">
            <v>4036.1414657945329</v>
          </cell>
          <cell r="E193" t="str">
            <v xml:space="preserve"> </v>
          </cell>
        </row>
        <row r="194">
          <cell r="C194">
            <v>41517</v>
          </cell>
          <cell r="D194">
            <v>4135.6438191460866</v>
          </cell>
          <cell r="E194" t="str">
            <v xml:space="preserve"> </v>
          </cell>
        </row>
        <row r="195">
          <cell r="C195">
            <v>41547</v>
          </cell>
          <cell r="D195">
            <v>4538.5446519965972</v>
          </cell>
          <cell r="E195" t="str">
            <v xml:space="preserve"> </v>
          </cell>
        </row>
        <row r="196">
          <cell r="C196">
            <v>41578</v>
          </cell>
          <cell r="D196">
            <v>6052.0825291556221</v>
          </cell>
          <cell r="E196">
            <v>6638.7985321452934</v>
          </cell>
        </row>
        <row r="197">
          <cell r="C197">
            <v>41608</v>
          </cell>
          <cell r="D197">
            <v>6436.1647343884388</v>
          </cell>
          <cell r="E197">
            <v>7090.3169952441276</v>
          </cell>
        </row>
        <row r="198">
          <cell r="C198">
            <v>41639</v>
          </cell>
          <cell r="D198">
            <v>6527.1070924987253</v>
          </cell>
          <cell r="E198">
            <v>7194.5859974737341</v>
          </cell>
        </row>
        <row r="199">
          <cell r="C199">
            <v>41670</v>
          </cell>
          <cell r="D199">
            <v>5837.5167922798892</v>
          </cell>
          <cell r="E199">
            <v>6442.2035083064238</v>
          </cell>
        </row>
        <row r="200">
          <cell r="C200">
            <v>41698</v>
          </cell>
          <cell r="D200">
            <v>4789.9629346124329</v>
          </cell>
          <cell r="E200" t="str">
            <v xml:space="preserve"> </v>
          </cell>
        </row>
        <row r="201">
          <cell r="C201">
            <v>41729</v>
          </cell>
          <cell r="D201">
            <v>4275.0342936137422</v>
          </cell>
          <cell r="E201" t="str">
            <v xml:space="preserve"> </v>
          </cell>
        </row>
        <row r="202">
          <cell r="C202">
            <v>41759</v>
          </cell>
          <cell r="D202">
            <v>4104.5739494288227</v>
          </cell>
          <cell r="E202" t="str">
            <v xml:space="preserve"> </v>
          </cell>
        </row>
        <row r="203">
          <cell r="C203">
            <v>41790</v>
          </cell>
          <cell r="D203">
            <v>4111.9257342574565</v>
          </cell>
          <cell r="E203" t="str">
            <v xml:space="preserve"> </v>
          </cell>
        </row>
        <row r="204">
          <cell r="C204">
            <v>41820</v>
          </cell>
          <cell r="D204">
            <v>3982.8958354692131</v>
          </cell>
          <cell r="E204" t="str">
            <v xml:space="preserve"> </v>
          </cell>
        </row>
        <row r="205">
          <cell r="C205">
            <v>41851</v>
          </cell>
          <cell r="D205">
            <v>4121.5015152922106</v>
          </cell>
          <cell r="E205" t="str">
            <v xml:space="preserve"> </v>
          </cell>
        </row>
        <row r="206">
          <cell r="C206">
            <v>41882</v>
          </cell>
          <cell r="D206">
            <v>4220.839241966115</v>
          </cell>
          <cell r="E206" t="str">
            <v xml:space="preserve"> </v>
          </cell>
        </row>
        <row r="207">
          <cell r="C207">
            <v>41912</v>
          </cell>
          <cell r="D207">
            <v>4630.6021423566599</v>
          </cell>
          <cell r="E207" t="str">
            <v xml:space="preserve"> </v>
          </cell>
        </row>
        <row r="208">
          <cell r="C208">
            <v>41943</v>
          </cell>
          <cell r="D208">
            <v>6173.5573732943903</v>
          </cell>
          <cell r="E208">
            <v>6772.2566249587644</v>
          </cell>
        </row>
        <row r="209">
          <cell r="C209">
            <v>41973</v>
          </cell>
          <cell r="D209">
            <v>6561.912133016438</v>
          </cell>
          <cell r="E209">
            <v>7229.1612907614199</v>
          </cell>
        </row>
        <row r="210">
          <cell r="C210">
            <v>42004</v>
          </cell>
          <cell r="D210">
            <v>6643.3840085142247</v>
          </cell>
          <cell r="E210">
            <v>7323.0900355315462</v>
          </cell>
        </row>
        <row r="211">
          <cell r="C211">
            <v>42035</v>
          </cell>
          <cell r="D211">
            <v>5928.2404911407175</v>
          </cell>
          <cell r="E211">
            <v>6542.7368195848503</v>
          </cell>
        </row>
        <row r="212">
          <cell r="C212">
            <v>42063</v>
          </cell>
          <cell r="D212">
            <v>4861.5731191002633</v>
          </cell>
          <cell r="E212" t="str">
            <v xml:space="preserve"> </v>
          </cell>
        </row>
        <row r="213">
          <cell r="C213">
            <v>42094</v>
          </cell>
          <cell r="D213">
            <v>4338.1393400358602</v>
          </cell>
          <cell r="E213" t="str">
            <v xml:space="preserve"> </v>
          </cell>
        </row>
        <row r="214">
          <cell r="C214">
            <v>42124</v>
          </cell>
          <cell r="D214">
            <v>4173.8908079572993</v>
          </cell>
          <cell r="E214" t="str">
            <v xml:space="preserve"> </v>
          </cell>
        </row>
        <row r="215">
          <cell r="C215">
            <v>42155</v>
          </cell>
          <cell r="D215">
            <v>4195.4256059716754</v>
          </cell>
          <cell r="E215" t="str">
            <v xml:space="preserve"> </v>
          </cell>
        </row>
        <row r="216">
          <cell r="C216">
            <v>42185</v>
          </cell>
          <cell r="D216">
            <v>4066.71917856049</v>
          </cell>
          <cell r="E216" t="str">
            <v xml:space="preserve"> </v>
          </cell>
        </row>
        <row r="217">
          <cell r="C217">
            <v>42216</v>
          </cell>
          <cell r="D217">
            <v>4207.1092749190611</v>
          </cell>
          <cell r="E217" t="str">
            <v xml:space="preserve"> </v>
          </cell>
        </row>
        <row r="218">
          <cell r="C218">
            <v>42247</v>
          </cell>
          <cell r="D218">
            <v>4309.5625938057719</v>
          </cell>
          <cell r="E218" t="str">
            <v xml:space="preserve"> </v>
          </cell>
        </row>
        <row r="219">
          <cell r="C219">
            <v>42277</v>
          </cell>
          <cell r="D219">
            <v>4725.4303026914731</v>
          </cell>
          <cell r="E219" t="str">
            <v xml:space="preserve"> </v>
          </cell>
        </row>
        <row r="220">
          <cell r="C220">
            <v>42308</v>
          </cell>
          <cell r="D220">
            <v>6295.0961798407006</v>
          </cell>
          <cell r="E220">
            <v>6905.7738405078771</v>
          </cell>
        </row>
        <row r="221">
          <cell r="C221">
            <v>42338</v>
          </cell>
          <cell r="D221">
            <v>6688.6097195558896</v>
          </cell>
          <cell r="E221">
            <v>7368.9242514646166</v>
          </cell>
        </row>
        <row r="222">
          <cell r="C222">
            <v>42369</v>
          </cell>
          <cell r="D222">
            <v>6759.0124582594972</v>
          </cell>
          <cell r="E222">
            <v>7450.8675830606726</v>
          </cell>
        </row>
        <row r="223">
          <cell r="C223">
            <v>42400</v>
          </cell>
          <cell r="D223">
            <v>6017.9264725061921</v>
          </cell>
          <cell r="E223">
            <v>6642.1198455128006</v>
          </cell>
        </row>
        <row r="224">
          <cell r="C224">
            <v>42429</v>
          </cell>
          <cell r="D224">
            <v>4931.7570128020761</v>
          </cell>
          <cell r="E224" t="str">
            <v xml:space="preserve"> </v>
          </cell>
        </row>
        <row r="225">
          <cell r="C225">
            <v>42460</v>
          </cell>
          <cell r="D225">
            <v>4398.9457633022212</v>
          </cell>
          <cell r="E225" t="str">
            <v xml:space="preserve"> </v>
          </cell>
        </row>
        <row r="226">
          <cell r="C226">
            <v>42490</v>
          </cell>
          <cell r="D226">
            <v>4242.5270565135907</v>
          </cell>
          <cell r="E226" t="str">
            <v xml:space="preserve"> </v>
          </cell>
        </row>
        <row r="227">
          <cell r="C227">
            <v>42521</v>
          </cell>
          <cell r="D227">
            <v>4278.5215826433123</v>
          </cell>
          <cell r="E227" t="str">
            <v xml:space="preserve"> </v>
          </cell>
        </row>
        <row r="228">
          <cell r="C228">
            <v>42551</v>
          </cell>
          <cell r="D228">
            <v>4150.091478153201</v>
          </cell>
          <cell r="E228" t="str">
            <v xml:space="preserve"> </v>
          </cell>
        </row>
        <row r="229">
          <cell r="C229">
            <v>42582</v>
          </cell>
          <cell r="D229">
            <v>4292.5257838483449</v>
          </cell>
          <cell r="E229" t="str">
            <v xml:space="preserve"> </v>
          </cell>
        </row>
        <row r="230">
          <cell r="C230">
            <v>42613</v>
          </cell>
          <cell r="D230">
            <v>4397.4726058878805</v>
          </cell>
          <cell r="E230" t="str">
            <v xml:space="preserve"> </v>
          </cell>
        </row>
        <row r="231">
          <cell r="C231">
            <v>42643</v>
          </cell>
          <cell r="D231">
            <v>4819.539329128037</v>
          </cell>
          <cell r="E231" t="str">
            <v xml:space="preserve"> </v>
          </cell>
        </row>
        <row r="232">
          <cell r="C232">
            <v>42674</v>
          </cell>
          <cell r="D232">
            <v>6416.1712082759441</v>
          </cell>
          <cell r="E232">
            <v>7038.7872759056208</v>
          </cell>
        </row>
        <row r="233">
          <cell r="C233">
            <v>42704</v>
          </cell>
          <cell r="D233">
            <v>6813.2424325991369</v>
          </cell>
          <cell r="E233">
            <v>7506.3754975285165</v>
          </cell>
        </row>
        <row r="234">
          <cell r="C234">
            <v>42735</v>
          </cell>
          <cell r="D234">
            <v>6872.2981131295228</v>
          </cell>
          <cell r="E234">
            <v>7576.0363381913339</v>
          </cell>
        </row>
        <row r="235">
          <cell r="C235">
            <v>42766</v>
          </cell>
          <cell r="D235">
            <v>6106.6936805024088</v>
          </cell>
          <cell r="E235">
            <v>6740.5093618185101</v>
          </cell>
        </row>
        <row r="236">
          <cell r="C236">
            <v>42794</v>
          </cell>
          <cell r="D236">
            <v>4999.7583970083506</v>
          </cell>
          <cell r="E236" t="str">
            <v xml:space="preserve"> </v>
          </cell>
        </row>
        <row r="237">
          <cell r="C237">
            <v>42825</v>
          </cell>
          <cell r="D237">
            <v>4457.7999916015615</v>
          </cell>
          <cell r="E237" t="str">
            <v xml:space="preserve"> </v>
          </cell>
        </row>
        <row r="238">
          <cell r="C238">
            <v>42855</v>
          </cell>
          <cell r="D238">
            <v>4310.8794917271707</v>
          </cell>
          <cell r="E238" t="str">
            <v xml:space="preserve"> </v>
          </cell>
        </row>
        <row r="239">
          <cell r="C239">
            <v>42886</v>
          </cell>
          <cell r="D239">
            <v>4357.876021018501</v>
          </cell>
          <cell r="E239" t="str">
            <v xml:space="preserve"> </v>
          </cell>
        </row>
        <row r="240">
          <cell r="C240">
            <v>42916</v>
          </cell>
          <cell r="D240">
            <v>4230.4139010057279</v>
          </cell>
          <cell r="E240" t="str">
            <v xml:space="preserve"> </v>
          </cell>
        </row>
        <row r="241">
          <cell r="C241">
            <v>42947</v>
          </cell>
          <cell r="D241">
            <v>4378.4263729678078</v>
          </cell>
          <cell r="E241" t="str">
            <v xml:space="preserve"> </v>
          </cell>
        </row>
        <row r="242">
          <cell r="C242">
            <v>42978</v>
          </cell>
          <cell r="D242">
            <v>4483.9519770207098</v>
          </cell>
          <cell r="E242" t="str">
            <v xml:space="preserve"> </v>
          </cell>
        </row>
        <row r="243">
          <cell r="C243">
            <v>43008</v>
          </cell>
          <cell r="D243">
            <v>4912.8439981985821</v>
          </cell>
          <cell r="E243" t="str">
            <v xml:space="preserve"> 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Lost Factor"/>
      <sheetName val="Sch120Rsbl"/>
      <sheetName val="Sch_120"/>
      <sheetName val="Sch95Rsbl"/>
      <sheetName val="Bs Unbl Rt"/>
      <sheetName val="GPI (2)"/>
      <sheetName val="GPI"/>
      <sheetName val="Pended"/>
      <sheetName val="Target KWHs"/>
      <sheetName val="KWH Rsbl"/>
      <sheetName val="Billing Loss"/>
      <sheetName val="Sch_194"/>
      <sheetName val="Historical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132"/>
      <sheetName val="Sch132Rsbl"/>
      <sheetName val="Sch132Read"/>
      <sheetName val="Unbilled Revenue"/>
      <sheetName val="Billed KWHs"/>
      <sheetName val="APUA"/>
      <sheetName val="UnbLowIncJE"/>
      <sheetName val="Sch120Read"/>
      <sheetName val="UnbLowInc Rsbl"/>
      <sheetName val="Unbilled Days elec"/>
      <sheetName val="JE #s"/>
      <sheetName val="INPUT TAB 2005"/>
      <sheetName val="INPUT TAB 2006"/>
      <sheetName val="INPUT TAB 2007"/>
      <sheetName val="INPUT TAB 2008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>
        <row r="21">
          <cell r="I21">
            <v>2968420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31">
          <cell r="M31">
            <v>-9.1350000000000008E-3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0003b_contractstatus"/>
      <sheetName val="Sheet1"/>
      <sheetName val="Sheet2"/>
      <sheetName val="Sheet3"/>
    </sheetNames>
    <sheetDataSet>
      <sheetData sheetId="0" refreshError="1"/>
      <sheetData sheetId="1" refreshError="1">
        <row r="1147">
          <cell r="A1147" t="str">
            <v>00075427</v>
          </cell>
          <cell r="B1147" t="str">
            <v>1982-013-01 PL CWT - PSMFC</v>
          </cell>
        </row>
        <row r="1148">
          <cell r="A1148" t="str">
            <v>00075426</v>
          </cell>
          <cell r="B1148" t="str">
            <v>1982-013-02 PL CWT - ODFW</v>
          </cell>
        </row>
        <row r="1149">
          <cell r="A1149" t="str">
            <v>00075424</v>
          </cell>
          <cell r="B1149" t="str">
            <v>1982-013-03 PL CWT- USFWS</v>
          </cell>
        </row>
        <row r="1150">
          <cell r="A1150" t="str">
            <v>00038915</v>
          </cell>
          <cell r="B1150" t="str">
            <v>1982-013-04 PL WASHINGTON CWT</v>
          </cell>
        </row>
        <row r="1151">
          <cell r="A1151" t="str">
            <v>00075418</v>
          </cell>
          <cell r="B1151" t="str">
            <v>1982-013-04 PL WASHINGTON CWT</v>
          </cell>
        </row>
        <row r="1152">
          <cell r="A1152" t="str">
            <v>00038916</v>
          </cell>
          <cell r="B1152" t="str">
            <v>198201301 PL PSMFC CODED WIRE</v>
          </cell>
        </row>
        <row r="1153">
          <cell r="A1153" t="str">
            <v>00038077</v>
          </cell>
          <cell r="B1153" t="str">
            <v>1983-319-00 IL NEW FISH TAG SY</v>
          </cell>
        </row>
        <row r="1154">
          <cell r="A1154" t="str">
            <v>00031984</v>
          </cell>
          <cell r="B1154" t="str">
            <v>1983-319-00 PL NEW FISH TAG</v>
          </cell>
        </row>
        <row r="1155">
          <cell r="A1155" t="str">
            <v>00038330</v>
          </cell>
          <cell r="B1155" t="str">
            <v>1983-350-00 IL NEZ PERCE TRIBA</v>
          </cell>
        </row>
        <row r="1156">
          <cell r="A1156" t="str">
            <v>00002219</v>
          </cell>
          <cell r="B1156" t="str">
            <v>1983-350-00 PL NEZ PERCE HATCH</v>
          </cell>
        </row>
        <row r="1157">
          <cell r="A1157" t="str">
            <v>00035660</v>
          </cell>
          <cell r="B1157" t="str">
            <v>1983-350-00 PL NPTH</v>
          </cell>
        </row>
        <row r="1158">
          <cell r="A1158" t="str">
            <v>00037726</v>
          </cell>
          <cell r="B1158" t="str">
            <v>1983-350-03 PL NPTH M&amp;E</v>
          </cell>
        </row>
        <row r="1159">
          <cell r="A1159" t="str">
            <v>00038073</v>
          </cell>
          <cell r="B1159" t="str">
            <v>1983-435-00 IL BONIFER/MINTHOR</v>
          </cell>
        </row>
        <row r="1160">
          <cell r="A1160" t="str">
            <v>00036697</v>
          </cell>
          <cell r="B1160" t="str">
            <v>1983-435-00 PL UMATILLA SATELL</v>
          </cell>
        </row>
        <row r="1161">
          <cell r="A1161" t="str">
            <v>00038051</v>
          </cell>
          <cell r="B1161" t="str">
            <v>1983-436-00 IL UMATILLA PASSAG</v>
          </cell>
        </row>
        <row r="1162">
          <cell r="A1162" t="str">
            <v>00036020</v>
          </cell>
          <cell r="B1162" t="str">
            <v>1983-436-00 PL UMATILLA PASSAG</v>
          </cell>
        </row>
        <row r="1163">
          <cell r="A1163" t="str">
            <v>00038401</v>
          </cell>
          <cell r="B1163" t="str">
            <v>1984-021-00 IL MAINSTEM MIDDLE</v>
          </cell>
        </row>
        <row r="1164">
          <cell r="A1164" t="str">
            <v>00082710</v>
          </cell>
          <cell r="B1164" t="str">
            <v>1984-021-00 PL PROTECT AND ENH</v>
          </cell>
        </row>
        <row r="1165">
          <cell r="A1165" t="str">
            <v>00075971</v>
          </cell>
          <cell r="B1165" t="str">
            <v>1984-025-00 PL JOSEPH CREEK GR</v>
          </cell>
        </row>
        <row r="1166">
          <cell r="A1166" t="str">
            <v>00081283</v>
          </cell>
          <cell r="B1166" t="str">
            <v>1985-038-00 PL COLVILLE HATCHE</v>
          </cell>
        </row>
        <row r="1167">
          <cell r="A1167" t="str">
            <v>00079102</v>
          </cell>
          <cell r="B1167" t="str">
            <v>1985-062-00 PL PASSAGE IMPROVE</v>
          </cell>
        </row>
        <row r="1168">
          <cell r="A1168" t="str">
            <v>00038317</v>
          </cell>
          <cell r="B1168" t="str">
            <v>1986-050-00 IL EVAL STURGEON</v>
          </cell>
        </row>
        <row r="1169">
          <cell r="A1169" t="str">
            <v>00031998</v>
          </cell>
          <cell r="B1169" t="str">
            <v>1986-050-00 PL LOWER COLUMBIA</v>
          </cell>
        </row>
        <row r="1170">
          <cell r="A1170" t="str">
            <v>00032003</v>
          </cell>
          <cell r="B1170" t="str">
            <v>1986-050-01 PL LOWER COLUMBIA</v>
          </cell>
        </row>
        <row r="1171">
          <cell r="A1171" t="str">
            <v>00033573</v>
          </cell>
          <cell r="B1171" t="str">
            <v>1987-047-00 PL NEZ PERCE STATL</v>
          </cell>
        </row>
        <row r="1172">
          <cell r="A1172" t="str">
            <v>00037773</v>
          </cell>
          <cell r="B1172" t="str">
            <v>1987-099-00 IL IDFG DWORSHAK</v>
          </cell>
        </row>
        <row r="1173">
          <cell r="A1173" t="str">
            <v>00033577</v>
          </cell>
          <cell r="B1173" t="str">
            <v>1987-099-00 PL IDFG ACOUSTICS-</v>
          </cell>
        </row>
        <row r="1174">
          <cell r="A1174" t="str">
            <v>00037783</v>
          </cell>
          <cell r="B1174" t="str">
            <v>1987-100-01 IL UMATILLA HABITA</v>
          </cell>
        </row>
        <row r="1175">
          <cell r="A1175" t="str">
            <v>00033547</v>
          </cell>
          <cell r="B1175" t="str">
            <v>1987-100-01 PL UMATILLA TODD</v>
          </cell>
        </row>
        <row r="1176">
          <cell r="A1176" t="str">
            <v>00038671</v>
          </cell>
          <cell r="B1176" t="str">
            <v>1987-100-02 IL UMATILLA HABITA</v>
          </cell>
        </row>
        <row r="1177">
          <cell r="A1177" t="str">
            <v>00082687</v>
          </cell>
          <cell r="B1177" t="str">
            <v>1987-100-02 PL UMATILLA BASIN</v>
          </cell>
        </row>
        <row r="1178">
          <cell r="A1178" t="str">
            <v>00038078</v>
          </cell>
          <cell r="B1178" t="str">
            <v>1987-127-00 IL SMOLT MONITORIN</v>
          </cell>
        </row>
        <row r="1179">
          <cell r="A1179" t="str">
            <v>00039152</v>
          </cell>
          <cell r="B1179" t="str">
            <v>1987-127-00 PL  SMOLT MONITORI</v>
          </cell>
        </row>
        <row r="1180">
          <cell r="A1180" t="str">
            <v>00038403</v>
          </cell>
          <cell r="B1180" t="str">
            <v>1987-401-00 IL ASSESS SMOLT CO</v>
          </cell>
        </row>
        <row r="1181">
          <cell r="A1181" t="str">
            <v>00078779</v>
          </cell>
          <cell r="B1181" t="str">
            <v>1987-401-00 PL ASSESS SMOLT CO</v>
          </cell>
        </row>
        <row r="1182">
          <cell r="A1182" t="str">
            <v>00038052</v>
          </cell>
          <cell r="B1182" t="str">
            <v>1988-022-00 IL UMATILLA RIVERB</v>
          </cell>
        </row>
        <row r="1183">
          <cell r="A1183" t="str">
            <v>00036698</v>
          </cell>
          <cell r="B1183" t="str">
            <v>1988-022-00 PL UMATILLA FISH P</v>
          </cell>
        </row>
        <row r="1184">
          <cell r="A1184" t="str">
            <v>00038054</v>
          </cell>
          <cell r="B1184" t="str">
            <v>1988-053-01 IL NE OR HATCHERY</v>
          </cell>
        </row>
        <row r="1185">
          <cell r="A1185" t="str">
            <v>00036007</v>
          </cell>
          <cell r="B1185" t="str">
            <v>1988-053-01 PL GRANDE RONDE CO</v>
          </cell>
        </row>
        <row r="1186">
          <cell r="A1186" t="str">
            <v>00036019</v>
          </cell>
          <cell r="B1186" t="str">
            <v>1988-053-01 PL GRANDE RONDE SP</v>
          </cell>
        </row>
        <row r="1187">
          <cell r="A1187" t="str">
            <v>00076908</v>
          </cell>
          <cell r="B1187" t="str">
            <v>1988-053-01 PL GRANDE RONDE/IM</v>
          </cell>
        </row>
        <row r="1188">
          <cell r="A1188" t="str">
            <v>00002648</v>
          </cell>
          <cell r="B1188" t="str">
            <v>1988-053-01 PL NE HATCH MST PL</v>
          </cell>
        </row>
        <row r="1189">
          <cell r="A1189" t="str">
            <v>00038476</v>
          </cell>
          <cell r="B1189" t="str">
            <v>1988-053-02 PL UMATILLA SUPPL</v>
          </cell>
        </row>
        <row r="1190">
          <cell r="A1190" t="str">
            <v>00037757</v>
          </cell>
          <cell r="B1190" t="str">
            <v>1988-053-03 IL HOOD RIVER PROD</v>
          </cell>
        </row>
        <row r="1191">
          <cell r="A1191" t="str">
            <v>00036360</v>
          </cell>
          <cell r="B1191" t="str">
            <v>1988-053-03 PL HOOD RIVER PROD</v>
          </cell>
        </row>
        <row r="1192">
          <cell r="A1192" t="str">
            <v>00033581</v>
          </cell>
          <cell r="B1192" t="str">
            <v>1988-053-04 PL HOOD RIVER PROD</v>
          </cell>
        </row>
        <row r="1193">
          <cell r="A1193" t="str">
            <v>00038067</v>
          </cell>
          <cell r="B1193" t="str">
            <v>1988-053-05 IL NE ORE OUTPLNTG</v>
          </cell>
        </row>
        <row r="1194">
          <cell r="A1194" t="str">
            <v>00075284</v>
          </cell>
          <cell r="B1194" t="str">
            <v>1988-053-05 PL NEOH MASTER PLA</v>
          </cell>
        </row>
        <row r="1195">
          <cell r="A1195" t="str">
            <v>00075469</v>
          </cell>
          <cell r="B1195" t="str">
            <v>1988-053-06 PL HOOD RIVER PROD</v>
          </cell>
        </row>
        <row r="1196">
          <cell r="A1196" t="str">
            <v>00075471</v>
          </cell>
          <cell r="B1196" t="str">
            <v>1988-053-07 PL PARKDALE FISH</v>
          </cell>
        </row>
        <row r="1197">
          <cell r="A1197" t="str">
            <v>00082549</v>
          </cell>
          <cell r="B1197" t="str">
            <v>1988-053-08 PL HOOD RIVER PWR</v>
          </cell>
        </row>
        <row r="1198">
          <cell r="A1198" t="str">
            <v>00103538</v>
          </cell>
          <cell r="B1198" t="str">
            <v>1988-053-12 PL HOOD RIVER STEE</v>
          </cell>
        </row>
        <row r="1199">
          <cell r="A1199" t="str">
            <v>00103541</v>
          </cell>
          <cell r="B1199" t="str">
            <v>1988-053-13 PL HOOD RIVER THRE</v>
          </cell>
        </row>
        <row r="1200">
          <cell r="A1200" t="str">
            <v>00103560</v>
          </cell>
          <cell r="B1200" t="str">
            <v>1988-053-14 PL HOOD RIVER PROG</v>
          </cell>
        </row>
        <row r="1201">
          <cell r="A1201" t="str">
            <v>00037803</v>
          </cell>
          <cell r="B1201" t="str">
            <v>1988-064-00 IL EXPRMNTL STURGE</v>
          </cell>
        </row>
        <row r="1202">
          <cell r="A1202" t="str">
            <v>00033567</v>
          </cell>
          <cell r="B1202" t="str">
            <v>1988-064-00 PL IDFG VAUGHN</v>
          </cell>
        </row>
        <row r="1203">
          <cell r="A1203" t="str">
            <v>00033561</v>
          </cell>
          <cell r="B1203" t="str">
            <v>1988-065-00 PL SUE KOOTENAI</v>
          </cell>
        </row>
        <row r="1204">
          <cell r="A1204" t="str">
            <v>00078928</v>
          </cell>
          <cell r="B1204" t="str">
            <v>1988-108-04 PL PACIFIC NW HYDR</v>
          </cell>
        </row>
        <row r="1205">
          <cell r="A1205" t="str">
            <v>00035794</v>
          </cell>
          <cell r="B1205" t="str">
            <v>1988-108-04 PL STREAMNET (CIS/</v>
          </cell>
        </row>
        <row r="1206">
          <cell r="A1206" t="str">
            <v>00038860</v>
          </cell>
          <cell r="B1206" t="str">
            <v>1988-115-00 PL YAKIMA HATCHERY</v>
          </cell>
        </row>
        <row r="1207">
          <cell r="A1207" t="str">
            <v>00095020</v>
          </cell>
          <cell r="B1207" t="str">
            <v>1988-115-00 PL YAKIMA HATCHERY</v>
          </cell>
        </row>
        <row r="1208">
          <cell r="A1208" t="str">
            <v>00002751</v>
          </cell>
          <cell r="B1208" t="str">
            <v>1988-115-12 PL E CHIN ACCLIMAT</v>
          </cell>
        </row>
        <row r="1209">
          <cell r="A1209" t="str">
            <v>00099245</v>
          </cell>
          <cell r="B1209" t="str">
            <v>1988-115-25 PL  YKFP DESIGN AN</v>
          </cell>
        </row>
        <row r="1210">
          <cell r="A1210" t="str">
            <v>00037846</v>
          </cell>
          <cell r="B1210" t="str">
            <v>1988-120-25 IL YKFP - MANAGEME</v>
          </cell>
        </row>
        <row r="1211">
          <cell r="A1211" t="str">
            <v>00079017</v>
          </cell>
          <cell r="B1211" t="str">
            <v>1988-120-25 PL YKFP MANAGEMENT</v>
          </cell>
        </row>
        <row r="1212">
          <cell r="A1212" t="str">
            <v>00090341</v>
          </cell>
          <cell r="B1212" t="str">
            <v>1988-120-26 PL - YIN HATCHERY</v>
          </cell>
        </row>
        <row r="1213">
          <cell r="A1213" t="str">
            <v>00078786</v>
          </cell>
          <cell r="B1213" t="str">
            <v>1988-156-00 PL DUCK VALLEY RES</v>
          </cell>
        </row>
        <row r="1214">
          <cell r="A1214" t="str">
            <v>00107350</v>
          </cell>
          <cell r="B1214" t="str">
            <v>1988-156-01 PL DUCK VALLEY RES</v>
          </cell>
        </row>
        <row r="1215">
          <cell r="A1215" t="str">
            <v>00040048</v>
          </cell>
          <cell r="B1215" t="str">
            <v>1989-013-00 PL PSMFC CWT</v>
          </cell>
        </row>
        <row r="1216">
          <cell r="A1216" t="str">
            <v>00038063</v>
          </cell>
          <cell r="B1216" t="str">
            <v>1989-024-01 IL EVAL UMATILLA</v>
          </cell>
        </row>
        <row r="1217">
          <cell r="A1217" t="str">
            <v>00038060</v>
          </cell>
          <cell r="B1217" t="str">
            <v>1989-027-00 IL POWER/REPAY O&amp;M</v>
          </cell>
        </row>
        <row r="1218">
          <cell r="A1218" t="str">
            <v>00036084</v>
          </cell>
          <cell r="B1218" t="str">
            <v>1989-027-00 PL UMATILLA POWER</v>
          </cell>
        </row>
        <row r="1219">
          <cell r="A1219" t="str">
            <v>00038068</v>
          </cell>
          <cell r="B1219" t="str">
            <v>1989-035-00 IL UMATILLA HATCHE</v>
          </cell>
        </row>
        <row r="1220">
          <cell r="A1220" t="str">
            <v>00037105</v>
          </cell>
          <cell r="B1220" t="str">
            <v>1989-035-00 PL UMATILLA HATCH</v>
          </cell>
        </row>
        <row r="1221">
          <cell r="A1221" t="str">
            <v>00038396</v>
          </cell>
          <cell r="B1221" t="str">
            <v>1989-062-01 IL ANNUAL WORK PLA</v>
          </cell>
        </row>
        <row r="1222">
          <cell r="A1222" t="str">
            <v>00108696</v>
          </cell>
          <cell r="B1222" t="str">
            <v>1989-062-01 PL ANNUAL WORK PLA</v>
          </cell>
        </row>
        <row r="1223">
          <cell r="A1223" t="str">
            <v>00032640</v>
          </cell>
          <cell r="B1223" t="str">
            <v>1989-062-01 PL CBFWA ANNUAL WO</v>
          </cell>
        </row>
        <row r="1224">
          <cell r="A1224" t="str">
            <v>00038674</v>
          </cell>
          <cell r="B1224" t="str">
            <v>1989-065-00 IL ANN CD WIRE</v>
          </cell>
        </row>
        <row r="1225">
          <cell r="A1225" t="str">
            <v>00040052</v>
          </cell>
          <cell r="B1225" t="str">
            <v>1989-065-00 PL USFWS CWT MISS.</v>
          </cell>
        </row>
        <row r="1226">
          <cell r="A1226" t="str">
            <v>00040044</v>
          </cell>
          <cell r="B1226" t="str">
            <v>1989-066-00 PL WASHINGTON CWT</v>
          </cell>
        </row>
        <row r="1227">
          <cell r="A1227" t="str">
            <v>00040053</v>
          </cell>
          <cell r="B1227" t="str">
            <v>1989-069-00 PL ODFW CWT MISS.</v>
          </cell>
        </row>
        <row r="1228">
          <cell r="A1228" t="str">
            <v>00032529</v>
          </cell>
          <cell r="B1228" t="str">
            <v>1989-072-01 PL DOE-ORNL ISRP S</v>
          </cell>
        </row>
        <row r="1229">
          <cell r="A1229" t="str">
            <v>00038684</v>
          </cell>
          <cell r="B1229" t="str">
            <v>1989-096-00 IL GENTIC MON/EVAL</v>
          </cell>
        </row>
        <row r="1230">
          <cell r="A1230" t="str">
            <v>00089005</v>
          </cell>
          <cell r="B1230" t="str">
            <v>1989-096-00 PL GENETIC M &amp; E</v>
          </cell>
        </row>
        <row r="1231">
          <cell r="A1231" t="str">
            <v>00036687</v>
          </cell>
          <cell r="B1231" t="str">
            <v>1989-098-00 CN IDAHO SUPPLEMEN</v>
          </cell>
        </row>
        <row r="1232">
          <cell r="A1232" t="str">
            <v>00038686</v>
          </cell>
          <cell r="B1232" t="str">
            <v>1989-098-00 IL EVAL SUMMLMTG</v>
          </cell>
        </row>
        <row r="1233">
          <cell r="A1233" t="str">
            <v>00106021</v>
          </cell>
          <cell r="B1233" t="str">
            <v>1989-098-00 PL EVALUATION OF S</v>
          </cell>
        </row>
        <row r="1234">
          <cell r="A1234" t="str">
            <v>00092280</v>
          </cell>
          <cell r="B1234" t="str">
            <v>1989-098-00 SALMON SUPPLEMENTA</v>
          </cell>
        </row>
        <row r="1235">
          <cell r="A1235" t="str">
            <v>00036932</v>
          </cell>
          <cell r="B1235" t="str">
            <v>1989-098-01 PL IDAHO SUPPLEMEN</v>
          </cell>
        </row>
        <row r="1236">
          <cell r="A1236" t="str">
            <v>00083723</v>
          </cell>
          <cell r="B1236" t="str">
            <v>1989-098-01 PL SALMON SUPPLEME</v>
          </cell>
        </row>
        <row r="1237">
          <cell r="A1237" t="str">
            <v>00038688</v>
          </cell>
          <cell r="B1237" t="str">
            <v>1989-098-02 IL SALMON SUPPLE</v>
          </cell>
        </row>
        <row r="1238">
          <cell r="A1238" t="str">
            <v>00035790</v>
          </cell>
          <cell r="B1238" t="str">
            <v>1989-098-02 PL SALMON SUPPLEME</v>
          </cell>
        </row>
        <row r="1239">
          <cell r="A1239" t="str">
            <v>00037723</v>
          </cell>
          <cell r="B1239" t="str">
            <v>1989-098-03 PL SUPP STUDIES ID</v>
          </cell>
        </row>
        <row r="1240">
          <cell r="A1240" t="str">
            <v>00038404</v>
          </cell>
          <cell r="B1240" t="str">
            <v>1989-107-00 IL STATISTICAL SUP</v>
          </cell>
        </row>
        <row r="1241">
          <cell r="A1241" t="str">
            <v>00037210</v>
          </cell>
          <cell r="B1241" t="str">
            <v>1989-107-00 PL STATISTICAL SUP</v>
          </cell>
        </row>
        <row r="1242">
          <cell r="A1242" t="str">
            <v>00108441</v>
          </cell>
          <cell r="B1242" t="str">
            <v>1989-108-00 PL COLUMBIA RIVER</v>
          </cell>
        </row>
        <row r="1243">
          <cell r="A1243" t="str">
            <v>00084903</v>
          </cell>
          <cell r="B1243" t="str">
            <v>1989-108-00 PL MODELING &amp; EVAL</v>
          </cell>
        </row>
        <row r="1244">
          <cell r="A1244" t="str">
            <v>00037104</v>
          </cell>
          <cell r="B1244" t="str">
            <v>198902400 PL UMATILLA PASSAGE</v>
          </cell>
        </row>
        <row r="1245">
          <cell r="A1245" t="str">
            <v>00037102</v>
          </cell>
          <cell r="B1245" t="str">
            <v>1990-005-00 PL UMATILLA HATCHE</v>
          </cell>
        </row>
        <row r="1246">
          <cell r="A1246" t="str">
            <v>00037103</v>
          </cell>
          <cell r="B1246" t="str">
            <v>1990-005-01 PL UMATILLA NAT M&amp;</v>
          </cell>
        </row>
        <row r="1247">
          <cell r="A1247" t="str">
            <v>00033575</v>
          </cell>
          <cell r="B1247" t="str">
            <v>1990-018-00 PL RBT/HAB. COLEVI</v>
          </cell>
        </row>
        <row r="1248">
          <cell r="A1248" t="str">
            <v>00038669</v>
          </cell>
          <cell r="B1248" t="str">
            <v>1990-025-00 IL RIVER WETLAND R</v>
          </cell>
        </row>
        <row r="1249">
          <cell r="A1249" t="str">
            <v>00037753</v>
          </cell>
          <cell r="B1249" t="str">
            <v>1990-044-00 IL STRM SURVEY HTC</v>
          </cell>
        </row>
        <row r="1250">
          <cell r="A1250" t="str">
            <v>00033496</v>
          </cell>
          <cell r="B1250" t="str">
            <v>1990-044-00 PL CDA FISHERIES</v>
          </cell>
        </row>
        <row r="1251">
          <cell r="A1251" t="str">
            <v>00037754</v>
          </cell>
          <cell r="B1251" t="str">
            <v>1990-044-01 IL LAKE CREEK LAND</v>
          </cell>
        </row>
        <row r="1252">
          <cell r="A1252" t="str">
            <v>00035662</v>
          </cell>
          <cell r="B1252" t="str">
            <v>1990-044-01 PD LAKE CR ACQUI</v>
          </cell>
        </row>
        <row r="1253">
          <cell r="A1253" t="str">
            <v>00090374</v>
          </cell>
          <cell r="B1253" t="str">
            <v>1990-044-01 PD LAKE CR LAND AC</v>
          </cell>
        </row>
        <row r="1254">
          <cell r="A1254" t="str">
            <v>00037756</v>
          </cell>
          <cell r="B1254" t="str">
            <v>1990-044-02 IL COEUR D'ALENE T</v>
          </cell>
        </row>
        <row r="1255">
          <cell r="A1255" t="str">
            <v>00035663</v>
          </cell>
          <cell r="B1255" t="str">
            <v>1990-044-02 PD CDA TROUT PROD</v>
          </cell>
        </row>
        <row r="1256">
          <cell r="A1256" t="str">
            <v>00082614</v>
          </cell>
          <cell r="B1256" t="str">
            <v>1990-052-00 PL PERFORMANCE/STO</v>
          </cell>
        </row>
        <row r="1257">
          <cell r="A1257" t="str">
            <v>00106259</v>
          </cell>
          <cell r="B1257" t="str">
            <v>1990-055-00 PL SUPPLEMENTATION</v>
          </cell>
        </row>
        <row r="1258">
          <cell r="A1258" t="str">
            <v>00078189</v>
          </cell>
          <cell r="B1258" t="str">
            <v>1990-077-00 PL NORTHERN PIKEMI</v>
          </cell>
        </row>
        <row r="1259">
          <cell r="A1259" t="str">
            <v>00078191</v>
          </cell>
          <cell r="B1259" t="str">
            <v>1990-078-00 PL EVALUATE PREDAT</v>
          </cell>
        </row>
        <row r="1260">
          <cell r="A1260" t="str">
            <v>00038075</v>
          </cell>
          <cell r="B1260" t="str">
            <v>1990-080-00 IL COLUMBIA BASIN</v>
          </cell>
        </row>
        <row r="1261">
          <cell r="A1261" t="str">
            <v>00075976</v>
          </cell>
          <cell r="B1261" t="str">
            <v>1990-080-00 IL COLUMBIA BASIN</v>
          </cell>
        </row>
        <row r="1262">
          <cell r="A1262" t="str">
            <v>00038248</v>
          </cell>
          <cell r="B1262" t="str">
            <v>1990-080-00 OM COLUMBIA BASIN</v>
          </cell>
        </row>
        <row r="1263">
          <cell r="A1263" t="str">
            <v>00031999</v>
          </cell>
          <cell r="B1263" t="str">
            <v>1990-080-01 PL PIT TAG PURCHAS</v>
          </cell>
        </row>
        <row r="1264">
          <cell r="A1264" t="str">
            <v>00037648</v>
          </cell>
          <cell r="B1264" t="str">
            <v>1990-092-00 PL WANAKET WL MITI</v>
          </cell>
        </row>
        <row r="1265">
          <cell r="A1265" t="str">
            <v>00038050</v>
          </cell>
          <cell r="B1265" t="str">
            <v>1990-093-00 IL GENETIC ANALYSE</v>
          </cell>
        </row>
        <row r="1266">
          <cell r="A1266" t="str">
            <v>00037043</v>
          </cell>
          <cell r="B1266" t="str">
            <v>1990-093-00 PL GENETIC ANALYSI</v>
          </cell>
        </row>
        <row r="1267">
          <cell r="A1267" t="str">
            <v>00038440</v>
          </cell>
          <cell r="B1267" t="str">
            <v>1991-019-01 IL HUNGRY HORSE MI</v>
          </cell>
        </row>
        <row r="1268">
          <cell r="A1268" t="str">
            <v>00035918</v>
          </cell>
          <cell r="B1268" t="str">
            <v>1991-019-01 PL HHR LAKE MONITO</v>
          </cell>
        </row>
        <row r="1269">
          <cell r="A1269" t="str">
            <v>00038443</v>
          </cell>
          <cell r="B1269" t="str">
            <v>1991-019-03 IL HUNGRY HORSE MI</v>
          </cell>
        </row>
        <row r="1270">
          <cell r="A1270" t="str">
            <v>00091132</v>
          </cell>
          <cell r="B1270" t="str">
            <v>1991-019-03 PL HUNGRY HORSE HA</v>
          </cell>
        </row>
        <row r="1271">
          <cell r="A1271" t="str">
            <v>00111061</v>
          </cell>
          <cell r="B1271" t="str">
            <v>1991-019-03 PL HUNGRY HORSE MI</v>
          </cell>
        </row>
        <row r="1272">
          <cell r="A1272" t="str">
            <v>00002311</v>
          </cell>
          <cell r="B1272" t="str">
            <v>1991-019-04 HHR MITIGATION</v>
          </cell>
        </row>
        <row r="1273">
          <cell r="A1273" t="str">
            <v>00038444</v>
          </cell>
          <cell r="B1273" t="str">
            <v>1991-019-04 IL HUNGRY HORSE MI</v>
          </cell>
        </row>
        <row r="1274">
          <cell r="A1274" t="str">
            <v>00032339</v>
          </cell>
          <cell r="B1274" t="str">
            <v>1991-019-04 PL HHR MITIGATION</v>
          </cell>
        </row>
        <row r="1275">
          <cell r="A1275" t="str">
            <v>00038432</v>
          </cell>
          <cell r="B1275" t="str">
            <v>1991-028-00 IL PIT TAG WILD</v>
          </cell>
        </row>
        <row r="1276">
          <cell r="A1276" t="str">
            <v>00084902</v>
          </cell>
          <cell r="B1276" t="str">
            <v>1991-028-00 PL  PIT TAGGING WI</v>
          </cell>
        </row>
        <row r="1277">
          <cell r="A1277" t="str">
            <v>00037842</v>
          </cell>
          <cell r="B1277" t="str">
            <v>1991-029-00 IL POST RELEASE</v>
          </cell>
        </row>
        <row r="1278">
          <cell r="A1278" t="str">
            <v>00082624</v>
          </cell>
          <cell r="B1278" t="str">
            <v>1991-029-00 PL POST-RELEASE AT</v>
          </cell>
        </row>
        <row r="1279">
          <cell r="A1279" t="str">
            <v>00033543</v>
          </cell>
          <cell r="B1279" t="str">
            <v>1991-046-00 PL SPOKANE TRIBAL</v>
          </cell>
        </row>
        <row r="1280">
          <cell r="A1280" t="str">
            <v>00074741</v>
          </cell>
          <cell r="B1280" t="str">
            <v>1991-047-00 PL SHERMAN CR HATC</v>
          </cell>
        </row>
        <row r="1281">
          <cell r="A1281" t="str">
            <v>00032419</v>
          </cell>
          <cell r="B1281" t="str">
            <v>1991-047-00 PL SHERMAN CREEK H</v>
          </cell>
        </row>
        <row r="1282">
          <cell r="A1282" t="str">
            <v>00038431</v>
          </cell>
          <cell r="B1282" t="str">
            <v>1991-051-00 IL M&amp;E STATISTICAL</v>
          </cell>
        </row>
        <row r="1283">
          <cell r="A1283" t="str">
            <v>00038871</v>
          </cell>
          <cell r="B1283" t="str">
            <v>1991-051-00 PL M&amp;E STATISTICAL</v>
          </cell>
        </row>
        <row r="1284">
          <cell r="A1284" t="str">
            <v>00037767</v>
          </cell>
          <cell r="B1284" t="str">
            <v>1991-055-00 PL NATURAL REARING</v>
          </cell>
        </row>
        <row r="1285">
          <cell r="A1285" t="str">
            <v>00038318</v>
          </cell>
          <cell r="B1285" t="str">
            <v>1991-057-00 IL YAKIMA PHASE 2</v>
          </cell>
        </row>
        <row r="1286">
          <cell r="A1286" t="str">
            <v>00079100</v>
          </cell>
          <cell r="B1286" t="str">
            <v>1991-057-00 PL YAKIMA PHASE 2</v>
          </cell>
        </row>
        <row r="1287">
          <cell r="A1287" t="str">
            <v>00036328</v>
          </cell>
          <cell r="B1287" t="str">
            <v>1991-060-00 PL KALISPELL PEND</v>
          </cell>
        </row>
        <row r="1288">
          <cell r="A1288" t="str">
            <v>00033553</v>
          </cell>
          <cell r="B1288" t="str">
            <v>1991-061-00 PL SWANSON LAKES</v>
          </cell>
        </row>
        <row r="1289">
          <cell r="A1289" t="str">
            <v>00084694</v>
          </cell>
          <cell r="B1289" t="str">
            <v>1991-062-00 PL SPOKANE TRIBE</v>
          </cell>
        </row>
        <row r="1290">
          <cell r="A1290" t="str">
            <v>00036953</v>
          </cell>
          <cell r="B1290" t="str">
            <v>1991-071-00  PL SOCKEYE SALMON</v>
          </cell>
        </row>
        <row r="1291">
          <cell r="A1291" t="str">
            <v>00083823</v>
          </cell>
          <cell r="B1291" t="str">
            <v>1991-072-00 PL REDFISH LAKE SO</v>
          </cell>
        </row>
        <row r="1292">
          <cell r="A1292" t="str">
            <v>00038691</v>
          </cell>
          <cell r="B1292" t="str">
            <v>1991-073-00 IL IDAHO NAT PRODU</v>
          </cell>
        </row>
        <row r="1293">
          <cell r="A1293" t="str">
            <v>00089003</v>
          </cell>
          <cell r="B1293" t="str">
            <v>1991-073-00 PL ID NATURAL PROD</v>
          </cell>
        </row>
        <row r="1294">
          <cell r="A1294" t="str">
            <v>00038319</v>
          </cell>
          <cell r="B1294" t="str">
            <v>1991-075-00 IL YAKIMA PHASE LI</v>
          </cell>
        </row>
        <row r="1295">
          <cell r="A1295" t="str">
            <v>00038600</v>
          </cell>
          <cell r="B1295" t="str">
            <v>1991-075-00 PL YAKIMA PH2 SCRE</v>
          </cell>
        </row>
        <row r="1296">
          <cell r="A1296" t="str">
            <v>00079105</v>
          </cell>
          <cell r="B1296" t="str">
            <v>1991-075-00 PL YAKIMA PHASE 2</v>
          </cell>
        </row>
        <row r="1297">
          <cell r="A1297" t="str">
            <v>00082913</v>
          </cell>
          <cell r="B1297" t="str">
            <v>1991-075-03 PL YAKIMA SC CONST</v>
          </cell>
        </row>
        <row r="1298">
          <cell r="A1298" t="str">
            <v>00109733</v>
          </cell>
          <cell r="B1298" t="str">
            <v>1991-075-04 PL SOUTH NACHES FI</v>
          </cell>
        </row>
        <row r="1299">
          <cell r="A1299" t="str">
            <v>00038678</v>
          </cell>
          <cell r="B1299" t="str">
            <v>1991-078-00 IL BURLINGTON BOTT</v>
          </cell>
        </row>
        <row r="1300">
          <cell r="A1300" t="str">
            <v>00082554</v>
          </cell>
          <cell r="B1300" t="str">
            <v>1991-078-00 PL BURLINGTON BOTT</v>
          </cell>
        </row>
        <row r="1301">
          <cell r="A1301" t="str">
            <v>00032335</v>
          </cell>
          <cell r="B1301" t="str">
            <v>199101903 PL HHR MITIGATION-HA</v>
          </cell>
        </row>
        <row r="1302">
          <cell r="A1302" t="str">
            <v>00038913</v>
          </cell>
          <cell r="B1302" t="str">
            <v>199107500 YAKIMA PHASE II FISH</v>
          </cell>
        </row>
        <row r="1303">
          <cell r="A1303" t="str">
            <v>00038320</v>
          </cell>
          <cell r="B1303" t="str">
            <v>1992-009-00 IL YAKIMA SCREENS</v>
          </cell>
        </row>
        <row r="1304">
          <cell r="A1304" t="str">
            <v>00038912</v>
          </cell>
          <cell r="B1304" t="str">
            <v>1992-009-00 PL O&amp;M YAKIMA PHAS</v>
          </cell>
        </row>
        <row r="1305">
          <cell r="A1305" t="str">
            <v>00079106</v>
          </cell>
          <cell r="B1305" t="str">
            <v>1992-009-00 PL YAKIMA PHA2 SCR</v>
          </cell>
        </row>
        <row r="1306">
          <cell r="A1306" t="str">
            <v>00038390</v>
          </cell>
          <cell r="B1306" t="str">
            <v>1992-010-00 IL HABITAT IMPRVMT</v>
          </cell>
        </row>
        <row r="1307">
          <cell r="A1307" t="str">
            <v>00084140</v>
          </cell>
          <cell r="B1307" t="str">
            <v>1992-010-00 PL FT HALL BOTTOMS</v>
          </cell>
        </row>
        <row r="1308">
          <cell r="A1308" t="str">
            <v>00091143</v>
          </cell>
          <cell r="B1308" t="str">
            <v>1992-010-00 PL FT HALL BOTTOMS</v>
          </cell>
        </row>
        <row r="1309">
          <cell r="A1309" t="str">
            <v>00089004</v>
          </cell>
          <cell r="B1309" t="str">
            <v>1992-022-00 PL PHYSIO ASSESSME</v>
          </cell>
        </row>
        <row r="1310">
          <cell r="A1310" t="str">
            <v>00113902</v>
          </cell>
          <cell r="B1310" t="str">
            <v>1992-024-00 PL ENHANCED COLUMB</v>
          </cell>
        </row>
        <row r="1311">
          <cell r="A1311" t="str">
            <v>00037755</v>
          </cell>
          <cell r="B1311" t="str">
            <v>1992-024-09 IL LAW ENFORCEMENT</v>
          </cell>
        </row>
        <row r="1312">
          <cell r="A1312" t="str">
            <v>00038836</v>
          </cell>
          <cell r="B1312" t="str">
            <v>1992-026-01 PL GRAND RONDE MO</v>
          </cell>
        </row>
        <row r="1313">
          <cell r="A1313" t="str">
            <v>00087608</v>
          </cell>
          <cell r="B1313" t="str">
            <v>1992-026-01 PL GRANDE RONDE MO</v>
          </cell>
        </row>
        <row r="1314">
          <cell r="A1314" t="str">
            <v>00076500</v>
          </cell>
          <cell r="B1314" t="str">
            <v>1992-026-03 PL MODEL WATERSHED</v>
          </cell>
        </row>
        <row r="1315">
          <cell r="A1315" t="str">
            <v>00036527</v>
          </cell>
          <cell r="B1315" t="str">
            <v>1992-026-04 PL GRANDE RONDE</v>
          </cell>
        </row>
        <row r="1316">
          <cell r="A1316" t="str">
            <v>00037944</v>
          </cell>
          <cell r="B1316" t="str">
            <v>1992-040-00 IL REDFISH LAKE SO</v>
          </cell>
        </row>
        <row r="1317">
          <cell r="A1317" t="str">
            <v>00037038</v>
          </cell>
          <cell r="B1317" t="str">
            <v>1992-040-00 PL SOCKEYE CAPTIVE</v>
          </cell>
        </row>
        <row r="1318">
          <cell r="A1318" t="str">
            <v>00074740</v>
          </cell>
          <cell r="B1318" t="str">
            <v>1992-048-00 PL HELLSGATE WINTE</v>
          </cell>
        </row>
        <row r="1319">
          <cell r="A1319" t="str">
            <v>00037779</v>
          </cell>
          <cell r="B1319" t="str">
            <v>1992-059-00 IL AMAZON BASIN/EU</v>
          </cell>
        </row>
        <row r="1320">
          <cell r="A1320" t="str">
            <v>00033572</v>
          </cell>
          <cell r="B1320" t="str">
            <v>1992-059-00 PL AMAZON/WILL. TN</v>
          </cell>
        </row>
        <row r="1321">
          <cell r="A1321" t="str">
            <v>00037720</v>
          </cell>
          <cell r="B1321" t="str">
            <v>1992-061-00 IL PEND ORIELLE WE</v>
          </cell>
        </row>
        <row r="1322">
          <cell r="A1322" t="str">
            <v>00002349</v>
          </cell>
          <cell r="B1322" t="str">
            <v>1992-061-00 PL WETLAND IDF&amp;G 1</v>
          </cell>
        </row>
        <row r="1323">
          <cell r="A1323" t="str">
            <v>00035667</v>
          </cell>
          <cell r="B1323" t="str">
            <v>1992-061-02 PL ALBENI FALLS WL</v>
          </cell>
        </row>
        <row r="1324">
          <cell r="A1324" t="str">
            <v>00107774</v>
          </cell>
          <cell r="B1324" t="str">
            <v>1992-061-03 PL PEND OREILLE WI</v>
          </cell>
        </row>
        <row r="1325">
          <cell r="A1325" t="str">
            <v>00104511</v>
          </cell>
          <cell r="B1325" t="str">
            <v>1992-061-05 PL ALBENI  FALLS</v>
          </cell>
        </row>
        <row r="1326">
          <cell r="A1326" t="str">
            <v>00104915</v>
          </cell>
          <cell r="B1326" t="str">
            <v>1992-061-06 PL ALBENI FALLS WL</v>
          </cell>
        </row>
        <row r="1327">
          <cell r="A1327" t="str">
            <v>00090710</v>
          </cell>
          <cell r="B1327" t="str">
            <v>1992-062-00 PL LOWER YAKIMA VA</v>
          </cell>
        </row>
        <row r="1328">
          <cell r="A1328" t="str">
            <v>00089198</v>
          </cell>
          <cell r="B1328" t="str">
            <v>1992-068-00 PL WILLAMETTE BASI</v>
          </cell>
        </row>
        <row r="1329">
          <cell r="A1329" t="str">
            <v>00097254</v>
          </cell>
          <cell r="B1329" t="str">
            <v>1992-073-00 CL AUTOMATED FISH</v>
          </cell>
        </row>
        <row r="1330">
          <cell r="A1330" t="str">
            <v>00038430</v>
          </cell>
          <cell r="B1330" t="str">
            <v>1993-029-00 IL SURVIVAL EST</v>
          </cell>
        </row>
        <row r="1331">
          <cell r="A1331" t="str">
            <v>00082720</v>
          </cell>
          <cell r="B1331" t="str">
            <v>1993-029-00 PL SURVIVAL EST-PA</v>
          </cell>
        </row>
        <row r="1332">
          <cell r="A1332" t="str">
            <v>00077356</v>
          </cell>
          <cell r="B1332" t="str">
            <v>1993-035-01 PL RED RIVER RESTO</v>
          </cell>
        </row>
        <row r="1333">
          <cell r="A1333" t="str">
            <v>00091406</v>
          </cell>
          <cell r="B1333" t="str">
            <v>1993-036-00 PL HAYSFORK GLORY</v>
          </cell>
        </row>
        <row r="1334">
          <cell r="A1334" t="str">
            <v>00033578</v>
          </cell>
          <cell r="B1334" t="str">
            <v>1993-037-01 PL TECH. ASSISTANC</v>
          </cell>
        </row>
        <row r="1335">
          <cell r="A1335" t="str">
            <v>00105277</v>
          </cell>
          <cell r="B1335" t="str">
            <v>1993-038-00 PL N FK. JOHN DAY</v>
          </cell>
        </row>
        <row r="1336">
          <cell r="A1336" t="str">
            <v>00038677</v>
          </cell>
          <cell r="B1336" t="str">
            <v>1993-040-00 IL FIFTEENMILE CRK</v>
          </cell>
        </row>
        <row r="1337">
          <cell r="A1337" t="str">
            <v>00083854</v>
          </cell>
          <cell r="B1337" t="str">
            <v>1993-040-00 PL FIFTEENMILE CRK</v>
          </cell>
        </row>
        <row r="1338">
          <cell r="A1338" t="str">
            <v>00099455</v>
          </cell>
          <cell r="B1338" t="str">
            <v>1993-040-01 PL 15 MILE CRK STE</v>
          </cell>
        </row>
        <row r="1339">
          <cell r="A1339" t="str">
            <v>00037945</v>
          </cell>
          <cell r="B1339" t="str">
            <v>1993-056-00 IL DEMONSTRATION</v>
          </cell>
        </row>
        <row r="1340">
          <cell r="A1340" t="str">
            <v>00082133</v>
          </cell>
          <cell r="B1340" t="str">
            <v>1993-056-00 PL DEMONSTR OF CAP</v>
          </cell>
        </row>
        <row r="1341">
          <cell r="A1341" t="str">
            <v>00082623</v>
          </cell>
          <cell r="B1341" t="str">
            <v>1993-056-00 PL DEMONSTR OF CAP</v>
          </cell>
        </row>
        <row r="1342">
          <cell r="A1342" t="str">
            <v>00032126</v>
          </cell>
          <cell r="B1342" t="str">
            <v>1993-060-00 PL SELECT AREA FIS</v>
          </cell>
        </row>
        <row r="1343">
          <cell r="A1343" t="str">
            <v>00032127</v>
          </cell>
          <cell r="B1343" t="str">
            <v>1993-060-01 PL SELECT AREA FIS</v>
          </cell>
        </row>
        <row r="1344">
          <cell r="A1344" t="str">
            <v>00032125</v>
          </cell>
          <cell r="B1344" t="str">
            <v>1993-060-02 PL SELECT AREA FIS</v>
          </cell>
        </row>
        <row r="1345">
          <cell r="A1345" t="str">
            <v>00083495</v>
          </cell>
          <cell r="B1345" t="str">
            <v>1993-062-00 PL UPPER SALMON</v>
          </cell>
        </row>
        <row r="1346">
          <cell r="A1346" t="str">
            <v>00036429</v>
          </cell>
          <cell r="B1346" t="str">
            <v>1993-062-00 PL UPPER SALMON R</v>
          </cell>
        </row>
        <row r="1347">
          <cell r="A1347" t="str">
            <v>00037106</v>
          </cell>
          <cell r="B1347" t="str">
            <v>1993-066-00 PL OREGON FISH SCR</v>
          </cell>
        </row>
        <row r="1348">
          <cell r="A1348" t="str">
            <v>00037859</v>
          </cell>
          <cell r="B1348" t="str">
            <v>1994-015-00 IL IDAHO FISH SCRE</v>
          </cell>
        </row>
        <row r="1349">
          <cell r="A1349" t="str">
            <v>00083477</v>
          </cell>
          <cell r="B1349" t="str">
            <v>1994-015-00 PL UPPER SALMON R</v>
          </cell>
        </row>
        <row r="1350">
          <cell r="A1350" t="str">
            <v>00036433</v>
          </cell>
          <cell r="B1350" t="str">
            <v>1994-017-00 PL UPPER SALMON</v>
          </cell>
        </row>
        <row r="1351">
          <cell r="A1351" t="str">
            <v>00036532</v>
          </cell>
          <cell r="B1351" t="str">
            <v>1994-018-00 PL PATAHA WATER</v>
          </cell>
        </row>
        <row r="1352">
          <cell r="A1352" t="str">
            <v>00082156</v>
          </cell>
          <cell r="B1352" t="str">
            <v>1994-018-05 PL IMPLEMENT ASOTI</v>
          </cell>
        </row>
        <row r="1353">
          <cell r="A1353" t="str">
            <v>00038598</v>
          </cell>
          <cell r="B1353" t="str">
            <v>1994-018-06 PL TUCANNON MODEL</v>
          </cell>
        </row>
        <row r="1354">
          <cell r="A1354" t="str">
            <v>00037839</v>
          </cell>
          <cell r="B1354" t="str">
            <v>1994-026-00 IL PACIFIC LAMPREY</v>
          </cell>
        </row>
        <row r="1355">
          <cell r="A1355" t="str">
            <v>00075882</v>
          </cell>
          <cell r="B1355" t="str">
            <v>1994-026-00 PL LAMPREY RESEARC</v>
          </cell>
        </row>
        <row r="1356">
          <cell r="A1356" t="str">
            <v>00037709</v>
          </cell>
          <cell r="B1356" t="str">
            <v>1994-033-00 IL FISH PASSAGE CE</v>
          </cell>
        </row>
        <row r="1357">
          <cell r="A1357" t="str">
            <v>00037194</v>
          </cell>
          <cell r="B1357" t="str">
            <v>1994-033-00 PL FISH PASSAGE CE</v>
          </cell>
        </row>
        <row r="1358">
          <cell r="A1358" t="str">
            <v>00037843</v>
          </cell>
          <cell r="B1358" t="str">
            <v>1994-034-00 IL UPPER CLEARWATE</v>
          </cell>
        </row>
        <row r="1359">
          <cell r="A1359" t="str">
            <v>00036166</v>
          </cell>
          <cell r="B1359" t="str">
            <v>1994-034-00 PL ASSESSING SUMME</v>
          </cell>
        </row>
        <row r="1360">
          <cell r="A1360" t="str">
            <v>00036792</v>
          </cell>
          <cell r="B1360" t="str">
            <v>1994-039-00 PL WALLOWA COUNTY</v>
          </cell>
        </row>
        <row r="1361">
          <cell r="A1361" t="str">
            <v>00087671</v>
          </cell>
          <cell r="B1361" t="str">
            <v>1994-042-00 PL TROUT CREEK OP</v>
          </cell>
        </row>
        <row r="1362">
          <cell r="A1362" t="str">
            <v>00037797</v>
          </cell>
          <cell r="B1362" t="str">
            <v>1994-043-00 IL LAKE ROOSEVELT</v>
          </cell>
        </row>
        <row r="1363">
          <cell r="A1363" t="str">
            <v>00033566</v>
          </cell>
          <cell r="B1363" t="str">
            <v>1994-043-00 PL SPOKANE DATA CO</v>
          </cell>
        </row>
        <row r="1364">
          <cell r="A1364" t="str">
            <v>00103065</v>
          </cell>
          <cell r="B1364" t="str">
            <v>1994-044-00 PL SAGEBRUSH FLAT</v>
          </cell>
        </row>
        <row r="1365">
          <cell r="A1365" t="str">
            <v>00033552</v>
          </cell>
          <cell r="B1365" t="str">
            <v>1994-047-00 PL PEND OREILLE</v>
          </cell>
        </row>
        <row r="1366">
          <cell r="A1366" t="str">
            <v>00037798</v>
          </cell>
          <cell r="B1366" t="str">
            <v>1994-049-00 IL KOOTENAI RIVER</v>
          </cell>
        </row>
        <row r="1367">
          <cell r="A1367" t="str">
            <v>00033557</v>
          </cell>
          <cell r="B1367" t="str">
            <v>1994-049-00 PL CHARLIE KOOTENA</v>
          </cell>
        </row>
        <row r="1368">
          <cell r="A1368" t="str">
            <v>00089479</v>
          </cell>
          <cell r="B1368" t="str">
            <v>1994-050-00 PL SALMON RIVER O</v>
          </cell>
        </row>
        <row r="1369">
          <cell r="A1369" t="str">
            <v>00038441</v>
          </cell>
          <cell r="B1369" t="str">
            <v>1994-053-00 IL BULL TROUT ASSE</v>
          </cell>
        </row>
        <row r="1370">
          <cell r="A1370" t="str">
            <v>00032336</v>
          </cell>
          <cell r="B1370" t="str">
            <v>1994-053-00 PL WILLAMETTE BULL</v>
          </cell>
        </row>
        <row r="1371">
          <cell r="A1371" t="str">
            <v>00038442</v>
          </cell>
          <cell r="B1371" t="str">
            <v>1994-054-00 IL BULL TROUT LIFE</v>
          </cell>
        </row>
        <row r="1372">
          <cell r="A1372" t="str">
            <v>00032340</v>
          </cell>
          <cell r="B1372" t="str">
            <v>1994-054-00 PL NEOR BULL TROUT</v>
          </cell>
        </row>
        <row r="1373">
          <cell r="A1373" t="str">
            <v>00082763</v>
          </cell>
          <cell r="B1373" t="str">
            <v>1994-059-00 PL YAKIMA BASIN EN</v>
          </cell>
        </row>
        <row r="1374">
          <cell r="A1374" t="str">
            <v>00037806</v>
          </cell>
          <cell r="B1374" t="str">
            <v>1994-069-00 IL SPAWNING HABITA</v>
          </cell>
        </row>
        <row r="1375">
          <cell r="A1375" t="str">
            <v>00032350</v>
          </cell>
          <cell r="B1375" t="str">
            <v>1994-069-00 PL SPAWNING HABITA</v>
          </cell>
        </row>
        <row r="1376">
          <cell r="A1376" t="str">
            <v>00084762</v>
          </cell>
          <cell r="B1376" t="str">
            <v>1995 027-00 PL LAKE ROOS. STU</v>
          </cell>
        </row>
        <row r="1377">
          <cell r="A1377" t="str">
            <v>00038445</v>
          </cell>
          <cell r="B1377" t="str">
            <v>1995-001-00 IL KALISPEL TRIBE</v>
          </cell>
        </row>
        <row r="1378">
          <cell r="A1378" t="str">
            <v>00081409</v>
          </cell>
          <cell r="B1378" t="str">
            <v>1995-001-00 PL HABITAT IMPROVE</v>
          </cell>
        </row>
        <row r="1379">
          <cell r="A1379" t="str">
            <v>00032346</v>
          </cell>
          <cell r="B1379" t="str">
            <v>1995-001-02 PL BASS O/M - KAL</v>
          </cell>
        </row>
        <row r="1380">
          <cell r="A1380" t="str">
            <v>00105185</v>
          </cell>
          <cell r="B1380" t="str">
            <v>1995-001-02 PL KALISPEL HATCHE</v>
          </cell>
        </row>
        <row r="1381">
          <cell r="A1381" t="str">
            <v>00107252</v>
          </cell>
          <cell r="B1381" t="str">
            <v>1995-001-02 PL KALISPEL POND M</v>
          </cell>
        </row>
        <row r="1382">
          <cell r="A1382" t="str">
            <v>00108328</v>
          </cell>
          <cell r="B1382" t="str">
            <v>1995-001-02PL KALISPEL BASS HA</v>
          </cell>
        </row>
        <row r="1383">
          <cell r="A1383" t="str">
            <v>00091135</v>
          </cell>
          <cell r="B1383" t="str">
            <v>1995-001-03 PL KALISPEL RESIDE</v>
          </cell>
        </row>
        <row r="1384">
          <cell r="A1384" t="str">
            <v>00038446</v>
          </cell>
          <cell r="B1384" t="str">
            <v>1995-004-00 IL LIBBY RESERVOIR</v>
          </cell>
        </row>
        <row r="1385">
          <cell r="A1385" t="str">
            <v>00091136</v>
          </cell>
          <cell r="B1385" t="str">
            <v>1995-004-00 PL LIBBY MITIGATIO</v>
          </cell>
        </row>
        <row r="1386">
          <cell r="A1386" t="str">
            <v>00038447</v>
          </cell>
          <cell r="B1386" t="str">
            <v>1995-006-00 IL COMPREHENSIVE</v>
          </cell>
        </row>
        <row r="1387">
          <cell r="A1387" t="str">
            <v>00091147</v>
          </cell>
          <cell r="B1387" t="str">
            <v>1995-006-00 PL COMPREHENSIVE</v>
          </cell>
        </row>
        <row r="1388">
          <cell r="A1388" t="str">
            <v>00037769</v>
          </cell>
          <cell r="B1388" t="str">
            <v>1995-007-00 IL HOOD RIVER PROD</v>
          </cell>
        </row>
        <row r="1389">
          <cell r="A1389" t="str">
            <v>00033554</v>
          </cell>
          <cell r="B1389" t="str">
            <v>1995-009-00 PL LAKE ROOSEVELT</v>
          </cell>
        </row>
        <row r="1390">
          <cell r="A1390" t="str">
            <v>00078604</v>
          </cell>
          <cell r="B1390" t="str">
            <v>1995-011-00 PL CF. JO. KOK. EN</v>
          </cell>
        </row>
        <row r="1391">
          <cell r="A1391" t="str">
            <v>00078654</v>
          </cell>
          <cell r="B1391" t="str">
            <v>1995-011-01 PL HYDROACOUSTIC A</v>
          </cell>
        </row>
        <row r="1392">
          <cell r="A1392" t="str">
            <v>00081721</v>
          </cell>
          <cell r="B1392" t="str">
            <v>1995-011-02 PL 3-D ACOUSTIC TE</v>
          </cell>
        </row>
        <row r="1393">
          <cell r="A1393" t="str">
            <v>00089872</v>
          </cell>
          <cell r="B1393" t="str">
            <v>1995-013-00 PL NEZ PERCE TROUT</v>
          </cell>
        </row>
        <row r="1394">
          <cell r="A1394" t="str">
            <v>00091206</v>
          </cell>
          <cell r="B1394" t="str">
            <v>1995-025-00 PL FLATHEAD IFIM</v>
          </cell>
        </row>
        <row r="1395">
          <cell r="A1395" t="str">
            <v>00038448</v>
          </cell>
          <cell r="B1395" t="str">
            <v>1995-028-00 IL ASSESS OF FIS</v>
          </cell>
        </row>
        <row r="1396">
          <cell r="A1396" t="str">
            <v>00032440</v>
          </cell>
          <cell r="B1396" t="str">
            <v>1995-028-00 PL MOSES LAKE FISH</v>
          </cell>
        </row>
        <row r="1397">
          <cell r="A1397" t="str">
            <v>00091127</v>
          </cell>
          <cell r="B1397" t="str">
            <v>1995-028-00 PL MOSES LK FISH</v>
          </cell>
        </row>
        <row r="1398">
          <cell r="A1398" t="str">
            <v>00095133</v>
          </cell>
          <cell r="B1398" t="str">
            <v>1995-033-00 PL O&amp;M YAKIMA PH I</v>
          </cell>
        </row>
        <row r="1399">
          <cell r="A1399" t="str">
            <v>00079104</v>
          </cell>
          <cell r="B1399" t="str">
            <v>1995-033-00 PL YAKIMA PH2 FISH</v>
          </cell>
        </row>
        <row r="1400">
          <cell r="A1400" t="str">
            <v>00002964</v>
          </cell>
          <cell r="B1400" t="str">
            <v>1995-056-00 PL LADD MARSH</v>
          </cell>
        </row>
        <row r="1401">
          <cell r="A1401" t="str">
            <v>00038462</v>
          </cell>
          <cell r="B1401" t="str">
            <v>1995-057-00 PL PALISADES WL</v>
          </cell>
        </row>
        <row r="1402">
          <cell r="A1402" t="str">
            <v>00078602</v>
          </cell>
          <cell r="B1402" t="str">
            <v>1995-057-00 PL S.IDAHO WILDLIF</v>
          </cell>
        </row>
        <row r="1403">
          <cell r="A1403" t="str">
            <v>00036435</v>
          </cell>
          <cell r="B1403" t="str">
            <v>1995-057-00 PL SOUTHERN ID WL</v>
          </cell>
        </row>
        <row r="1404">
          <cell r="A1404" t="str">
            <v>00090821</v>
          </cell>
          <cell r="B1404" t="str">
            <v>1995-060-01 PL UMATILLA R RIPA</v>
          </cell>
        </row>
        <row r="1405">
          <cell r="A1405" t="str">
            <v>00104873</v>
          </cell>
          <cell r="B1405" t="str">
            <v>1995-063-01 PL YKFP/M&amp;E CHANDL</v>
          </cell>
        </row>
        <row r="1406">
          <cell r="A1406" t="str">
            <v>00037557</v>
          </cell>
          <cell r="B1406" t="str">
            <v>1995-063-25 PL YAKIMA/KLICKITA</v>
          </cell>
        </row>
        <row r="1407">
          <cell r="A1407" t="str">
            <v>00088494</v>
          </cell>
          <cell r="B1407" t="str">
            <v>1995-063-35 PL YKFP/KLICKITAT</v>
          </cell>
        </row>
        <row r="1408">
          <cell r="A1408" t="str">
            <v>00105876</v>
          </cell>
          <cell r="B1408" t="str">
            <v>1995-064-24 PL WDFW/YKFP SUPPL</v>
          </cell>
        </row>
        <row r="1409">
          <cell r="A1409" t="str">
            <v>00078908</v>
          </cell>
          <cell r="B1409" t="str">
            <v>1995-064-24 YKFP/WDFW SUPPLEME</v>
          </cell>
        </row>
        <row r="1410">
          <cell r="A1410" t="str">
            <v>00037844</v>
          </cell>
          <cell r="B1410" t="str">
            <v>1995-064-25 IL POLICY/TECHNICA</v>
          </cell>
        </row>
        <row r="1411">
          <cell r="A1411" t="str">
            <v>00037563</v>
          </cell>
          <cell r="B1411" t="str">
            <v>1995-064-25 PL YKFP/WDFW POLIC</v>
          </cell>
        </row>
        <row r="1412">
          <cell r="A1412" t="str">
            <v>00090687</v>
          </cell>
          <cell r="B1412" t="str">
            <v>1995-067-00 PL COLVILLE TRIBE</v>
          </cell>
        </row>
        <row r="1413">
          <cell r="A1413" t="str">
            <v>00084384</v>
          </cell>
          <cell r="B1413" t="str">
            <v>1995-068-00 PL KLICKITAT PASS</v>
          </cell>
        </row>
        <row r="1414">
          <cell r="A1414" t="str">
            <v>00032367</v>
          </cell>
          <cell r="B1414" t="str">
            <v>199500400 PL LIBBY MITIGATION</v>
          </cell>
        </row>
        <row r="1415">
          <cell r="A1415" t="str">
            <v>00032526</v>
          </cell>
          <cell r="B1415" t="str">
            <v>1996-005-00 PL CBFWF ISAB</v>
          </cell>
        </row>
        <row r="1416">
          <cell r="A1416" t="str">
            <v>00036632</v>
          </cell>
          <cell r="B1416" t="str">
            <v>1996-007-00 PL UPPER SALMON</v>
          </cell>
        </row>
        <row r="1417">
          <cell r="A1417" t="str">
            <v>00091150</v>
          </cell>
          <cell r="B1417" t="str">
            <v>1996-007-00 PL UPPER SALMON RI</v>
          </cell>
        </row>
        <row r="1418">
          <cell r="A1418" t="str">
            <v>00075286</v>
          </cell>
          <cell r="B1418" t="str">
            <v>1996-011-00 PL HOFER DAM LADDE</v>
          </cell>
        </row>
        <row r="1419">
          <cell r="A1419" t="str">
            <v>00081884</v>
          </cell>
          <cell r="B1419" t="str">
            <v>1996-011-00 PL JUV SCREENS TRA</v>
          </cell>
        </row>
        <row r="1420">
          <cell r="A1420" t="str">
            <v>00075063</v>
          </cell>
          <cell r="B1420" t="str">
            <v>1996-011-00 PL MILL CREEK FISH</v>
          </cell>
        </row>
        <row r="1421">
          <cell r="A1421" t="str">
            <v>00076220</v>
          </cell>
          <cell r="B1421" t="str">
            <v>1996-011-00 PL WALLA WALLA PAS</v>
          </cell>
        </row>
        <row r="1422">
          <cell r="A1422" t="str">
            <v>00081747</v>
          </cell>
          <cell r="B1422" t="str">
            <v>1996-011-00 PL WALLA WALLA PAS</v>
          </cell>
        </row>
        <row r="1423">
          <cell r="A1423" t="str">
            <v>00036925</v>
          </cell>
          <cell r="B1423" t="str">
            <v>1996-011-00 PL WALLA WALLA SCR</v>
          </cell>
        </row>
        <row r="1424">
          <cell r="A1424" t="str">
            <v>00076049</v>
          </cell>
          <cell r="B1424" t="str">
            <v>1996-011-00 PL WALLA WALLA SCR</v>
          </cell>
        </row>
        <row r="1425">
          <cell r="A1425" t="str">
            <v>00090699</v>
          </cell>
          <cell r="B1425" t="str">
            <v>1996-011-01 PL LITTLE WW SCREE</v>
          </cell>
        </row>
        <row r="1426">
          <cell r="A1426" t="str">
            <v>00037107</v>
          </cell>
          <cell r="B1426" t="str">
            <v>1996-011-02 PL GARDEN CITY/LOW</v>
          </cell>
        </row>
        <row r="1427">
          <cell r="A1427" t="str">
            <v>00112280</v>
          </cell>
          <cell r="B1427" t="str">
            <v>1996-017-00 PL BioAnalyst Supp</v>
          </cell>
        </row>
        <row r="1428">
          <cell r="A1428" t="str">
            <v>00032381</v>
          </cell>
          <cell r="B1428" t="str">
            <v>1996-019-00 SECOND TIER DATA</v>
          </cell>
        </row>
        <row r="1429">
          <cell r="A1429" t="str">
            <v>00038315</v>
          </cell>
          <cell r="B1429" t="str">
            <v>1996-020-00 IL PIT TAGGING SPR</v>
          </cell>
        </row>
        <row r="1430">
          <cell r="A1430" t="str">
            <v>00037711</v>
          </cell>
          <cell r="B1430" t="str">
            <v>1996-020-00 PL  PIT TAGGING SP</v>
          </cell>
        </row>
        <row r="1431">
          <cell r="A1431" t="str">
            <v>00039101</v>
          </cell>
          <cell r="B1431" t="str">
            <v>1996-020-00 PL  PIT TAGGING SP</v>
          </cell>
        </row>
        <row r="1432">
          <cell r="A1432" t="str">
            <v>00078192</v>
          </cell>
          <cell r="B1432" t="str">
            <v>1996-021-00 PL GAS BUBBLE DISE</v>
          </cell>
        </row>
        <row r="1433">
          <cell r="A1433" t="str">
            <v>00100432</v>
          </cell>
          <cell r="B1433" t="str">
            <v>1996-032-01 PL K-BASIN FALL CH</v>
          </cell>
        </row>
        <row r="1434">
          <cell r="A1434" t="str">
            <v>00100433</v>
          </cell>
          <cell r="B1434" t="str">
            <v>1996-032-02 PL K-BASIN MASTER</v>
          </cell>
        </row>
        <row r="1435">
          <cell r="A1435" t="str">
            <v>00078261</v>
          </cell>
          <cell r="B1435" t="str">
            <v>1996-033-27 YAKIMA COHO/FALL C</v>
          </cell>
        </row>
        <row r="1436">
          <cell r="A1436" t="str">
            <v>00078917</v>
          </cell>
          <cell r="B1436" t="str">
            <v>1996-033-30  YKFP-LOWER YAKIMA</v>
          </cell>
        </row>
        <row r="1437">
          <cell r="A1437" t="str">
            <v>00090338</v>
          </cell>
          <cell r="B1437" t="str">
            <v>1996-033-30 PL - YKFP O&amp;M YAKI</v>
          </cell>
        </row>
        <row r="1438">
          <cell r="A1438" t="str">
            <v>00074699</v>
          </cell>
          <cell r="B1438" t="str">
            <v>1996-034-01 PL METHOW VLY IR</v>
          </cell>
        </row>
        <row r="1439">
          <cell r="A1439" t="str">
            <v>00075137</v>
          </cell>
          <cell r="B1439" t="str">
            <v>1996-034-01 PL METHOW VLY IR</v>
          </cell>
        </row>
        <row r="1440">
          <cell r="A1440" t="str">
            <v>00090769</v>
          </cell>
          <cell r="B1440" t="str">
            <v>1996-035-00 PL YAKIMA WS RESTO</v>
          </cell>
        </row>
        <row r="1441">
          <cell r="A1441" t="str">
            <v>00095128</v>
          </cell>
          <cell r="B1441" t="str">
            <v>1996-035-01 PL SATUS CREEK WAT</v>
          </cell>
        </row>
        <row r="1442">
          <cell r="A1442" t="str">
            <v>00036693</v>
          </cell>
          <cell r="B1442" t="str">
            <v>1996-040-00 PL MID COLUMBIA CO</v>
          </cell>
        </row>
        <row r="1443">
          <cell r="A1443" t="str">
            <v>00098651</v>
          </cell>
          <cell r="B1443" t="str">
            <v>1996-040-05 PL BIRDHOUSES FOR</v>
          </cell>
        </row>
        <row r="1444">
          <cell r="A1444" t="str">
            <v>00038360</v>
          </cell>
          <cell r="B1444" t="str">
            <v>1996-042-00 IL OKANOGAN FOCUS</v>
          </cell>
        </row>
        <row r="1445">
          <cell r="A1445" t="str">
            <v>00089606</v>
          </cell>
          <cell r="B1445" t="str">
            <v>1996-042-00 PL OKANOGAN RIVER</v>
          </cell>
        </row>
        <row r="1446">
          <cell r="A1446" t="str">
            <v>00002496</v>
          </cell>
          <cell r="B1446" t="str">
            <v>1996-042-00 PL RESTORE ANAD FI</v>
          </cell>
        </row>
        <row r="1447">
          <cell r="A1447" t="str">
            <v>00079097</v>
          </cell>
          <cell r="B1447" t="str">
            <v>1996-042-00 PL RESTORE/ENHANC</v>
          </cell>
        </row>
        <row r="1448">
          <cell r="A1448" t="str">
            <v>00038326</v>
          </cell>
          <cell r="B1448" t="str">
            <v>1996-043-00 IL JOHNSON CREEK</v>
          </cell>
        </row>
        <row r="1449">
          <cell r="A1449" t="str">
            <v>00037776</v>
          </cell>
          <cell r="B1449" t="str">
            <v>1996-043-00 PL JCAPE</v>
          </cell>
        </row>
        <row r="1450">
          <cell r="A1450" t="str">
            <v>00089006</v>
          </cell>
          <cell r="B1450" t="str">
            <v>1996-043-02 PL JCAPE - PREL DE</v>
          </cell>
        </row>
        <row r="1451">
          <cell r="A1451" t="str">
            <v>00111884</v>
          </cell>
          <cell r="B1451" t="str">
            <v>1996-043-03 PL JOHNSON CREEK W</v>
          </cell>
        </row>
        <row r="1452">
          <cell r="A1452" t="str">
            <v>00033550</v>
          </cell>
          <cell r="B1452" t="str">
            <v>1996-046-01 PL  UMATILLA JED</v>
          </cell>
        </row>
        <row r="1453">
          <cell r="A1453" t="str">
            <v>00082618</v>
          </cell>
          <cell r="B1453" t="str">
            <v>1996-053-00 PL NORTH FORK JOHN</v>
          </cell>
        </row>
        <row r="1454">
          <cell r="A1454" t="str">
            <v>00037941</v>
          </cell>
          <cell r="B1454" t="str">
            <v>1996-067-00 IL MANCHESTER SPRI</v>
          </cell>
        </row>
        <row r="1455">
          <cell r="A1455" t="str">
            <v>00037340</v>
          </cell>
          <cell r="B1455" t="str">
            <v>1996-067-00 PL MANCHESTER SPRI</v>
          </cell>
        </row>
        <row r="1456">
          <cell r="A1456" t="str">
            <v>00036533</v>
          </cell>
          <cell r="B1456" t="str">
            <v>1996-070-00 PL MCKENZIE FOCUS</v>
          </cell>
        </row>
        <row r="1457">
          <cell r="A1457" t="str">
            <v>00075450</v>
          </cell>
          <cell r="B1457" t="str">
            <v>1996-077-02 PL LOLO CREEK</v>
          </cell>
        </row>
        <row r="1458">
          <cell r="A1458" t="str">
            <v>00075439</v>
          </cell>
          <cell r="B1458" t="str">
            <v>1996-077-03 PL SQUAW AND PAPO</v>
          </cell>
        </row>
        <row r="1459">
          <cell r="A1459" t="str">
            <v>00075466</v>
          </cell>
          <cell r="B1459" t="str">
            <v>1996-077-05 PL MCCOMAS MEADOWS</v>
          </cell>
        </row>
        <row r="1460">
          <cell r="A1460" t="str">
            <v>00038089</v>
          </cell>
          <cell r="B1460" t="str">
            <v>1996-080-00 NE OREGON WILDLIFE</v>
          </cell>
        </row>
        <row r="1461">
          <cell r="A1461" t="str">
            <v>00089843</v>
          </cell>
          <cell r="B1461" t="str">
            <v>1996-083-00  PL MCCOY MEADOWS</v>
          </cell>
        </row>
        <row r="1462">
          <cell r="A1462" t="str">
            <v>00090628</v>
          </cell>
          <cell r="B1462" t="str">
            <v>1996-083-00 PL CTUIR-GRANDE RO</v>
          </cell>
        </row>
        <row r="1463">
          <cell r="A1463" t="str">
            <v>00033541</v>
          </cell>
          <cell r="B1463" t="str">
            <v>1996-083-01 MCCOY MEADOWS WATE</v>
          </cell>
        </row>
        <row r="1464">
          <cell r="A1464" t="str">
            <v>00090248</v>
          </cell>
          <cell r="B1464" t="str">
            <v>1996-086-00 PL CLEARWATER FOCU</v>
          </cell>
        </row>
        <row r="1465">
          <cell r="A1465" t="str">
            <v>00032525</v>
          </cell>
          <cell r="B1465" t="str">
            <v>1996-087-01 PL CSKT FLATHEAD W</v>
          </cell>
        </row>
        <row r="1466">
          <cell r="A1466" t="str">
            <v>00091137</v>
          </cell>
          <cell r="B1466" t="str">
            <v>1996-087-01 PL FOCUS WATERSHED</v>
          </cell>
        </row>
        <row r="1467">
          <cell r="A1467" t="str">
            <v>00091142</v>
          </cell>
          <cell r="B1467" t="str">
            <v>1996-087-02 PL FOCUS WATERSHED</v>
          </cell>
        </row>
        <row r="1468">
          <cell r="A1468" t="str">
            <v>00035910</v>
          </cell>
          <cell r="B1468" t="str">
            <v>1996-087-02 PL MONTANA FOCUS W</v>
          </cell>
        </row>
        <row r="1469">
          <cell r="A1469" t="str">
            <v>00090688</v>
          </cell>
          <cell r="B1469" t="str">
            <v>1996-094-00 PL WDFW HABITAT UN</v>
          </cell>
        </row>
        <row r="1470">
          <cell r="A1470" t="str">
            <v>00075538</v>
          </cell>
          <cell r="B1470" t="str">
            <v>1996-094-01 PL SCOTCH CREEK WL</v>
          </cell>
        </row>
        <row r="1471">
          <cell r="A1471" t="str">
            <v>00094622</v>
          </cell>
          <cell r="B1471" t="str">
            <v>1996-102-60 PL F&amp;W LAND ACQUIS</v>
          </cell>
        </row>
        <row r="1472">
          <cell r="A1472" t="str">
            <v>00037777</v>
          </cell>
          <cell r="B1472" t="str">
            <v>1996-46-00 IL WALLA WALLA RIVE</v>
          </cell>
        </row>
        <row r="1473">
          <cell r="A1473" t="str">
            <v>00037108</v>
          </cell>
          <cell r="B1473" t="str">
            <v>199601105 PL MILTON DITCH CONS</v>
          </cell>
        </row>
        <row r="1474">
          <cell r="A1474" t="str">
            <v>00037109</v>
          </cell>
          <cell r="B1474" t="str">
            <v>199601201 PL NURSERY BRIDGE</v>
          </cell>
        </row>
        <row r="1475">
          <cell r="A1475" t="str">
            <v>00032000</v>
          </cell>
          <cell r="B1475" t="str">
            <v>1997-001-00 PL IDAHO CHINOOK S</v>
          </cell>
        </row>
        <row r="1476">
          <cell r="A1476" t="str">
            <v>00038439</v>
          </cell>
          <cell r="B1476" t="str">
            <v>1997-004-00 IL RESIDENT FISH</v>
          </cell>
        </row>
        <row r="1477">
          <cell r="A1477" t="str">
            <v>00081406</v>
          </cell>
          <cell r="B1477" t="str">
            <v>1997-004-00 PL UPPER COL RESID</v>
          </cell>
        </row>
        <row r="1478">
          <cell r="A1478" t="str">
            <v>00032359</v>
          </cell>
          <cell r="B1478" t="str">
            <v>1997-004-00 PL UPPER COL STOCK</v>
          </cell>
        </row>
        <row r="1479">
          <cell r="A1479" t="str">
            <v>00038869</v>
          </cell>
          <cell r="B1479" t="str">
            <v>1997-009-00 PL NEZ PERCE LOWER</v>
          </cell>
        </row>
        <row r="1480">
          <cell r="A1480" t="str">
            <v>00078791</v>
          </cell>
          <cell r="B1480" t="str">
            <v>1997-011-00 PL SHOSHONE-PAIUTE</v>
          </cell>
        </row>
        <row r="1481">
          <cell r="A1481" t="str">
            <v>00105877</v>
          </cell>
          <cell r="B1481" t="str">
            <v>1997-013-00 PL CLE ELUM (YAKIM</v>
          </cell>
        </row>
        <row r="1482">
          <cell r="A1482" t="str">
            <v>00078915</v>
          </cell>
          <cell r="B1482" t="str">
            <v>1997-013-00 UPPER YAKIMA (CLE</v>
          </cell>
        </row>
        <row r="1483">
          <cell r="A1483" t="str">
            <v>00078933</v>
          </cell>
          <cell r="B1483" t="str">
            <v>1997-013-00 UPPER YAKIMA (CLE</v>
          </cell>
        </row>
        <row r="1484">
          <cell r="A1484" t="str">
            <v>00037561</v>
          </cell>
          <cell r="B1484" t="str">
            <v>1997-013-25 PL YKFP OPERATIONS</v>
          </cell>
        </row>
        <row r="1485">
          <cell r="A1485" t="str">
            <v>00041464</v>
          </cell>
          <cell r="B1485" t="str">
            <v>1997-014-00 PL FALL CHINOOK ST</v>
          </cell>
        </row>
        <row r="1486">
          <cell r="A1486" t="str">
            <v>00038333</v>
          </cell>
          <cell r="B1486" t="str">
            <v>1997-015-00 IL NEZ PERCE MSTR</v>
          </cell>
        </row>
        <row r="1487">
          <cell r="A1487" t="str">
            <v>00037537</v>
          </cell>
          <cell r="B1487" t="str">
            <v>1997-015-01 PL IMNAHA RIVER SM</v>
          </cell>
        </row>
        <row r="1488">
          <cell r="A1488" t="str">
            <v>00037796</v>
          </cell>
          <cell r="B1488" t="str">
            <v>1997-019-00 IL STINKING WATER</v>
          </cell>
        </row>
        <row r="1489">
          <cell r="A1489" t="str">
            <v>00033562</v>
          </cell>
          <cell r="B1489" t="str">
            <v>1997-019-00 PL STINK.WATER B.P</v>
          </cell>
        </row>
        <row r="1490">
          <cell r="A1490" t="str">
            <v>00038438</v>
          </cell>
          <cell r="B1490" t="str">
            <v>1997-019-01 IL N FORK MALHEUR</v>
          </cell>
        </row>
        <row r="1491">
          <cell r="A1491" t="str">
            <v>00033564</v>
          </cell>
          <cell r="B1491" t="str">
            <v>1997-019-01 PL NFK MALH. BP</v>
          </cell>
        </row>
        <row r="1492">
          <cell r="A1492" t="str">
            <v>00036665</v>
          </cell>
          <cell r="B1492" t="str">
            <v>1997-023-00 PL INDEPENDENT SCI</v>
          </cell>
        </row>
        <row r="1493">
          <cell r="A1493" t="str">
            <v>00038695</v>
          </cell>
          <cell r="B1493" t="str">
            <v>1997-024-00 IL AVIAN PREDATION</v>
          </cell>
        </row>
        <row r="1494">
          <cell r="A1494" t="str">
            <v>00002575</v>
          </cell>
          <cell r="B1494" t="str">
            <v>1997-024-00 PL AVIAN PREDATION</v>
          </cell>
        </row>
        <row r="1495">
          <cell r="A1495" t="str">
            <v>00074637</v>
          </cell>
          <cell r="B1495" t="str">
            <v>1997-024-00 PL AVIAN PREDATION</v>
          </cell>
        </row>
        <row r="1496">
          <cell r="A1496" t="str">
            <v>00074672</v>
          </cell>
          <cell r="B1496" t="str">
            <v>1997-024-00 PL AVIAN PREDATION</v>
          </cell>
        </row>
        <row r="1497">
          <cell r="A1497" t="str">
            <v>00083157</v>
          </cell>
          <cell r="B1497" t="str">
            <v>1997-024-00 PL AVIAN PREDATION</v>
          </cell>
        </row>
        <row r="1498">
          <cell r="A1498" t="str">
            <v>00102413</v>
          </cell>
          <cell r="B1498" t="str">
            <v>1997-024-00 PL AVIAN PREDATION</v>
          </cell>
        </row>
        <row r="1499">
          <cell r="A1499" t="str">
            <v>00098652</v>
          </cell>
          <cell r="B1499" t="str">
            <v>1997-024-01 PL VIRGINIA CREEK</v>
          </cell>
        </row>
        <row r="1500">
          <cell r="A1500" t="str">
            <v>00098654</v>
          </cell>
          <cell r="B1500" t="str">
            <v>1997-024-01 PL VIRGINIA CREEK</v>
          </cell>
        </row>
        <row r="1501">
          <cell r="A1501" t="str">
            <v>00098655</v>
          </cell>
          <cell r="B1501" t="str">
            <v>1997-024-01 PL VIRGINIA CREEK</v>
          </cell>
        </row>
        <row r="1502">
          <cell r="A1502" t="str">
            <v>00038606</v>
          </cell>
          <cell r="B1502" t="str">
            <v>1997-025-00 PL WALLOWA COUNTY</v>
          </cell>
        </row>
        <row r="1503">
          <cell r="A1503" t="str">
            <v>00038693</v>
          </cell>
          <cell r="B1503" t="str">
            <v>1997-030-00 IL LISTED STOCK AD</v>
          </cell>
        </row>
        <row r="1504">
          <cell r="A1504" t="str">
            <v>00035771</v>
          </cell>
          <cell r="B1504" t="str">
            <v>1997-030-00 PL LISTED CHINOOK</v>
          </cell>
        </row>
        <row r="1505">
          <cell r="A1505" t="str">
            <v>00035798</v>
          </cell>
          <cell r="B1505" t="str">
            <v>1997-034-00 PL MONITORING FINE</v>
          </cell>
        </row>
        <row r="1506">
          <cell r="A1506" t="str">
            <v>00038323</v>
          </cell>
          <cell r="B1506" t="str">
            <v>1997-038-00 IL LISTED STOCK CH</v>
          </cell>
        </row>
        <row r="1507">
          <cell r="A1507" t="str">
            <v>00088997</v>
          </cell>
          <cell r="B1507" t="str">
            <v>1997-038-00 PL GAMETE PRESER</v>
          </cell>
        </row>
        <row r="1508">
          <cell r="A1508" t="str">
            <v>00037722</v>
          </cell>
          <cell r="B1508" t="str">
            <v>1997-038-00 PL SALMONID GAMETE</v>
          </cell>
        </row>
        <row r="1509">
          <cell r="A1509" t="str">
            <v>00089933</v>
          </cell>
          <cell r="B1509" t="str">
            <v>1997-044-00 PL HYDRO REGULATOR</v>
          </cell>
        </row>
        <row r="1510">
          <cell r="A1510" t="str">
            <v>00089947</v>
          </cell>
          <cell r="B1510" t="str">
            <v>1997-047-00 PL YAKIMA RBASIN S</v>
          </cell>
        </row>
        <row r="1511">
          <cell r="A1511" t="str">
            <v>00081684</v>
          </cell>
          <cell r="B1511" t="str">
            <v>1997-049-00 PL TEANAWAY R INST</v>
          </cell>
        </row>
        <row r="1512">
          <cell r="A1512" t="str">
            <v>00090596</v>
          </cell>
          <cell r="B1512" t="str">
            <v>1997-049-00 PL TEANAWAY RIVER</v>
          </cell>
        </row>
        <row r="1513">
          <cell r="A1513" t="str">
            <v>00090602</v>
          </cell>
          <cell r="B1513" t="str">
            <v>1997-049-01 PL TEANAWAY R INST</v>
          </cell>
        </row>
        <row r="1514">
          <cell r="A1514" t="str">
            <v>00090609</v>
          </cell>
          <cell r="B1514" t="str">
            <v>1997-049-02 PL TEANAWAY R INST</v>
          </cell>
        </row>
        <row r="1515">
          <cell r="A1515" t="str">
            <v>00090616</v>
          </cell>
          <cell r="B1515" t="str">
            <v>1997-049-02 PL TEANAWAY R INST</v>
          </cell>
        </row>
        <row r="1516">
          <cell r="A1516" t="str">
            <v>00104577</v>
          </cell>
          <cell r="B1516" t="str">
            <v>1997-051-00 PL YAKIMA SIDE CHA</v>
          </cell>
        </row>
        <row r="1517">
          <cell r="A1517" t="str">
            <v>00078907</v>
          </cell>
          <cell r="B1517" t="str">
            <v>1997-051-00 YAKIMA RIVER SIDE</v>
          </cell>
        </row>
        <row r="1518">
          <cell r="A1518" t="str">
            <v>00090800</v>
          </cell>
          <cell r="B1518" t="str">
            <v>1997-052-00 PL YAKIMA R REARIN</v>
          </cell>
        </row>
        <row r="1519">
          <cell r="A1519" t="str">
            <v>00088377</v>
          </cell>
          <cell r="B1519" t="str">
            <v>1997-053-00 PL TOPPENISH-SIMCO</v>
          </cell>
        </row>
        <row r="1520">
          <cell r="A1520" t="str">
            <v>00083825</v>
          </cell>
          <cell r="B1520" t="str">
            <v>1997-056-00 PL LO KLICKITAT RE</v>
          </cell>
        </row>
        <row r="1521">
          <cell r="A1521" t="str">
            <v>00033499</v>
          </cell>
          <cell r="B1521" t="str">
            <v>1997-059-00 PL WILDLIFE COALIT</v>
          </cell>
        </row>
        <row r="1522">
          <cell r="A1522" t="str">
            <v>00091588</v>
          </cell>
          <cell r="B1522" t="str">
            <v>1997-059-02 PL WSIR-ORWL PLAN</v>
          </cell>
        </row>
        <row r="1523">
          <cell r="A1523" t="str">
            <v>00095637</v>
          </cell>
          <cell r="B1523" t="str">
            <v>1997-059-03 PL OREGON WILDLIFE</v>
          </cell>
        </row>
        <row r="1524">
          <cell r="A1524" t="str">
            <v>00076114</v>
          </cell>
          <cell r="B1524" t="str">
            <v>1997-060-00 PL CLEARWATER FOC</v>
          </cell>
        </row>
        <row r="1525">
          <cell r="A1525" t="str">
            <v>00075454</v>
          </cell>
          <cell r="B1525" t="str">
            <v>1997-060-00 PL CLEARWATER FOCU</v>
          </cell>
        </row>
        <row r="1526">
          <cell r="A1526" t="str">
            <v>00112170</v>
          </cell>
          <cell r="B1526" t="str">
            <v>1997-097-00   PL LITTLE DARK C</v>
          </cell>
        </row>
        <row r="1527">
          <cell r="A1527" t="str">
            <v>00091580</v>
          </cell>
          <cell r="B1527" t="str">
            <v>1997-100-00 PL CTUIR HABITAT A</v>
          </cell>
        </row>
        <row r="1528">
          <cell r="A1528" t="str">
            <v>00078456</v>
          </cell>
          <cell r="B1528" t="str">
            <v>199701300 - YKFP CLE ELUM HATC</v>
          </cell>
        </row>
        <row r="1529">
          <cell r="A1529" t="str">
            <v>00098653</v>
          </cell>
          <cell r="B1529" t="str">
            <v>1997702401 PL VIRGINIA CREEEK</v>
          </cell>
        </row>
        <row r="1530">
          <cell r="A1530" t="str">
            <v>00035678</v>
          </cell>
          <cell r="B1530" t="str">
            <v>1998-001-00 PL  ANALYTICAL SUP</v>
          </cell>
        </row>
        <row r="1531">
          <cell r="A1531" t="str">
            <v>00036335</v>
          </cell>
          <cell r="B1531" t="str">
            <v>1998-001-003 PL SPAWNING DISTR</v>
          </cell>
        </row>
        <row r="1532">
          <cell r="A1532" t="str">
            <v>00036437</v>
          </cell>
          <cell r="B1532" t="str">
            <v>1998-001-004 PL M&amp;E-YEARLING</v>
          </cell>
        </row>
        <row r="1533">
          <cell r="A1533" t="str">
            <v>00038436</v>
          </cell>
          <cell r="B1533" t="str">
            <v>1998-002-00 IL SNAKE RIVER NAT</v>
          </cell>
        </row>
        <row r="1534">
          <cell r="A1534" t="str">
            <v>00032371</v>
          </cell>
          <cell r="B1534" t="str">
            <v>1998-002-00 PL SNAKE R SALMON</v>
          </cell>
        </row>
        <row r="1535">
          <cell r="A1535" t="str">
            <v>00091139</v>
          </cell>
          <cell r="B1535" t="str">
            <v>1998-002-00 PL SNAKE R SALMONI</v>
          </cell>
        </row>
        <row r="1536">
          <cell r="A1536" t="str">
            <v>00083824</v>
          </cell>
          <cell r="B1536" t="str">
            <v>1998-003-00 PL SPOKANE WL O&amp;M</v>
          </cell>
        </row>
        <row r="1537">
          <cell r="A1537" t="str">
            <v>00032655</v>
          </cell>
          <cell r="B1537" t="str">
            <v>1998-004-01 PL ELECTRONIC FISH</v>
          </cell>
        </row>
        <row r="1538">
          <cell r="A1538" t="str">
            <v>00102607</v>
          </cell>
          <cell r="B1538" t="str">
            <v>1998-004-04 PL DEVELOPMENT OF</v>
          </cell>
        </row>
        <row r="1539">
          <cell r="A1539" t="str">
            <v>00076219</v>
          </cell>
          <cell r="B1539" t="str">
            <v>1998-007-01 PL GRESP ACCLIMATI</v>
          </cell>
        </row>
        <row r="1540">
          <cell r="A1540" t="str">
            <v>00090441</v>
          </cell>
          <cell r="B1540" t="str">
            <v>1998-007-01 PL GRESSPP SATELLI</v>
          </cell>
        </row>
        <row r="1541">
          <cell r="A1541" t="str">
            <v>00036946</v>
          </cell>
          <cell r="B1541" t="str">
            <v>1998-007-02 PL GRANDE RONDE CH</v>
          </cell>
        </row>
        <row r="1542">
          <cell r="A1542" t="str">
            <v>00038071</v>
          </cell>
          <cell r="B1542" t="str">
            <v>1998-007-03 IL GRANDE RONDE SU</v>
          </cell>
        </row>
        <row r="1543">
          <cell r="A1543" t="str">
            <v>00037111</v>
          </cell>
          <cell r="B1543" t="str">
            <v>1998-007-03 PL GRANDE RONDE OM</v>
          </cell>
        </row>
        <row r="1544">
          <cell r="A1544" t="str">
            <v>00037972</v>
          </cell>
          <cell r="B1544" t="str">
            <v>1998-007-04 PL GR SUPPLEMENTA</v>
          </cell>
        </row>
        <row r="1545">
          <cell r="A1545" t="str">
            <v>00078072</v>
          </cell>
          <cell r="B1545" t="str">
            <v>1998-008-00 PL REGIONAL FORUM</v>
          </cell>
        </row>
        <row r="1546">
          <cell r="A1546" t="str">
            <v>00037943</v>
          </cell>
          <cell r="B1546" t="str">
            <v>1998-010-01 IL GRANDE RONDE CA</v>
          </cell>
        </row>
        <row r="1547">
          <cell r="A1547" t="str">
            <v>00032004</v>
          </cell>
          <cell r="B1547" t="str">
            <v>1998-010-01 PL GRANDE RONDE SP</v>
          </cell>
        </row>
        <row r="1548">
          <cell r="A1548" t="str">
            <v>00037731</v>
          </cell>
          <cell r="B1548" t="str">
            <v>1998-010-05 PL FALL CHINOOK AC</v>
          </cell>
        </row>
        <row r="1549">
          <cell r="A1549" t="str">
            <v>00038328</v>
          </cell>
          <cell r="B1549" t="str">
            <v>1998-010-06 IL CAPTIVE BTROODS</v>
          </cell>
        </row>
        <row r="1550">
          <cell r="A1550" t="str">
            <v>00037708</v>
          </cell>
          <cell r="B1550" t="str">
            <v>1998-010-06 PL CAPTIVE BROODST</v>
          </cell>
        </row>
        <row r="1551">
          <cell r="A1551" t="str">
            <v>00040227</v>
          </cell>
          <cell r="B1551" t="str">
            <v>1998-011-00 PL MT NAT HERITAGE</v>
          </cell>
        </row>
        <row r="1552">
          <cell r="A1552" t="str">
            <v>00075598</v>
          </cell>
          <cell r="B1552" t="str">
            <v>1998-012-00 PL GEOGRAPHIC INFO</v>
          </cell>
        </row>
        <row r="1553">
          <cell r="A1553" t="str">
            <v>00091723</v>
          </cell>
          <cell r="B1553" t="str">
            <v>1998-013-00 PL WRITER-EDITOR</v>
          </cell>
        </row>
        <row r="1554">
          <cell r="A1554" t="str">
            <v>00082533</v>
          </cell>
          <cell r="B1554" t="str">
            <v>1998-013-01 SOCKEYE/CHINOOK</v>
          </cell>
        </row>
        <row r="1555">
          <cell r="A1555" t="str">
            <v>00094832</v>
          </cell>
          <cell r="B1555" t="str">
            <v>1998-014-00 PL CANADA-USA SHEL</v>
          </cell>
        </row>
        <row r="1556">
          <cell r="A1556" t="str">
            <v>00082531</v>
          </cell>
          <cell r="B1556" t="str">
            <v>1998-014-00 PL OCEAN SURVIVAL</v>
          </cell>
        </row>
        <row r="1557">
          <cell r="A1557" t="str">
            <v>00075539</v>
          </cell>
          <cell r="B1557" t="str">
            <v>1998-015-00 PL USFWS WASHINGTO</v>
          </cell>
        </row>
        <row r="1558">
          <cell r="A1558" t="str">
            <v>00078905</v>
          </cell>
          <cell r="B1558" t="str">
            <v>1998-015-06 PL LAKE BILLY SHAW</v>
          </cell>
        </row>
        <row r="1559">
          <cell r="A1559" t="str">
            <v>00088546</v>
          </cell>
          <cell r="B1559" t="str">
            <v>1998-016-00 PL ODFW JOHN DAY</v>
          </cell>
        </row>
        <row r="1560">
          <cell r="A1560" t="str">
            <v>00090641</v>
          </cell>
          <cell r="B1560" t="str">
            <v>1998-017-00 PL GRAVEL PUSH UP</v>
          </cell>
        </row>
        <row r="1561">
          <cell r="A1561" t="str">
            <v>00038253</v>
          </cell>
          <cell r="B1561" t="str">
            <v>1998-018-00 IL INSTALL IRRIGAT</v>
          </cell>
        </row>
        <row r="1562">
          <cell r="A1562" t="str">
            <v>00035922</v>
          </cell>
          <cell r="B1562" t="str">
            <v>1998-018-00 PL JOHN DAY WATER</v>
          </cell>
        </row>
        <row r="1563">
          <cell r="A1563" t="str">
            <v>00083395</v>
          </cell>
          <cell r="B1563" t="str">
            <v>1998-018-00 PL JOHN DAY WATER</v>
          </cell>
        </row>
        <row r="1564">
          <cell r="A1564" t="str">
            <v>00032002</v>
          </cell>
          <cell r="B1564" t="str">
            <v>1998-019-00 PL WIND RIVER WATE</v>
          </cell>
        </row>
        <row r="1565">
          <cell r="A1565" t="str">
            <v>00083320</v>
          </cell>
          <cell r="B1565" t="str">
            <v>1998-019-00 PL WIND RIVER WTR</v>
          </cell>
        </row>
        <row r="1566">
          <cell r="A1566" t="str">
            <v>00082149</v>
          </cell>
          <cell r="B1566" t="str">
            <v>1998-019-01 PL WIND RIVER WTR</v>
          </cell>
        </row>
        <row r="1567">
          <cell r="A1567" t="str">
            <v>00033570</v>
          </cell>
          <cell r="B1567" t="str">
            <v>1998-020-00 PL GLENN WDF</v>
          </cell>
        </row>
        <row r="1568">
          <cell r="A1568" t="str">
            <v>00035657</v>
          </cell>
          <cell r="B1568" t="str">
            <v>1998-021-00 PL HOOD RIVER FISH</v>
          </cell>
        </row>
        <row r="1569">
          <cell r="A1569" t="str">
            <v>00087673</v>
          </cell>
          <cell r="B1569" t="str">
            <v>1998-021-00 PL HOOD RIVER FISH</v>
          </cell>
        </row>
        <row r="1570">
          <cell r="A1570" t="str">
            <v>00032578</v>
          </cell>
          <cell r="B1570" t="str">
            <v>1998-022-00 PL ACQUISITION OF</v>
          </cell>
        </row>
        <row r="1571">
          <cell r="A1571" t="str">
            <v>00091343</v>
          </cell>
          <cell r="B1571" t="str">
            <v>1998-025-00 PL EARLY WINTER CK</v>
          </cell>
        </row>
        <row r="1572">
          <cell r="A1572" t="str">
            <v>00081414</v>
          </cell>
          <cell r="B1572" t="str">
            <v>1998-026-00 PL DOCUMENT NATIVE</v>
          </cell>
        </row>
        <row r="1573">
          <cell r="A1573" t="str">
            <v>00091138</v>
          </cell>
          <cell r="B1573" t="str">
            <v>1998-026-00 PL NATIVE TROUT DO</v>
          </cell>
        </row>
        <row r="1574">
          <cell r="A1574" t="str">
            <v>00075979</v>
          </cell>
          <cell r="B1574" t="str">
            <v>1998-028-00 PL IMPLEMENT TROUT</v>
          </cell>
        </row>
        <row r="1575">
          <cell r="A1575" t="str">
            <v>00076484</v>
          </cell>
          <cell r="B1575" t="str">
            <v>1998-028-01 PL TROUT CREEK WAT</v>
          </cell>
        </row>
        <row r="1576">
          <cell r="A1576" t="str">
            <v>00091349</v>
          </cell>
          <cell r="B1576" t="str">
            <v>1998-029-00 PL GOAT CRK IN-ST</v>
          </cell>
        </row>
        <row r="1577">
          <cell r="A1577" t="str">
            <v>00090339</v>
          </cell>
          <cell r="B1577" t="str">
            <v>1998-031-00 PL WY-KAN-USH-MI</v>
          </cell>
        </row>
        <row r="1578">
          <cell r="A1578" t="str">
            <v>00090375</v>
          </cell>
          <cell r="B1578" t="str">
            <v>1998-031-00 PL WY-KAN-USH-MI</v>
          </cell>
        </row>
        <row r="1579">
          <cell r="A1579" t="str">
            <v>00090711</v>
          </cell>
          <cell r="B1579" t="str">
            <v>1998-033-00 PL UPPER TOPPENISH</v>
          </cell>
        </row>
        <row r="1580">
          <cell r="A1580" t="str">
            <v>00081751</v>
          </cell>
          <cell r="B1580" t="str">
            <v>1998-034-00 ME SAFE ACCES YAKI</v>
          </cell>
        </row>
        <row r="1581">
          <cell r="A1581" t="str">
            <v>00032421</v>
          </cell>
          <cell r="B1581" t="str">
            <v>1998-034-00 PL EST SAFE ACCESS</v>
          </cell>
        </row>
        <row r="1582">
          <cell r="A1582" t="str">
            <v>00089189</v>
          </cell>
          <cell r="B1582" t="str">
            <v>1998-034-00 PL REESTAB SAFE AC</v>
          </cell>
        </row>
        <row r="1583">
          <cell r="A1583" t="str">
            <v>00082428</v>
          </cell>
          <cell r="B1583" t="str">
            <v>1998-035-01 PL WATRSHD RSPNSE</v>
          </cell>
        </row>
        <row r="1584">
          <cell r="A1584" t="str">
            <v>00040233</v>
          </cell>
          <cell r="B1584" t="str">
            <v>1998-051-00 PL WA NAT HERITAGE</v>
          </cell>
        </row>
        <row r="1585">
          <cell r="A1585" t="str">
            <v>00088882</v>
          </cell>
          <cell r="B1585" t="str">
            <v>1998-056-00 PL NMFS NET EXCHAN</v>
          </cell>
        </row>
        <row r="1586">
          <cell r="A1586" t="str">
            <v>00038604</v>
          </cell>
          <cell r="B1586" t="str">
            <v>1999-002-00 ASOTIN MODEL WATER</v>
          </cell>
        </row>
        <row r="1587">
          <cell r="A1587" t="str">
            <v>00106022</v>
          </cell>
          <cell r="B1587" t="str">
            <v>1999-002-00 PL ASOTIN WATERSHE</v>
          </cell>
        </row>
        <row r="1588">
          <cell r="A1588" t="str">
            <v>00108838</v>
          </cell>
          <cell r="B1588" t="str">
            <v>1999-002-00 PL ASOTIN WATERSHE</v>
          </cell>
        </row>
        <row r="1589">
          <cell r="A1589" t="str">
            <v>00031987</v>
          </cell>
          <cell r="B1589" t="str">
            <v>1999-003-01 PL SALMON SPAWNING</v>
          </cell>
        </row>
        <row r="1590">
          <cell r="A1590" t="str">
            <v>00031990</v>
          </cell>
          <cell r="B1590" t="str">
            <v>1999-003-02 PL SALMON SPAWNING</v>
          </cell>
        </row>
        <row r="1591">
          <cell r="A1591" t="str">
            <v>00031992</v>
          </cell>
          <cell r="B1591" t="str">
            <v>1999-003-03 PL SALMON SPAWNING</v>
          </cell>
        </row>
        <row r="1592">
          <cell r="A1592" t="str">
            <v>00031982</v>
          </cell>
          <cell r="B1592" t="str">
            <v>1999-003-04 PL F CHIN &amp; CHUM S</v>
          </cell>
        </row>
        <row r="1593">
          <cell r="A1593" t="str">
            <v>00031993</v>
          </cell>
          <cell r="B1593" t="str">
            <v>1999-003-05 PL FALL CHIN &amp; CHU</v>
          </cell>
        </row>
        <row r="1594">
          <cell r="A1594" t="str">
            <v>00090799</v>
          </cell>
          <cell r="B1594" t="str">
            <v>1999-006-00 PL BAKEOVEN RIPARI</v>
          </cell>
        </row>
        <row r="1595">
          <cell r="A1595" t="str">
            <v>00082706</v>
          </cell>
          <cell r="B1595" t="str">
            <v>1999-008-00 PL  Water Acquisit</v>
          </cell>
        </row>
        <row r="1596">
          <cell r="A1596" t="str">
            <v>00090762</v>
          </cell>
          <cell r="B1596" t="str">
            <v>1999-010-00 PL PINE HOLLOW</v>
          </cell>
        </row>
        <row r="1597">
          <cell r="A1597" t="str">
            <v>00033538</v>
          </cell>
          <cell r="B1597" t="str">
            <v>1999-013-00 PL AHTANUM CR WATE</v>
          </cell>
        </row>
        <row r="1598">
          <cell r="A1598" t="str">
            <v>00088422</v>
          </cell>
          <cell r="B1598" t="str">
            <v>1999-014-00 PL LITTLE CANYON</v>
          </cell>
        </row>
        <row r="1599">
          <cell r="A1599" t="str">
            <v>00083488</v>
          </cell>
          <cell r="B1599" t="str">
            <v>1999-015-00 PL NICHOLS CANYON</v>
          </cell>
        </row>
        <row r="1600">
          <cell r="A1600" t="str">
            <v>00075462</v>
          </cell>
          <cell r="B1600" t="str">
            <v>1999-016-00 PL BIG CANYON CREE</v>
          </cell>
        </row>
        <row r="1601">
          <cell r="A1601" t="str">
            <v>00075461</v>
          </cell>
          <cell r="B1601" t="str">
            <v>1999-017-00 PL LAPWAI CREEK</v>
          </cell>
        </row>
        <row r="1602">
          <cell r="A1602" t="str">
            <v>00038461</v>
          </cell>
          <cell r="B1602" t="str">
            <v>1999-018-00 PL QUALIFY/QUANTIF</v>
          </cell>
        </row>
        <row r="1603">
          <cell r="A1603" t="str">
            <v>00089478</v>
          </cell>
          <cell r="B1603" t="str">
            <v>1999-019-00 PL SALMON RIVER CH</v>
          </cell>
        </row>
        <row r="1604">
          <cell r="A1604" t="str">
            <v>00089487</v>
          </cell>
          <cell r="B1604" t="str">
            <v>1999-020-00 PL ANALYSE PERSIST</v>
          </cell>
        </row>
        <row r="1605">
          <cell r="A1605" t="str">
            <v>00036951</v>
          </cell>
          <cell r="B1605" t="str">
            <v>1999-021-00 PL PATAHA WATER</v>
          </cell>
        </row>
        <row r="1606">
          <cell r="A1606" t="str">
            <v>00038437</v>
          </cell>
          <cell r="B1606" t="str">
            <v>1999-022-00 IL ASSESSING GENET</v>
          </cell>
        </row>
        <row r="1607">
          <cell r="A1607" t="str">
            <v>00032353</v>
          </cell>
          <cell r="B1607" t="str">
            <v>1999-022-00 PL ASSESS COL R ST</v>
          </cell>
        </row>
        <row r="1608">
          <cell r="A1608" t="str">
            <v>00039741</v>
          </cell>
          <cell r="B1608" t="str">
            <v>1999-023-00 PL CHUMSTICK CK NO</v>
          </cell>
        </row>
        <row r="1609">
          <cell r="A1609" t="str">
            <v>00091140</v>
          </cell>
          <cell r="B1609" t="str">
            <v>1999-024-00 PL BULL TROUT ASSE</v>
          </cell>
        </row>
        <row r="1610">
          <cell r="A1610" t="str">
            <v>00096601</v>
          </cell>
          <cell r="B1610" t="str">
            <v>1999-024-00 PL BULL TROUT ASSE</v>
          </cell>
        </row>
        <row r="1611">
          <cell r="A1611" t="str">
            <v>00082604</v>
          </cell>
          <cell r="B1611" t="str">
            <v>1999-025-00 PL SANDY R DELTA</v>
          </cell>
        </row>
        <row r="1612">
          <cell r="A1612" t="str">
            <v>00038679</v>
          </cell>
          <cell r="B1612" t="str">
            <v>1999-026-00 IL SANDY RIVER DEL</v>
          </cell>
        </row>
        <row r="1613">
          <cell r="A1613" t="str">
            <v>00082605</v>
          </cell>
          <cell r="B1613" t="str">
            <v>1999-026-00 PL SANDY RIV DELTA</v>
          </cell>
        </row>
        <row r="1614">
          <cell r="A1614" t="str">
            <v>00076782</v>
          </cell>
          <cell r="B1614" t="str">
            <v>1999-034-00 PL FEDERAL CAUCUS</v>
          </cell>
        </row>
        <row r="1615">
          <cell r="A1615" t="str">
            <v>00076108</v>
          </cell>
          <cell r="B1615" t="str">
            <v>1999-034-00 PL FEDERAL CAUCUS/</v>
          </cell>
        </row>
        <row r="1616">
          <cell r="A1616" t="str">
            <v>00036694</v>
          </cell>
          <cell r="B1616" t="str">
            <v>1999-035-00 PL HATCHERY &amp; HARV</v>
          </cell>
        </row>
        <row r="1617">
          <cell r="A1617" t="str">
            <v>00091348</v>
          </cell>
          <cell r="B1617" t="str">
            <v>1999-041-00 PL NUTRIENTS SPAWN</v>
          </cell>
        </row>
        <row r="1618">
          <cell r="A1618" t="str">
            <v>00094984</v>
          </cell>
          <cell r="B1618" t="str">
            <v>1999-047-00 PL WET MEADOW INVE</v>
          </cell>
        </row>
        <row r="1619">
          <cell r="A1619" t="str">
            <v>00106487</v>
          </cell>
          <cell r="B1619" t="str">
            <v>1999-054-00 PL ASOTIN CREEK IN</v>
          </cell>
        </row>
        <row r="1620">
          <cell r="A1620" t="str">
            <v>00081282</v>
          </cell>
          <cell r="B1620" t="str">
            <v>1999-056-00 PL LADD MARSH</v>
          </cell>
        </row>
        <row r="1621">
          <cell r="A1621" t="str">
            <v>00106486</v>
          </cell>
          <cell r="B1621" t="str">
            <v>1999-060-00 PL ASOTIN WATERSHE</v>
          </cell>
        </row>
        <row r="1622">
          <cell r="A1622" t="str">
            <v>00039683</v>
          </cell>
          <cell r="B1622" t="str">
            <v>1999-061-00 GRANDE RONDE-UNION</v>
          </cell>
        </row>
        <row r="1623">
          <cell r="A1623" t="str">
            <v>00111107</v>
          </cell>
          <cell r="B1623" t="str">
            <v>1999-070-00 PL WALLOWA COUNTY</v>
          </cell>
        </row>
        <row r="1624">
          <cell r="A1624" t="str">
            <v>00032341</v>
          </cell>
          <cell r="B1624" t="str">
            <v>199902400 BULL TROUT ASSESSMEN</v>
          </cell>
        </row>
        <row r="1625">
          <cell r="A1625" t="str">
            <v>00036700</v>
          </cell>
          <cell r="B1625" t="str">
            <v>2000-001-00 PL OMAK CREEK</v>
          </cell>
        </row>
        <row r="1626">
          <cell r="A1626" t="str">
            <v>00090891</v>
          </cell>
          <cell r="B1626" t="str">
            <v>2000-002-00 PL REMOVE BARRIERS</v>
          </cell>
        </row>
        <row r="1627">
          <cell r="A1627" t="str">
            <v>00091346</v>
          </cell>
          <cell r="B1627" t="str">
            <v>2000-002-00 PL REMOVE BARRIERS</v>
          </cell>
        </row>
        <row r="1628">
          <cell r="A1628" t="str">
            <v>00038435</v>
          </cell>
          <cell r="B1628" t="str">
            <v>2000-004-00 IL PROTECT WIGWAM</v>
          </cell>
        </row>
        <row r="1629">
          <cell r="A1629" t="str">
            <v>00087405</v>
          </cell>
          <cell r="B1629" t="str">
            <v>2000-004-00 PL WIGWAM BULL TR</v>
          </cell>
        </row>
        <row r="1630">
          <cell r="A1630" t="str">
            <v>00036949</v>
          </cell>
          <cell r="B1630" t="str">
            <v>2000-006-00 PL TRNG SUPPORT</v>
          </cell>
        </row>
        <row r="1631">
          <cell r="A1631" t="str">
            <v>00091134</v>
          </cell>
          <cell r="B1631" t="str">
            <v>2000-007-00 PL ERYTHROMYCIN IN</v>
          </cell>
        </row>
        <row r="1632">
          <cell r="A1632" t="str">
            <v>00032384</v>
          </cell>
          <cell r="B1632" t="str">
            <v>2000-007-00 PL INFRASTRUCTURE</v>
          </cell>
        </row>
        <row r="1633">
          <cell r="A1633" t="str">
            <v>00033565</v>
          </cell>
          <cell r="B1633" t="str">
            <v>2000-009-00 PL LOGAN VALLEY WL</v>
          </cell>
        </row>
        <row r="1634">
          <cell r="A1634" t="str">
            <v>00101201</v>
          </cell>
          <cell r="B1634" t="str">
            <v>2000-010-00 PL KLICKITAT RIVER</v>
          </cell>
        </row>
        <row r="1635">
          <cell r="A1635" t="str">
            <v>00101205</v>
          </cell>
          <cell r="B1635" t="str">
            <v>2000-011-00 PL ROCK CREEK WATE</v>
          </cell>
        </row>
        <row r="1636">
          <cell r="A1636" t="str">
            <v>00037841</v>
          </cell>
          <cell r="B1636" t="str">
            <v>2000-012-00 IL EVAL FACTORS LI</v>
          </cell>
        </row>
        <row r="1637">
          <cell r="A1637" t="str">
            <v>00036336</v>
          </cell>
          <cell r="B1637" t="str">
            <v>2000-012-00 PL EVALUATE FACTOR</v>
          </cell>
        </row>
        <row r="1638">
          <cell r="A1638" t="str">
            <v>00037939</v>
          </cell>
          <cell r="B1638" t="str">
            <v>2000-013-00 IL EVAL REINTRODUC</v>
          </cell>
        </row>
        <row r="1639">
          <cell r="A1639" t="str">
            <v>00082989</v>
          </cell>
          <cell r="B1639" t="str">
            <v>2000-013-00 PL  EVAL REINTRO O</v>
          </cell>
        </row>
        <row r="1640">
          <cell r="A1640" t="str">
            <v>00036338</v>
          </cell>
          <cell r="B1640" t="str">
            <v>2000-014-00 PL HABITAT&amp;POP DYN</v>
          </cell>
        </row>
        <row r="1641">
          <cell r="A1641" t="str">
            <v>00038252</v>
          </cell>
          <cell r="B1641" t="str">
            <v>2000-015-00 IL ACQUIRE OXBOW</v>
          </cell>
        </row>
        <row r="1642">
          <cell r="A1642" t="str">
            <v>00038767</v>
          </cell>
          <cell r="B1642" t="str">
            <v>2000-015-00 PL ACQUIRE OXBOW</v>
          </cell>
        </row>
        <row r="1643">
          <cell r="A1643" t="str">
            <v>00033545</v>
          </cell>
          <cell r="B1643" t="str">
            <v>2000-016-00 PL TUAL. ACQ.</v>
          </cell>
        </row>
        <row r="1644">
          <cell r="A1644" t="str">
            <v>00037721</v>
          </cell>
          <cell r="B1644" t="str">
            <v>2000-017-00 IL RECONDITION WIL</v>
          </cell>
        </row>
        <row r="1645">
          <cell r="A1645" t="str">
            <v>00035659</v>
          </cell>
          <cell r="B1645" t="str">
            <v>2000-017-00 PL CRITFC WILD KEL</v>
          </cell>
        </row>
        <row r="1646">
          <cell r="A1646" t="str">
            <v>00082615</v>
          </cell>
          <cell r="B1646" t="str">
            <v>2000-018-00 PL LAKE ROOSEVELT</v>
          </cell>
        </row>
        <row r="1647">
          <cell r="A1647" t="str">
            <v>00003025</v>
          </cell>
          <cell r="B1647" t="str">
            <v>2000-019-00 PL TUCANNON R SPR</v>
          </cell>
        </row>
        <row r="1648">
          <cell r="A1648" t="str">
            <v>00031996</v>
          </cell>
          <cell r="B1648" t="str">
            <v>2000-019-00 PL TUCANNON RIVER</v>
          </cell>
        </row>
        <row r="1649">
          <cell r="A1649" t="str">
            <v>00033582</v>
          </cell>
          <cell r="B1649" t="str">
            <v>2000-023-00 PL ODFW HORN BUTTE</v>
          </cell>
        </row>
        <row r="1650">
          <cell r="A1650" t="str">
            <v>00038080</v>
          </cell>
          <cell r="B1650" t="str">
            <v>2000-025-00 IL EAGLE LAKES RAN</v>
          </cell>
        </row>
        <row r="1651">
          <cell r="A1651" t="str">
            <v>00082199</v>
          </cell>
          <cell r="B1651" t="str">
            <v>2000-026-00 PL RAINWATER WL</v>
          </cell>
        </row>
        <row r="1652">
          <cell r="A1652" t="str">
            <v>00033542</v>
          </cell>
          <cell r="B1652" t="str">
            <v>2000-027-00 PL DENNY-JONES</v>
          </cell>
        </row>
        <row r="1653">
          <cell r="A1653" t="str">
            <v>00101768</v>
          </cell>
          <cell r="B1653" t="str">
            <v>2000-027-00 PL MALHEUR WL MITI</v>
          </cell>
        </row>
        <row r="1654">
          <cell r="A1654" t="str">
            <v>00037807</v>
          </cell>
          <cell r="B1654" t="str">
            <v>2000-028-00 IL EVAL PACIFIC LA</v>
          </cell>
        </row>
        <row r="1655">
          <cell r="A1655" t="str">
            <v>00037411</v>
          </cell>
          <cell r="B1655" t="str">
            <v>2000-028-00 PL STATUS OF PACIF</v>
          </cell>
        </row>
        <row r="1656">
          <cell r="A1656" t="str">
            <v>00032128</v>
          </cell>
          <cell r="B1656" t="str">
            <v>2000-029-00 PL ID LAMPREYS &amp; T</v>
          </cell>
        </row>
        <row r="1657">
          <cell r="A1657" t="str">
            <v>00090759</v>
          </cell>
          <cell r="B1657" t="str">
            <v>2000-031-00 PL ENHANCE N FORK</v>
          </cell>
        </row>
        <row r="1658">
          <cell r="A1658" t="str">
            <v>00038065</v>
          </cell>
          <cell r="B1658" t="str">
            <v>2000-033-00 IL WALLA WALLA RIV</v>
          </cell>
        </row>
        <row r="1659">
          <cell r="A1659" t="str">
            <v>00109427</v>
          </cell>
          <cell r="B1659" t="str">
            <v>2000-033-00 PL WALLA WALLA FIS</v>
          </cell>
        </row>
        <row r="1660">
          <cell r="A1660" t="str">
            <v>00075448</v>
          </cell>
          <cell r="B1660" t="str">
            <v>2000-034-00 PL NORTH LOCHSA FA</v>
          </cell>
        </row>
        <row r="1661">
          <cell r="A1661" t="str">
            <v>00075463</v>
          </cell>
          <cell r="B1661" t="str">
            <v>2000-035-00 PL NEWSOME CREEK</v>
          </cell>
        </row>
        <row r="1662">
          <cell r="A1662" t="str">
            <v>00075451</v>
          </cell>
          <cell r="B1662" t="str">
            <v>2000-036-00 PL  MILL CREEK</v>
          </cell>
        </row>
        <row r="1663">
          <cell r="A1663" t="str">
            <v>00037112</v>
          </cell>
          <cell r="B1663" t="str">
            <v>2000-038-00 PL WALLA WALLA(NEO</v>
          </cell>
        </row>
        <row r="1664">
          <cell r="A1664" t="str">
            <v>00118651</v>
          </cell>
          <cell r="B1664" t="str">
            <v>2000-039-00 PL WALLA WALLA BAS</v>
          </cell>
        </row>
        <row r="1665">
          <cell r="A1665" t="str">
            <v>00037110</v>
          </cell>
          <cell r="B1665" t="str">
            <v>2000-039-00 PL WALLA WALLA M&amp;E</v>
          </cell>
        </row>
        <row r="1666">
          <cell r="A1666" t="str">
            <v>00091303</v>
          </cell>
          <cell r="B1666" t="str">
            <v>2000-041-00 PL TECHNICAL SUPPO</v>
          </cell>
        </row>
        <row r="1667">
          <cell r="A1667" t="str">
            <v>00106598</v>
          </cell>
          <cell r="B1667" t="str">
            <v>2000-046-00 PL ASOTIN CR ISCO</v>
          </cell>
        </row>
        <row r="1668">
          <cell r="A1668" t="str">
            <v>00106485</v>
          </cell>
          <cell r="B1668" t="str">
            <v>2000-047-00 PL GIS MAPPING OF</v>
          </cell>
        </row>
        <row r="1669">
          <cell r="A1669" t="str">
            <v>00090803</v>
          </cell>
          <cell r="B1669" t="str">
            <v>2000-048-00 PL YAKIMA BENTHIC</v>
          </cell>
        </row>
        <row r="1670">
          <cell r="A1670" t="str">
            <v>00083037</v>
          </cell>
          <cell r="B1670" t="str">
            <v>2000-049-00 PL DIET DISTRIBUT</v>
          </cell>
        </row>
        <row r="1671">
          <cell r="A1671" t="str">
            <v>00090156</v>
          </cell>
          <cell r="B1671" t="str">
            <v>2000-050-00 PL RIPARIAN RECOVE</v>
          </cell>
        </row>
        <row r="1672">
          <cell r="A1672" t="str">
            <v>00090158</v>
          </cell>
          <cell r="B1672" t="str">
            <v>2000-051-00 PL RESEARCH/EVAL R</v>
          </cell>
        </row>
        <row r="1673">
          <cell r="A1673" t="str">
            <v>00090160</v>
          </cell>
          <cell r="B1673" t="str">
            <v>2000-051-01 PL RESEARCH STREAM</v>
          </cell>
        </row>
        <row r="1674">
          <cell r="A1674" t="str">
            <v>00090229</v>
          </cell>
          <cell r="B1674" t="str">
            <v>2000-052-00 PL UPSTREAM MIGRAT</v>
          </cell>
        </row>
        <row r="1675">
          <cell r="A1675" t="str">
            <v>00106484</v>
          </cell>
          <cell r="B1675" t="str">
            <v>2000-053-00 PL  ASOTIN CREEK R</v>
          </cell>
        </row>
        <row r="1676">
          <cell r="A1676" t="str">
            <v>00106261</v>
          </cell>
          <cell r="B1676" t="str">
            <v>2000-054-00 PL ASOTIN CREEK RI</v>
          </cell>
        </row>
        <row r="1677">
          <cell r="A1677" t="str">
            <v>00106914</v>
          </cell>
          <cell r="B1677" t="str">
            <v>2000-054-00 PL ASOTIN CREEK RI</v>
          </cell>
        </row>
        <row r="1678">
          <cell r="A1678" t="str">
            <v>00036710</v>
          </cell>
          <cell r="B1678" t="str">
            <v>2000-055-00 PL NEZ PERCE LAW</v>
          </cell>
        </row>
        <row r="1679">
          <cell r="A1679" t="str">
            <v>00037719</v>
          </cell>
          <cell r="B1679" t="str">
            <v>2000-056-00 IL LAW ENFORCEMENT</v>
          </cell>
        </row>
        <row r="1680">
          <cell r="A1680" t="str">
            <v>00035665</v>
          </cell>
          <cell r="B1680" t="str">
            <v>2000-056-00 PL CRITFC LAW ENFO</v>
          </cell>
        </row>
        <row r="1681">
          <cell r="A1681" t="str">
            <v>00088622</v>
          </cell>
          <cell r="B1681" t="str">
            <v>2000-056-00 PL CRITFC LAW ENFO</v>
          </cell>
        </row>
        <row r="1682">
          <cell r="A1682" t="str">
            <v>00090697</v>
          </cell>
          <cell r="B1682" t="str">
            <v>2000-057-00 PL EFFECTS OF TURB</v>
          </cell>
        </row>
        <row r="1683">
          <cell r="A1683" t="str">
            <v>00105929</v>
          </cell>
          <cell r="B1683" t="str">
            <v>2000-058-00 PL EFFECTS OF GAS</v>
          </cell>
        </row>
        <row r="1684">
          <cell r="A1684" t="str">
            <v>00089846</v>
          </cell>
          <cell r="B1684" t="str">
            <v>2000-061-00 PL UPPER WILDCAT</v>
          </cell>
        </row>
        <row r="1685">
          <cell r="A1685" t="str">
            <v>00089639</v>
          </cell>
          <cell r="B1685" t="str">
            <v>2000-066-00 PL MCCOY CREEK-ALT</v>
          </cell>
        </row>
        <row r="1686">
          <cell r="A1686" t="str">
            <v>00106481</v>
          </cell>
          <cell r="B1686" t="str">
            <v>2000-067-00 PL ASOTIN CR CHANN</v>
          </cell>
        </row>
        <row r="1687">
          <cell r="A1687" t="str">
            <v>00106262</v>
          </cell>
          <cell r="B1687" t="str">
            <v>2000-067-00 PL ASOTIN CREEK RI</v>
          </cell>
        </row>
        <row r="1688">
          <cell r="A1688" t="str">
            <v>00037040</v>
          </cell>
          <cell r="B1688" t="str">
            <v>2000-071-00 PL ANALYZE SALMON</v>
          </cell>
        </row>
        <row r="1689">
          <cell r="A1689" t="str">
            <v>00092279</v>
          </cell>
          <cell r="B1689" t="str">
            <v>2000-072-00 HERITABILITY OF DI</v>
          </cell>
        </row>
        <row r="1690">
          <cell r="A1690" t="str">
            <v>00090689</v>
          </cell>
          <cell r="B1690" t="str">
            <v>2000-073-00 PL SUBBASIN ASSESS</v>
          </cell>
        </row>
        <row r="1691">
          <cell r="A1691" t="str">
            <v>00095252</v>
          </cell>
          <cell r="B1691" t="str">
            <v>2000-074-02 PL WDFW BASELINE</v>
          </cell>
        </row>
        <row r="1692">
          <cell r="A1692" t="str">
            <v>00090705</v>
          </cell>
          <cell r="B1692" t="str">
            <v>2000-076-00 PL TECHNICAL SUPPO</v>
          </cell>
        </row>
        <row r="1693">
          <cell r="A1693" t="str">
            <v>00075978</v>
          </cell>
          <cell r="B1693" t="str">
            <v>2000-079-00 IL OWYHEE DVIR RES</v>
          </cell>
        </row>
        <row r="1694">
          <cell r="A1694" t="str">
            <v>00074767</v>
          </cell>
          <cell r="B1694" t="str">
            <v>2000-079-00 PL ASSESS RESIDENT</v>
          </cell>
        </row>
        <row r="1695">
          <cell r="A1695" t="str">
            <v>00076915</v>
          </cell>
          <cell r="B1695" t="str">
            <v>2000-080-00 PL OCEAN TRACKING</v>
          </cell>
        </row>
        <row r="1696">
          <cell r="A1696" t="str">
            <v>00031995</v>
          </cell>
          <cell r="B1696" t="str">
            <v>2001-001-00 PL DEVELOPMENT OF</v>
          </cell>
        </row>
        <row r="1697">
          <cell r="A1697" t="str">
            <v>00036954</v>
          </cell>
          <cell r="B1697" t="str">
            <v>2001-002-00 PL ASOTIN WATERSHE</v>
          </cell>
        </row>
        <row r="1698">
          <cell r="A1698" t="str">
            <v>00094477</v>
          </cell>
          <cell r="B1698" t="str">
            <v>2001-003-00 PL ADULT PIT DETEC</v>
          </cell>
        </row>
        <row r="1699">
          <cell r="A1699" t="str">
            <v>00038764</v>
          </cell>
          <cell r="B1699" t="str">
            <v>2001-003-00 PL RAINWATER WILDL</v>
          </cell>
        </row>
        <row r="1700">
          <cell r="A1700" t="str">
            <v>00038920</v>
          </cell>
          <cell r="B1700" t="str">
            <v>2001-004-00 PL HOLLLIDAY CONSE</v>
          </cell>
        </row>
        <row r="1701">
          <cell r="A1701" t="str">
            <v>00040234</v>
          </cell>
          <cell r="B1701" t="str">
            <v>2001-005-00 PL GIS SUBBASIN</v>
          </cell>
        </row>
        <row r="1702">
          <cell r="A1702" t="str">
            <v>00105324</v>
          </cell>
          <cell r="B1702" t="str">
            <v>2001-006-00 PL MISC F&amp;W SPONSO</v>
          </cell>
        </row>
        <row r="1703">
          <cell r="A1703" t="str">
            <v>00107274</v>
          </cell>
          <cell r="B1703" t="str">
            <v>2001-006-00 PL MISC F&amp;W SPONSO</v>
          </cell>
        </row>
        <row r="1704">
          <cell r="A1704" t="str">
            <v>00089981</v>
          </cell>
          <cell r="B1704" t="str">
            <v>2001-006-00 SALMON 'WATCH PROG</v>
          </cell>
        </row>
        <row r="1705">
          <cell r="A1705" t="str">
            <v>00108691</v>
          </cell>
          <cell r="B1705" t="str">
            <v>2001-006-02 PL MISC F&amp;W SPONSO</v>
          </cell>
        </row>
        <row r="1706">
          <cell r="A1706" t="str">
            <v>00076224</v>
          </cell>
          <cell r="B1706" t="str">
            <v>2001-007-00 PL EVALUATE LIVE C</v>
          </cell>
        </row>
        <row r="1707">
          <cell r="A1707" t="str">
            <v>00081702</v>
          </cell>
          <cell r="B1707" t="str">
            <v>2001-007-00 PL EVALUATE LIVE C</v>
          </cell>
        </row>
        <row r="1708">
          <cell r="A1708" t="str">
            <v>00076842</v>
          </cell>
          <cell r="B1708" t="str">
            <v>2001-008-00 PL GENETIC SEX OF</v>
          </cell>
        </row>
        <row r="1709">
          <cell r="A1709" t="str">
            <v>00081967</v>
          </cell>
          <cell r="B1709" t="str">
            <v>2001-010-00 PL INNOVATIVE- JUV</v>
          </cell>
        </row>
        <row r="1710">
          <cell r="A1710" t="str">
            <v>00082155</v>
          </cell>
          <cell r="B1710" t="str">
            <v>2001-011-00 PL HABITAT DIVERSI</v>
          </cell>
        </row>
        <row r="1711">
          <cell r="A1711" t="str">
            <v>00083767</v>
          </cell>
          <cell r="B1711" t="str">
            <v>2001-012-00 PL  EVAL RESTORATI</v>
          </cell>
        </row>
        <row r="1712">
          <cell r="A1712" t="str">
            <v>00083040</v>
          </cell>
          <cell r="B1712" t="str">
            <v>2001-013-00 PL EVAL. NUTRIENTS</v>
          </cell>
        </row>
        <row r="1713">
          <cell r="A1713" t="str">
            <v>00082818</v>
          </cell>
          <cell r="B1713" t="str">
            <v>2001-014-00 PL WTR. &amp; AQU. HAB</v>
          </cell>
        </row>
        <row r="1714">
          <cell r="A1714" t="str">
            <v>00091987</v>
          </cell>
          <cell r="B1714" t="str">
            <v>2001-015-00 PL ECHO MEADOW ART</v>
          </cell>
        </row>
        <row r="1715">
          <cell r="A1715" t="str">
            <v>00078122</v>
          </cell>
          <cell r="B1715" t="str">
            <v>2001-017-00 PL IDAHO CONSERVAT</v>
          </cell>
        </row>
        <row r="1716">
          <cell r="A1716" t="str">
            <v>00081281</v>
          </cell>
          <cell r="B1716" t="str">
            <v>2001-018-00 PL PHILLIPS-GORDO</v>
          </cell>
        </row>
        <row r="1717">
          <cell r="A1717" t="str">
            <v>00081391</v>
          </cell>
          <cell r="B1717" t="str">
            <v>2001-019-00 PL LITTLE CATHERIN</v>
          </cell>
        </row>
        <row r="1718">
          <cell r="A1718" t="str">
            <v>00082559</v>
          </cell>
          <cell r="B1718" t="str">
            <v>2001-020-00 PL 15 MILE CRK RIP</v>
          </cell>
        </row>
        <row r="1719">
          <cell r="A1719" t="str">
            <v>00083857</v>
          </cell>
          <cell r="B1719" t="str">
            <v>2001-020-00 PL 15 MILE CRK RIP</v>
          </cell>
        </row>
        <row r="1720">
          <cell r="A1720" t="str">
            <v>00082560</v>
          </cell>
          <cell r="B1720" t="str">
            <v>2001-021-00 PL 15 MILE CRK RIP</v>
          </cell>
        </row>
        <row r="1721">
          <cell r="A1721" t="str">
            <v>00082562</v>
          </cell>
          <cell r="B1721" t="str">
            <v>2001-022-00 PL 15 MILE CRK OR</v>
          </cell>
        </row>
        <row r="1722">
          <cell r="A1722" t="str">
            <v>00083859</v>
          </cell>
          <cell r="B1722" t="str">
            <v>2001-022-00 PL 15 MILE CRK OR</v>
          </cell>
        </row>
        <row r="1723">
          <cell r="A1723" t="str">
            <v>00103076</v>
          </cell>
          <cell r="B1723" t="str">
            <v>2001-024-00 PL SALMON &amp; STEELH</v>
          </cell>
        </row>
        <row r="1724">
          <cell r="A1724" t="str">
            <v>00088495</v>
          </cell>
          <cell r="B1724" t="str">
            <v>2001-024-00 PL UPSTREAM EXER</v>
          </cell>
        </row>
        <row r="1725">
          <cell r="A1725" t="str">
            <v>00083625</v>
          </cell>
          <cell r="B1725" t="str">
            <v>2001-025-00 PL SALMONID PRODUC</v>
          </cell>
        </row>
        <row r="1726">
          <cell r="A1726" t="str">
            <v>00088180</v>
          </cell>
          <cell r="B1726" t="str">
            <v>2001-026-00 PL EVALUATE COASTA</v>
          </cell>
        </row>
        <row r="1727">
          <cell r="A1727" t="str">
            <v>00083860</v>
          </cell>
          <cell r="B1727" t="str">
            <v>2001-027-00 PL WEST POND TURT</v>
          </cell>
        </row>
        <row r="1728">
          <cell r="A1728" t="str">
            <v>00082561</v>
          </cell>
          <cell r="B1728" t="str">
            <v>2001-027-00 PL WEST POND TURTL</v>
          </cell>
        </row>
        <row r="1729">
          <cell r="A1729" t="str">
            <v>00083771</v>
          </cell>
          <cell r="B1729" t="str">
            <v>2001-028-00 PL EVAL BANKS LAKE</v>
          </cell>
        </row>
        <row r="1730">
          <cell r="A1730" t="str">
            <v>00082702</v>
          </cell>
          <cell r="B1730" t="str">
            <v>2001-029-00 PL FORD HATCHERY I</v>
          </cell>
        </row>
        <row r="1731">
          <cell r="A1731" t="str">
            <v>00090813</v>
          </cell>
          <cell r="B1731" t="str">
            <v>2001-030-00 PL RESTORE HABITAT</v>
          </cell>
        </row>
        <row r="1732">
          <cell r="A1732" t="str">
            <v>00082300</v>
          </cell>
          <cell r="B1732" t="str">
            <v>2001-031-00 PL INTERMOUNTAIN P</v>
          </cell>
        </row>
        <row r="1733">
          <cell r="A1733" t="str">
            <v>00104517</v>
          </cell>
          <cell r="B1733" t="str">
            <v>2001-033-00 OM PROTECT &amp; RESTO</v>
          </cell>
        </row>
        <row r="1734">
          <cell r="A1734" t="str">
            <v>00104567</v>
          </cell>
          <cell r="B1734" t="str">
            <v>2001-033-00 PL PROTECT &amp; RESTR</v>
          </cell>
        </row>
        <row r="1735">
          <cell r="A1735" t="str">
            <v>00089844</v>
          </cell>
          <cell r="B1735" t="str">
            <v>2001-034-00 PL FORAGE QUALITY</v>
          </cell>
        </row>
        <row r="1736">
          <cell r="A1736" t="str">
            <v>00093819</v>
          </cell>
          <cell r="B1736" t="str">
            <v>2001-035-00 PL BEAR VALLY SPAW</v>
          </cell>
        </row>
        <row r="1737">
          <cell r="A1737" t="str">
            <v>00089331</v>
          </cell>
          <cell r="B1737" t="str">
            <v>2001-036-00 PL AMES CREEK REST</v>
          </cell>
        </row>
        <row r="1738">
          <cell r="A1738" t="str">
            <v>00083481</v>
          </cell>
          <cell r="B1738" t="str">
            <v>2001-037-00 PL ARROWLEAF CONSE</v>
          </cell>
        </row>
        <row r="1739">
          <cell r="A1739" t="str">
            <v>00089654</v>
          </cell>
          <cell r="B1739" t="str">
            <v>2001-038-00 PL GOURLEY CREEK R</v>
          </cell>
        </row>
        <row r="1740">
          <cell r="A1740" t="str">
            <v>00106265</v>
          </cell>
          <cell r="B1740" t="str">
            <v>2001-039-00 PL PROTECT ESA FIS</v>
          </cell>
        </row>
        <row r="1741">
          <cell r="A1741" t="str">
            <v>00089935</v>
          </cell>
          <cell r="B1741" t="str">
            <v>2001-040-00 PL WAGNER RANCH</v>
          </cell>
        </row>
        <row r="1742">
          <cell r="A1742" t="str">
            <v>00090758</v>
          </cell>
          <cell r="B1742" t="str">
            <v>2001-041-00 PL FOREST RANCH</v>
          </cell>
        </row>
        <row r="1743">
          <cell r="A1743" t="str">
            <v>00101771</v>
          </cell>
          <cell r="B1743" t="str">
            <v>2001-043-00 PL ZUMWALT CAMP CK</v>
          </cell>
        </row>
        <row r="1744">
          <cell r="A1744" t="str">
            <v>00093821</v>
          </cell>
          <cell r="B1744" t="str">
            <v>2001-044-00 PL BAKER EASEMENT/</v>
          </cell>
        </row>
        <row r="1745">
          <cell r="A1745" t="str">
            <v>00084588</v>
          </cell>
          <cell r="B1745" t="str">
            <v>2001-045-00 PL ACTION PLAN PRO</v>
          </cell>
        </row>
        <row r="1746">
          <cell r="A1746" t="str">
            <v>00083921</v>
          </cell>
          <cell r="B1746" t="str">
            <v>2001-046-00 PL CENTER FISH SCI</v>
          </cell>
        </row>
        <row r="1747">
          <cell r="A1747" t="str">
            <v>00084504</v>
          </cell>
          <cell r="B1747" t="str">
            <v>2001-047-00 PL REINTRO SUCCESS</v>
          </cell>
        </row>
        <row r="1748">
          <cell r="A1748" t="str">
            <v>00084377</v>
          </cell>
          <cell r="B1748" t="str">
            <v>2001-048-00 PL EDT</v>
          </cell>
        </row>
        <row r="1749">
          <cell r="A1749" t="str">
            <v>00084693</v>
          </cell>
          <cell r="B1749" t="str">
            <v>2001-049-00 PL SAFETY NET COOR</v>
          </cell>
        </row>
        <row r="1750">
          <cell r="A1750" t="str">
            <v>00093286</v>
          </cell>
          <cell r="B1750" t="str">
            <v>2001-051-00 PL LITTLE MORGON</v>
          </cell>
        </row>
        <row r="1751">
          <cell r="A1751" t="str">
            <v>00093292</v>
          </cell>
          <cell r="B1751" t="str">
            <v>2001-052-00 PL HAWLEY</v>
          </cell>
        </row>
        <row r="1752">
          <cell r="A1752" t="str">
            <v>00090384</v>
          </cell>
          <cell r="B1752" t="str">
            <v>2001-053-00 PL REINTRO OF COLU</v>
          </cell>
        </row>
        <row r="1753">
          <cell r="A1753" t="str">
            <v>00087675</v>
          </cell>
          <cell r="B1753" t="str">
            <v>2001-054-00 PL SUPPL FLOWS BUC</v>
          </cell>
        </row>
        <row r="1754">
          <cell r="A1754" t="str">
            <v>00088243</v>
          </cell>
          <cell r="B1754" t="str">
            <v>2001-055-00 PL SALMON RESPONSE</v>
          </cell>
        </row>
        <row r="1755">
          <cell r="A1755" t="str">
            <v>00093253</v>
          </cell>
          <cell r="B1755" t="str">
            <v>2001-056-00 PL TROUT CREEK STR</v>
          </cell>
        </row>
        <row r="1756">
          <cell r="A1756" t="str">
            <v>00092833</v>
          </cell>
          <cell r="B1756" t="str">
            <v>2001-058-00 PL REMOVAL OF GHOS</v>
          </cell>
        </row>
        <row r="1757">
          <cell r="A1757" t="str">
            <v>00091298</v>
          </cell>
          <cell r="B1757" t="str">
            <v>2001-059-00 PL SP&amp;SUMMER CHIN</v>
          </cell>
        </row>
        <row r="1758">
          <cell r="A1758" t="str">
            <v>00091718</v>
          </cell>
          <cell r="B1758" t="str">
            <v>2001-060-00 PL ADULT OUTPLANT</v>
          </cell>
        </row>
        <row r="1759">
          <cell r="A1759" t="str">
            <v>00097333</v>
          </cell>
          <cell r="B1759" t="str">
            <v>2001-061-00 PL TOUCHET R FLOW</v>
          </cell>
        </row>
        <row r="1760">
          <cell r="A1760" t="str">
            <v>00101770</v>
          </cell>
          <cell r="B1760" t="str">
            <v>2001-062-00 PL LOSTINE RIVER</v>
          </cell>
        </row>
        <row r="1761">
          <cell r="A1761" t="str">
            <v>00094635</v>
          </cell>
          <cell r="B1761" t="str">
            <v>2001-063-00 PL METHOW RIVER BA</v>
          </cell>
        </row>
        <row r="1762">
          <cell r="A1762" t="str">
            <v>00104641</v>
          </cell>
          <cell r="B1762" t="str">
            <v>2001-064-00 PL SIMCOE CREEK ST</v>
          </cell>
        </row>
        <row r="1763">
          <cell r="A1763" t="str">
            <v>00102414</v>
          </cell>
          <cell r="B1763" t="str">
            <v>2001-065-00 CI HANCOCK SP PASS</v>
          </cell>
        </row>
        <row r="1764">
          <cell r="A1764" t="str">
            <v>00106002</v>
          </cell>
          <cell r="B1764" t="str">
            <v>2001-065-00 PL HANCOCK SPRING</v>
          </cell>
        </row>
        <row r="1765">
          <cell r="A1765" t="str">
            <v>00090233</v>
          </cell>
          <cell r="B1765" t="str">
            <v>2001-066-00 PL LAKE ROOSEVELT</v>
          </cell>
        </row>
        <row r="1766">
          <cell r="A1766" t="str">
            <v>00093824</v>
          </cell>
          <cell r="B1766" t="str">
            <v>2001-067-00 CL LEMHI/SALMON PA</v>
          </cell>
        </row>
        <row r="1767">
          <cell r="A1767" t="str">
            <v>00093827</v>
          </cell>
          <cell r="B1767" t="str">
            <v>2001-068-00 PL LEMHI RIVER STR</v>
          </cell>
        </row>
        <row r="1768">
          <cell r="A1768" t="str">
            <v>00092750</v>
          </cell>
          <cell r="B1768" t="str">
            <v>2001-069-00 PL JOHN DAY STREA</v>
          </cell>
        </row>
        <row r="1769">
          <cell r="A1769" t="str">
            <v>00093750</v>
          </cell>
          <cell r="B1769" t="str">
            <v>2001-070-00 PL EDT MODEL EVAL</v>
          </cell>
        </row>
        <row r="1770">
          <cell r="A1770" t="str">
            <v>00107102</v>
          </cell>
          <cell r="B1770" t="str">
            <v>2001-071-00 PL WAPATOX WATER P</v>
          </cell>
        </row>
        <row r="1771">
          <cell r="A1771" t="str">
            <v>00090426</v>
          </cell>
          <cell r="B1771" t="str">
            <v>2001-074-00 PL NPPC REGIONAL</v>
          </cell>
        </row>
        <row r="1772">
          <cell r="A1772" t="str">
            <v>00092278</v>
          </cell>
          <cell r="B1772" t="str">
            <v>2001-075-00 PL WALLA WALLA BAS</v>
          </cell>
        </row>
        <row r="1773">
          <cell r="A1773" t="str">
            <v>00097324</v>
          </cell>
          <cell r="B1773" t="str">
            <v>2001-076-00 PL ACQUIRE TUCANNO</v>
          </cell>
        </row>
        <row r="1774">
          <cell r="A1774" t="str">
            <v>00095101</v>
          </cell>
          <cell r="B1774" t="str">
            <v>2001-078-00 CL EDT USFS VALIDA</v>
          </cell>
        </row>
        <row r="1775">
          <cell r="A1775" t="str">
            <v>00100530</v>
          </cell>
          <cell r="B1775" t="str">
            <v>2001-079-00  PL WA DOE WATER</v>
          </cell>
        </row>
        <row r="1776">
          <cell r="A1776" t="str">
            <v>00088856</v>
          </cell>
          <cell r="B1776" t="str">
            <v>200103200 HANGMAN CREEK FISHER</v>
          </cell>
        </row>
        <row r="1777">
          <cell r="A1777" t="str">
            <v>00088854</v>
          </cell>
          <cell r="B1777" t="str">
            <v>200103300  HANGMAN WATERSHED H</v>
          </cell>
        </row>
        <row r="1778">
          <cell r="A1778" t="str">
            <v>00088858</v>
          </cell>
          <cell r="B1778" t="str">
            <v>200103400 FORAGE QUALITY AND M</v>
          </cell>
        </row>
        <row r="1779">
          <cell r="A1779" t="str">
            <v>00110274</v>
          </cell>
          <cell r="B1779" t="str">
            <v>20012-057-00 PL WESTLAND-RAMOS</v>
          </cell>
        </row>
        <row r="1780">
          <cell r="A1780" t="str">
            <v>00096634</v>
          </cell>
          <cell r="B1780" t="str">
            <v>2002-001-00 PL CCT ELLISFORD</v>
          </cell>
        </row>
        <row r="1781">
          <cell r="A1781" t="str">
            <v>00103073</v>
          </cell>
          <cell r="B1781" t="str">
            <v>2002-002-00 PL FEAS. OF ENHAN</v>
          </cell>
        </row>
        <row r="1782">
          <cell r="A1782" t="str">
            <v>00100566</v>
          </cell>
          <cell r="B1782" t="str">
            <v>2002-004-00 PL SAFETY-NET ARTI</v>
          </cell>
        </row>
        <row r="1783">
          <cell r="A1783" t="str">
            <v>00101882</v>
          </cell>
          <cell r="B1783" t="str">
            <v>2002-004-01 PL SAFETY-NET ARTI</v>
          </cell>
        </row>
        <row r="1784">
          <cell r="A1784" t="str">
            <v>00105721</v>
          </cell>
          <cell r="B1784" t="str">
            <v>2002-004-02 PL SAFETY-NET ARTI</v>
          </cell>
        </row>
        <row r="1785">
          <cell r="A1785" t="str">
            <v>00101646</v>
          </cell>
          <cell r="B1785" t="str">
            <v>2002-004-04 PL SAFETY-NET ARTI</v>
          </cell>
        </row>
        <row r="1786">
          <cell r="A1786" t="str">
            <v>00100610</v>
          </cell>
          <cell r="B1786" t="str">
            <v>2002-005-00 PL FISHER FISHERIE</v>
          </cell>
        </row>
        <row r="1787">
          <cell r="A1787" t="str">
            <v>00106940</v>
          </cell>
          <cell r="B1787" t="str">
            <v>2002-006-00 PL BULL TROUT MOVE</v>
          </cell>
        </row>
        <row r="1788">
          <cell r="A1788" t="str">
            <v>00101769</v>
          </cell>
          <cell r="B1788" t="str">
            <v>2002-007-00 LOSTINE WATER RIGH</v>
          </cell>
        </row>
        <row r="1789">
          <cell r="A1789" t="str">
            <v>00103418</v>
          </cell>
          <cell r="B1789" t="str">
            <v>2002-007-00 PL RESTORE BT HAB</v>
          </cell>
        </row>
        <row r="1790">
          <cell r="A1790" t="str">
            <v>00103062</v>
          </cell>
          <cell r="B1790" t="str">
            <v>2002-008-00 PL RECONNECT FLDP</v>
          </cell>
        </row>
        <row r="1791">
          <cell r="A1791" t="str">
            <v>00106394</v>
          </cell>
          <cell r="B1791" t="str">
            <v>2002-008-00 PL RECONNECT FLDPL</v>
          </cell>
        </row>
        <row r="1792">
          <cell r="A1792" t="str">
            <v>00106480</v>
          </cell>
          <cell r="B1792" t="str">
            <v>2002-008-00 PL RECONNECT FLDPL</v>
          </cell>
        </row>
        <row r="1793">
          <cell r="A1793" t="str">
            <v>00103063</v>
          </cell>
          <cell r="B1793" t="str">
            <v>2002-009-00 OM LAKE PO PREDATO</v>
          </cell>
        </row>
        <row r="1794">
          <cell r="A1794" t="str">
            <v>00103064</v>
          </cell>
          <cell r="B1794" t="str">
            <v>2002-010-00 PL ACQUIRE AND CO</v>
          </cell>
        </row>
        <row r="1795">
          <cell r="A1795" t="str">
            <v>00103068</v>
          </cell>
          <cell r="B1795" t="str">
            <v>2002-011-00 PL OPER. LOSS</v>
          </cell>
        </row>
        <row r="1796">
          <cell r="A1796" t="str">
            <v>00101968</v>
          </cell>
          <cell r="B1796" t="str">
            <v>2002-012-00 PL LOWER COLUMBIA</v>
          </cell>
        </row>
        <row r="1797">
          <cell r="A1797" t="str">
            <v>00101780</v>
          </cell>
          <cell r="B1797" t="str">
            <v>2002-013-00 PL ANN SQUIER</v>
          </cell>
        </row>
        <row r="1798">
          <cell r="A1798" t="str">
            <v>00101778</v>
          </cell>
          <cell r="B1798" t="str">
            <v>2002-013-00 PL DAR CRAMMOND</v>
          </cell>
        </row>
        <row r="1799">
          <cell r="A1799" t="str">
            <v>00101776</v>
          </cell>
          <cell r="B1799" t="str">
            <v>2002-013-00 PL DON CHAPMAN</v>
          </cell>
        </row>
        <row r="1800">
          <cell r="A1800" t="str">
            <v>00103066</v>
          </cell>
          <cell r="B1800" t="str">
            <v>2002-014-00 PL SUNNYSIDE WL MI</v>
          </cell>
        </row>
        <row r="1801">
          <cell r="A1801" t="str">
            <v>00106552</v>
          </cell>
          <cell r="B1801" t="str">
            <v>2002-015-00 PL WATERSHED COUN</v>
          </cell>
        </row>
        <row r="1802">
          <cell r="A1802" t="str">
            <v>00104501</v>
          </cell>
          <cell r="B1802" t="str">
            <v>2002-015-00 PL WATERSHED COUNC</v>
          </cell>
        </row>
        <row r="1803">
          <cell r="A1803" t="str">
            <v>00104102</v>
          </cell>
          <cell r="B1803" t="str">
            <v>2002-016-00 PL LAMPREY ABUNDAN</v>
          </cell>
        </row>
        <row r="1804">
          <cell r="A1804" t="str">
            <v>00109046</v>
          </cell>
          <cell r="B1804" t="str">
            <v>2002-017-00 PL REGIONAL STREAM</v>
          </cell>
        </row>
        <row r="1805">
          <cell r="A1805" t="str">
            <v>00104519</v>
          </cell>
          <cell r="B1805" t="str">
            <v>2002-018-00 PL TAPTEAL BEND RI</v>
          </cell>
        </row>
        <row r="1806">
          <cell r="A1806" t="str">
            <v>00104448</v>
          </cell>
          <cell r="B1806" t="str">
            <v>2002-019-00 PL WACO RIPARIAN B</v>
          </cell>
        </row>
        <row r="1807">
          <cell r="A1807" t="str">
            <v>00106008</v>
          </cell>
          <cell r="B1807" t="str">
            <v>2002-020-00 PL HUNTSVILLE MILL</v>
          </cell>
        </row>
        <row r="1808">
          <cell r="A1808" t="str">
            <v>00105330</v>
          </cell>
          <cell r="B1808" t="str">
            <v>2002-021-00 PL REDUCE WATER TE</v>
          </cell>
        </row>
        <row r="1809">
          <cell r="A1809" t="str">
            <v>00114555</v>
          </cell>
          <cell r="B1809" t="str">
            <v>2002-022-00 PL BIG CREEK PASSA</v>
          </cell>
        </row>
        <row r="1810">
          <cell r="A1810" t="str">
            <v>00106314</v>
          </cell>
          <cell r="B1810" t="str">
            <v>2002-025-00 PL YAKIMA TRIBUTAR</v>
          </cell>
        </row>
        <row r="1811">
          <cell r="A1811" t="str">
            <v>00115719</v>
          </cell>
          <cell r="B1811" t="str">
            <v>2002-025-01 PL YAKIMA TRIBUTAR</v>
          </cell>
        </row>
        <row r="1812">
          <cell r="A1812" t="str">
            <v>00104450</v>
          </cell>
          <cell r="B1812" t="str">
            <v>2002-026-00 PL MORROW COUNTY R</v>
          </cell>
        </row>
        <row r="1813">
          <cell r="A1813" t="str">
            <v>00105328</v>
          </cell>
          <cell r="B1813" t="str">
            <v>2002-027-00 PL LOWER SNAKE HYD</v>
          </cell>
        </row>
        <row r="1814">
          <cell r="A1814" t="str">
            <v>00104526</v>
          </cell>
          <cell r="B1814" t="str">
            <v>2002-029-00 PL FISH PASSAGE WD</v>
          </cell>
        </row>
        <row r="1815">
          <cell r="A1815" t="str">
            <v>00106007</v>
          </cell>
          <cell r="B1815" t="str">
            <v>2002-030-00 PL PROGENY MARKERS</v>
          </cell>
        </row>
        <row r="1816">
          <cell r="A1816" t="str">
            <v>00104103</v>
          </cell>
          <cell r="B1816" t="str">
            <v>2002-031-00 PL SPRING CHINOOK</v>
          </cell>
        </row>
        <row r="1817">
          <cell r="A1817" t="str">
            <v>00104100</v>
          </cell>
          <cell r="B1817" t="str">
            <v>2002-032-00 PL FALL CHINOOK PA</v>
          </cell>
        </row>
        <row r="1818">
          <cell r="A1818" t="str">
            <v>00110824</v>
          </cell>
          <cell r="B1818" t="str">
            <v>2002-033-00 PL JOHN DAY RECOVE</v>
          </cell>
        </row>
        <row r="1819">
          <cell r="A1819" t="str">
            <v>00104507</v>
          </cell>
          <cell r="B1819" t="str">
            <v>2002-034-00 PL WHEELER COUNTY</v>
          </cell>
        </row>
        <row r="1820">
          <cell r="A1820" t="str">
            <v>00104502</v>
          </cell>
          <cell r="B1820" t="str">
            <v>2002-035-00 PL GILLIAM COUNTY</v>
          </cell>
        </row>
        <row r="1821">
          <cell r="A1821" t="str">
            <v>00105423</v>
          </cell>
          <cell r="B1821" t="str">
            <v>2002-036-00 PL WW RIVER FLOW R</v>
          </cell>
        </row>
        <row r="1822">
          <cell r="A1822" t="str">
            <v>00104101</v>
          </cell>
          <cell r="B1822" t="str">
            <v>2002-037-00 PL FRESHWATER MUSS</v>
          </cell>
        </row>
        <row r="1823">
          <cell r="A1823" t="str">
            <v>00108440</v>
          </cell>
          <cell r="B1823" t="str">
            <v>2002-038-00 PL HABITAT ACQUISI</v>
          </cell>
        </row>
        <row r="1824">
          <cell r="A1824" t="str">
            <v>00105687</v>
          </cell>
          <cell r="B1824" t="str">
            <v>2002-039-00 PL SMITH CREEK RES</v>
          </cell>
        </row>
        <row r="1825">
          <cell r="A1825" t="str">
            <v>00105723</v>
          </cell>
          <cell r="B1825" t="str">
            <v>2002-04-03 PL SAFETY-NET ARTIF</v>
          </cell>
        </row>
        <row r="1826">
          <cell r="A1826" t="str">
            <v>00109306</v>
          </cell>
          <cell r="B1826" t="str">
            <v>2002-040-00 PL SQUAW CREEK CUL</v>
          </cell>
        </row>
        <row r="1827">
          <cell r="A1827" t="str">
            <v>00104528</v>
          </cell>
          <cell r="B1827" t="str">
            <v>2002-041-00 PL COLUMBIA CASCA</v>
          </cell>
        </row>
        <row r="1828">
          <cell r="A1828" t="str">
            <v>00104435</v>
          </cell>
          <cell r="B1828" t="str">
            <v>2002-043-00 ME GENETIC INVENTO</v>
          </cell>
        </row>
        <row r="1829">
          <cell r="A1829" t="str">
            <v>00104440</v>
          </cell>
          <cell r="B1829" t="str">
            <v>2002-044-00 PL FISHER PURCHASE</v>
          </cell>
        </row>
        <row r="1830">
          <cell r="A1830" t="str">
            <v>00105696</v>
          </cell>
          <cell r="B1830" t="str">
            <v>2002-046-00 PL FISH ALIGNMENT</v>
          </cell>
        </row>
        <row r="1831">
          <cell r="A1831" t="str">
            <v>00111870</v>
          </cell>
          <cell r="B1831" t="str">
            <v>2002-046-00 PL FISH ALIGNMENT</v>
          </cell>
        </row>
        <row r="1832">
          <cell r="A1832" t="str">
            <v>00106006</v>
          </cell>
          <cell r="B1832" t="str">
            <v>2002-047-00 ART PROD REVIEW</v>
          </cell>
        </row>
        <row r="1833">
          <cell r="A1833" t="str">
            <v>00105355</v>
          </cell>
          <cell r="B1833" t="str">
            <v>2002-048-00 PL IMPLEMENT BIOP</v>
          </cell>
        </row>
        <row r="1834">
          <cell r="A1834" t="str">
            <v>00109308</v>
          </cell>
          <cell r="B1834" t="str">
            <v>2002-049-00 PL CHINOOK SALMON</v>
          </cell>
        </row>
        <row r="1835">
          <cell r="A1835" t="str">
            <v>00117709</v>
          </cell>
          <cell r="B1835" t="str">
            <v>2002-050-00 PL ASOTIN COUNTY B</v>
          </cell>
        </row>
        <row r="1836">
          <cell r="A1836" t="str">
            <v>00107723</v>
          </cell>
          <cell r="B1836" t="str">
            <v>2002-051-00 PL SUBBASIN PLANNI</v>
          </cell>
        </row>
        <row r="1837">
          <cell r="A1837" t="str">
            <v>00118694</v>
          </cell>
          <cell r="B1837" t="str">
            <v>2002-051-00 PL SUBBASIN PLANNI</v>
          </cell>
        </row>
        <row r="1838">
          <cell r="A1838" t="str">
            <v>00118716</v>
          </cell>
          <cell r="B1838" t="str">
            <v>2002-051-00 PL SUBBASIN PLANNI</v>
          </cell>
        </row>
        <row r="1839">
          <cell r="A1839" t="str">
            <v>00118688</v>
          </cell>
          <cell r="B1839" t="str">
            <v>2002-051-04  PL SUBBASIN PLANN</v>
          </cell>
        </row>
        <row r="1840">
          <cell r="A1840" t="str">
            <v>00108110</v>
          </cell>
          <cell r="B1840" t="str">
            <v>2002-052-00 PL NACHES RIVER WA</v>
          </cell>
        </row>
        <row r="1841">
          <cell r="A1841" t="str">
            <v>00110343</v>
          </cell>
          <cell r="B1841" t="str">
            <v>2002-054-00 PL PROTECT AND RES</v>
          </cell>
        </row>
        <row r="1842">
          <cell r="A1842" t="str">
            <v>00117422</v>
          </cell>
          <cell r="B1842" t="str">
            <v>2002-055-00 OREGON PLAN FISH S</v>
          </cell>
        </row>
        <row r="1843">
          <cell r="A1843" t="str">
            <v>00114056</v>
          </cell>
          <cell r="B1843" t="str">
            <v>2002-058-00 PL SCARROW EASEMEN</v>
          </cell>
        </row>
        <row r="1844">
          <cell r="A1844" t="str">
            <v>00111809</v>
          </cell>
          <cell r="B1844" t="str">
            <v>2002-059-00 PL YANKEE FORK SAL</v>
          </cell>
        </row>
        <row r="1845">
          <cell r="A1845" t="str">
            <v>00114046</v>
          </cell>
          <cell r="B1845" t="str">
            <v>2002-061-00 PL POTLACH RIVER W</v>
          </cell>
        </row>
        <row r="1846">
          <cell r="A1846" t="str">
            <v>00115544</v>
          </cell>
          <cell r="B1846" t="str">
            <v>2002-061-00 PL POTLACH RIVER W</v>
          </cell>
        </row>
        <row r="1847">
          <cell r="A1847" t="str">
            <v>00111799</v>
          </cell>
          <cell r="B1847" t="str">
            <v>2002-063-00 PL PAHSIMEROI HOLI</v>
          </cell>
        </row>
        <row r="1848">
          <cell r="A1848" t="str">
            <v>00111807</v>
          </cell>
          <cell r="B1848" t="str">
            <v>2002-064-00 PL LEMHI HOLISTIC</v>
          </cell>
        </row>
        <row r="1849">
          <cell r="A1849" t="str">
            <v>00111801</v>
          </cell>
          <cell r="B1849" t="str">
            <v>2002-065-00  PL EAST FORK HOLI</v>
          </cell>
        </row>
        <row r="1850">
          <cell r="A1850" t="str">
            <v>00111804</v>
          </cell>
          <cell r="B1850" t="str">
            <v>2002-066-00 PL MIDDLE SALMON P</v>
          </cell>
        </row>
        <row r="1851">
          <cell r="A1851" t="str">
            <v>00111805</v>
          </cell>
          <cell r="B1851" t="str">
            <v>2002-067-00 PL UPPER SALMON HO</v>
          </cell>
        </row>
        <row r="1852">
          <cell r="A1852" t="str">
            <v>00114049</v>
          </cell>
          <cell r="B1852" t="str">
            <v>2002-069-00 PL PROTECT &amp; RESTO</v>
          </cell>
        </row>
        <row r="1853">
          <cell r="A1853" t="str">
            <v>00114052</v>
          </cell>
          <cell r="B1853" t="str">
            <v>2002-070-00 PL LAPWAI CREEK AN</v>
          </cell>
        </row>
        <row r="1854">
          <cell r="A1854" t="str">
            <v>00110797</v>
          </cell>
          <cell r="B1854" t="str">
            <v>2002-071-00 PL DEVELOPMENT OF</v>
          </cell>
        </row>
        <row r="1855">
          <cell r="A1855" t="str">
            <v>00114053</v>
          </cell>
          <cell r="B1855" t="str">
            <v>2002-072-00 PL RED RIVER WATER</v>
          </cell>
        </row>
        <row r="1856">
          <cell r="A1856" t="str">
            <v>00114055</v>
          </cell>
          <cell r="B1856" t="str">
            <v>2002-074-00 PL CROOKED FORK CR</v>
          </cell>
        </row>
        <row r="1857">
          <cell r="A1857" t="str">
            <v>00114048</v>
          </cell>
          <cell r="B1857" t="str">
            <v>2002-076-00 PROTECT &amp; RESTORE</v>
          </cell>
        </row>
        <row r="1858">
          <cell r="A1858" t="str">
            <v>00114012</v>
          </cell>
          <cell r="B1858" t="str">
            <v>2002-077-00 PL ESTUARY/OCEAN R</v>
          </cell>
        </row>
        <row r="1859">
          <cell r="A1859" t="str">
            <v>00114192</v>
          </cell>
          <cell r="B1859" t="str">
            <v>2002-078-00 - SNAKE RIVER HYPO</v>
          </cell>
        </row>
        <row r="1860">
          <cell r="A1860" t="str">
            <v>00108753</v>
          </cell>
          <cell r="B1860" t="str">
            <v>200201300:PL:Water Entity 151</v>
          </cell>
        </row>
        <row r="1861">
          <cell r="A1861" t="str">
            <v>00118648</v>
          </cell>
          <cell r="B1861" t="str">
            <v>200205100 SUBBASIN PLANNING</v>
          </cell>
        </row>
        <row r="1862">
          <cell r="A1862" t="str">
            <v>00118590</v>
          </cell>
          <cell r="B1862" t="str">
            <v>2002051032 SUBBASIN PLANNING -</v>
          </cell>
        </row>
        <row r="1863">
          <cell r="A1863" t="str">
            <v>00002930</v>
          </cell>
          <cell r="B1863" t="str">
            <v>EXCESS DRAW HUNGRY HORSE &amp; RES</v>
          </cell>
        </row>
        <row r="1864">
          <cell r="A1864" t="str">
            <v>00002931</v>
          </cell>
          <cell r="B1864" t="str">
            <v>EXCESS DRAW HUNGRY HORSE RES C</v>
          </cell>
        </row>
        <row r="1865">
          <cell r="A1865" t="str">
            <v>00002255</v>
          </cell>
          <cell r="B1865" t="str">
            <v>EXPRMNTL STURG HTCH&amp;KOOTENAI W</v>
          </cell>
        </row>
        <row r="1866">
          <cell r="A1866" t="str">
            <v>00002728</v>
          </cell>
          <cell r="B1866" t="str">
            <v>FLATHEAD R INSTREAM</v>
          </cell>
        </row>
        <row r="1867">
          <cell r="A1867" t="str">
            <v>00003062</v>
          </cell>
          <cell r="B1867" t="str">
            <v>FLATHEAD RIVER NATIVE SPECIES</v>
          </cell>
        </row>
        <row r="1868">
          <cell r="A1868" t="str">
            <v>00002743</v>
          </cell>
          <cell r="B1868" t="str">
            <v>GRANDE RONDE SUPP</v>
          </cell>
        </row>
        <row r="1869">
          <cell r="A1869" t="str">
            <v>00002308</v>
          </cell>
          <cell r="B1869" t="str">
            <v>HUNGRY HORSE MIT FLATHEAD LAKE</v>
          </cell>
        </row>
        <row r="1870">
          <cell r="A1870" t="str">
            <v>00002309</v>
          </cell>
          <cell r="B1870" t="str">
            <v>HUNGRY HORSE MIT/HABITA IMPROV</v>
          </cell>
        </row>
        <row r="1871">
          <cell r="A1871" t="str">
            <v>00007868</v>
          </cell>
          <cell r="B1871" t="str">
            <v>HYDROACOUSTIC &amp; SONIC TAG TRAC</v>
          </cell>
        </row>
        <row r="1872">
          <cell r="A1872" t="str">
            <v>00002457</v>
          </cell>
          <cell r="B1872" t="str">
            <v>JUV SCREENS,SMOLT TRAPS AT WAL</v>
          </cell>
        </row>
        <row r="1873">
          <cell r="A1873" t="str">
            <v>00002256</v>
          </cell>
          <cell r="B1873" t="str">
            <v>KOOTENAI RV FISHERIES INVESTIG</v>
          </cell>
        </row>
        <row r="1874">
          <cell r="A1874" t="str">
            <v>00002408</v>
          </cell>
          <cell r="B1874" t="str">
            <v>KOOTENAI RV RES FISH ASSESSMNT</v>
          </cell>
        </row>
        <row r="1875">
          <cell r="A1875" t="str">
            <v>00002422</v>
          </cell>
          <cell r="B1875" t="str">
            <v>LIBBY RESERVOIR MITIGATION PLA</v>
          </cell>
        </row>
        <row r="1876">
          <cell r="A1876" t="str">
            <v>00020090</v>
          </cell>
          <cell r="B1876" t="str">
            <v>LOSTINE RIVER PASSAGE</v>
          </cell>
        </row>
        <row r="1877">
          <cell r="A1877" t="str">
            <v>00003061</v>
          </cell>
          <cell r="B1877" t="str">
            <v>MITIGATION EXCESSIVE DRAWDOWNS</v>
          </cell>
        </row>
        <row r="1878">
          <cell r="A1878" t="str">
            <v>00002544</v>
          </cell>
          <cell r="B1878" t="str">
            <v>MONTANA FOCUS WATERSHED COORDN</v>
          </cell>
        </row>
        <row r="1879">
          <cell r="A1879" t="str">
            <v>00002545</v>
          </cell>
          <cell r="B1879" t="str">
            <v>MONTANA FOCUS WATERSHED COORDN</v>
          </cell>
        </row>
        <row r="1880">
          <cell r="A1880" t="str">
            <v>00002218</v>
          </cell>
          <cell r="B1880" t="str">
            <v>NEZ PERCE TRIBAL HATCHERY -C</v>
          </cell>
        </row>
        <row r="1881">
          <cell r="A1881" t="str">
            <v>00002235</v>
          </cell>
          <cell r="B1881" t="str">
            <v>PASSAGE IMPROVEMENT EVALUATION</v>
          </cell>
        </row>
        <row r="1882">
          <cell r="A1882" t="str">
            <v>00002857</v>
          </cell>
          <cell r="B1882" t="str">
            <v>PRE DESIGN-JOHNSON CR ART PROP</v>
          </cell>
        </row>
        <row r="1883">
          <cell r="A1883" t="str">
            <v>00002855</v>
          </cell>
          <cell r="B1883" t="str">
            <v>SITE INVESTIGATION ALLOTMENT</v>
          </cell>
        </row>
        <row r="1884">
          <cell r="A1884" t="str">
            <v>00002266</v>
          </cell>
          <cell r="B1884" t="str">
            <v>STEELHEAD &amp; FALL CHINK PRODUCT</v>
          </cell>
        </row>
        <row r="1885">
          <cell r="A1885" t="str">
            <v>00106551</v>
          </cell>
          <cell r="B1885" t="str">
            <v>TEST WORKORDER</v>
          </cell>
        </row>
        <row r="1886">
          <cell r="A1886" t="str">
            <v>00110201</v>
          </cell>
          <cell r="B1886" t="str">
            <v>TRT TASKS</v>
          </cell>
        </row>
        <row r="1887">
          <cell r="A1887" t="str">
            <v>00002965</v>
          </cell>
          <cell r="B1887" t="str">
            <v>WHITE STURGEON SUPP RESEARCH</v>
          </cell>
        </row>
      </sheetData>
      <sheetData sheetId="2" refreshError="1"/>
      <sheetData sheetId="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4.04"/>
      <sheetName val="FR.Rev"/>
      <sheetName val="18230042"/>
      <sheetName val="SAP Download"/>
      <sheetName val="SAP.Revenue"/>
      <sheetName val="BS"/>
      <sheetName val="BS (2)"/>
      <sheetName val="Muni Taxes"/>
      <sheetName val="Summary"/>
      <sheetName val="SAP LOW INCOME"/>
      <sheetName val="LowInc BILLED"/>
      <sheetName val="2006"/>
      <sheetName val="2004GRC"/>
      <sheetName val="Sheet1"/>
    </sheetNames>
    <sheetDataSet>
      <sheetData sheetId="0"/>
      <sheetData sheetId="1" refreshError="1">
        <row r="6">
          <cell r="A6" t="str">
            <v xml:space="preserve">                                                                                        FOR THE TWELVE MONTHS ENDING SEPTEMBER 30, 2006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/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>
        <row r="13">
          <cell r="B13">
            <v>442274679.98000002</v>
          </cell>
          <cell r="D13">
            <v>456053669.91000003</v>
          </cell>
        </row>
        <row r="36">
          <cell r="B36">
            <v>30680704.5</v>
          </cell>
          <cell r="D36">
            <v>28211360.780000001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5"/>
      <sheetName val="IPOA2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1">
          <cell r="B11">
            <v>11862537</v>
          </cell>
        </row>
      </sheetData>
      <sheetData sheetId="28"/>
      <sheetData sheetId="29"/>
      <sheetData sheetId="30"/>
      <sheetData sheetId="31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Reasonable Test w HDD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/>
      <sheetData sheetId="3"/>
      <sheetData sheetId="4"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7099</v>
          </cell>
          <cell r="B9">
            <v>92</v>
          </cell>
          <cell r="C9" t="str">
            <v>BOEING - FREDRICKSON</v>
          </cell>
          <cell r="D9">
            <v>0</v>
          </cell>
          <cell r="E9">
            <v>215390.34099999999</v>
          </cell>
        </row>
        <row r="10">
          <cell r="A10">
            <v>7099</v>
          </cell>
          <cell r="B10">
            <v>99</v>
          </cell>
          <cell r="C10" t="str">
            <v>BOEING SOUTH SEATTLE</v>
          </cell>
          <cell r="D10">
            <v>68200</v>
          </cell>
          <cell r="E10">
            <v>548981.96499999997</v>
          </cell>
        </row>
        <row r="11">
          <cell r="A11">
            <v>7099</v>
          </cell>
          <cell r="B11">
            <v>103</v>
          </cell>
          <cell r="C11" t="str">
            <v>BOEING NORTH SEATTLE</v>
          </cell>
          <cell r="D11">
            <v>599344.52800000005</v>
          </cell>
          <cell r="E11">
            <v>139554.92199999999</v>
          </cell>
        </row>
        <row r="12">
          <cell r="A12">
            <v>7099</v>
          </cell>
          <cell r="B12">
            <v>109</v>
          </cell>
          <cell r="C12" t="str">
            <v>BOEING AUBURN</v>
          </cell>
          <cell r="D12">
            <v>217000</v>
          </cell>
          <cell r="E12">
            <v>193375.07</v>
          </cell>
        </row>
        <row r="13">
          <cell r="A13">
            <v>7099</v>
          </cell>
          <cell r="B13">
            <v>111</v>
          </cell>
          <cell r="C13" t="str">
            <v>GRAYMONT WESTERN</v>
          </cell>
          <cell r="D13">
            <v>0</v>
          </cell>
          <cell r="E13">
            <v>379.47800000000001</v>
          </cell>
        </row>
        <row r="14">
          <cell r="A14" t="str">
            <v>3085T</v>
          </cell>
          <cell r="B14">
            <v>202</v>
          </cell>
          <cell r="C14" t="str">
            <v>CLEAN ENERGY</v>
          </cell>
          <cell r="D14">
            <v>8204.8340000000007</v>
          </cell>
          <cell r="E14">
            <v>0</v>
          </cell>
        </row>
        <row r="15">
          <cell r="A15" t="str">
            <v>3085T</v>
          </cell>
          <cell r="B15">
            <v>12</v>
          </cell>
          <cell r="C15" t="str">
            <v>ALSCO AMERICAN LINEN</v>
          </cell>
          <cell r="D15">
            <v>4725</v>
          </cell>
          <cell r="E15">
            <v>10985.45</v>
          </cell>
        </row>
        <row r="16">
          <cell r="A16" t="str">
            <v>3085T</v>
          </cell>
          <cell r="B16">
            <v>22</v>
          </cell>
          <cell r="C16" t="str">
            <v>SAFEWAY DISTRIBUTION</v>
          </cell>
          <cell r="D16">
            <v>13795</v>
          </cell>
          <cell r="E16">
            <v>31171.79</v>
          </cell>
        </row>
        <row r="17">
          <cell r="A17" t="str">
            <v>3085T</v>
          </cell>
          <cell r="B17">
            <v>32</v>
          </cell>
          <cell r="C17" t="str">
            <v>FRANCISCAN HEALTH SYSTEM</v>
          </cell>
          <cell r="D17">
            <v>9486</v>
          </cell>
          <cell r="E17">
            <v>29839.97</v>
          </cell>
        </row>
        <row r="18">
          <cell r="A18" t="str">
            <v>3085T</v>
          </cell>
          <cell r="B18">
            <v>35</v>
          </cell>
          <cell r="C18" t="str">
            <v>MULTICARE ALLENMORE HOSPITAL</v>
          </cell>
          <cell r="D18">
            <v>775</v>
          </cell>
          <cell r="E18">
            <v>14635.450999999999</v>
          </cell>
        </row>
        <row r="19">
          <cell r="A19" t="str">
            <v>3085T</v>
          </cell>
          <cell r="B19">
            <v>46</v>
          </cell>
          <cell r="C19" t="str">
            <v>STOCKPOT FOODS</v>
          </cell>
          <cell r="D19">
            <v>44386.841999999997</v>
          </cell>
          <cell r="E19">
            <v>0</v>
          </cell>
        </row>
        <row r="20">
          <cell r="A20" t="str">
            <v>3085T</v>
          </cell>
          <cell r="B20">
            <v>54</v>
          </cell>
          <cell r="C20" t="str">
            <v>SWEDISH MEDICAL CENTER</v>
          </cell>
          <cell r="D20">
            <v>4774</v>
          </cell>
          <cell r="E20">
            <v>12358.472</v>
          </cell>
        </row>
        <row r="21">
          <cell r="A21" t="str">
            <v>3085T</v>
          </cell>
          <cell r="B21">
            <v>70</v>
          </cell>
          <cell r="C21" t="str">
            <v>HEALTHCARE LAUNDRY</v>
          </cell>
          <cell r="D21">
            <v>19036.984</v>
          </cell>
          <cell r="E21">
            <v>10796.455</v>
          </cell>
        </row>
        <row r="22">
          <cell r="A22" t="str">
            <v>3085T</v>
          </cell>
          <cell r="B22">
            <v>137</v>
          </cell>
          <cell r="C22" t="str">
            <v>CINTAS</v>
          </cell>
          <cell r="D22">
            <v>18637.853999999999</v>
          </cell>
          <cell r="E22">
            <v>2742.6179999999999</v>
          </cell>
        </row>
        <row r="23">
          <cell r="A23" t="str">
            <v>3085T</v>
          </cell>
          <cell r="B23">
            <v>142</v>
          </cell>
          <cell r="C23" t="str">
            <v>CHILDREN'S HOSPITAL</v>
          </cell>
          <cell r="D23">
            <v>3565</v>
          </cell>
          <cell r="E23">
            <v>98632.036999999997</v>
          </cell>
        </row>
        <row r="24">
          <cell r="A24" t="str">
            <v>3085T</v>
          </cell>
          <cell r="B24">
            <v>205</v>
          </cell>
          <cell r="C24" t="str">
            <v>CARDINAL TG</v>
          </cell>
          <cell r="D24">
            <v>0</v>
          </cell>
          <cell r="E24">
            <v>98798.926000000007</v>
          </cell>
        </row>
        <row r="25">
          <cell r="A25" t="str">
            <v>3085T</v>
          </cell>
          <cell r="B25">
            <v>232</v>
          </cell>
          <cell r="C25" t="str">
            <v>WASTE MANAGEMENT</v>
          </cell>
          <cell r="D25">
            <v>0</v>
          </cell>
          <cell r="E25">
            <v>127416.982</v>
          </cell>
        </row>
        <row r="26">
          <cell r="A26" t="str">
            <v>3085T</v>
          </cell>
          <cell r="B26">
            <v>233</v>
          </cell>
          <cell r="C26" t="str">
            <v>CLEAN SCAPES</v>
          </cell>
          <cell r="D26">
            <v>69964.831999999995</v>
          </cell>
          <cell r="E26">
            <v>0</v>
          </cell>
        </row>
        <row r="27">
          <cell r="A27" t="str">
            <v>3085T</v>
          </cell>
          <cell r="B27">
            <v>241</v>
          </cell>
          <cell r="C27" t="str">
            <v>LAKESIDE INDUSTRIES - CENTRALIA</v>
          </cell>
          <cell r="D27">
            <v>5147.6809999999996</v>
          </cell>
          <cell r="E27">
            <v>59174.154000000002</v>
          </cell>
        </row>
        <row r="28">
          <cell r="A28" t="str">
            <v>3085T</v>
          </cell>
          <cell r="B28">
            <v>263</v>
          </cell>
          <cell r="C28" t="str">
            <v>FIRCREST SCHOOL</v>
          </cell>
          <cell r="D28">
            <v>43400</v>
          </cell>
          <cell r="E28">
            <v>16205.143</v>
          </cell>
        </row>
        <row r="29">
          <cell r="A29" t="str">
            <v>3085T</v>
          </cell>
          <cell r="B29">
            <v>288</v>
          </cell>
          <cell r="C29" t="str">
            <v>CLEAN ENERGY</v>
          </cell>
          <cell r="D29">
            <v>109810.27</v>
          </cell>
          <cell r="E29">
            <v>75902.153999999995</v>
          </cell>
        </row>
        <row r="30">
          <cell r="A30" t="str">
            <v>3085T</v>
          </cell>
          <cell r="B30">
            <v>318</v>
          </cell>
          <cell r="C30" t="str">
            <v>GOOD SAMARITAN HOSPITAL</v>
          </cell>
          <cell r="D30">
            <v>899</v>
          </cell>
          <cell r="E30">
            <v>67882.543000000005</v>
          </cell>
        </row>
        <row r="31">
          <cell r="A31" t="str">
            <v>3085T</v>
          </cell>
          <cell r="B31">
            <v>328</v>
          </cell>
          <cell r="C31" t="str">
            <v>GROUP HEALTH SEATTLE</v>
          </cell>
          <cell r="D31">
            <v>1891</v>
          </cell>
          <cell r="E31">
            <v>41197.951999999997</v>
          </cell>
        </row>
        <row r="32">
          <cell r="A32" t="str">
            <v>3085T</v>
          </cell>
          <cell r="B32">
            <v>359</v>
          </cell>
          <cell r="C32" t="str">
            <v>HOSPITAL CENTRAL SERVICES</v>
          </cell>
          <cell r="D32">
            <v>36822.097000000002</v>
          </cell>
          <cell r="E32">
            <v>16988.741000000002</v>
          </cell>
        </row>
        <row r="33">
          <cell r="A33" t="str">
            <v>3085T</v>
          </cell>
          <cell r="B33">
            <v>624</v>
          </cell>
          <cell r="C33" t="str">
            <v>OVERLAKE HOSPITAL</v>
          </cell>
          <cell r="D33">
            <v>1085</v>
          </cell>
          <cell r="E33">
            <v>56460.298000000003</v>
          </cell>
        </row>
        <row r="34">
          <cell r="A34" t="str">
            <v>3085T</v>
          </cell>
          <cell r="B34">
            <v>626</v>
          </cell>
          <cell r="C34" t="str">
            <v>OSTROMS MUSHROOMS</v>
          </cell>
          <cell r="D34">
            <v>0</v>
          </cell>
          <cell r="E34">
            <v>35317.290999999997</v>
          </cell>
        </row>
        <row r="35">
          <cell r="A35" t="str">
            <v>3085T</v>
          </cell>
          <cell r="B35">
            <v>656</v>
          </cell>
          <cell r="C35" t="str">
            <v>ST JOSEPHS HOSP.</v>
          </cell>
          <cell r="D35">
            <v>62</v>
          </cell>
          <cell r="E35">
            <v>70063.906000000003</v>
          </cell>
        </row>
        <row r="36">
          <cell r="A36" t="str">
            <v>3085T</v>
          </cell>
          <cell r="B36">
            <v>665</v>
          </cell>
          <cell r="C36" t="str">
            <v>SWEDISH HEALTH SERV</v>
          </cell>
          <cell r="D36">
            <v>2790</v>
          </cell>
          <cell r="E36">
            <v>48082.89</v>
          </cell>
        </row>
        <row r="37">
          <cell r="A37" t="str">
            <v>3085T</v>
          </cell>
          <cell r="B37">
            <v>706</v>
          </cell>
          <cell r="C37" t="str">
            <v>ARAMARK EVERETT</v>
          </cell>
          <cell r="D37">
            <v>21817.460999999999</v>
          </cell>
          <cell r="E37">
            <v>0</v>
          </cell>
        </row>
        <row r="38">
          <cell r="A38" t="str">
            <v>3085T</v>
          </cell>
          <cell r="B38">
            <v>758</v>
          </cell>
          <cell r="C38" t="str">
            <v>STEVENS HEALTHCARE</v>
          </cell>
          <cell r="D38">
            <v>0</v>
          </cell>
          <cell r="E38">
            <v>31309.682000000001</v>
          </cell>
        </row>
        <row r="39">
          <cell r="A39" t="str">
            <v>3085T</v>
          </cell>
          <cell r="B39">
            <v>800</v>
          </cell>
          <cell r="C39" t="str">
            <v>SERVICE LINEN SUPPLY</v>
          </cell>
          <cell r="D39">
            <v>13586.248</v>
          </cell>
          <cell r="E39">
            <v>12812.539000000001</v>
          </cell>
        </row>
        <row r="40">
          <cell r="A40" t="str">
            <v>3085T</v>
          </cell>
          <cell r="B40">
            <v>810</v>
          </cell>
          <cell r="C40" t="str">
            <v>ST. FRANCIS HOSPITAL</v>
          </cell>
          <cell r="D40">
            <v>2325</v>
          </cell>
          <cell r="E40">
            <v>14255.228999999999</v>
          </cell>
        </row>
        <row r="41">
          <cell r="A41" t="str">
            <v>3085T</v>
          </cell>
          <cell r="B41">
            <v>865</v>
          </cell>
          <cell r="C41" t="str">
            <v>SUPERIOR LINEN</v>
          </cell>
          <cell r="D41">
            <v>21084.149000000001</v>
          </cell>
          <cell r="E41">
            <v>27.268000000000001</v>
          </cell>
        </row>
        <row r="42">
          <cell r="A42" t="str">
            <v>3085T</v>
          </cell>
          <cell r="B42">
            <v>881</v>
          </cell>
          <cell r="C42" t="str">
            <v>TACOMA GENERAL HOSPITAL</v>
          </cell>
          <cell r="D42">
            <v>62</v>
          </cell>
          <cell r="E42">
            <v>79669.661999999997</v>
          </cell>
        </row>
        <row r="43">
          <cell r="A43" t="str">
            <v>3085T</v>
          </cell>
          <cell r="B43">
            <v>890</v>
          </cell>
          <cell r="C43" t="str">
            <v>DOUBLETREE HOTEL</v>
          </cell>
          <cell r="D43">
            <v>41304.158000000003</v>
          </cell>
          <cell r="E43">
            <v>0</v>
          </cell>
        </row>
        <row r="44">
          <cell r="A44" t="str">
            <v>3085T</v>
          </cell>
          <cell r="B44">
            <v>905</v>
          </cell>
          <cell r="C44" t="str">
            <v>VALLEY MEDICAL</v>
          </cell>
          <cell r="D44">
            <v>7440</v>
          </cell>
          <cell r="E44">
            <v>57129.245999999999</v>
          </cell>
        </row>
        <row r="45">
          <cell r="A45" t="str">
            <v>3085T</v>
          </cell>
          <cell r="B45">
            <v>911</v>
          </cell>
          <cell r="C45" t="str">
            <v>VETERAN'S HOSPITAL</v>
          </cell>
          <cell r="D45">
            <v>0</v>
          </cell>
          <cell r="E45">
            <v>89428.481</v>
          </cell>
        </row>
        <row r="46">
          <cell r="A46" t="str">
            <v>3085T</v>
          </cell>
          <cell r="B46">
            <v>2485</v>
          </cell>
          <cell r="C46" t="str">
            <v>CAPITAL MEDICAL CENTER</v>
          </cell>
          <cell r="D46">
            <v>2635</v>
          </cell>
          <cell r="E46">
            <v>16031.608</v>
          </cell>
        </row>
        <row r="47">
          <cell r="A47" t="str">
            <v>3085T</v>
          </cell>
          <cell r="B47">
            <v>2647</v>
          </cell>
          <cell r="C47" t="str">
            <v>ST CLAIRE HOSPITAL</v>
          </cell>
          <cell r="D47">
            <v>620</v>
          </cell>
          <cell r="E47">
            <v>14788.306</v>
          </cell>
        </row>
        <row r="48">
          <cell r="A48" t="str">
            <v>3087T</v>
          </cell>
          <cell r="B48">
            <v>677</v>
          </cell>
          <cell r="C48" t="str">
            <v>PIERCE TRANSIT</v>
          </cell>
          <cell r="D48">
            <v>0</v>
          </cell>
          <cell r="E48">
            <v>0</v>
          </cell>
        </row>
        <row r="49">
          <cell r="A49" t="str">
            <v>3087T</v>
          </cell>
          <cell r="B49">
            <v>782</v>
          </cell>
          <cell r="C49" t="str">
            <v>SEATTLE STEAM</v>
          </cell>
          <cell r="D49">
            <v>62</v>
          </cell>
          <cell r="E49">
            <v>764210.05500000005</v>
          </cell>
        </row>
        <row r="50">
          <cell r="A50" t="str">
            <v>3241T</v>
          </cell>
          <cell r="B50">
            <v>251</v>
          </cell>
          <cell r="C50" t="str">
            <v>CLEAN ENERGY</v>
          </cell>
          <cell r="D50">
            <v>19902.919000000002</v>
          </cell>
          <cell r="E50">
            <v>0</v>
          </cell>
        </row>
        <row r="51">
          <cell r="A51" t="str">
            <v>3241T</v>
          </cell>
          <cell r="B51">
            <v>253</v>
          </cell>
          <cell r="C51" t="str">
            <v>DARDEN - TACOMA</v>
          </cell>
          <cell r="D51">
            <v>3115.777</v>
          </cell>
          <cell r="E51">
            <v>0</v>
          </cell>
        </row>
        <row r="52">
          <cell r="A52" t="str">
            <v>3241T</v>
          </cell>
          <cell r="B52">
            <v>254</v>
          </cell>
          <cell r="C52" t="str">
            <v>DARDEN - FEDERAL WAY</v>
          </cell>
          <cell r="D52">
            <v>2159.3580000000002</v>
          </cell>
          <cell r="E52">
            <v>0</v>
          </cell>
        </row>
        <row r="53">
          <cell r="A53" t="str">
            <v>3241T</v>
          </cell>
          <cell r="B53">
            <v>255</v>
          </cell>
          <cell r="C53" t="str">
            <v>DARDEN - LYNWOOD</v>
          </cell>
          <cell r="D53">
            <v>2530.9989999999998</v>
          </cell>
          <cell r="E53">
            <v>0</v>
          </cell>
        </row>
        <row r="54">
          <cell r="A54" t="str">
            <v>3241T</v>
          </cell>
          <cell r="B54">
            <v>256</v>
          </cell>
          <cell r="C54" t="str">
            <v>DARDEN - LYNWOOD</v>
          </cell>
          <cell r="D54">
            <v>3785.5250000000001</v>
          </cell>
          <cell r="E54">
            <v>0</v>
          </cell>
        </row>
        <row r="55">
          <cell r="A55" t="str">
            <v>3241T</v>
          </cell>
          <cell r="B55">
            <v>257</v>
          </cell>
          <cell r="C55" t="str">
            <v>DARDEN - KIRKLAND</v>
          </cell>
          <cell r="D55">
            <v>3940.9360000000001</v>
          </cell>
          <cell r="E55">
            <v>0</v>
          </cell>
        </row>
        <row r="56">
          <cell r="A56" t="str">
            <v>3241T</v>
          </cell>
          <cell r="B56">
            <v>316</v>
          </cell>
          <cell r="C56" t="str">
            <v>DARDEN - OLYMPIA</v>
          </cell>
          <cell r="D56">
            <v>3907.297</v>
          </cell>
          <cell r="E56">
            <v>0</v>
          </cell>
        </row>
        <row r="57">
          <cell r="A57" t="str">
            <v>3241T</v>
          </cell>
          <cell r="B57">
            <v>319</v>
          </cell>
          <cell r="C57" t="str">
            <v>DARDEN - PUYALLUP</v>
          </cell>
          <cell r="D57">
            <v>4258.4040000000005</v>
          </cell>
          <cell r="E57">
            <v>0</v>
          </cell>
        </row>
        <row r="58">
          <cell r="A58" t="str">
            <v>3241T</v>
          </cell>
          <cell r="B58">
            <v>323</v>
          </cell>
          <cell r="C58" t="str">
            <v>DARDEN - TACOMA</v>
          </cell>
          <cell r="D58">
            <v>3410.7330000000002</v>
          </cell>
          <cell r="E58">
            <v>0</v>
          </cell>
        </row>
        <row r="59">
          <cell r="A59" t="str">
            <v>3241T</v>
          </cell>
          <cell r="B59">
            <v>329</v>
          </cell>
          <cell r="C59" t="str">
            <v>DARDEN - TUKWILA</v>
          </cell>
          <cell r="D59">
            <v>3159.183</v>
          </cell>
          <cell r="E59">
            <v>0</v>
          </cell>
        </row>
        <row r="60">
          <cell r="A60" t="str">
            <v>3241T</v>
          </cell>
          <cell r="B60">
            <v>330</v>
          </cell>
          <cell r="C60" t="str">
            <v>DARDEN - TUKWILA</v>
          </cell>
          <cell r="D60">
            <v>3880.51</v>
          </cell>
          <cell r="E60">
            <v>0</v>
          </cell>
        </row>
        <row r="61">
          <cell r="A61" t="str">
            <v>3241T</v>
          </cell>
          <cell r="B61">
            <v>813</v>
          </cell>
          <cell r="C61" t="str">
            <v>SMITH GARDENS</v>
          </cell>
          <cell r="D61">
            <v>2252.6889999999999</v>
          </cell>
          <cell r="E61">
            <v>0</v>
          </cell>
        </row>
        <row r="62">
          <cell r="A62" t="str">
            <v>3241T</v>
          </cell>
          <cell r="B62">
            <v>1054</v>
          </cell>
          <cell r="C62" t="str">
            <v>TOMLINSON LINENEN</v>
          </cell>
          <cell r="D62">
            <v>34065.279000000002</v>
          </cell>
          <cell r="E62">
            <v>0</v>
          </cell>
        </row>
        <row r="63">
          <cell r="A63" t="str">
            <v>3241T</v>
          </cell>
          <cell r="B63">
            <v>1669</v>
          </cell>
          <cell r="C63" t="str">
            <v>COSTCO - KIRKLAND</v>
          </cell>
          <cell r="D63">
            <v>3099.933</v>
          </cell>
          <cell r="E63">
            <v>0</v>
          </cell>
        </row>
        <row r="64">
          <cell r="A64" t="str">
            <v>3241T</v>
          </cell>
          <cell r="B64">
            <v>2354</v>
          </cell>
          <cell r="C64" t="str">
            <v>COSTCO - COVINGTON</v>
          </cell>
          <cell r="D64">
            <v>2836.09</v>
          </cell>
          <cell r="E64">
            <v>0</v>
          </cell>
        </row>
        <row r="65">
          <cell r="A65" t="str">
            <v>3241T</v>
          </cell>
          <cell r="B65">
            <v>3093</v>
          </cell>
          <cell r="C65" t="str">
            <v>COSTCO - FEDERAL WAY</v>
          </cell>
          <cell r="D65">
            <v>2537.8090000000002</v>
          </cell>
          <cell r="E65">
            <v>0</v>
          </cell>
        </row>
        <row r="66">
          <cell r="A66" t="str">
            <v>3241T</v>
          </cell>
          <cell r="B66">
            <v>3760</v>
          </cell>
          <cell r="C66" t="str">
            <v>COSTCO - TUMWATER</v>
          </cell>
          <cell r="D66">
            <v>3367.6990000000001</v>
          </cell>
          <cell r="E66">
            <v>0</v>
          </cell>
        </row>
        <row r="67">
          <cell r="A67" t="str">
            <v>3241T</v>
          </cell>
          <cell r="B67">
            <v>4039</v>
          </cell>
          <cell r="C67" t="str">
            <v>COSTCO - SHORELINE</v>
          </cell>
          <cell r="D67">
            <v>5462.4350000000004</v>
          </cell>
          <cell r="E67">
            <v>0</v>
          </cell>
        </row>
        <row r="68">
          <cell r="A68" t="str">
            <v>3241T</v>
          </cell>
          <cell r="B68">
            <v>4149</v>
          </cell>
          <cell r="C68" t="str">
            <v>COSTCO - ISSAQUAH</v>
          </cell>
          <cell r="D68">
            <v>3720.6689999999999</v>
          </cell>
          <cell r="E68">
            <v>0</v>
          </cell>
        </row>
        <row r="69">
          <cell r="A69" t="str">
            <v>3241T</v>
          </cell>
          <cell r="B69">
            <v>4435</v>
          </cell>
          <cell r="C69" t="str">
            <v>COSTCO - EVERETT</v>
          </cell>
          <cell r="D69">
            <v>3870.71</v>
          </cell>
          <cell r="E69">
            <v>0</v>
          </cell>
        </row>
        <row r="70">
          <cell r="A70" t="str">
            <v>3241T</v>
          </cell>
          <cell r="B70">
            <v>5413</v>
          </cell>
          <cell r="C70" t="str">
            <v>GM NAMEPLATE</v>
          </cell>
          <cell r="D70">
            <v>4193.2160000000003</v>
          </cell>
          <cell r="E70">
            <v>0</v>
          </cell>
        </row>
        <row r="71">
          <cell r="A71" t="str">
            <v>3241T</v>
          </cell>
          <cell r="B71">
            <v>5596</v>
          </cell>
          <cell r="C71" t="str">
            <v>COSTCO - TACOMA</v>
          </cell>
          <cell r="D71">
            <v>2444.5970000000002</v>
          </cell>
          <cell r="E71">
            <v>0</v>
          </cell>
        </row>
        <row r="72">
          <cell r="A72" t="str">
            <v>3241T</v>
          </cell>
          <cell r="B72">
            <v>5654</v>
          </cell>
          <cell r="C72" t="str">
            <v>CINTAS</v>
          </cell>
          <cell r="D72">
            <v>11622.514999999999</v>
          </cell>
          <cell r="E72">
            <v>0</v>
          </cell>
        </row>
        <row r="73">
          <cell r="A73" t="str">
            <v>3241T</v>
          </cell>
          <cell r="B73">
            <v>5667</v>
          </cell>
          <cell r="C73" t="str">
            <v>MOULDING &amp; MILLWORK</v>
          </cell>
          <cell r="D73">
            <v>3841.6909999999998</v>
          </cell>
          <cell r="E73">
            <v>0</v>
          </cell>
        </row>
        <row r="74">
          <cell r="A74" t="str">
            <v>3241T</v>
          </cell>
          <cell r="B74">
            <v>6752</v>
          </cell>
          <cell r="C74" t="str">
            <v>COSTCO - SEATTLE</v>
          </cell>
          <cell r="D74">
            <v>4590.7830000000004</v>
          </cell>
          <cell r="E74">
            <v>0</v>
          </cell>
        </row>
        <row r="75">
          <cell r="A75" t="str">
            <v>3241T</v>
          </cell>
          <cell r="B75">
            <v>6844</v>
          </cell>
          <cell r="C75" t="str">
            <v>COSTCO - WOODINVILLE</v>
          </cell>
          <cell r="D75">
            <v>2955.7939999999999</v>
          </cell>
          <cell r="E75">
            <v>0</v>
          </cell>
        </row>
        <row r="76">
          <cell r="A76" t="str">
            <v>3241T</v>
          </cell>
          <cell r="B76">
            <v>6869</v>
          </cell>
          <cell r="C76" t="str">
            <v>COSTCO - LACEY</v>
          </cell>
          <cell r="D76">
            <v>2389.42</v>
          </cell>
          <cell r="E76">
            <v>0</v>
          </cell>
        </row>
        <row r="77">
          <cell r="A77" t="str">
            <v>3241T</v>
          </cell>
          <cell r="B77">
            <v>7215</v>
          </cell>
          <cell r="C77" t="str">
            <v>COSTCO - MARYSVILLE</v>
          </cell>
          <cell r="D77">
            <v>2481.0479999999998</v>
          </cell>
          <cell r="E77">
            <v>0</v>
          </cell>
        </row>
        <row r="78">
          <cell r="A78" t="str">
            <v>3241T</v>
          </cell>
          <cell r="B78">
            <v>7476</v>
          </cell>
          <cell r="C78" t="str">
            <v>COSTCO - GIG HARBOR</v>
          </cell>
          <cell r="D78">
            <v>2302.7629999999999</v>
          </cell>
          <cell r="E78">
            <v>0</v>
          </cell>
        </row>
        <row r="79">
          <cell r="A79" t="str">
            <v>3241T</v>
          </cell>
          <cell r="B79">
            <v>18</v>
          </cell>
          <cell r="C79" t="str">
            <v xml:space="preserve">ARAMARK </v>
          </cell>
          <cell r="D79">
            <v>23594.905999999999</v>
          </cell>
          <cell r="E79">
            <v>0</v>
          </cell>
        </row>
        <row r="80">
          <cell r="A80" t="str">
            <v>7085T</v>
          </cell>
          <cell r="B80">
            <v>11</v>
          </cell>
          <cell r="C80" t="str">
            <v>WOODWORTH &amp; COMPANY INC.</v>
          </cell>
          <cell r="D80">
            <v>0</v>
          </cell>
          <cell r="E80">
            <v>22375.651000000002</v>
          </cell>
        </row>
        <row r="81">
          <cell r="A81" t="str">
            <v>7085T</v>
          </cell>
          <cell r="B81">
            <v>30</v>
          </cell>
          <cell r="C81" t="str">
            <v>CEMEX PACIFIC HOLDINGS LLC</v>
          </cell>
          <cell r="D81">
            <v>0</v>
          </cell>
          <cell r="E81">
            <v>92237.964000000007</v>
          </cell>
        </row>
        <row r="82">
          <cell r="A82" t="str">
            <v>7085T</v>
          </cell>
          <cell r="B82">
            <v>62</v>
          </cell>
          <cell r="C82" t="str">
            <v>LAKESIDE - OLYMPIA</v>
          </cell>
          <cell r="D82">
            <v>5276.4480000000003</v>
          </cell>
          <cell r="E82">
            <v>37249.339</v>
          </cell>
        </row>
        <row r="83">
          <cell r="A83" t="str">
            <v>7085T</v>
          </cell>
          <cell r="B83">
            <v>72</v>
          </cell>
          <cell r="C83" t="str">
            <v>SIMPSON  LUMBER</v>
          </cell>
          <cell r="D83">
            <v>0</v>
          </cell>
          <cell r="E83">
            <v>209535.859</v>
          </cell>
        </row>
        <row r="84">
          <cell r="A84" t="str">
            <v>7085T</v>
          </cell>
          <cell r="B84">
            <v>116</v>
          </cell>
          <cell r="C84" t="str">
            <v>MUTUAL MATERIALS</v>
          </cell>
          <cell r="D84">
            <v>0</v>
          </cell>
          <cell r="E84">
            <v>0</v>
          </cell>
        </row>
        <row r="85">
          <cell r="A85" t="str">
            <v>7085T</v>
          </cell>
          <cell r="B85">
            <v>130</v>
          </cell>
          <cell r="C85" t="str">
            <v>PABCO ROOFING</v>
          </cell>
          <cell r="D85">
            <v>0</v>
          </cell>
          <cell r="E85">
            <v>75987.638999999996</v>
          </cell>
        </row>
        <row r="86">
          <cell r="A86" t="str">
            <v>7085T</v>
          </cell>
          <cell r="B86">
            <v>147</v>
          </cell>
          <cell r="C86" t="str">
            <v>PARAMONT PETROLEUM CORP</v>
          </cell>
          <cell r="D86">
            <v>62</v>
          </cell>
          <cell r="E86">
            <v>177931.897</v>
          </cell>
        </row>
        <row r="87">
          <cell r="A87" t="str">
            <v>7085T</v>
          </cell>
          <cell r="B87">
            <v>153</v>
          </cell>
          <cell r="C87" t="str">
            <v>CASCADE HARDWOODS</v>
          </cell>
          <cell r="D87">
            <v>25486.93</v>
          </cell>
          <cell r="E87">
            <v>34643.173999999999</v>
          </cell>
        </row>
        <row r="88">
          <cell r="A88" t="str">
            <v>7085T</v>
          </cell>
          <cell r="B88">
            <v>155</v>
          </cell>
          <cell r="C88" t="str">
            <v>DARIGOLD INC. - ISSAQUAH</v>
          </cell>
          <cell r="D88">
            <v>62</v>
          </cell>
          <cell r="E88">
            <v>51792.315999999999</v>
          </cell>
        </row>
        <row r="89">
          <cell r="A89" t="str">
            <v>7085T</v>
          </cell>
          <cell r="B89">
            <v>156</v>
          </cell>
          <cell r="C89" t="str">
            <v>DARIGOLD INC.- RAINIER</v>
          </cell>
          <cell r="D89">
            <v>1860</v>
          </cell>
          <cell r="E89">
            <v>22627.383000000002</v>
          </cell>
        </row>
        <row r="90">
          <cell r="A90" t="str">
            <v>7085T</v>
          </cell>
          <cell r="B90">
            <v>166</v>
          </cell>
          <cell r="C90" t="str">
            <v>PEPSI NW BEVERAGE</v>
          </cell>
          <cell r="D90">
            <v>3319.6860000000001</v>
          </cell>
          <cell r="E90">
            <v>55661.631000000001</v>
          </cell>
        </row>
        <row r="91">
          <cell r="A91" t="str">
            <v>7085T</v>
          </cell>
          <cell r="B91">
            <v>167</v>
          </cell>
          <cell r="C91" t="str">
            <v>BAKERY CHEF LLC</v>
          </cell>
          <cell r="D91">
            <v>56964.728000000003</v>
          </cell>
          <cell r="E91">
            <v>3471.0189999999998</v>
          </cell>
        </row>
        <row r="92">
          <cell r="A92" t="str">
            <v>7085T</v>
          </cell>
          <cell r="B92">
            <v>178</v>
          </cell>
          <cell r="C92" t="str">
            <v>COMMENCEMENT BAY</v>
          </cell>
          <cell r="D92">
            <v>62</v>
          </cell>
          <cell r="E92">
            <v>45091.743000000002</v>
          </cell>
        </row>
        <row r="93">
          <cell r="A93" t="str">
            <v>7085T</v>
          </cell>
          <cell r="B93">
            <v>186</v>
          </cell>
          <cell r="C93" t="str">
            <v>DAVIS WIRE</v>
          </cell>
          <cell r="D93">
            <v>79752.956999999995</v>
          </cell>
          <cell r="E93">
            <v>0</v>
          </cell>
        </row>
        <row r="94">
          <cell r="A94" t="str">
            <v>7085T</v>
          </cell>
          <cell r="B94">
            <v>189</v>
          </cell>
          <cell r="C94" t="str">
            <v>LCS WESTMINISTER PARTNERSHIP III LLP</v>
          </cell>
          <cell r="D94">
            <v>3799.3560000000002</v>
          </cell>
          <cell r="E94">
            <v>0</v>
          </cell>
        </row>
        <row r="95">
          <cell r="A95" t="str">
            <v>7085T</v>
          </cell>
          <cell r="B95">
            <v>190</v>
          </cell>
          <cell r="C95" t="str">
            <v>ARCLIN</v>
          </cell>
          <cell r="D95">
            <v>59908.953999999998</v>
          </cell>
          <cell r="E95">
            <v>50311.048000000003</v>
          </cell>
        </row>
        <row r="96">
          <cell r="A96" t="str">
            <v>7085T</v>
          </cell>
          <cell r="B96">
            <v>225</v>
          </cell>
          <cell r="C96" t="str">
            <v>LAKESIDE IND - MONROE</v>
          </cell>
          <cell r="D96">
            <v>5499.8580000000002</v>
          </cell>
          <cell r="E96">
            <v>51874.438999999998</v>
          </cell>
        </row>
        <row r="97">
          <cell r="A97" t="str">
            <v>7085T</v>
          </cell>
          <cell r="B97">
            <v>260</v>
          </cell>
          <cell r="C97" t="str">
            <v>SONOCO</v>
          </cell>
          <cell r="D97">
            <v>5146</v>
          </cell>
          <cell r="E97">
            <v>167780.27799999999</v>
          </cell>
        </row>
        <row r="98">
          <cell r="A98" t="str">
            <v>7085T</v>
          </cell>
          <cell r="B98">
            <v>296</v>
          </cell>
          <cell r="C98" t="str">
            <v>GEORGIA PACIFIC</v>
          </cell>
          <cell r="D98">
            <v>7661.884</v>
          </cell>
          <cell r="E98">
            <v>32051.546999999999</v>
          </cell>
        </row>
        <row r="99">
          <cell r="A99" t="str">
            <v>7085T</v>
          </cell>
          <cell r="B99">
            <v>307</v>
          </cell>
          <cell r="C99" t="str">
            <v>GARDNER ASPHALT CORP</v>
          </cell>
          <cell r="D99">
            <v>62</v>
          </cell>
          <cell r="E99">
            <v>93364.354999999996</v>
          </cell>
        </row>
        <row r="100">
          <cell r="A100" t="str">
            <v>7085T</v>
          </cell>
          <cell r="B100">
            <v>325</v>
          </cell>
          <cell r="C100" t="str">
            <v>HEXCEL STRUCTURES</v>
          </cell>
          <cell r="D100">
            <v>0</v>
          </cell>
          <cell r="E100">
            <v>22817.901999999998</v>
          </cell>
        </row>
        <row r="101">
          <cell r="A101" t="str">
            <v>7085T</v>
          </cell>
          <cell r="B101">
            <v>333</v>
          </cell>
          <cell r="C101" t="str">
            <v>ICON MATERIALS INC</v>
          </cell>
          <cell r="D101">
            <v>0</v>
          </cell>
          <cell r="E101">
            <v>28438.366999999998</v>
          </cell>
        </row>
        <row r="102">
          <cell r="A102" t="str">
            <v>7085T</v>
          </cell>
          <cell r="B102">
            <v>361</v>
          </cell>
          <cell r="C102" t="str">
            <v>HYTEK FINISHES</v>
          </cell>
          <cell r="D102">
            <v>35019.182999999997</v>
          </cell>
          <cell r="E102">
            <v>0</v>
          </cell>
        </row>
        <row r="103">
          <cell r="A103" t="str">
            <v>7085T</v>
          </cell>
          <cell r="B103">
            <v>375</v>
          </cell>
          <cell r="C103" t="str">
            <v>LAFARGE  CORP.</v>
          </cell>
          <cell r="D103">
            <v>6200</v>
          </cell>
          <cell r="E103">
            <v>72156.857000000004</v>
          </cell>
        </row>
        <row r="104">
          <cell r="A104" t="str">
            <v>7085T</v>
          </cell>
          <cell r="B104">
            <v>380</v>
          </cell>
          <cell r="C104" t="str">
            <v>AMGEN</v>
          </cell>
          <cell r="D104">
            <v>1798</v>
          </cell>
          <cell r="E104">
            <v>50525.430999999997</v>
          </cell>
        </row>
        <row r="105">
          <cell r="A105" t="str">
            <v>7085T</v>
          </cell>
          <cell r="B105">
            <v>400</v>
          </cell>
          <cell r="C105" t="str">
            <v>J A JACK &amp; SONS</v>
          </cell>
          <cell r="D105">
            <v>25581.165000000001</v>
          </cell>
          <cell r="E105">
            <v>265.56</v>
          </cell>
        </row>
        <row r="106">
          <cell r="A106" t="str">
            <v>7085T</v>
          </cell>
          <cell r="B106">
            <v>425</v>
          </cell>
          <cell r="C106" t="str">
            <v>DARLING INTERNATIONAL INC.</v>
          </cell>
          <cell r="D106">
            <v>62</v>
          </cell>
          <cell r="E106">
            <v>154733.51500000001</v>
          </cell>
        </row>
        <row r="107">
          <cell r="A107" t="str">
            <v>7085T</v>
          </cell>
          <cell r="B107">
            <v>438</v>
          </cell>
          <cell r="C107" t="str">
            <v>JAMES HARDIE BUILDING PRODUCTS</v>
          </cell>
          <cell r="D107">
            <v>93083.133000000002</v>
          </cell>
          <cell r="E107">
            <v>0</v>
          </cell>
        </row>
        <row r="108">
          <cell r="A108" t="str">
            <v>7085T</v>
          </cell>
          <cell r="B108">
            <v>455</v>
          </cell>
          <cell r="C108" t="str">
            <v>LAKESIDE INDUSTRIES COVINGTON</v>
          </cell>
          <cell r="D108">
            <v>0</v>
          </cell>
          <cell r="E108">
            <v>72066.115999999995</v>
          </cell>
        </row>
        <row r="109">
          <cell r="A109" t="str">
            <v>7085T</v>
          </cell>
          <cell r="B109">
            <v>456</v>
          </cell>
          <cell r="C109" t="str">
            <v>CEMEX PACIFIC HOLDINGS</v>
          </cell>
          <cell r="D109">
            <v>0</v>
          </cell>
          <cell r="E109">
            <v>18426.758000000002</v>
          </cell>
        </row>
        <row r="110">
          <cell r="A110" t="str">
            <v>7085T</v>
          </cell>
          <cell r="B110">
            <v>460</v>
          </cell>
          <cell r="C110" t="str">
            <v>BIRD'S EYE FOODS</v>
          </cell>
          <cell r="D110">
            <v>0</v>
          </cell>
          <cell r="E110">
            <v>1455.336</v>
          </cell>
        </row>
        <row r="111">
          <cell r="A111" t="str">
            <v>7085T</v>
          </cell>
          <cell r="B111">
            <v>466</v>
          </cell>
          <cell r="C111" t="str">
            <v>NW CENTER COMMERCIAL LAUNDRY</v>
          </cell>
          <cell r="D111">
            <v>33575.9</v>
          </cell>
          <cell r="E111">
            <v>0</v>
          </cell>
        </row>
        <row r="112">
          <cell r="A112" t="str">
            <v>7085T</v>
          </cell>
          <cell r="B112">
            <v>485</v>
          </cell>
          <cell r="C112" t="str">
            <v>DARIGOLD INC.-CHEHALIS</v>
          </cell>
          <cell r="D112">
            <v>93000</v>
          </cell>
          <cell r="E112">
            <v>123180.219</v>
          </cell>
        </row>
        <row r="113">
          <cell r="A113" t="str">
            <v>7085T</v>
          </cell>
          <cell r="B113">
            <v>500</v>
          </cell>
          <cell r="C113" t="str">
            <v>LONGVIEW  FIBRE CO.</v>
          </cell>
          <cell r="D113">
            <v>1151.037</v>
          </cell>
          <cell r="E113">
            <v>24440.535</v>
          </cell>
        </row>
        <row r="114">
          <cell r="A114" t="str">
            <v>7085T</v>
          </cell>
          <cell r="B114">
            <v>578</v>
          </cell>
          <cell r="C114" t="str">
            <v>MYSTIC LTD (DBA ALLIANCE PACKAGING)</v>
          </cell>
          <cell r="D114">
            <v>19421.452000000001</v>
          </cell>
          <cell r="E114">
            <v>33546.436999999998</v>
          </cell>
        </row>
        <row r="115">
          <cell r="A115" t="str">
            <v>7085T</v>
          </cell>
          <cell r="B115">
            <v>579</v>
          </cell>
          <cell r="C115" t="str">
            <v>MANKE LUMBER-SUM</v>
          </cell>
          <cell r="D115">
            <v>62</v>
          </cell>
          <cell r="E115">
            <v>139692.356</v>
          </cell>
        </row>
        <row r="116">
          <cell r="A116" t="str">
            <v>7085T</v>
          </cell>
          <cell r="B116">
            <v>601</v>
          </cell>
          <cell r="C116" t="str">
            <v>IFCO-ICS WASHINGTON</v>
          </cell>
          <cell r="D116">
            <v>9817.6830000000009</v>
          </cell>
          <cell r="E116">
            <v>33899.307999999997</v>
          </cell>
        </row>
        <row r="117">
          <cell r="A117" t="str">
            <v>7085T</v>
          </cell>
          <cell r="B117">
            <v>615</v>
          </cell>
          <cell r="C117" t="str">
            <v>NORTHWEST HOSPITAL</v>
          </cell>
          <cell r="D117">
            <v>6727</v>
          </cell>
          <cell r="E117">
            <v>28470.870999999999</v>
          </cell>
        </row>
        <row r="118">
          <cell r="A118" t="str">
            <v>7085T</v>
          </cell>
          <cell r="B118">
            <v>617</v>
          </cell>
          <cell r="C118" t="str">
            <v>WEYENHAEUSER NR COMPANY</v>
          </cell>
          <cell r="D118">
            <v>6200</v>
          </cell>
          <cell r="E118">
            <v>47108.77</v>
          </cell>
        </row>
        <row r="119">
          <cell r="A119" t="str">
            <v>7085T</v>
          </cell>
          <cell r="B119">
            <v>645</v>
          </cell>
          <cell r="C119" t="str">
            <v>PACCAR INC.</v>
          </cell>
          <cell r="D119">
            <v>24159.25</v>
          </cell>
          <cell r="E119">
            <v>0</v>
          </cell>
        </row>
        <row r="120">
          <cell r="A120" t="str">
            <v>7085T</v>
          </cell>
          <cell r="B120">
            <v>699</v>
          </cell>
          <cell r="C120" t="str">
            <v>CENTRAL  PRE-MIX CONCRETE CO.</v>
          </cell>
          <cell r="D120">
            <v>0</v>
          </cell>
          <cell r="E120">
            <v>18202.800999999999</v>
          </cell>
        </row>
        <row r="121">
          <cell r="A121" t="str">
            <v>7085T</v>
          </cell>
          <cell r="B121">
            <v>732</v>
          </cell>
          <cell r="C121" t="str">
            <v>RAMCO CONSTRUCTION</v>
          </cell>
          <cell r="D121">
            <v>9180.3709999999992</v>
          </cell>
          <cell r="E121">
            <v>18962.812000000002</v>
          </cell>
        </row>
        <row r="122">
          <cell r="A122" t="str">
            <v>7085T</v>
          </cell>
          <cell r="B122">
            <v>738</v>
          </cell>
          <cell r="C122" t="str">
            <v>LAKESIDE INDUSTRIES ISSAQUAH</v>
          </cell>
          <cell r="D122">
            <v>5878.402</v>
          </cell>
          <cell r="E122">
            <v>96162.896999999997</v>
          </cell>
        </row>
        <row r="123">
          <cell r="A123" t="str">
            <v>7085T</v>
          </cell>
          <cell r="B123">
            <v>781</v>
          </cell>
          <cell r="C123" t="str">
            <v>BAKER COMMODITIES</v>
          </cell>
          <cell r="D123">
            <v>580</v>
          </cell>
          <cell r="E123">
            <v>109227.31200000001</v>
          </cell>
        </row>
        <row r="124">
          <cell r="A124" t="str">
            <v>7085T</v>
          </cell>
          <cell r="B124">
            <v>785</v>
          </cell>
          <cell r="C124" t="str">
            <v>SEATTLE SNOHOMISH MILL</v>
          </cell>
          <cell r="D124">
            <v>0</v>
          </cell>
          <cell r="E124">
            <v>52103.220999999998</v>
          </cell>
        </row>
        <row r="125">
          <cell r="A125" t="str">
            <v>7085T</v>
          </cell>
          <cell r="B125">
            <v>788</v>
          </cell>
          <cell r="C125" t="str">
            <v>SPECTRUM GLASS</v>
          </cell>
          <cell r="D125">
            <v>96100</v>
          </cell>
          <cell r="E125">
            <v>65125.798000000003</v>
          </cell>
        </row>
        <row r="126">
          <cell r="A126" t="str">
            <v>7085T</v>
          </cell>
          <cell r="B126">
            <v>812</v>
          </cell>
          <cell r="C126" t="str">
            <v>SOUND REFINING</v>
          </cell>
          <cell r="D126">
            <v>0</v>
          </cell>
          <cell r="E126">
            <v>34467.461000000003</v>
          </cell>
        </row>
        <row r="127">
          <cell r="A127" t="str">
            <v>7085T</v>
          </cell>
          <cell r="B127">
            <v>816</v>
          </cell>
          <cell r="C127" t="str">
            <v>TUCCI &amp; SONS</v>
          </cell>
          <cell r="D127">
            <v>1968.9570000000001</v>
          </cell>
          <cell r="E127">
            <v>53903.190999999999</v>
          </cell>
        </row>
        <row r="128">
          <cell r="A128" t="str">
            <v>7085T</v>
          </cell>
          <cell r="B128">
            <v>823</v>
          </cell>
          <cell r="C128" t="str">
            <v>CEMEX PACIFIC HOLDINGS</v>
          </cell>
          <cell r="D128">
            <v>0</v>
          </cell>
          <cell r="E128">
            <v>48535.788</v>
          </cell>
        </row>
        <row r="129">
          <cell r="A129" t="str">
            <v>7085T</v>
          </cell>
          <cell r="B129">
            <v>836</v>
          </cell>
          <cell r="C129" t="str">
            <v>STARBUCKS</v>
          </cell>
          <cell r="D129">
            <v>76896.994999999995</v>
          </cell>
          <cell r="E129">
            <v>476.74200000000002</v>
          </cell>
        </row>
        <row r="130">
          <cell r="A130" t="str">
            <v>7085T</v>
          </cell>
          <cell r="B130">
            <v>847</v>
          </cell>
          <cell r="C130" t="str">
            <v>BIRD'S EYE FOODS</v>
          </cell>
          <cell r="D130">
            <v>9500.2999999999993</v>
          </cell>
          <cell r="E130">
            <v>48361.646999999997</v>
          </cell>
        </row>
        <row r="131">
          <cell r="A131" t="str">
            <v>7085T</v>
          </cell>
          <cell r="B131">
            <v>876</v>
          </cell>
          <cell r="C131" t="str">
            <v>TUCCI AND SONS</v>
          </cell>
          <cell r="D131">
            <v>0</v>
          </cell>
          <cell r="E131">
            <v>21376.668000000001</v>
          </cell>
        </row>
        <row r="132">
          <cell r="A132" t="str">
            <v>7085T</v>
          </cell>
          <cell r="B132">
            <v>886</v>
          </cell>
          <cell r="C132" t="str">
            <v>TODD SHIPYARDS</v>
          </cell>
          <cell r="D132">
            <v>2105.5940000000001</v>
          </cell>
          <cell r="E132">
            <v>0</v>
          </cell>
        </row>
        <row r="133">
          <cell r="A133" t="str">
            <v>7085T</v>
          </cell>
          <cell r="B133">
            <v>894</v>
          </cell>
          <cell r="C133" t="str">
            <v>WATSON ASPHALT PAVING CO.</v>
          </cell>
          <cell r="D133">
            <v>0</v>
          </cell>
          <cell r="E133">
            <v>49360.298999999999</v>
          </cell>
        </row>
        <row r="134">
          <cell r="A134" t="str">
            <v>7085T</v>
          </cell>
          <cell r="B134">
            <v>898</v>
          </cell>
          <cell r="C134" t="str">
            <v>INSULFOAM LLC</v>
          </cell>
          <cell r="D134">
            <v>0</v>
          </cell>
          <cell r="E134">
            <v>24321.119999999999</v>
          </cell>
        </row>
        <row r="135">
          <cell r="A135" t="str">
            <v>7085T</v>
          </cell>
          <cell r="B135">
            <v>917</v>
          </cell>
          <cell r="C135" t="str">
            <v>KING &amp; PRINCE</v>
          </cell>
          <cell r="D135">
            <v>13301.178</v>
          </cell>
          <cell r="E135">
            <v>0</v>
          </cell>
        </row>
        <row r="136">
          <cell r="A136" t="str">
            <v>7085T</v>
          </cell>
          <cell r="B136">
            <v>923</v>
          </cell>
          <cell r="C136" t="str">
            <v>GRANITECONSTRUCTION</v>
          </cell>
          <cell r="D136">
            <v>0</v>
          </cell>
          <cell r="E136">
            <v>29622.366999999998</v>
          </cell>
        </row>
        <row r="137">
          <cell r="A137" t="str">
            <v>7085T</v>
          </cell>
          <cell r="B137">
            <v>934</v>
          </cell>
          <cell r="C137" t="str">
            <v>WEYERHAEUSER TECHNOLOGY CTR</v>
          </cell>
          <cell r="D137">
            <v>62</v>
          </cell>
          <cell r="E137">
            <v>34215.065999999999</v>
          </cell>
        </row>
        <row r="138">
          <cell r="A138" t="str">
            <v>7085T</v>
          </cell>
          <cell r="B138">
            <v>955</v>
          </cell>
          <cell r="C138" t="str">
            <v>LAKESIDE INDUSTRIES SEATTLE</v>
          </cell>
          <cell r="D138">
            <v>0</v>
          </cell>
          <cell r="E138">
            <v>12699.894</v>
          </cell>
        </row>
        <row r="139">
          <cell r="A139" t="str">
            <v>7085T</v>
          </cell>
          <cell r="B139">
            <v>958</v>
          </cell>
          <cell r="C139" t="str">
            <v>INTERNATIONAL PAPER</v>
          </cell>
          <cell r="D139">
            <v>5016.2939999999999</v>
          </cell>
          <cell r="E139">
            <v>2543.27</v>
          </cell>
        </row>
        <row r="140">
          <cell r="A140" t="str">
            <v>7085T</v>
          </cell>
          <cell r="B140">
            <v>959</v>
          </cell>
          <cell r="C140" t="str">
            <v>WOODWORTH &amp; CO</v>
          </cell>
          <cell r="D140">
            <v>0</v>
          </cell>
          <cell r="E140">
            <v>146969.96599999999</v>
          </cell>
        </row>
        <row r="141">
          <cell r="A141" t="str">
            <v>7085T</v>
          </cell>
          <cell r="B141">
            <v>961</v>
          </cell>
          <cell r="C141" t="str">
            <v>INTERNATIONAL PAPER</v>
          </cell>
          <cell r="D141">
            <v>56</v>
          </cell>
          <cell r="E141">
            <v>30618.639999999999</v>
          </cell>
        </row>
        <row r="142">
          <cell r="A142" t="str">
            <v>7085T</v>
          </cell>
          <cell r="B142">
            <v>964</v>
          </cell>
          <cell r="C142" t="str">
            <v>LAKESIDE INDUSTRIES REDMOND</v>
          </cell>
          <cell r="D142">
            <v>4777.2730000000001</v>
          </cell>
          <cell r="E142">
            <v>8870.85</v>
          </cell>
        </row>
        <row r="143">
          <cell r="A143" t="str">
            <v>7085T</v>
          </cell>
          <cell r="B143">
            <v>973</v>
          </cell>
          <cell r="C143" t="str">
            <v>SAFEWAY BREAD</v>
          </cell>
          <cell r="D143">
            <v>62</v>
          </cell>
          <cell r="E143">
            <v>15510.549000000001</v>
          </cell>
        </row>
        <row r="144">
          <cell r="A144" t="str">
            <v>7085T</v>
          </cell>
          <cell r="B144">
            <v>3187</v>
          </cell>
          <cell r="C144" t="str">
            <v>LASCO BATHWARE INC.</v>
          </cell>
          <cell r="D144">
            <v>0</v>
          </cell>
          <cell r="E144">
            <v>17581.775000000001</v>
          </cell>
        </row>
        <row r="145">
          <cell r="A145" t="str">
            <v>7085T</v>
          </cell>
          <cell r="B145">
            <v>3498</v>
          </cell>
          <cell r="C145" t="str">
            <v>KING'S COMMAND FOODS INC.</v>
          </cell>
          <cell r="D145">
            <v>23040.883000000002</v>
          </cell>
          <cell r="E145">
            <v>1331.3219999999999</v>
          </cell>
        </row>
        <row r="146">
          <cell r="A146" t="str">
            <v>7087T</v>
          </cell>
          <cell r="B146">
            <v>27</v>
          </cell>
          <cell r="C146" t="str">
            <v>ASHGROVE CEMENT</v>
          </cell>
          <cell r="D146">
            <v>1121.777</v>
          </cell>
          <cell r="E146">
            <v>101869.77099999999</v>
          </cell>
        </row>
        <row r="147">
          <cell r="A147" t="str">
            <v>7087T</v>
          </cell>
          <cell r="B147">
            <v>90</v>
          </cell>
          <cell r="C147" t="str">
            <v>NUCOR STEEL</v>
          </cell>
          <cell r="D147">
            <v>442192.59299999999</v>
          </cell>
          <cell r="E147">
            <v>386922.88</v>
          </cell>
        </row>
        <row r="148">
          <cell r="A148" t="str">
            <v>7087T</v>
          </cell>
          <cell r="B148">
            <v>161</v>
          </cell>
          <cell r="C148" t="str">
            <v>CARAUSTAR</v>
          </cell>
          <cell r="D148">
            <v>0</v>
          </cell>
          <cell r="E148">
            <v>222233.247</v>
          </cell>
        </row>
        <row r="149">
          <cell r="A149" t="str">
            <v>7087T</v>
          </cell>
          <cell r="B149">
            <v>163</v>
          </cell>
          <cell r="C149" t="str">
            <v>DILLANO'S COFFEE ROASTERS</v>
          </cell>
          <cell r="D149">
            <v>16996.18</v>
          </cell>
          <cell r="E149">
            <v>0</v>
          </cell>
        </row>
        <row r="150">
          <cell r="A150" t="str">
            <v>7087T</v>
          </cell>
          <cell r="B150">
            <v>193</v>
          </cell>
          <cell r="C150" t="str">
            <v>G. P. GYPSUM</v>
          </cell>
          <cell r="D150">
            <v>2100</v>
          </cell>
          <cell r="E150">
            <v>458218.179</v>
          </cell>
        </row>
        <row r="151">
          <cell r="A151" t="str">
            <v>7087T</v>
          </cell>
          <cell r="B151">
            <v>395</v>
          </cell>
          <cell r="C151" t="str">
            <v>JORGENSEN FORGE CORP.</v>
          </cell>
          <cell r="D151">
            <v>60779.800999999999</v>
          </cell>
          <cell r="E151">
            <v>261658.217</v>
          </cell>
        </row>
        <row r="152">
          <cell r="A152" t="str">
            <v>7087T</v>
          </cell>
          <cell r="B152">
            <v>440</v>
          </cell>
          <cell r="C152" t="str">
            <v>CERTAIN TEED GYPSUM</v>
          </cell>
          <cell r="D152">
            <v>1740</v>
          </cell>
          <cell r="E152">
            <v>545187.99800000002</v>
          </cell>
        </row>
        <row r="153">
          <cell r="A153" t="str">
            <v>7087T</v>
          </cell>
          <cell r="B153">
            <v>602</v>
          </cell>
          <cell r="C153" t="str">
            <v>SAINT-GOBAIN CONTAINERS</v>
          </cell>
          <cell r="D153">
            <v>196850</v>
          </cell>
          <cell r="E153">
            <v>739113.19400000002</v>
          </cell>
        </row>
        <row r="154">
          <cell r="A154" t="str">
            <v>7087T</v>
          </cell>
          <cell r="B154">
            <v>675</v>
          </cell>
          <cell r="C154" t="str">
            <v>NATIONAL FROZEN FOODS</v>
          </cell>
          <cell r="D154">
            <v>288.52800000000002</v>
          </cell>
          <cell r="E154">
            <v>27743.995999999999</v>
          </cell>
        </row>
        <row r="155">
          <cell r="A155" t="str">
            <v>7087T</v>
          </cell>
          <cell r="B155">
            <v>767</v>
          </cell>
          <cell r="C155" t="str">
            <v>SIMPSON TACOMA KRAFT</v>
          </cell>
          <cell r="D155">
            <v>71920</v>
          </cell>
          <cell r="E155">
            <v>1585930.0870000001</v>
          </cell>
        </row>
        <row r="156">
          <cell r="A156" t="str">
            <v>7087T</v>
          </cell>
          <cell r="B156">
            <v>770</v>
          </cell>
          <cell r="C156" t="str">
            <v>KIMBERLY CLARK</v>
          </cell>
          <cell r="D156">
            <v>305973.196</v>
          </cell>
          <cell r="E156">
            <v>532246.04200000002</v>
          </cell>
        </row>
        <row r="157">
          <cell r="A157" t="str">
            <v>7087T</v>
          </cell>
          <cell r="B157">
            <v>792</v>
          </cell>
          <cell r="C157" t="str">
            <v>ICON MATERIALS - AUBURN</v>
          </cell>
          <cell r="D157">
            <v>0</v>
          </cell>
          <cell r="E157">
            <v>35997.133999999998</v>
          </cell>
        </row>
        <row r="158">
          <cell r="A158" t="str">
            <v>7087T</v>
          </cell>
          <cell r="B158">
            <v>935</v>
          </cell>
          <cell r="C158" t="str">
            <v>U. S. OIL</v>
          </cell>
          <cell r="D158">
            <v>58652</v>
          </cell>
          <cell r="E158">
            <v>410830.90700000001</v>
          </cell>
        </row>
        <row r="159">
          <cell r="A159" t="str">
            <v>7241T</v>
          </cell>
          <cell r="B159">
            <v>378</v>
          </cell>
          <cell r="C159" t="str">
            <v>AMGEN</v>
          </cell>
          <cell r="D159">
            <v>25845.481</v>
          </cell>
          <cell r="E159">
            <v>0</v>
          </cell>
        </row>
        <row r="160">
          <cell r="A160" t="str">
            <v>7241T</v>
          </cell>
          <cell r="B160">
            <v>41</v>
          </cell>
          <cell r="C160" t="str">
            <v>REPAUL TEXTILES</v>
          </cell>
          <cell r="D160">
            <v>11866.304</v>
          </cell>
          <cell r="E160">
            <v>0</v>
          </cell>
        </row>
        <row r="161">
          <cell r="A161" t="str">
            <v>7241T</v>
          </cell>
          <cell r="B161">
            <v>71</v>
          </cell>
          <cell r="C161" t="str">
            <v>QUIKRETE</v>
          </cell>
          <cell r="D161">
            <v>27516.84</v>
          </cell>
          <cell r="E161">
            <v>0</v>
          </cell>
        </row>
        <row r="162">
          <cell r="A162" t="str">
            <v>7241T</v>
          </cell>
          <cell r="B162">
            <v>132</v>
          </cell>
          <cell r="C162" t="str">
            <v>INTERSTATE BRANDS HOSTESS</v>
          </cell>
          <cell r="D162">
            <v>19616.439999999999</v>
          </cell>
          <cell r="E162">
            <v>0</v>
          </cell>
        </row>
        <row r="163">
          <cell r="A163" t="str">
            <v>7241T</v>
          </cell>
          <cell r="B163">
            <v>135</v>
          </cell>
          <cell r="C163" t="str">
            <v>CROWN CORK</v>
          </cell>
          <cell r="D163">
            <v>64142.824000000001</v>
          </cell>
          <cell r="E163">
            <v>0</v>
          </cell>
        </row>
        <row r="164">
          <cell r="A164" t="str">
            <v>7241T</v>
          </cell>
          <cell r="B164">
            <v>182</v>
          </cell>
          <cell r="C164" t="str">
            <v>JAVA TRADING COMPANY</v>
          </cell>
          <cell r="D164">
            <v>24763.584999999999</v>
          </cell>
        </row>
        <row r="165">
          <cell r="A165" t="str">
            <v>7241T</v>
          </cell>
          <cell r="B165">
            <v>543</v>
          </cell>
          <cell r="C165" t="str">
            <v>MUTUAL MATERIALS - TUMWATER</v>
          </cell>
          <cell r="D165">
            <v>14932.22</v>
          </cell>
          <cell r="E165">
            <v>0</v>
          </cell>
        </row>
        <row r="166">
          <cell r="A166" t="str">
            <v>7241T</v>
          </cell>
          <cell r="B166">
            <v>547</v>
          </cell>
          <cell r="C166" t="str">
            <v>OBERTO SAUSAGE COMPANY</v>
          </cell>
          <cell r="D166">
            <v>41879.910000000003</v>
          </cell>
          <cell r="E166">
            <v>0</v>
          </cell>
        </row>
        <row r="167">
          <cell r="A167" t="str">
            <v>7241T</v>
          </cell>
          <cell r="B167">
            <v>555</v>
          </cell>
          <cell r="C167" t="str">
            <v>SHINING OCEAN</v>
          </cell>
          <cell r="D167">
            <v>16971.239000000001</v>
          </cell>
          <cell r="E167">
            <v>0</v>
          </cell>
        </row>
        <row r="168">
          <cell r="A168" t="str">
            <v>7241T</v>
          </cell>
          <cell r="B168">
            <v>710</v>
          </cell>
          <cell r="C168" t="str">
            <v>PACIFIC NORTHWEST BAKING</v>
          </cell>
          <cell r="D168">
            <v>19343.406999999999</v>
          </cell>
          <cell r="E168">
            <v>0</v>
          </cell>
        </row>
        <row r="169">
          <cell r="A169" t="str">
            <v>7241T</v>
          </cell>
          <cell r="B169">
            <v>729</v>
          </cell>
          <cell r="C169" t="str">
            <v>REDHOOK  BREWERY WOODINVILLE</v>
          </cell>
          <cell r="D169">
            <v>23636.556</v>
          </cell>
          <cell r="E169">
            <v>0</v>
          </cell>
        </row>
        <row r="170">
          <cell r="A170" t="str">
            <v>7241T</v>
          </cell>
          <cell r="B170">
            <v>969</v>
          </cell>
          <cell r="C170" t="str">
            <v>WESTERN WOOD PRESERING</v>
          </cell>
          <cell r="D170">
            <v>9067.4150000000009</v>
          </cell>
          <cell r="E170">
            <v>0</v>
          </cell>
        </row>
        <row r="171">
          <cell r="A171" t="str">
            <v>7241T</v>
          </cell>
          <cell r="B171">
            <v>1298</v>
          </cell>
          <cell r="C171" t="str">
            <v>MUTUAL MATERIALS - KENT</v>
          </cell>
          <cell r="D171">
            <v>17839.109</v>
          </cell>
          <cell r="E171">
            <v>0</v>
          </cell>
        </row>
        <row r="172">
          <cell r="A172" t="str">
            <v>7241T</v>
          </cell>
          <cell r="B172">
            <v>1759</v>
          </cell>
          <cell r="C172" t="str">
            <v>ACE GALVANIZING</v>
          </cell>
          <cell r="D172">
            <v>23530.116000000002</v>
          </cell>
          <cell r="E172">
            <v>0</v>
          </cell>
        </row>
        <row r="173">
          <cell r="A173" t="str">
            <v>7241T</v>
          </cell>
          <cell r="B173">
            <v>3119</v>
          </cell>
          <cell r="C173" t="str">
            <v>MUTUAL MATERIALS _ LAKEWOOD</v>
          </cell>
          <cell r="D173">
            <v>19718.07</v>
          </cell>
          <cell r="E173">
            <v>0</v>
          </cell>
        </row>
        <row r="174">
          <cell r="A174" t="str">
            <v>7241T</v>
          </cell>
          <cell r="B174">
            <v>4720</v>
          </cell>
          <cell r="C174" t="str">
            <v>HARDEL MUTUAL PLYWOOD</v>
          </cell>
          <cell r="D174">
            <v>40466.133999999998</v>
          </cell>
          <cell r="E17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 - Electric"/>
      <sheetName val="Input Tab"/>
      <sheetName val="Electric Summary"/>
      <sheetName val="E Reasonableness"/>
      <sheetName val="Gas Sendout"/>
      <sheetName val="Electric Reconciliation"/>
      <sheetName val="Billed Electric"/>
      <sheetName val="Electric Unbilled Revenue"/>
      <sheetName val="Read Schedule"/>
      <sheetName val="AMR Data"/>
      <sheetName val="TYPE"/>
      <sheetName val="AMR Data Current"/>
      <sheetName val="AMR Data Prior"/>
      <sheetName val="Volumes by Cycle"/>
      <sheetName val="Pended"/>
      <sheetName val="Pended Type"/>
      <sheetName val="Electric Transportation"/>
      <sheetName val="QA - Rate Changes"/>
      <sheetName val="Detailed Rates - Current"/>
      <sheetName val="Summary Rates - Current"/>
      <sheetName val="Detailed Rates - Prior"/>
      <sheetName val="Summary Rates - Prior"/>
      <sheetName val="Electric SCH 95A"/>
      <sheetName val="Electric SCH 120"/>
      <sheetName val="Electric SCH 129"/>
      <sheetName val="Electric SCH 132"/>
      <sheetName val="Electric SCH 133"/>
      <sheetName val="Electric SCH 137"/>
      <sheetName val="Electric SCH 140"/>
      <sheetName val="Electric SCH 141"/>
      <sheetName val="Electric SCH 142"/>
      <sheetName val="Electric SCH 194"/>
      <sheetName val="Electric Loss Tracking"/>
      <sheetName val="Electric Unbilled JE"/>
      <sheetName val="Electric Stats"/>
      <sheetName val="E Schedule Stats"/>
      <sheetName val="PM Electric Summary"/>
      <sheetName val="Electric History"/>
      <sheetName val="Supporting Doc List"/>
    </sheetNames>
    <sheetDataSet>
      <sheetData sheetId="0" refreshError="1"/>
      <sheetData sheetId="1" refreshError="1"/>
      <sheetData sheetId="2">
        <row r="11">
          <cell r="B11" t="b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MJS-4"/>
      <sheetName val="MJS-5"/>
      <sheetName val="MJS-6"/>
      <sheetName val="MJS-7"/>
      <sheetName val="MJS-8"/>
      <sheetName val="Rlfwd"/>
      <sheetName val="Explain"/>
      <sheetName val="Revenue"/>
      <sheetName val="Revenue Exhibit"/>
      <sheetName val="Rev Req Comp July"/>
      <sheetName val="Verify"/>
      <sheetName val="JKP-10"/>
      <sheetName val="RAF"/>
    </sheetNames>
    <sheetDataSet>
      <sheetData sheetId="0" refreshError="1"/>
      <sheetData sheetId="1">
        <row r="3">
          <cell r="O3" t="str">
            <v>Exhibit No. ___ (MJS-4)</v>
          </cell>
        </row>
      </sheetData>
      <sheetData sheetId="2">
        <row r="3">
          <cell r="E3" t="str">
            <v>Exhibit No. ___ (MJS-5)</v>
          </cell>
        </row>
      </sheetData>
      <sheetData sheetId="3">
        <row r="2">
          <cell r="F2" t="str">
            <v>WUTC Docket No. UG-11____</v>
          </cell>
        </row>
        <row r="3">
          <cell r="F3" t="str">
            <v>Exhibit No. ___ (MJS-6)</v>
          </cell>
        </row>
      </sheetData>
      <sheetData sheetId="4">
        <row r="15">
          <cell r="O15">
            <v>2E-3</v>
          </cell>
        </row>
        <row r="16">
          <cell r="N16">
            <v>3.8519999999999999E-2</v>
          </cell>
        </row>
        <row r="21">
          <cell r="N21">
            <v>0.35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Relationship Id="rId5" Type="http://schemas.openxmlformats.org/officeDocument/2006/relationships/comments" Target="../comments3.xml"/><Relationship Id="rId4" Type="http://schemas.openxmlformats.org/officeDocument/2006/relationships/vmlDrawing" Target="../drawings/vmlDrawing3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2"/>
  <sheetViews>
    <sheetView tabSelected="1" workbookViewId="0"/>
  </sheetViews>
  <sheetFormatPr defaultColWidth="9.140625" defaultRowHeight="12.75" x14ac:dyDescent="0.2"/>
  <cols>
    <col min="1" max="16384" width="9.140625" style="612"/>
  </cols>
  <sheetData>
    <row r="2" spans="1:1" ht="15.75" x14ac:dyDescent="0.25">
      <c r="A2" s="611" t="s">
        <v>417</v>
      </c>
    </row>
  </sheetData>
  <pageMargins left="0.75" right="0.75" top="1" bottom="1" header="0.5" footer="0.5"/>
  <pageSetup scale="95" orientation="landscape" horizontalDpi="300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"/>
  <sheetViews>
    <sheetView workbookViewId="0">
      <selection activeCell="I39" sqref="I39"/>
    </sheetView>
  </sheetViews>
  <sheetFormatPr defaultRowHeight="12.75" x14ac:dyDescent="0.2"/>
  <sheetData/>
  <pageMargins left="0.7" right="0.7" top="0.75" bottom="0.75" header="0.3" footer="0.3"/>
  <customProperties>
    <customPr name="_pios_id" r:id="rId1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O58"/>
  <sheetViews>
    <sheetView zoomScaleNormal="100" workbookViewId="0">
      <selection activeCell="C32" sqref="C32"/>
    </sheetView>
  </sheetViews>
  <sheetFormatPr defaultColWidth="9.140625" defaultRowHeight="11.25" x14ac:dyDescent="0.2"/>
  <cols>
    <col min="1" max="1" width="35.5703125" style="6" customWidth="1"/>
    <col min="2" max="2" width="12.7109375" style="6" bestFit="1" customWidth="1"/>
    <col min="3" max="3" width="13.28515625" style="6" bestFit="1" customWidth="1"/>
    <col min="4" max="4" width="13.42578125" style="6" bestFit="1" customWidth="1"/>
    <col min="5" max="5" width="13.28515625" style="6" bestFit="1" customWidth="1"/>
    <col min="6" max="6" width="12.7109375" style="6" bestFit="1" customWidth="1"/>
    <col min="7" max="7" width="11.85546875" style="6" bestFit="1" customWidth="1"/>
    <col min="8" max="8" width="12" style="6" bestFit="1" customWidth="1"/>
    <col min="9" max="9" width="12.5703125" style="6" bestFit="1" customWidth="1"/>
    <col min="10" max="10" width="13.28515625" style="6" bestFit="1" customWidth="1"/>
    <col min="11" max="11" width="12.42578125" style="6" bestFit="1" customWidth="1"/>
    <col min="12" max="13" width="12" style="6" bestFit="1" customWidth="1"/>
    <col min="14" max="14" width="12.140625" style="6" bestFit="1" customWidth="1"/>
    <col min="15" max="15" width="11.28515625" style="6" bestFit="1" customWidth="1"/>
    <col min="16" max="16384" width="9.140625" style="6"/>
  </cols>
  <sheetData>
    <row r="1" spans="1:15" x14ac:dyDescent="0.2">
      <c r="A1" s="4" t="str">
        <f>'Rates Summary '!B1</f>
        <v>Puget Sound Energy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77"/>
    </row>
    <row r="2" spans="1:15" x14ac:dyDescent="0.2">
      <c r="A2" s="4" t="str">
        <f>'Rates Summary '!B2</f>
        <v>PGA Gas Cost Filing Proposed Effective November 1, 2020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77"/>
    </row>
    <row r="3" spans="1:15" x14ac:dyDescent="0.2">
      <c r="A3" s="1" t="s">
        <v>149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77"/>
    </row>
    <row r="4" spans="1:15" x14ac:dyDescent="0.2">
      <c r="A4" s="78"/>
      <c r="B4" s="47"/>
      <c r="C4" s="47"/>
      <c r="D4" s="47"/>
      <c r="E4" s="47"/>
      <c r="F4" s="47"/>
      <c r="G4" s="47"/>
      <c r="H4" s="47"/>
      <c r="I4" s="47"/>
      <c r="J4" s="47"/>
      <c r="K4" s="78"/>
      <c r="L4" s="47"/>
      <c r="M4" s="47"/>
      <c r="N4" s="47"/>
    </row>
    <row r="5" spans="1:15" x14ac:dyDescent="0.2">
      <c r="A5" s="78"/>
      <c r="B5" s="47"/>
      <c r="C5" s="47"/>
      <c r="D5" s="47"/>
      <c r="E5" s="47"/>
      <c r="F5" s="47"/>
      <c r="G5" s="47"/>
      <c r="H5" s="47"/>
      <c r="I5" s="47"/>
      <c r="J5" s="47"/>
      <c r="K5" s="78"/>
      <c r="L5" s="47"/>
      <c r="M5" s="47"/>
      <c r="N5" s="47"/>
    </row>
    <row r="6" spans="1:15" x14ac:dyDescent="0.2">
      <c r="A6" s="78" t="s">
        <v>65</v>
      </c>
      <c r="G6" s="78"/>
      <c r="H6" s="78"/>
      <c r="N6" s="91" t="s">
        <v>317</v>
      </c>
    </row>
    <row r="7" spans="1:15" x14ac:dyDescent="0.2">
      <c r="A7" s="56" t="s">
        <v>64</v>
      </c>
      <c r="B7" s="89">
        <v>44136</v>
      </c>
      <c r="C7" s="79">
        <f>EDATE(B7,1)</f>
        <v>44166</v>
      </c>
      <c r="D7" s="79">
        <f t="shared" ref="D7:M7" si="0">EDATE(C7,1)</f>
        <v>44197</v>
      </c>
      <c r="E7" s="79">
        <f t="shared" si="0"/>
        <v>44228</v>
      </c>
      <c r="F7" s="79">
        <f t="shared" si="0"/>
        <v>44256</v>
      </c>
      <c r="G7" s="79">
        <f t="shared" si="0"/>
        <v>44287</v>
      </c>
      <c r="H7" s="79">
        <f t="shared" si="0"/>
        <v>44317</v>
      </c>
      <c r="I7" s="79">
        <f t="shared" si="0"/>
        <v>44348</v>
      </c>
      <c r="J7" s="79">
        <f t="shared" si="0"/>
        <v>44378</v>
      </c>
      <c r="K7" s="79">
        <f t="shared" si="0"/>
        <v>44409</v>
      </c>
      <c r="L7" s="79">
        <f t="shared" si="0"/>
        <v>44440</v>
      </c>
      <c r="M7" s="79">
        <f t="shared" si="0"/>
        <v>44470</v>
      </c>
      <c r="N7" s="56" t="s">
        <v>23</v>
      </c>
    </row>
    <row r="8" spans="1:15" x14ac:dyDescent="0.2">
      <c r="A8" s="53">
        <v>23</v>
      </c>
      <c r="B8" s="90">
        <v>70022679</v>
      </c>
      <c r="C8" s="90">
        <v>98955410</v>
      </c>
      <c r="D8" s="90">
        <v>98073276</v>
      </c>
      <c r="E8" s="90">
        <v>82627613</v>
      </c>
      <c r="F8" s="90">
        <v>77400416</v>
      </c>
      <c r="G8" s="90">
        <v>54433083</v>
      </c>
      <c r="H8" s="90">
        <v>34938725</v>
      </c>
      <c r="I8" s="90">
        <v>21501725</v>
      </c>
      <c r="J8" s="90">
        <v>15475986</v>
      </c>
      <c r="K8" s="90">
        <v>14257580</v>
      </c>
      <c r="L8" s="90">
        <v>17773002</v>
      </c>
      <c r="M8" s="90">
        <v>38517907</v>
      </c>
      <c r="N8" s="80">
        <f>SUM($B8:M8)</f>
        <v>623977402</v>
      </c>
      <c r="O8" s="81"/>
    </row>
    <row r="9" spans="1:15" x14ac:dyDescent="0.2">
      <c r="A9" s="53">
        <v>16</v>
      </c>
      <c r="B9" s="90">
        <v>753</v>
      </c>
      <c r="C9" s="90">
        <v>863</v>
      </c>
      <c r="D9" s="90">
        <v>822</v>
      </c>
      <c r="E9" s="90">
        <v>601</v>
      </c>
      <c r="F9" s="90">
        <v>742</v>
      </c>
      <c r="G9" s="90">
        <v>664</v>
      </c>
      <c r="H9" s="90">
        <v>619</v>
      </c>
      <c r="I9" s="90">
        <v>605</v>
      </c>
      <c r="J9" s="90">
        <v>793</v>
      </c>
      <c r="K9" s="90">
        <v>843</v>
      </c>
      <c r="L9" s="90">
        <v>891</v>
      </c>
      <c r="M9" s="90">
        <v>857</v>
      </c>
      <c r="N9" s="80">
        <f>SUM($B9:M9)</f>
        <v>9053</v>
      </c>
      <c r="O9" s="81"/>
    </row>
    <row r="10" spans="1:15" x14ac:dyDescent="0.2">
      <c r="A10" s="53">
        <v>31</v>
      </c>
      <c r="B10" s="90">
        <v>23705119</v>
      </c>
      <c r="C10" s="90">
        <v>32603492</v>
      </c>
      <c r="D10" s="90">
        <v>33090638</v>
      </c>
      <c r="E10" s="90">
        <v>28247896</v>
      </c>
      <c r="F10" s="90">
        <v>26523006</v>
      </c>
      <c r="G10" s="90">
        <v>19795661</v>
      </c>
      <c r="H10" s="90">
        <v>14608131</v>
      </c>
      <c r="I10" s="90">
        <v>10748127</v>
      </c>
      <c r="J10" s="90">
        <v>8675782</v>
      </c>
      <c r="K10" s="90">
        <v>8864324</v>
      </c>
      <c r="L10" s="90">
        <v>9414380</v>
      </c>
      <c r="M10" s="90">
        <v>15330016</v>
      </c>
      <c r="N10" s="80">
        <f>SUM($B10:M10)</f>
        <v>231606572</v>
      </c>
      <c r="O10" s="81"/>
    </row>
    <row r="11" spans="1:15" x14ac:dyDescent="0.2">
      <c r="A11" s="53">
        <v>41</v>
      </c>
      <c r="B11" s="90">
        <v>6446838</v>
      </c>
      <c r="C11" s="90">
        <v>7757436</v>
      </c>
      <c r="D11" s="90">
        <v>7718344</v>
      </c>
      <c r="E11" s="90">
        <v>6883301</v>
      </c>
      <c r="F11" s="90">
        <v>6768611</v>
      </c>
      <c r="G11" s="90">
        <v>5658680</v>
      </c>
      <c r="H11" s="90">
        <v>4766458</v>
      </c>
      <c r="I11" s="90">
        <v>4032897</v>
      </c>
      <c r="J11" s="90">
        <v>3374428</v>
      </c>
      <c r="K11" s="90">
        <v>3101846</v>
      </c>
      <c r="L11" s="90">
        <v>3328718</v>
      </c>
      <c r="M11" s="90">
        <v>4986495</v>
      </c>
      <c r="N11" s="80">
        <f>SUM($B11:M11)</f>
        <v>64824052</v>
      </c>
      <c r="O11" s="81"/>
    </row>
    <row r="12" spans="1:15" x14ac:dyDescent="0.2">
      <c r="A12" s="53">
        <v>85</v>
      </c>
      <c r="B12" s="90">
        <v>884622</v>
      </c>
      <c r="C12" s="90">
        <v>1063937</v>
      </c>
      <c r="D12" s="90">
        <v>1244988</v>
      </c>
      <c r="E12" s="90">
        <v>1104216</v>
      </c>
      <c r="F12" s="90">
        <v>1104087</v>
      </c>
      <c r="G12" s="90">
        <v>1001429</v>
      </c>
      <c r="H12" s="90">
        <v>780959</v>
      </c>
      <c r="I12" s="90">
        <v>562486</v>
      </c>
      <c r="J12" s="90">
        <v>528197</v>
      </c>
      <c r="K12" s="90">
        <v>522826</v>
      </c>
      <c r="L12" s="90">
        <v>512346</v>
      </c>
      <c r="M12" s="90">
        <v>544180</v>
      </c>
      <c r="N12" s="80">
        <f>SUM($B12:M12)</f>
        <v>9854273</v>
      </c>
      <c r="O12" s="81"/>
    </row>
    <row r="13" spans="1:15" x14ac:dyDescent="0.2">
      <c r="A13" s="53">
        <v>86</v>
      </c>
      <c r="B13" s="90">
        <v>442465</v>
      </c>
      <c r="C13" s="90">
        <v>631776</v>
      </c>
      <c r="D13" s="90">
        <v>648766</v>
      </c>
      <c r="E13" s="90">
        <v>589886</v>
      </c>
      <c r="F13" s="90">
        <v>615365</v>
      </c>
      <c r="G13" s="90">
        <v>570848</v>
      </c>
      <c r="H13" s="90">
        <v>432431</v>
      </c>
      <c r="I13" s="90">
        <v>270483</v>
      </c>
      <c r="J13" s="90">
        <v>149193</v>
      </c>
      <c r="K13" s="90">
        <v>103627</v>
      </c>
      <c r="L13" s="90">
        <v>124933</v>
      </c>
      <c r="M13" s="90">
        <v>242604</v>
      </c>
      <c r="N13" s="80">
        <f>SUM($B13:M13)</f>
        <v>4822377</v>
      </c>
      <c r="O13" s="81"/>
    </row>
    <row r="14" spans="1:15" x14ac:dyDescent="0.2">
      <c r="A14" s="53">
        <v>87</v>
      </c>
      <c r="B14" s="90">
        <v>1398939</v>
      </c>
      <c r="C14" s="90">
        <v>1739612</v>
      </c>
      <c r="D14" s="90">
        <v>1737560</v>
      </c>
      <c r="E14" s="90">
        <v>1469107</v>
      </c>
      <c r="F14" s="90">
        <v>1524538</v>
      </c>
      <c r="G14" s="90">
        <v>1184385</v>
      </c>
      <c r="H14" s="90">
        <v>1152303</v>
      </c>
      <c r="I14" s="90">
        <v>805416</v>
      </c>
      <c r="J14" s="90">
        <v>789650</v>
      </c>
      <c r="K14" s="90">
        <v>774985</v>
      </c>
      <c r="L14" s="90">
        <v>782465</v>
      </c>
      <c r="M14" s="90">
        <v>1062362</v>
      </c>
      <c r="N14" s="80">
        <f>SUM($B14:M14)</f>
        <v>14421322</v>
      </c>
      <c r="O14" s="81"/>
    </row>
    <row r="15" spans="1:15" x14ac:dyDescent="0.2">
      <c r="A15" s="6" t="s">
        <v>2</v>
      </c>
      <c r="B15" s="82">
        <f>SUM(B8:B14)</f>
        <v>102901415</v>
      </c>
      <c r="C15" s="82">
        <f t="shared" ref="C15:M15" si="1">SUM(C8:C14)</f>
        <v>142752526</v>
      </c>
      <c r="D15" s="82">
        <f t="shared" si="1"/>
        <v>142514394</v>
      </c>
      <c r="E15" s="82">
        <f t="shared" si="1"/>
        <v>120922620</v>
      </c>
      <c r="F15" s="82">
        <f t="shared" si="1"/>
        <v>113936765</v>
      </c>
      <c r="G15" s="82">
        <f t="shared" si="1"/>
        <v>82644750</v>
      </c>
      <c r="H15" s="82">
        <f t="shared" si="1"/>
        <v>56679626</v>
      </c>
      <c r="I15" s="82">
        <f t="shared" si="1"/>
        <v>37921739</v>
      </c>
      <c r="J15" s="82">
        <f t="shared" si="1"/>
        <v>28994029</v>
      </c>
      <c r="K15" s="82">
        <f t="shared" si="1"/>
        <v>27626031</v>
      </c>
      <c r="L15" s="82">
        <f t="shared" si="1"/>
        <v>31936735</v>
      </c>
      <c r="M15" s="82">
        <f t="shared" si="1"/>
        <v>60684421</v>
      </c>
      <c r="N15" s="82">
        <f>SUM(N8:N14)</f>
        <v>949515051</v>
      </c>
      <c r="O15" s="81"/>
    </row>
    <row r="16" spans="1:15" x14ac:dyDescent="0.2"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1"/>
    </row>
    <row r="17" spans="1:14" x14ac:dyDescent="0.2">
      <c r="A17" s="78" t="s">
        <v>46</v>
      </c>
      <c r="E17" s="86"/>
      <c r="F17" s="86"/>
      <c r="G17" s="86"/>
      <c r="H17" s="86"/>
      <c r="I17" s="86"/>
      <c r="J17" s="86"/>
      <c r="K17" s="86"/>
      <c r="L17" s="86"/>
      <c r="M17" s="86"/>
      <c r="N17" s="51"/>
    </row>
    <row r="18" spans="1:14" x14ac:dyDescent="0.2">
      <c r="A18" s="87" t="s">
        <v>47</v>
      </c>
      <c r="C18" s="56">
        <v>23</v>
      </c>
      <c r="D18" s="56">
        <v>16</v>
      </c>
      <c r="E18" s="56">
        <v>31</v>
      </c>
      <c r="F18" s="56">
        <v>41</v>
      </c>
      <c r="G18" s="56">
        <v>85</v>
      </c>
      <c r="H18" s="56">
        <v>86</v>
      </c>
      <c r="I18" s="56">
        <v>87</v>
      </c>
      <c r="J18" s="56" t="s">
        <v>23</v>
      </c>
    </row>
    <row r="19" spans="1:14" x14ac:dyDescent="0.2">
      <c r="A19" s="87" t="s">
        <v>48</v>
      </c>
      <c r="C19" s="80">
        <f>SUM($B$8:$M$8)</f>
        <v>623977402</v>
      </c>
      <c r="D19" s="80">
        <f>SUM($B$9:$M$9)</f>
        <v>9053</v>
      </c>
      <c r="E19" s="80">
        <f>SUM($B$10:$M$10)</f>
        <v>231606572</v>
      </c>
      <c r="F19" s="80">
        <f>SUM($B$11:$M$11)</f>
        <v>64824052</v>
      </c>
      <c r="G19" s="80">
        <f>SUM($B$12:$M$12)</f>
        <v>9854273</v>
      </c>
      <c r="H19" s="80">
        <f>SUM($B$13:$M$13)</f>
        <v>4822377</v>
      </c>
      <c r="I19" s="80">
        <f>SUM($B$14:$M$14)</f>
        <v>14421322</v>
      </c>
      <c r="J19" s="83">
        <f>SUM(C19:I19)</f>
        <v>949515051</v>
      </c>
    </row>
    <row r="20" spans="1:14" x14ac:dyDescent="0.2">
      <c r="A20" s="87"/>
    </row>
    <row r="21" spans="1:14" x14ac:dyDescent="0.2">
      <c r="A21" s="78" t="s">
        <v>150</v>
      </c>
    </row>
    <row r="22" spans="1:14" x14ac:dyDescent="0.2">
      <c r="B22" s="88">
        <f t="shared" ref="B22:M22" si="2">B7</f>
        <v>44136</v>
      </c>
      <c r="C22" s="88">
        <f t="shared" si="2"/>
        <v>44166</v>
      </c>
      <c r="D22" s="88">
        <f t="shared" si="2"/>
        <v>44197</v>
      </c>
      <c r="E22" s="88">
        <f t="shared" si="2"/>
        <v>44228</v>
      </c>
      <c r="F22" s="88">
        <f t="shared" si="2"/>
        <v>44256</v>
      </c>
      <c r="G22" s="88">
        <f t="shared" si="2"/>
        <v>44287</v>
      </c>
      <c r="H22" s="88">
        <f t="shared" si="2"/>
        <v>44317</v>
      </c>
      <c r="I22" s="88">
        <f t="shared" si="2"/>
        <v>44348</v>
      </c>
      <c r="J22" s="88">
        <f t="shared" si="2"/>
        <v>44378</v>
      </c>
      <c r="K22" s="88">
        <f t="shared" si="2"/>
        <v>44409</v>
      </c>
      <c r="L22" s="88">
        <f t="shared" si="2"/>
        <v>44440</v>
      </c>
      <c r="M22" s="88">
        <f t="shared" si="2"/>
        <v>44470</v>
      </c>
      <c r="N22" s="56" t="s">
        <v>45</v>
      </c>
    </row>
    <row r="23" spans="1:14" x14ac:dyDescent="0.2">
      <c r="A23" s="53">
        <v>23</v>
      </c>
      <c r="B23" s="90">
        <v>796363</v>
      </c>
      <c r="C23" s="90">
        <v>797789</v>
      </c>
      <c r="D23" s="90">
        <v>798777</v>
      </c>
      <c r="E23" s="90">
        <v>799354</v>
      </c>
      <c r="F23" s="90">
        <v>799635</v>
      </c>
      <c r="G23" s="90">
        <v>799504</v>
      </c>
      <c r="H23" s="90">
        <v>799743</v>
      </c>
      <c r="I23" s="90">
        <v>799979</v>
      </c>
      <c r="J23" s="90">
        <v>800214</v>
      </c>
      <c r="K23" s="90">
        <v>800447</v>
      </c>
      <c r="L23" s="90">
        <v>801394</v>
      </c>
      <c r="M23" s="90">
        <v>804001</v>
      </c>
      <c r="N23" s="86">
        <f t="shared" ref="N23:N29" si="3">AVERAGE(B23:M23)</f>
        <v>799766.66666666663</v>
      </c>
    </row>
    <row r="24" spans="1:14" x14ac:dyDescent="0.2">
      <c r="A24" s="53" t="s">
        <v>151</v>
      </c>
      <c r="B24" s="86">
        <f>ROUND(+B9/19,0)</f>
        <v>40</v>
      </c>
      <c r="C24" s="86">
        <f t="shared" ref="C24:M24" si="4">ROUND(+C9/19,0)</f>
        <v>45</v>
      </c>
      <c r="D24" s="86">
        <f t="shared" si="4"/>
        <v>43</v>
      </c>
      <c r="E24" s="86">
        <f t="shared" si="4"/>
        <v>32</v>
      </c>
      <c r="F24" s="86">
        <f t="shared" si="4"/>
        <v>39</v>
      </c>
      <c r="G24" s="86">
        <f t="shared" si="4"/>
        <v>35</v>
      </c>
      <c r="H24" s="86">
        <f t="shared" si="4"/>
        <v>33</v>
      </c>
      <c r="I24" s="86">
        <f t="shared" si="4"/>
        <v>32</v>
      </c>
      <c r="J24" s="86">
        <f t="shared" si="4"/>
        <v>42</v>
      </c>
      <c r="K24" s="86">
        <f t="shared" si="4"/>
        <v>44</v>
      </c>
      <c r="L24" s="86">
        <f t="shared" si="4"/>
        <v>47</v>
      </c>
      <c r="M24" s="86">
        <f t="shared" si="4"/>
        <v>45</v>
      </c>
      <c r="N24" s="86">
        <f t="shared" si="3"/>
        <v>39.75</v>
      </c>
    </row>
    <row r="25" spans="1:14" x14ac:dyDescent="0.2">
      <c r="A25" s="53">
        <v>31</v>
      </c>
      <c r="B25" s="90">
        <v>57191</v>
      </c>
      <c r="C25" s="90">
        <v>57307</v>
      </c>
      <c r="D25" s="90">
        <v>57334</v>
      </c>
      <c r="E25" s="90">
        <v>57333</v>
      </c>
      <c r="F25" s="90">
        <v>57312</v>
      </c>
      <c r="G25" s="90">
        <v>57311</v>
      </c>
      <c r="H25" s="90">
        <v>57328</v>
      </c>
      <c r="I25" s="90">
        <v>57346</v>
      </c>
      <c r="J25" s="90">
        <v>57391</v>
      </c>
      <c r="K25" s="90">
        <v>57452</v>
      </c>
      <c r="L25" s="90">
        <v>57505</v>
      </c>
      <c r="M25" s="90">
        <v>57569</v>
      </c>
      <c r="N25" s="86">
        <f t="shared" si="3"/>
        <v>57364.916666666664</v>
      </c>
    </row>
    <row r="26" spans="1:14" x14ac:dyDescent="0.2">
      <c r="A26" s="53">
        <v>41</v>
      </c>
      <c r="B26" s="90">
        <v>1335</v>
      </c>
      <c r="C26" s="90">
        <v>1333</v>
      </c>
      <c r="D26" s="90">
        <v>1339</v>
      </c>
      <c r="E26" s="90">
        <v>1333</v>
      </c>
      <c r="F26" s="90">
        <v>1334</v>
      </c>
      <c r="G26" s="90">
        <v>1325</v>
      </c>
      <c r="H26" s="90">
        <v>1320</v>
      </c>
      <c r="I26" s="90">
        <v>1324</v>
      </c>
      <c r="J26" s="90">
        <v>1324</v>
      </c>
      <c r="K26" s="90">
        <v>1320</v>
      </c>
      <c r="L26" s="90">
        <v>1330</v>
      </c>
      <c r="M26" s="90">
        <v>1334</v>
      </c>
      <c r="N26" s="86">
        <f t="shared" si="3"/>
        <v>1329.25</v>
      </c>
    </row>
    <row r="27" spans="1:14" x14ac:dyDescent="0.2">
      <c r="A27" s="53">
        <v>85</v>
      </c>
      <c r="B27" s="90">
        <v>20</v>
      </c>
      <c r="C27" s="90">
        <v>20</v>
      </c>
      <c r="D27" s="90">
        <v>20</v>
      </c>
      <c r="E27" s="90">
        <v>20</v>
      </c>
      <c r="F27" s="90">
        <v>20</v>
      </c>
      <c r="G27" s="90">
        <v>20</v>
      </c>
      <c r="H27" s="90">
        <v>20</v>
      </c>
      <c r="I27" s="90">
        <v>20</v>
      </c>
      <c r="J27" s="90">
        <v>20</v>
      </c>
      <c r="K27" s="90">
        <v>20</v>
      </c>
      <c r="L27" s="90">
        <v>20</v>
      </c>
      <c r="M27" s="90">
        <v>21</v>
      </c>
      <c r="N27" s="86">
        <f t="shared" si="3"/>
        <v>20.083333333333332</v>
      </c>
    </row>
    <row r="28" spans="1:14" x14ac:dyDescent="0.2">
      <c r="A28" s="53">
        <v>86</v>
      </c>
      <c r="B28" s="90">
        <v>133</v>
      </c>
      <c r="C28" s="90">
        <v>132</v>
      </c>
      <c r="D28" s="90">
        <v>132</v>
      </c>
      <c r="E28" s="90">
        <v>131</v>
      </c>
      <c r="F28" s="90">
        <v>131</v>
      </c>
      <c r="G28" s="90">
        <v>131</v>
      </c>
      <c r="H28" s="90">
        <v>130</v>
      </c>
      <c r="I28" s="90">
        <v>130</v>
      </c>
      <c r="J28" s="90">
        <v>129</v>
      </c>
      <c r="K28" s="90">
        <v>129</v>
      </c>
      <c r="L28" s="90">
        <v>128</v>
      </c>
      <c r="M28" s="90">
        <v>128</v>
      </c>
      <c r="N28" s="86">
        <f t="shared" si="3"/>
        <v>130.33333333333334</v>
      </c>
    </row>
    <row r="29" spans="1:14" x14ac:dyDescent="0.2">
      <c r="A29" s="53">
        <v>87</v>
      </c>
      <c r="B29" s="579">
        <v>3</v>
      </c>
      <c r="C29" s="579">
        <v>3</v>
      </c>
      <c r="D29" s="579">
        <v>3</v>
      </c>
      <c r="E29" s="579">
        <v>3</v>
      </c>
      <c r="F29" s="579">
        <v>3</v>
      </c>
      <c r="G29" s="579">
        <v>3</v>
      </c>
      <c r="H29" s="579">
        <v>3</v>
      </c>
      <c r="I29" s="579">
        <v>3</v>
      </c>
      <c r="J29" s="579">
        <v>3</v>
      </c>
      <c r="K29" s="579">
        <v>4</v>
      </c>
      <c r="L29" s="579">
        <v>3</v>
      </c>
      <c r="M29" s="579">
        <v>4</v>
      </c>
      <c r="N29" s="86">
        <f t="shared" si="3"/>
        <v>3.1666666666666665</v>
      </c>
    </row>
    <row r="30" spans="1:14" x14ac:dyDescent="0.2">
      <c r="A30" s="6" t="s">
        <v>23</v>
      </c>
      <c r="B30" s="86">
        <f t="shared" ref="B30:N30" si="5">SUM(B27:B29,B25:B26,B23:B24)</f>
        <v>855085</v>
      </c>
      <c r="C30" s="86">
        <f t="shared" si="5"/>
        <v>856629</v>
      </c>
      <c r="D30" s="86">
        <f t="shared" si="5"/>
        <v>857648</v>
      </c>
      <c r="E30" s="86">
        <f t="shared" si="5"/>
        <v>858206</v>
      </c>
      <c r="F30" s="86">
        <f t="shared" si="5"/>
        <v>858474</v>
      </c>
      <c r="G30" s="86">
        <f t="shared" si="5"/>
        <v>858329</v>
      </c>
      <c r="H30" s="86">
        <f t="shared" si="5"/>
        <v>858577</v>
      </c>
      <c r="I30" s="86">
        <f t="shared" si="5"/>
        <v>858834</v>
      </c>
      <c r="J30" s="86">
        <f t="shared" si="5"/>
        <v>859123</v>
      </c>
      <c r="K30" s="86">
        <f t="shared" si="5"/>
        <v>859416</v>
      </c>
      <c r="L30" s="86">
        <f t="shared" si="5"/>
        <v>860427</v>
      </c>
      <c r="M30" s="86">
        <f t="shared" si="5"/>
        <v>863102</v>
      </c>
      <c r="N30" s="86">
        <f t="shared" si="5"/>
        <v>858654.16666666663</v>
      </c>
    </row>
    <row r="31" spans="1:14" x14ac:dyDescent="0.2">
      <c r="A31" s="87"/>
      <c r="B31" s="84"/>
      <c r="C31" s="84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5"/>
    </row>
    <row r="32" spans="1:14" x14ac:dyDescent="0.2">
      <c r="A32" s="6" t="s">
        <v>152</v>
      </c>
    </row>
    <row r="34" spans="1:14" x14ac:dyDescent="0.2">
      <c r="A34" s="6" t="s">
        <v>318</v>
      </c>
    </row>
    <row r="36" spans="1:14" x14ac:dyDescent="0.2"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</row>
    <row r="37" spans="1:14" x14ac:dyDescent="0.2"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</row>
    <row r="41" spans="1:14" x14ac:dyDescent="0.2"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</row>
    <row r="45" spans="1:14" x14ac:dyDescent="0.2">
      <c r="A45" s="53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</row>
    <row r="46" spans="1:14" x14ac:dyDescent="0.2">
      <c r="A46" s="53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</row>
    <row r="47" spans="1:14" x14ac:dyDescent="0.2"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</row>
    <row r="48" spans="1:14" x14ac:dyDescent="0.2">
      <c r="A48" s="5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</row>
    <row r="49" spans="1:14" x14ac:dyDescent="0.2">
      <c r="A49" s="5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</row>
    <row r="50" spans="1:14" x14ac:dyDescent="0.2">
      <c r="A50" s="5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</row>
    <row r="51" spans="1:14" x14ac:dyDescent="0.2">
      <c r="A51" s="5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</row>
    <row r="52" spans="1:14" x14ac:dyDescent="0.2">
      <c r="A52" s="5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</row>
    <row r="53" spans="1:14" x14ac:dyDescent="0.2">
      <c r="A53" s="5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</row>
    <row r="54" spans="1:14" x14ac:dyDescent="0.2">
      <c r="A54" s="5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</row>
    <row r="55" spans="1:14" x14ac:dyDescent="0.2"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</row>
    <row r="57" spans="1:14" x14ac:dyDescent="0.2"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</row>
    <row r="58" spans="1:14" x14ac:dyDescent="0.2"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</row>
  </sheetData>
  <phoneticPr fontId="4" type="noConversion"/>
  <printOptions horizontalCentered="1"/>
  <pageMargins left="0.75" right="0.75" top="1" bottom="1" header="0.5" footer="0.5"/>
  <pageSetup scale="70" orientation="landscape" blackAndWhite="1" r:id="rId1"/>
  <headerFooter alignWithMargins="0">
    <oddFooter>&amp;L&amp;F 
&amp;A&amp;CPage# &amp;P of &amp;N&amp;R&amp;F 
&amp;A</oddFooter>
  </headerFooter>
  <customProperties>
    <customPr name="_pios_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R1537"/>
  <sheetViews>
    <sheetView workbookViewId="0">
      <pane ySplit="11" topLeftCell="A12" activePane="bottomLeft" state="frozen"/>
      <selection pane="bottomLeft" activeCell="A6" sqref="A6"/>
    </sheetView>
  </sheetViews>
  <sheetFormatPr defaultColWidth="9.140625" defaultRowHeight="11.25" x14ac:dyDescent="0.2"/>
  <cols>
    <col min="1" max="1" width="3" style="3" bestFit="1" customWidth="1"/>
    <col min="2" max="2" width="31.85546875" style="3" customWidth="1"/>
    <col min="3" max="3" width="15.85546875" style="3" customWidth="1"/>
    <col min="4" max="4" width="10" style="3" bestFit="1" customWidth="1"/>
    <col min="5" max="5" width="8.85546875" style="3" bestFit="1" customWidth="1"/>
    <col min="6" max="6" width="0.85546875" style="3" customWidth="1"/>
    <col min="7" max="8" width="12.140625" style="3" bestFit="1" customWidth="1"/>
    <col min="9" max="9" width="8" style="3" bestFit="1" customWidth="1"/>
    <col min="10" max="10" width="11" style="3" bestFit="1" customWidth="1"/>
    <col min="11" max="11" width="10.5703125" style="3" bestFit="1" customWidth="1"/>
    <col min="12" max="12" width="6.85546875" style="3" bestFit="1" customWidth="1"/>
    <col min="13" max="13" width="1.140625" style="6" customWidth="1"/>
    <col min="14" max="14" width="13.7109375" style="3" bestFit="1" customWidth="1"/>
    <col min="15" max="15" width="2.28515625" style="3" customWidth="1"/>
    <col min="16" max="16" width="15.85546875" style="3" customWidth="1"/>
    <col min="17" max="17" width="3" style="3" customWidth="1"/>
    <col min="18" max="18" width="13.7109375" style="3" customWidth="1"/>
    <col min="19" max="16384" width="9.140625" style="3"/>
  </cols>
  <sheetData>
    <row r="1" spans="1:18" ht="12.75" customHeight="1" thickBot="1" x14ac:dyDescent="0.25">
      <c r="G1" s="6"/>
      <c r="H1" s="6"/>
      <c r="I1" s="6"/>
      <c r="J1" s="625"/>
      <c r="K1" s="625"/>
      <c r="L1" s="625"/>
      <c r="M1" s="15"/>
      <c r="O1" s="18"/>
      <c r="P1" s="51"/>
      <c r="Q1" s="51"/>
      <c r="R1" s="352"/>
    </row>
    <row r="2" spans="1:18" x14ac:dyDescent="0.2">
      <c r="A2" s="626" t="s">
        <v>261</v>
      </c>
      <c r="B2" s="627"/>
      <c r="C2" s="627"/>
      <c r="D2" s="627"/>
      <c r="E2" s="627"/>
      <c r="F2" s="627"/>
      <c r="G2" s="627"/>
      <c r="H2" s="628"/>
      <c r="I2" s="628"/>
      <c r="J2" s="628"/>
      <c r="K2" s="628"/>
      <c r="L2" s="628"/>
      <c r="M2" s="353"/>
      <c r="N2" s="354" t="s">
        <v>145</v>
      </c>
      <c r="O2" s="18"/>
      <c r="P2" s="18"/>
      <c r="Q2" s="18"/>
      <c r="R2" s="355"/>
    </row>
    <row r="3" spans="1:18" s="18" customFormat="1" ht="12.75" customHeight="1" thickBot="1" x14ac:dyDescent="0.25">
      <c r="A3" s="51"/>
      <c r="B3" s="356"/>
      <c r="J3" s="625"/>
      <c r="K3" s="625"/>
      <c r="L3" s="625"/>
      <c r="M3" s="15"/>
      <c r="N3" s="357" t="s">
        <v>316</v>
      </c>
      <c r="R3" s="358"/>
    </row>
    <row r="4" spans="1:18" s="18" customFormat="1" x14ac:dyDescent="0.2">
      <c r="A4" s="359" t="s">
        <v>25</v>
      </c>
      <c r="B4" s="360"/>
      <c r="C4" s="361"/>
      <c r="D4" s="362"/>
      <c r="E4" s="363"/>
      <c r="F4" s="363"/>
      <c r="G4" s="364"/>
      <c r="H4" s="364"/>
      <c r="I4" s="364"/>
      <c r="J4" s="361"/>
      <c r="K4" s="361"/>
      <c r="L4" s="9"/>
      <c r="M4" s="155"/>
      <c r="N4" s="365"/>
      <c r="O4" s="365"/>
      <c r="P4" s="366"/>
      <c r="Q4" s="367"/>
      <c r="R4" s="367"/>
    </row>
    <row r="5" spans="1:18" s="18" customFormat="1" x14ac:dyDescent="0.2">
      <c r="A5" s="368" t="str">
        <f>"PGA Gas Cost Filing Proposed Effective " &amp; N3</f>
        <v>PGA Gas Cost Filing Proposed Effective November 1, 2020</v>
      </c>
      <c r="B5" s="369"/>
      <c r="C5" s="369"/>
      <c r="D5" s="369"/>
      <c r="E5" s="369"/>
      <c r="F5" s="369"/>
      <c r="G5" s="369"/>
      <c r="H5" s="369"/>
      <c r="I5" s="369"/>
      <c r="J5" s="369"/>
      <c r="K5" s="369"/>
      <c r="L5" s="9"/>
      <c r="M5" s="155"/>
      <c r="N5" s="365"/>
      <c r="O5" s="365"/>
      <c r="P5" s="366"/>
      <c r="Q5" s="367"/>
      <c r="R5" s="367"/>
    </row>
    <row r="6" spans="1:18" s="18" customFormat="1" x14ac:dyDescent="0.2">
      <c r="A6" s="369" t="s">
        <v>397</v>
      </c>
      <c r="B6" s="369"/>
      <c r="C6" s="369"/>
      <c r="D6" s="369"/>
      <c r="E6" s="369"/>
      <c r="F6" s="369"/>
      <c r="G6" s="369"/>
      <c r="H6" s="369"/>
      <c r="I6" s="369"/>
      <c r="J6" s="369"/>
      <c r="K6" s="369"/>
      <c r="L6" s="9"/>
      <c r="M6" s="155"/>
      <c r="N6" s="370"/>
      <c r="O6" s="370"/>
      <c r="P6" s="370"/>
      <c r="Q6" s="370"/>
      <c r="R6" s="370"/>
    </row>
    <row r="7" spans="1:18" s="18" customFormat="1" x14ac:dyDescent="0.2">
      <c r="L7" s="12"/>
      <c r="M7" s="159"/>
      <c r="N7" s="12"/>
      <c r="O7" s="12"/>
      <c r="P7" s="12"/>
      <c r="Q7" s="12"/>
      <c r="R7" s="12"/>
    </row>
    <row r="8" spans="1:18" s="18" customFormat="1" x14ac:dyDescent="0.2">
      <c r="D8" s="462" t="s">
        <v>0</v>
      </c>
      <c r="E8" s="462" t="s">
        <v>1</v>
      </c>
      <c r="F8" s="462"/>
      <c r="G8" s="462" t="s">
        <v>2</v>
      </c>
      <c r="H8" s="462" t="s">
        <v>37</v>
      </c>
      <c r="I8" s="462"/>
      <c r="J8" s="462" t="s">
        <v>2</v>
      </c>
      <c r="K8" s="462" t="s">
        <v>37</v>
      </c>
      <c r="L8" s="462"/>
      <c r="M8" s="15"/>
      <c r="N8" s="14"/>
      <c r="O8" s="14"/>
      <c r="P8" s="14"/>
      <c r="Q8" s="14"/>
      <c r="R8" s="14"/>
    </row>
    <row r="9" spans="1:18" s="18" customFormat="1" x14ac:dyDescent="0.2">
      <c r="D9" s="462" t="s">
        <v>3</v>
      </c>
      <c r="E9" s="462" t="s">
        <v>4</v>
      </c>
      <c r="F9" s="462"/>
      <c r="G9" s="462" t="s">
        <v>5</v>
      </c>
      <c r="H9" s="462" t="s">
        <v>108</v>
      </c>
      <c r="I9" s="462" t="s">
        <v>62</v>
      </c>
      <c r="J9" s="462" t="s">
        <v>6</v>
      </c>
      <c r="K9" s="462" t="s">
        <v>108</v>
      </c>
      <c r="L9" s="462" t="s">
        <v>62</v>
      </c>
      <c r="M9" s="15"/>
      <c r="N9" s="371"/>
      <c r="O9" s="371"/>
      <c r="P9" s="371"/>
      <c r="Q9" s="371"/>
      <c r="R9" s="371"/>
    </row>
    <row r="10" spans="1:18" s="18" customFormat="1" x14ac:dyDescent="0.2">
      <c r="D10" s="462" t="s">
        <v>7</v>
      </c>
      <c r="E10" s="462" t="s">
        <v>8</v>
      </c>
      <c r="F10" s="462"/>
      <c r="G10" s="462" t="s">
        <v>9</v>
      </c>
      <c r="H10" s="462" t="s">
        <v>109</v>
      </c>
      <c r="I10" s="462" t="s">
        <v>37</v>
      </c>
      <c r="J10" s="462" t="s">
        <v>9</v>
      </c>
      <c r="K10" s="462" t="s">
        <v>109</v>
      </c>
      <c r="L10" s="462" t="s">
        <v>37</v>
      </c>
      <c r="M10" s="15"/>
      <c r="N10" s="372"/>
      <c r="O10" s="372"/>
      <c r="P10" s="372"/>
      <c r="Q10" s="371"/>
      <c r="R10" s="372"/>
    </row>
    <row r="11" spans="1:18" s="18" customFormat="1" x14ac:dyDescent="0.2">
      <c r="D11" s="10" t="s">
        <v>10</v>
      </c>
      <c r="E11" s="10" t="s">
        <v>11</v>
      </c>
      <c r="F11" s="10"/>
      <c r="G11" s="195" t="s">
        <v>12</v>
      </c>
      <c r="H11" s="10" t="s">
        <v>13</v>
      </c>
      <c r="I11" s="10" t="s">
        <v>32</v>
      </c>
      <c r="J11" s="10" t="s">
        <v>38</v>
      </c>
      <c r="K11" s="10" t="s">
        <v>33</v>
      </c>
      <c r="L11" s="10" t="s">
        <v>34</v>
      </c>
      <c r="M11" s="15"/>
      <c r="N11" s="462"/>
      <c r="O11" s="462"/>
      <c r="P11" s="373"/>
      <c r="Q11" s="373"/>
      <c r="R11" s="462"/>
    </row>
    <row r="12" spans="1:18" s="18" customFormat="1" ht="12" thickBot="1" x14ac:dyDescent="0.25">
      <c r="A12" s="462">
        <v>1</v>
      </c>
      <c r="B12" s="374"/>
      <c r="D12" s="375"/>
      <c r="M12" s="51"/>
      <c r="P12" s="376"/>
      <c r="Q12" s="376"/>
      <c r="R12" s="376"/>
    </row>
    <row r="13" spans="1:18" s="18" customFormat="1" x14ac:dyDescent="0.2">
      <c r="A13" s="462">
        <v>2</v>
      </c>
      <c r="B13" s="471" t="s">
        <v>361</v>
      </c>
      <c r="C13" s="463"/>
      <c r="D13" s="472"/>
      <c r="E13" s="473"/>
      <c r="F13" s="416"/>
      <c r="G13" s="496"/>
      <c r="H13" s="497"/>
      <c r="I13" s="497"/>
      <c r="J13" s="497"/>
      <c r="K13" s="497"/>
      <c r="L13" s="498"/>
      <c r="M13" s="51"/>
      <c r="P13" s="376"/>
      <c r="Q13" s="376"/>
      <c r="R13" s="376"/>
    </row>
    <row r="14" spans="1:18" s="18" customFormat="1" x14ac:dyDescent="0.2">
      <c r="A14" s="462">
        <v>3</v>
      </c>
      <c r="B14" s="474"/>
      <c r="C14" s="465"/>
      <c r="D14" s="475"/>
      <c r="E14" s="468"/>
      <c r="F14" s="493"/>
      <c r="G14" s="499"/>
      <c r="H14" s="378"/>
      <c r="I14" s="379"/>
      <c r="J14" s="380"/>
      <c r="K14" s="381"/>
      <c r="L14" s="500"/>
      <c r="M14" s="71"/>
      <c r="N14" s="629"/>
      <c r="O14" s="382"/>
      <c r="P14" s="383"/>
      <c r="Q14" s="376"/>
      <c r="R14" s="383"/>
    </row>
    <row r="15" spans="1:18" s="18" customFormat="1" x14ac:dyDescent="0.2">
      <c r="A15" s="462">
        <v>4</v>
      </c>
      <c r="B15" s="506" t="s">
        <v>362</v>
      </c>
      <c r="C15" s="465"/>
      <c r="D15" s="475"/>
      <c r="E15" s="468"/>
      <c r="F15" s="494"/>
      <c r="G15" s="501"/>
      <c r="H15" s="381"/>
      <c r="I15" s="379"/>
      <c r="J15" s="385"/>
      <c r="K15" s="381"/>
      <c r="L15" s="500"/>
      <c r="M15" s="71"/>
      <c r="N15" s="629"/>
      <c r="O15" s="384"/>
      <c r="P15" s="383"/>
      <c r="Q15" s="376"/>
      <c r="R15" s="376"/>
    </row>
    <row r="16" spans="1:18" s="18" customFormat="1" x14ac:dyDescent="0.2">
      <c r="A16" s="462">
        <v>5</v>
      </c>
      <c r="B16" s="474"/>
      <c r="C16" s="465"/>
      <c r="D16" s="475"/>
      <c r="E16" s="468"/>
      <c r="F16" s="494"/>
      <c r="G16" s="502"/>
      <c r="H16" s="386"/>
      <c r="I16" s="379"/>
      <c r="J16" s="386"/>
      <c r="K16" s="381"/>
      <c r="L16" s="500"/>
      <c r="M16" s="71"/>
      <c r="N16" s="629"/>
      <c r="O16" s="384"/>
      <c r="P16" s="383"/>
      <c r="Q16" s="376"/>
      <c r="R16" s="376"/>
    </row>
    <row r="17" spans="1:18" s="18" customFormat="1" x14ac:dyDescent="0.2">
      <c r="A17" s="462">
        <v>6</v>
      </c>
      <c r="B17" s="474" t="s">
        <v>363</v>
      </c>
      <c r="C17" s="465"/>
      <c r="D17" s="475"/>
      <c r="E17" s="468"/>
      <c r="F17" s="494"/>
      <c r="G17" s="501"/>
      <c r="H17" s="381"/>
      <c r="I17" s="379"/>
      <c r="J17" s="385"/>
      <c r="K17" s="381"/>
      <c r="L17" s="500"/>
      <c r="M17" s="71"/>
      <c r="N17" s="387"/>
      <c r="O17" s="384"/>
      <c r="P17" s="383"/>
      <c r="Q17" s="376"/>
      <c r="R17" s="376"/>
    </row>
    <row r="18" spans="1:18" s="18" customFormat="1" x14ac:dyDescent="0.2">
      <c r="A18" s="462">
        <v>7</v>
      </c>
      <c r="B18" s="466" t="s">
        <v>364</v>
      </c>
      <c r="C18" s="465" t="s">
        <v>15</v>
      </c>
      <c r="D18" s="507"/>
      <c r="E18" s="575"/>
      <c r="F18" s="494"/>
      <c r="G18" s="502"/>
      <c r="H18" s="386"/>
      <c r="I18" s="379"/>
      <c r="J18" s="380"/>
      <c r="K18" s="508"/>
      <c r="L18" s="500"/>
      <c r="M18" s="71"/>
      <c r="N18" s="387"/>
      <c r="O18" s="384"/>
      <c r="P18" s="383"/>
      <c r="Q18" s="376"/>
      <c r="R18" s="376"/>
    </row>
    <row r="19" spans="1:18" s="18" customFormat="1" x14ac:dyDescent="0.2">
      <c r="A19" s="462">
        <v>8</v>
      </c>
      <c r="B19" s="476" t="s">
        <v>365</v>
      </c>
      <c r="C19" s="465" t="s">
        <v>15</v>
      </c>
      <c r="D19" s="507"/>
      <c r="E19" s="575"/>
      <c r="F19" s="494"/>
      <c r="G19" s="502"/>
      <c r="H19" s="386"/>
      <c r="I19" s="379"/>
      <c r="J19" s="380"/>
      <c r="K19" s="508"/>
      <c r="L19" s="500"/>
      <c r="M19" s="71"/>
      <c r="N19" s="387"/>
      <c r="O19" s="384"/>
      <c r="P19" s="383"/>
      <c r="Q19" s="376"/>
      <c r="R19" s="376"/>
    </row>
    <row r="20" spans="1:18" s="18" customFormat="1" x14ac:dyDescent="0.2">
      <c r="A20" s="462">
        <v>9</v>
      </c>
      <c r="B20" s="466" t="s">
        <v>394</v>
      </c>
      <c r="C20" s="465"/>
      <c r="D20" s="475"/>
      <c r="E20" s="576"/>
      <c r="F20" s="493"/>
      <c r="G20" s="501"/>
      <c r="H20" s="381"/>
      <c r="I20" s="379"/>
      <c r="J20" s="381"/>
      <c r="K20" s="381"/>
      <c r="L20" s="500"/>
      <c r="M20" s="71"/>
      <c r="N20" s="387"/>
      <c r="O20" s="382"/>
      <c r="P20" s="383"/>
      <c r="Q20" s="376"/>
      <c r="R20" s="383"/>
    </row>
    <row r="21" spans="1:18" s="18" customFormat="1" x14ac:dyDescent="0.2">
      <c r="A21" s="462">
        <v>10</v>
      </c>
      <c r="B21" s="464" t="s">
        <v>366</v>
      </c>
      <c r="C21" s="465" t="s">
        <v>15</v>
      </c>
      <c r="D21" s="507"/>
      <c r="E21" s="575"/>
      <c r="F21" s="494"/>
      <c r="G21" s="502"/>
      <c r="H21" s="386"/>
      <c r="I21" s="379"/>
      <c r="J21" s="380"/>
      <c r="K21" s="508"/>
      <c r="L21" s="500"/>
      <c r="M21" s="51"/>
      <c r="N21" s="387"/>
      <c r="O21" s="387"/>
      <c r="P21" s="383"/>
      <c r="Q21" s="376"/>
      <c r="R21" s="376"/>
    </row>
    <row r="22" spans="1:18" s="18" customFormat="1" x14ac:dyDescent="0.2">
      <c r="A22" s="462">
        <v>11</v>
      </c>
      <c r="B22" s="464" t="s">
        <v>367</v>
      </c>
      <c r="C22" s="465" t="s">
        <v>15</v>
      </c>
      <c r="D22" s="507"/>
      <c r="E22" s="575"/>
      <c r="F22" s="494"/>
      <c r="G22" s="502"/>
      <c r="H22" s="386"/>
      <c r="I22" s="379"/>
      <c r="J22" s="380"/>
      <c r="K22" s="508"/>
      <c r="L22" s="500"/>
      <c r="M22" s="71"/>
      <c r="N22" s="387"/>
      <c r="O22" s="382"/>
      <c r="P22" s="383"/>
      <c r="Q22" s="376"/>
      <c r="R22" s="383"/>
    </row>
    <row r="23" spans="1:18" s="18" customFormat="1" x14ac:dyDescent="0.2">
      <c r="A23" s="462">
        <v>12</v>
      </c>
      <c r="B23" s="464" t="s">
        <v>366</v>
      </c>
      <c r="C23" s="465" t="s">
        <v>15</v>
      </c>
      <c r="D23" s="507"/>
      <c r="E23" s="575"/>
      <c r="F23" s="494"/>
      <c r="G23" s="502"/>
      <c r="H23" s="386"/>
      <c r="I23" s="379"/>
      <c r="J23" s="509"/>
      <c r="K23" s="510"/>
      <c r="L23" s="500"/>
      <c r="M23" s="71"/>
      <c r="N23" s="387"/>
      <c r="O23" s="382"/>
      <c r="P23" s="383"/>
      <c r="Q23" s="376"/>
      <c r="R23" s="383"/>
    </row>
    <row r="24" spans="1:18" s="18" customFormat="1" x14ac:dyDescent="0.2">
      <c r="A24" s="462">
        <v>13</v>
      </c>
      <c r="B24" s="477" t="s">
        <v>139</v>
      </c>
      <c r="C24" s="478"/>
      <c r="D24" s="467"/>
      <c r="E24" s="576"/>
      <c r="F24" s="493"/>
      <c r="G24" s="502"/>
      <c r="H24" s="386"/>
      <c r="I24" s="379"/>
      <c r="J24" s="508"/>
      <c r="K24" s="508"/>
      <c r="L24" s="500"/>
      <c r="M24" s="71"/>
      <c r="N24" s="387"/>
      <c r="O24" s="382"/>
      <c r="P24" s="383"/>
      <c r="Q24" s="376"/>
      <c r="R24" s="383"/>
    </row>
    <row r="25" spans="1:18" s="18" customFormat="1" x14ac:dyDescent="0.2">
      <c r="A25" s="462">
        <v>14</v>
      </c>
      <c r="B25" s="479"/>
      <c r="C25" s="480"/>
      <c r="D25" s="480"/>
      <c r="E25" s="577"/>
      <c r="F25" s="416"/>
      <c r="G25" s="501"/>
      <c r="H25" s="381"/>
      <c r="I25" s="379"/>
      <c r="J25" s="385"/>
      <c r="K25" s="381"/>
      <c r="L25" s="500"/>
      <c r="M25" s="71"/>
      <c r="N25" s="387"/>
      <c r="P25" s="383"/>
      <c r="Q25" s="376"/>
      <c r="R25" s="383"/>
    </row>
    <row r="26" spans="1:18" s="18" customFormat="1" x14ac:dyDescent="0.2">
      <c r="A26" s="462">
        <v>15</v>
      </c>
      <c r="B26" s="474" t="s">
        <v>368</v>
      </c>
      <c r="C26" s="478"/>
      <c r="D26" s="467"/>
      <c r="E26" s="576"/>
      <c r="F26" s="416"/>
      <c r="G26" s="501"/>
      <c r="H26" s="381"/>
      <c r="I26" s="379"/>
      <c r="J26" s="381"/>
      <c r="K26" s="381"/>
      <c r="L26" s="500"/>
      <c r="M26" s="71"/>
      <c r="N26" s="387"/>
      <c r="P26" s="383"/>
      <c r="Q26" s="376"/>
      <c r="R26" s="383"/>
    </row>
    <row r="27" spans="1:18" s="18" customFormat="1" x14ac:dyDescent="0.2">
      <c r="A27" s="462">
        <v>16</v>
      </c>
      <c r="B27" s="476" t="s">
        <v>368</v>
      </c>
      <c r="C27" s="465" t="s">
        <v>6</v>
      </c>
      <c r="D27" s="507"/>
      <c r="E27" s="575"/>
      <c r="F27" s="494"/>
      <c r="G27" s="502"/>
      <c r="H27" s="386"/>
      <c r="I27" s="379"/>
      <c r="J27" s="509"/>
      <c r="K27" s="510"/>
      <c r="L27" s="500"/>
      <c r="M27" s="51"/>
      <c r="N27" s="387"/>
      <c r="O27" s="387"/>
      <c r="P27" s="383"/>
      <c r="Q27" s="376"/>
      <c r="R27" s="376"/>
    </row>
    <row r="28" spans="1:18" s="18" customFormat="1" x14ac:dyDescent="0.2">
      <c r="A28" s="462">
        <v>17</v>
      </c>
      <c r="B28" s="477" t="s">
        <v>139</v>
      </c>
      <c r="C28" s="478"/>
      <c r="D28" s="467"/>
      <c r="E28" s="576"/>
      <c r="F28" s="495"/>
      <c r="G28" s="502"/>
      <c r="H28" s="386"/>
      <c r="I28" s="379"/>
      <c r="J28" s="381"/>
      <c r="K28" s="381"/>
      <c r="L28" s="500"/>
      <c r="M28" s="71"/>
      <c r="N28" s="387"/>
      <c r="O28" s="387"/>
      <c r="P28" s="383"/>
      <c r="Q28" s="376"/>
      <c r="R28" s="376"/>
    </row>
    <row r="29" spans="1:18" s="18" customFormat="1" x14ac:dyDescent="0.2">
      <c r="A29" s="462">
        <v>18</v>
      </c>
      <c r="B29" s="477"/>
      <c r="C29" s="478"/>
      <c r="D29" s="467"/>
      <c r="E29" s="576"/>
      <c r="F29" s="416"/>
      <c r="G29" s="502"/>
      <c r="H29" s="386"/>
      <c r="I29" s="379"/>
      <c r="J29" s="380"/>
      <c r="K29" s="381"/>
      <c r="L29" s="500"/>
      <c r="M29" s="71"/>
      <c r="P29" s="376"/>
      <c r="Q29" s="376"/>
      <c r="R29" s="376"/>
    </row>
    <row r="30" spans="1:18" s="18" customFormat="1" x14ac:dyDescent="0.2">
      <c r="A30" s="462">
        <v>19</v>
      </c>
      <c r="B30" s="474" t="s">
        <v>369</v>
      </c>
      <c r="C30" s="478"/>
      <c r="D30" s="467"/>
      <c r="E30" s="576"/>
      <c r="F30" s="416"/>
      <c r="G30" s="501"/>
      <c r="H30" s="381"/>
      <c r="I30" s="379"/>
      <c r="J30" s="386"/>
      <c r="K30" s="381"/>
      <c r="L30" s="500"/>
      <c r="M30" s="71"/>
      <c r="P30" s="376"/>
      <c r="Q30" s="376"/>
      <c r="R30" s="376"/>
    </row>
    <row r="31" spans="1:18" s="18" customFormat="1" x14ac:dyDescent="0.2">
      <c r="A31" s="462">
        <v>20</v>
      </c>
      <c r="B31" s="482" t="s">
        <v>370</v>
      </c>
      <c r="C31" s="465" t="s">
        <v>6</v>
      </c>
      <c r="D31" s="507"/>
      <c r="E31" s="575"/>
      <c r="F31" s="494"/>
      <c r="G31" s="502"/>
      <c r="H31" s="386"/>
      <c r="I31" s="379"/>
      <c r="J31" s="509"/>
      <c r="K31" s="510"/>
      <c r="L31" s="500"/>
      <c r="M31" s="71"/>
      <c r="P31" s="376"/>
      <c r="Q31" s="376"/>
      <c r="R31" s="376"/>
    </row>
    <row r="32" spans="1:18" s="18" customFormat="1" x14ac:dyDescent="0.2">
      <c r="A32" s="462">
        <v>21</v>
      </c>
      <c r="B32" s="477" t="s">
        <v>139</v>
      </c>
      <c r="C32" s="478"/>
      <c r="D32" s="467"/>
      <c r="E32" s="468"/>
      <c r="F32" s="416"/>
      <c r="G32" s="501"/>
      <c r="H32" s="381"/>
      <c r="I32" s="379"/>
      <c r="J32" s="381"/>
      <c r="K32" s="381"/>
      <c r="L32" s="500"/>
      <c r="M32" s="71"/>
      <c r="N32" s="388"/>
      <c r="O32" s="388"/>
      <c r="P32" s="383"/>
      <c r="Q32" s="376"/>
      <c r="R32" s="383"/>
    </row>
    <row r="33" spans="1:18" s="18" customFormat="1" x14ac:dyDescent="0.2">
      <c r="A33" s="462">
        <v>22</v>
      </c>
      <c r="B33" s="477"/>
      <c r="C33" s="478"/>
      <c r="D33" s="467"/>
      <c r="E33" s="468"/>
      <c r="F33" s="416"/>
      <c r="G33" s="501"/>
      <c r="H33" s="381"/>
      <c r="I33" s="379"/>
      <c r="J33" s="381"/>
      <c r="K33" s="381"/>
      <c r="L33" s="500"/>
      <c r="M33" s="71"/>
      <c r="N33" s="388"/>
      <c r="O33" s="388"/>
      <c r="P33" s="383"/>
      <c r="Q33" s="376"/>
      <c r="R33" s="383"/>
    </row>
    <row r="34" spans="1:18" s="18" customFormat="1" x14ac:dyDescent="0.2">
      <c r="A34" s="462">
        <v>23</v>
      </c>
      <c r="B34" s="474" t="s">
        <v>371</v>
      </c>
      <c r="C34" s="480"/>
      <c r="D34" s="480"/>
      <c r="E34" s="481"/>
      <c r="F34" s="437"/>
      <c r="G34" s="502"/>
      <c r="H34" s="386"/>
      <c r="I34" s="379"/>
      <c r="J34" s="380"/>
      <c r="K34" s="381"/>
      <c r="L34" s="500"/>
      <c r="M34" s="71"/>
      <c r="N34" s="388"/>
      <c r="O34" s="388"/>
      <c r="P34" s="383"/>
      <c r="Q34" s="376"/>
      <c r="R34" s="383"/>
    </row>
    <row r="35" spans="1:18" s="18" customFormat="1" x14ac:dyDescent="0.2">
      <c r="A35" s="462">
        <v>24</v>
      </c>
      <c r="B35" s="466" t="s">
        <v>168</v>
      </c>
      <c r="C35" s="465" t="s">
        <v>169</v>
      </c>
      <c r="D35" s="507"/>
      <c r="E35" s="575"/>
      <c r="F35" s="494"/>
      <c r="G35" s="502"/>
      <c r="H35" s="386"/>
      <c r="I35" s="379"/>
      <c r="J35" s="509"/>
      <c r="K35" s="510"/>
      <c r="L35" s="500"/>
      <c r="M35" s="71"/>
      <c r="P35" s="383"/>
      <c r="Q35" s="376"/>
      <c r="R35" s="383"/>
    </row>
    <row r="36" spans="1:18" s="18" customFormat="1" x14ac:dyDescent="0.2">
      <c r="A36" s="462">
        <v>25</v>
      </c>
      <c r="B36" s="477" t="s">
        <v>139</v>
      </c>
      <c r="C36" s="478"/>
      <c r="D36" s="483"/>
      <c r="E36" s="484"/>
      <c r="F36" s="437"/>
      <c r="G36" s="501"/>
      <c r="H36" s="381"/>
      <c r="I36" s="379"/>
      <c r="J36" s="381"/>
      <c r="K36" s="381"/>
      <c r="L36" s="500"/>
      <c r="M36" s="71"/>
      <c r="P36" s="383"/>
      <c r="Q36" s="376"/>
      <c r="R36" s="383"/>
    </row>
    <row r="37" spans="1:18" s="18" customFormat="1" x14ac:dyDescent="0.2">
      <c r="A37" s="462">
        <v>26</v>
      </c>
      <c r="B37" s="477"/>
      <c r="C37" s="478"/>
      <c r="D37" s="467"/>
      <c r="E37" s="468"/>
      <c r="F37" s="437"/>
      <c r="G37" s="502"/>
      <c r="H37" s="386"/>
      <c r="I37" s="379"/>
      <c r="J37" s="380"/>
      <c r="K37" s="381"/>
      <c r="L37" s="500"/>
      <c r="M37" s="71"/>
      <c r="P37" s="376"/>
      <c r="Q37" s="376"/>
      <c r="R37" s="376"/>
    </row>
    <row r="38" spans="1:18" s="18" customFormat="1" x14ac:dyDescent="0.2">
      <c r="A38" s="462">
        <v>27</v>
      </c>
      <c r="B38" s="506" t="s">
        <v>372</v>
      </c>
      <c r="C38" s="480"/>
      <c r="D38" s="480"/>
      <c r="E38" s="481"/>
      <c r="F38" s="416"/>
      <c r="G38" s="502"/>
      <c r="H38" s="386"/>
      <c r="I38" s="379"/>
      <c r="J38" s="380"/>
      <c r="K38" s="381"/>
      <c r="L38" s="500"/>
      <c r="M38" s="71"/>
      <c r="P38" s="376"/>
      <c r="Q38" s="376"/>
      <c r="R38" s="376"/>
    </row>
    <row r="39" spans="1:18" s="18" customFormat="1" x14ac:dyDescent="0.2">
      <c r="A39" s="462">
        <v>28</v>
      </c>
      <c r="B39" s="479"/>
      <c r="C39" s="480"/>
      <c r="D39" s="480"/>
      <c r="E39" s="481"/>
      <c r="F39" s="416"/>
      <c r="G39" s="502"/>
      <c r="H39" s="386"/>
      <c r="I39" s="379"/>
      <c r="J39" s="380"/>
      <c r="K39" s="381"/>
      <c r="L39" s="500"/>
      <c r="M39" s="71"/>
      <c r="P39" s="376"/>
      <c r="Q39" s="376"/>
      <c r="R39" s="376"/>
    </row>
    <row r="40" spans="1:18" s="18" customFormat="1" x14ac:dyDescent="0.2">
      <c r="A40" s="462">
        <v>29</v>
      </c>
      <c r="B40" s="474" t="s">
        <v>363</v>
      </c>
      <c r="C40" s="465"/>
      <c r="D40" s="475"/>
      <c r="E40" s="468"/>
      <c r="F40" s="416"/>
      <c r="G40" s="501"/>
      <c r="H40" s="381"/>
      <c r="I40" s="379"/>
      <c r="J40" s="385"/>
      <c r="K40" s="381"/>
      <c r="L40" s="500"/>
      <c r="M40" s="71"/>
      <c r="P40" s="376"/>
      <c r="Q40" s="376"/>
      <c r="R40" s="376"/>
    </row>
    <row r="41" spans="1:18" s="18" customFormat="1" x14ac:dyDescent="0.2">
      <c r="A41" s="462">
        <v>30</v>
      </c>
      <c r="B41" s="476" t="s">
        <v>373</v>
      </c>
      <c r="C41" s="429" t="s">
        <v>111</v>
      </c>
      <c r="D41" s="507"/>
      <c r="E41" s="575"/>
      <c r="F41" s="494"/>
      <c r="G41" s="502"/>
      <c r="H41" s="386"/>
      <c r="I41" s="379"/>
      <c r="J41" s="380"/>
      <c r="K41" s="508"/>
      <c r="L41" s="500"/>
      <c r="M41" s="71"/>
      <c r="P41" s="376"/>
      <c r="Q41" s="376"/>
      <c r="R41" s="376"/>
    </row>
    <row r="42" spans="1:18" s="18" customFormat="1" x14ac:dyDescent="0.2">
      <c r="A42" s="462">
        <v>31</v>
      </c>
      <c r="B42" s="476" t="s">
        <v>373</v>
      </c>
      <c r="C42" s="429" t="s">
        <v>374</v>
      </c>
      <c r="D42" s="507"/>
      <c r="E42" s="575"/>
      <c r="F42" s="494"/>
      <c r="G42" s="502"/>
      <c r="H42" s="386"/>
      <c r="I42" s="379"/>
      <c r="J42" s="509"/>
      <c r="K42" s="510"/>
      <c r="L42" s="500"/>
      <c r="M42" s="71"/>
      <c r="P42" s="376"/>
      <c r="Q42" s="376"/>
      <c r="R42" s="376"/>
    </row>
    <row r="43" spans="1:18" s="18" customFormat="1" x14ac:dyDescent="0.2">
      <c r="A43" s="462">
        <v>32</v>
      </c>
      <c r="B43" s="477" t="s">
        <v>139</v>
      </c>
      <c r="C43" s="478"/>
      <c r="D43" s="434"/>
      <c r="E43" s="468"/>
      <c r="F43" s="416"/>
      <c r="G43" s="502"/>
      <c r="H43" s="386"/>
      <c r="I43" s="379"/>
      <c r="J43" s="381"/>
      <c r="K43" s="381"/>
      <c r="L43" s="500"/>
      <c r="M43" s="71"/>
      <c r="P43" s="376"/>
      <c r="Q43" s="376"/>
      <c r="R43" s="376"/>
    </row>
    <row r="44" spans="1:18" s="18" customFormat="1" x14ac:dyDescent="0.2">
      <c r="A44" s="462">
        <v>33</v>
      </c>
      <c r="B44" s="485"/>
      <c r="C44" s="478"/>
      <c r="D44" s="434"/>
      <c r="E44" s="468"/>
      <c r="F44" s="416"/>
      <c r="G44" s="502"/>
      <c r="H44" s="386"/>
      <c r="I44" s="379"/>
      <c r="J44" s="380"/>
      <c r="K44" s="381"/>
      <c r="L44" s="500"/>
      <c r="M44" s="71"/>
      <c r="P44" s="376"/>
      <c r="Q44" s="376"/>
      <c r="R44" s="376"/>
    </row>
    <row r="45" spans="1:18" s="18" customFormat="1" x14ac:dyDescent="0.2">
      <c r="A45" s="462">
        <v>34</v>
      </c>
      <c r="B45" s="474" t="s">
        <v>375</v>
      </c>
      <c r="C45" s="478"/>
      <c r="D45" s="434"/>
      <c r="E45" s="468"/>
      <c r="F45" s="416"/>
      <c r="G45" s="501"/>
      <c r="H45" s="381"/>
      <c r="I45" s="379"/>
      <c r="J45" s="385"/>
      <c r="K45" s="381"/>
      <c r="L45" s="500"/>
      <c r="M45" s="71"/>
      <c r="P45" s="376"/>
      <c r="Q45" s="376"/>
      <c r="R45" s="376"/>
    </row>
    <row r="46" spans="1:18" s="18" customFormat="1" x14ac:dyDescent="0.2">
      <c r="A46" s="462">
        <v>35</v>
      </c>
      <c r="B46" s="466" t="s">
        <v>173</v>
      </c>
      <c r="C46" s="465" t="s">
        <v>111</v>
      </c>
      <c r="D46" s="507"/>
      <c r="E46" s="575"/>
      <c r="F46" s="494"/>
      <c r="G46" s="502"/>
      <c r="H46" s="386"/>
      <c r="I46" s="379"/>
      <c r="J46" s="380"/>
      <c r="K46" s="508"/>
      <c r="L46" s="500"/>
      <c r="M46" s="71"/>
      <c r="P46" s="376"/>
      <c r="Q46" s="376"/>
      <c r="R46" s="376"/>
    </row>
    <row r="47" spans="1:18" s="18" customFormat="1" x14ac:dyDescent="0.2">
      <c r="A47" s="462">
        <v>36</v>
      </c>
      <c r="B47" s="466" t="s">
        <v>173</v>
      </c>
      <c r="C47" s="429" t="s">
        <v>374</v>
      </c>
      <c r="D47" s="507"/>
      <c r="E47" s="575"/>
      <c r="F47" s="494"/>
      <c r="G47" s="502"/>
      <c r="H47" s="386"/>
      <c r="I47" s="379"/>
      <c r="J47" s="509"/>
      <c r="K47" s="510"/>
      <c r="L47" s="500"/>
      <c r="M47" s="71"/>
      <c r="P47" s="376"/>
      <c r="Q47" s="376"/>
      <c r="R47" s="376"/>
    </row>
    <row r="48" spans="1:18" s="18" customFormat="1" x14ac:dyDescent="0.2">
      <c r="A48" s="462">
        <v>37</v>
      </c>
      <c r="B48" s="477" t="s">
        <v>139</v>
      </c>
      <c r="C48" s="478"/>
      <c r="D48" s="434"/>
      <c r="E48" s="468"/>
      <c r="F48" s="416"/>
      <c r="G48" s="502"/>
      <c r="H48" s="386"/>
      <c r="I48" s="379"/>
      <c r="J48" s="381"/>
      <c r="K48" s="508"/>
      <c r="L48" s="500"/>
      <c r="M48" s="71"/>
      <c r="P48" s="376"/>
      <c r="Q48" s="376"/>
      <c r="R48" s="376"/>
    </row>
    <row r="49" spans="1:18" s="18" customFormat="1" x14ac:dyDescent="0.2">
      <c r="A49" s="462">
        <v>38</v>
      </c>
      <c r="B49" s="477"/>
      <c r="C49" s="478"/>
      <c r="D49" s="434"/>
      <c r="E49" s="468"/>
      <c r="F49" s="416"/>
      <c r="G49" s="501"/>
      <c r="H49" s="381"/>
      <c r="I49" s="379"/>
      <c r="J49" s="381"/>
      <c r="K49" s="381"/>
      <c r="L49" s="500"/>
      <c r="M49" s="71"/>
      <c r="P49" s="376"/>
      <c r="Q49" s="376"/>
      <c r="R49" s="376"/>
    </row>
    <row r="50" spans="1:18" s="18" customFormat="1" x14ac:dyDescent="0.2">
      <c r="A50" s="462">
        <v>39</v>
      </c>
      <c r="B50" s="506" t="s">
        <v>376</v>
      </c>
      <c r="C50" s="480"/>
      <c r="D50" s="434"/>
      <c r="E50" s="468"/>
      <c r="F50" s="416"/>
      <c r="G50" s="502"/>
      <c r="H50" s="386"/>
      <c r="I50" s="379"/>
      <c r="J50" s="380"/>
      <c r="K50" s="381"/>
      <c r="L50" s="500"/>
      <c r="M50" s="71"/>
      <c r="P50" s="376"/>
      <c r="Q50" s="376"/>
      <c r="R50" s="376"/>
    </row>
    <row r="51" spans="1:18" s="18" customFormat="1" x14ac:dyDescent="0.2">
      <c r="A51" s="462">
        <v>40</v>
      </c>
      <c r="B51" s="466" t="s">
        <v>161</v>
      </c>
      <c r="C51" s="465" t="s">
        <v>15</v>
      </c>
      <c r="D51" s="507"/>
      <c r="E51" s="575"/>
      <c r="F51" s="494"/>
      <c r="G51" s="502"/>
      <c r="H51" s="386"/>
      <c r="I51" s="379"/>
      <c r="J51" s="509"/>
      <c r="K51" s="510"/>
      <c r="L51" s="500"/>
      <c r="M51" s="71"/>
      <c r="P51" s="376"/>
      <c r="Q51" s="376"/>
      <c r="R51" s="376"/>
    </row>
    <row r="52" spans="1:18" s="18" customFormat="1" x14ac:dyDescent="0.2">
      <c r="A52" s="462">
        <v>41</v>
      </c>
      <c r="B52" s="477" t="s">
        <v>139</v>
      </c>
      <c r="C52" s="478"/>
      <c r="D52" s="434"/>
      <c r="E52" s="468"/>
      <c r="F52" s="416"/>
      <c r="G52" s="502"/>
      <c r="H52" s="386"/>
      <c r="I52" s="379"/>
      <c r="J52" s="381"/>
      <c r="K52" s="381"/>
      <c r="L52" s="500"/>
      <c r="M52" s="71"/>
      <c r="P52" s="376"/>
      <c r="Q52" s="376"/>
      <c r="R52" s="376"/>
    </row>
    <row r="53" spans="1:18" s="18" customFormat="1" x14ac:dyDescent="0.2">
      <c r="A53" s="462">
        <v>42</v>
      </c>
      <c r="B53" s="477"/>
      <c r="C53" s="478"/>
      <c r="D53" s="434"/>
      <c r="E53" s="468"/>
      <c r="F53" s="416"/>
      <c r="G53" s="502"/>
      <c r="H53" s="386"/>
      <c r="I53" s="379"/>
      <c r="J53" s="380"/>
      <c r="K53" s="381"/>
      <c r="L53" s="500"/>
      <c r="M53" s="71"/>
      <c r="P53" s="376"/>
      <c r="Q53" s="376"/>
      <c r="R53" s="376"/>
    </row>
    <row r="54" spans="1:18" s="18" customFormat="1" x14ac:dyDescent="0.2">
      <c r="A54" s="462">
        <v>43</v>
      </c>
      <c r="B54" s="506" t="s">
        <v>377</v>
      </c>
      <c r="C54" s="465"/>
      <c r="D54" s="434"/>
      <c r="E54" s="468"/>
      <c r="F54" s="416"/>
      <c r="G54" s="502"/>
      <c r="H54" s="386"/>
      <c r="I54" s="379"/>
      <c r="J54" s="380"/>
      <c r="K54" s="381"/>
      <c r="L54" s="500"/>
      <c r="M54" s="71"/>
      <c r="P54" s="376"/>
      <c r="Q54" s="376"/>
      <c r="R54" s="376"/>
    </row>
    <row r="55" spans="1:18" s="18" customFormat="1" x14ac:dyDescent="0.2">
      <c r="A55" s="462">
        <v>44</v>
      </c>
      <c r="B55" s="474"/>
      <c r="C55" s="465"/>
      <c r="D55" s="434"/>
      <c r="E55" s="468"/>
      <c r="F55" s="416"/>
      <c r="G55" s="502"/>
      <c r="H55" s="386"/>
      <c r="I55" s="379"/>
      <c r="J55" s="380"/>
      <c r="K55" s="381"/>
      <c r="L55" s="500"/>
      <c r="M55" s="71"/>
      <c r="P55" s="376"/>
      <c r="Q55" s="376"/>
      <c r="R55" s="376"/>
    </row>
    <row r="56" spans="1:18" s="18" customFormat="1" x14ac:dyDescent="0.2">
      <c r="A56" s="462">
        <v>45</v>
      </c>
      <c r="B56" s="466" t="s">
        <v>378</v>
      </c>
      <c r="C56" s="465" t="s">
        <v>15</v>
      </c>
      <c r="D56" s="507"/>
      <c r="E56" s="575"/>
      <c r="F56" s="494"/>
      <c r="G56" s="502"/>
      <c r="H56" s="386"/>
      <c r="I56" s="379"/>
      <c r="J56" s="380"/>
      <c r="K56" s="508"/>
      <c r="L56" s="500"/>
      <c r="M56" s="71"/>
      <c r="P56" s="376"/>
      <c r="Q56" s="376"/>
      <c r="R56" s="376"/>
    </row>
    <row r="57" spans="1:18" s="18" customFormat="1" x14ac:dyDescent="0.2">
      <c r="A57" s="462">
        <v>46</v>
      </c>
      <c r="B57" s="466" t="s">
        <v>379</v>
      </c>
      <c r="C57" s="465" t="s">
        <v>15</v>
      </c>
      <c r="D57" s="507"/>
      <c r="E57" s="575"/>
      <c r="F57" s="494"/>
      <c r="G57" s="502"/>
      <c r="H57" s="386"/>
      <c r="I57" s="379"/>
      <c r="J57" s="380"/>
      <c r="K57" s="508"/>
      <c r="L57" s="500"/>
      <c r="M57" s="71"/>
      <c r="P57" s="376"/>
      <c r="Q57" s="376"/>
      <c r="R57" s="376"/>
    </row>
    <row r="58" spans="1:18" s="18" customFormat="1" x14ac:dyDescent="0.2">
      <c r="A58" s="462">
        <v>47</v>
      </c>
      <c r="B58" s="466" t="s">
        <v>395</v>
      </c>
      <c r="C58" s="465" t="s">
        <v>15</v>
      </c>
      <c r="D58" s="507"/>
      <c r="E58" s="575"/>
      <c r="F58" s="494"/>
      <c r="G58" s="502"/>
      <c r="H58" s="386"/>
      <c r="I58" s="379"/>
      <c r="J58" s="509"/>
      <c r="K58" s="510"/>
      <c r="L58" s="500"/>
      <c r="M58" s="71"/>
      <c r="P58" s="376"/>
      <c r="Q58" s="376"/>
      <c r="R58" s="376"/>
    </row>
    <row r="59" spans="1:18" s="18" customFormat="1" x14ac:dyDescent="0.2">
      <c r="A59" s="462">
        <v>48</v>
      </c>
      <c r="B59" s="477" t="s">
        <v>139</v>
      </c>
      <c r="C59" s="478"/>
      <c r="D59" s="434"/>
      <c r="E59" s="468"/>
      <c r="F59" s="416"/>
      <c r="G59" s="502"/>
      <c r="H59" s="386"/>
      <c r="I59" s="379"/>
      <c r="J59" s="508"/>
      <c r="K59" s="508"/>
      <c r="L59" s="500"/>
      <c r="M59" s="71"/>
      <c r="P59" s="376"/>
      <c r="Q59" s="376"/>
      <c r="R59" s="376"/>
    </row>
    <row r="60" spans="1:18" s="18" customFormat="1" x14ac:dyDescent="0.2">
      <c r="A60" s="462">
        <v>49</v>
      </c>
      <c r="B60" s="479"/>
      <c r="C60" s="480"/>
      <c r="D60" s="434"/>
      <c r="E60" s="468"/>
      <c r="F60" s="416"/>
      <c r="G60" s="502"/>
      <c r="H60" s="386"/>
      <c r="I60" s="379"/>
      <c r="J60" s="380"/>
      <c r="K60" s="381"/>
      <c r="L60" s="500"/>
      <c r="M60" s="71"/>
      <c r="P60" s="376"/>
      <c r="Q60" s="376"/>
      <c r="R60" s="376"/>
    </row>
    <row r="61" spans="1:18" s="18" customFormat="1" x14ac:dyDescent="0.2">
      <c r="A61" s="462">
        <v>50</v>
      </c>
      <c r="B61" s="474" t="s">
        <v>380</v>
      </c>
      <c r="C61" s="465"/>
      <c r="D61" s="434"/>
      <c r="E61" s="468"/>
      <c r="F61" s="416"/>
      <c r="G61" s="502"/>
      <c r="H61" s="386"/>
      <c r="I61" s="379"/>
      <c r="J61" s="380"/>
      <c r="K61" s="381"/>
      <c r="L61" s="500"/>
      <c r="M61" s="71"/>
      <c r="P61" s="376"/>
      <c r="Q61" s="376"/>
      <c r="R61" s="376"/>
    </row>
    <row r="62" spans="1:18" s="18" customFormat="1" x14ac:dyDescent="0.2">
      <c r="A62" s="462">
        <v>51</v>
      </c>
      <c r="B62" s="466" t="s">
        <v>180</v>
      </c>
      <c r="C62" s="465" t="s">
        <v>15</v>
      </c>
      <c r="D62" s="507"/>
      <c r="E62" s="575"/>
      <c r="F62" s="494"/>
      <c r="G62" s="502"/>
      <c r="H62" s="386"/>
      <c r="I62" s="379"/>
      <c r="J62" s="380"/>
      <c r="K62" s="508"/>
      <c r="L62" s="500"/>
      <c r="M62" s="71"/>
      <c r="P62" s="376"/>
      <c r="Q62" s="376"/>
      <c r="R62" s="376"/>
    </row>
    <row r="63" spans="1:18" s="18" customFormat="1" x14ac:dyDescent="0.2">
      <c r="A63" s="462">
        <v>52</v>
      </c>
      <c r="B63" s="466" t="s">
        <v>181</v>
      </c>
      <c r="C63" s="465" t="s">
        <v>15</v>
      </c>
      <c r="D63" s="507"/>
      <c r="E63" s="575"/>
      <c r="F63" s="494"/>
      <c r="G63" s="502"/>
      <c r="H63" s="386"/>
      <c r="I63" s="379"/>
      <c r="J63" s="509"/>
      <c r="K63" s="510"/>
      <c r="L63" s="500"/>
      <c r="M63" s="71"/>
      <c r="P63" s="376"/>
      <c r="Q63" s="376"/>
      <c r="R63" s="376"/>
    </row>
    <row r="64" spans="1:18" s="18" customFormat="1" x14ac:dyDescent="0.2">
      <c r="A64" s="462">
        <v>53</v>
      </c>
      <c r="B64" s="477" t="s">
        <v>139</v>
      </c>
      <c r="C64" s="465"/>
      <c r="D64" s="475"/>
      <c r="E64" s="468"/>
      <c r="F64" s="416"/>
      <c r="G64" s="502"/>
      <c r="H64" s="386"/>
      <c r="I64" s="379"/>
      <c r="J64" s="508"/>
      <c r="K64" s="381"/>
      <c r="L64" s="500"/>
      <c r="M64" s="71"/>
      <c r="P64" s="376"/>
      <c r="Q64" s="376"/>
      <c r="R64" s="376"/>
    </row>
    <row r="65" spans="1:18" s="18" customFormat="1" x14ac:dyDescent="0.2">
      <c r="A65" s="462">
        <v>54</v>
      </c>
      <c r="B65" s="477"/>
      <c r="C65" s="478"/>
      <c r="D65" s="486"/>
      <c r="E65" s="484"/>
      <c r="F65" s="416"/>
      <c r="G65" s="502"/>
      <c r="H65" s="386"/>
      <c r="I65" s="379"/>
      <c r="J65" s="380"/>
      <c r="K65" s="381"/>
      <c r="L65" s="500"/>
      <c r="M65" s="71"/>
      <c r="P65" s="376"/>
      <c r="Q65" s="376"/>
      <c r="R65" s="376"/>
    </row>
    <row r="66" spans="1:18" s="18" customFormat="1" x14ac:dyDescent="0.2">
      <c r="A66" s="462">
        <v>57</v>
      </c>
      <c r="B66" s="474" t="s">
        <v>381</v>
      </c>
      <c r="C66" s="465"/>
      <c r="D66" s="475"/>
      <c r="E66" s="468"/>
      <c r="F66" s="416"/>
      <c r="G66" s="502"/>
      <c r="H66" s="386"/>
      <c r="I66" s="379"/>
      <c r="J66" s="380"/>
      <c r="K66" s="381"/>
      <c r="L66" s="500"/>
      <c r="M66" s="71"/>
      <c r="P66" s="376"/>
      <c r="Q66" s="376"/>
      <c r="R66" s="376"/>
    </row>
    <row r="67" spans="1:18" s="18" customFormat="1" x14ac:dyDescent="0.2">
      <c r="A67" s="462">
        <v>58</v>
      </c>
      <c r="B67" s="474"/>
      <c r="C67" s="465"/>
      <c r="D67" s="475"/>
      <c r="E67" s="468"/>
      <c r="F67" s="416"/>
      <c r="G67" s="502"/>
      <c r="H67" s="386"/>
      <c r="I67" s="379"/>
      <c r="J67" s="380"/>
      <c r="K67" s="381"/>
      <c r="L67" s="500"/>
      <c r="M67" s="71"/>
      <c r="P67" s="376"/>
      <c r="Q67" s="376"/>
      <c r="R67" s="376"/>
    </row>
    <row r="68" spans="1:18" s="18" customFormat="1" x14ac:dyDescent="0.2">
      <c r="A68" s="462">
        <v>59</v>
      </c>
      <c r="B68" s="474" t="s">
        <v>382</v>
      </c>
      <c r="C68" s="465"/>
      <c r="D68" s="475"/>
      <c r="E68" s="468"/>
      <c r="F68" s="416"/>
      <c r="G68" s="502"/>
      <c r="H68" s="386"/>
      <c r="I68" s="379"/>
      <c r="J68" s="380"/>
      <c r="K68" s="381"/>
      <c r="L68" s="500"/>
      <c r="M68" s="71"/>
      <c r="P68" s="376"/>
      <c r="Q68" s="376"/>
      <c r="R68" s="376"/>
    </row>
    <row r="69" spans="1:18" s="18" customFormat="1" x14ac:dyDescent="0.2">
      <c r="A69" s="462">
        <v>60</v>
      </c>
      <c r="B69" s="466" t="s">
        <v>382</v>
      </c>
      <c r="C69" s="465" t="s">
        <v>5</v>
      </c>
      <c r="D69" s="507"/>
      <c r="E69" s="575"/>
      <c r="F69" s="494"/>
      <c r="G69" s="501"/>
      <c r="H69" s="381"/>
      <c r="I69" s="379"/>
      <c r="J69" s="380"/>
      <c r="K69" s="381"/>
      <c r="L69" s="500"/>
      <c r="M69" s="71"/>
      <c r="P69" s="376"/>
      <c r="Q69" s="376"/>
      <c r="R69" s="376"/>
    </row>
    <row r="70" spans="1:18" s="18" customFormat="1" x14ac:dyDescent="0.2">
      <c r="A70" s="462">
        <v>61</v>
      </c>
      <c r="B70" s="477" t="s">
        <v>139</v>
      </c>
      <c r="C70" s="465"/>
      <c r="D70" s="467"/>
      <c r="E70" s="468"/>
      <c r="F70" s="416"/>
      <c r="G70" s="574"/>
      <c r="H70" s="514"/>
      <c r="I70" s="379"/>
      <c r="J70" s="380"/>
      <c r="K70" s="381"/>
      <c r="L70" s="500"/>
      <c r="M70" s="71"/>
      <c r="P70" s="376"/>
      <c r="Q70" s="376"/>
      <c r="R70" s="376"/>
    </row>
    <row r="71" spans="1:18" s="18" customFormat="1" x14ac:dyDescent="0.2">
      <c r="A71" s="462">
        <v>62</v>
      </c>
      <c r="B71" s="466"/>
      <c r="C71" s="465"/>
      <c r="D71" s="467"/>
      <c r="E71" s="468"/>
      <c r="F71" s="416"/>
      <c r="G71" s="502"/>
      <c r="H71" s="386"/>
      <c r="I71" s="379"/>
      <c r="J71" s="380"/>
      <c r="K71" s="381"/>
      <c r="L71" s="500"/>
      <c r="M71" s="71"/>
      <c r="P71" s="376"/>
      <c r="Q71" s="376"/>
      <c r="R71" s="376"/>
    </row>
    <row r="72" spans="1:18" s="18" customFormat="1" x14ac:dyDescent="0.2">
      <c r="A72" s="462">
        <v>63</v>
      </c>
      <c r="B72" s="474" t="s">
        <v>383</v>
      </c>
      <c r="C72" s="465"/>
      <c r="D72" s="467"/>
      <c r="E72" s="468"/>
      <c r="F72" s="416"/>
      <c r="G72" s="502"/>
      <c r="H72" s="386"/>
      <c r="I72" s="379"/>
      <c r="J72" s="380"/>
      <c r="K72" s="381"/>
      <c r="L72" s="500"/>
      <c r="M72" s="71"/>
      <c r="P72" s="376"/>
      <c r="Q72" s="376"/>
      <c r="R72" s="376"/>
    </row>
    <row r="73" spans="1:18" s="18" customFormat="1" x14ac:dyDescent="0.2">
      <c r="A73" s="462">
        <v>64</v>
      </c>
      <c r="B73" s="466" t="s">
        <v>384</v>
      </c>
      <c r="C73" s="465" t="s">
        <v>174</v>
      </c>
      <c r="D73" s="507"/>
      <c r="E73" s="575"/>
      <c r="F73" s="494"/>
      <c r="G73" s="501"/>
      <c r="H73" s="381"/>
      <c r="I73" s="379"/>
      <c r="J73" s="380"/>
      <c r="K73" s="381"/>
      <c r="L73" s="500"/>
      <c r="M73" s="71"/>
      <c r="P73" s="376"/>
      <c r="Q73" s="376"/>
      <c r="R73" s="376"/>
    </row>
    <row r="74" spans="1:18" s="18" customFormat="1" x14ac:dyDescent="0.2">
      <c r="A74" s="462">
        <v>65</v>
      </c>
      <c r="B74" s="466" t="s">
        <v>385</v>
      </c>
      <c r="C74" s="429" t="s">
        <v>386</v>
      </c>
      <c r="D74" s="507"/>
      <c r="E74" s="575"/>
      <c r="F74" s="494"/>
      <c r="G74" s="501"/>
      <c r="H74" s="381"/>
      <c r="I74" s="379"/>
      <c r="J74" s="380"/>
      <c r="K74" s="381"/>
      <c r="L74" s="500"/>
      <c r="M74" s="71"/>
      <c r="P74" s="376"/>
      <c r="Q74" s="376"/>
      <c r="R74" s="376"/>
    </row>
    <row r="75" spans="1:18" s="18" customFormat="1" x14ac:dyDescent="0.2">
      <c r="A75" s="462">
        <v>66</v>
      </c>
      <c r="B75" s="477" t="s">
        <v>139</v>
      </c>
      <c r="C75" s="429"/>
      <c r="D75" s="434"/>
      <c r="E75" s="468"/>
      <c r="F75" s="416"/>
      <c r="G75" s="574"/>
      <c r="H75" s="514"/>
      <c r="I75" s="379"/>
      <c r="J75" s="380"/>
      <c r="K75" s="381"/>
      <c r="L75" s="500"/>
      <c r="M75" s="71"/>
      <c r="P75" s="376"/>
      <c r="Q75" s="376"/>
      <c r="R75" s="376"/>
    </row>
    <row r="76" spans="1:18" s="18" customFormat="1" x14ac:dyDescent="0.2">
      <c r="A76" s="462">
        <v>67</v>
      </c>
      <c r="B76" s="466"/>
      <c r="C76" s="465"/>
      <c r="D76" s="434"/>
      <c r="E76" s="468"/>
      <c r="F76" s="416"/>
      <c r="G76" s="502"/>
      <c r="H76" s="386"/>
      <c r="I76" s="379"/>
      <c r="J76" s="380"/>
      <c r="K76" s="381"/>
      <c r="L76" s="500"/>
      <c r="M76" s="71"/>
      <c r="P76" s="376"/>
      <c r="Q76" s="376"/>
      <c r="R76" s="376"/>
    </row>
    <row r="77" spans="1:18" s="18" customFormat="1" x14ac:dyDescent="0.2">
      <c r="A77" s="462">
        <v>68</v>
      </c>
      <c r="B77" s="474" t="s">
        <v>387</v>
      </c>
      <c r="C77" s="480"/>
      <c r="D77" s="434"/>
      <c r="E77" s="468"/>
      <c r="F77" s="416"/>
      <c r="G77" s="502"/>
      <c r="H77" s="386"/>
      <c r="I77" s="379"/>
      <c r="J77" s="380"/>
      <c r="K77" s="381"/>
      <c r="L77" s="500"/>
      <c r="M77" s="71"/>
      <c r="P77" s="376"/>
      <c r="Q77" s="376"/>
      <c r="R77" s="376"/>
    </row>
    <row r="78" spans="1:18" s="18" customFormat="1" x14ac:dyDescent="0.2">
      <c r="A78" s="462">
        <v>69</v>
      </c>
      <c r="B78" s="479" t="s">
        <v>388</v>
      </c>
      <c r="C78" s="480"/>
      <c r="D78" s="507"/>
      <c r="E78" s="575"/>
      <c r="F78" s="494"/>
      <c r="G78" s="501"/>
      <c r="H78" s="381"/>
      <c r="I78" s="379"/>
      <c r="J78" s="380"/>
      <c r="K78" s="381"/>
      <c r="L78" s="500"/>
      <c r="M78" s="71"/>
      <c r="P78" s="376"/>
      <c r="Q78" s="376"/>
      <c r="R78" s="376"/>
    </row>
    <row r="79" spans="1:18" s="18" customFormat="1" x14ac:dyDescent="0.2">
      <c r="A79" s="462">
        <v>70</v>
      </c>
      <c r="B79" s="479" t="s">
        <v>389</v>
      </c>
      <c r="C79" s="480"/>
      <c r="D79" s="507"/>
      <c r="E79" s="575"/>
      <c r="F79" s="494"/>
      <c r="G79" s="501"/>
      <c r="H79" s="381"/>
      <c r="I79" s="379"/>
      <c r="J79" s="380"/>
      <c r="K79" s="381"/>
      <c r="L79" s="500"/>
      <c r="M79" s="71"/>
      <c r="P79" s="376"/>
      <c r="Q79" s="376"/>
      <c r="R79" s="376"/>
    </row>
    <row r="80" spans="1:18" s="18" customFormat="1" x14ac:dyDescent="0.2">
      <c r="A80" s="462">
        <v>76</v>
      </c>
      <c r="B80" s="477" t="s">
        <v>139</v>
      </c>
      <c r="C80" s="465"/>
      <c r="D80" s="434"/>
      <c r="E80" s="468"/>
      <c r="F80" s="416"/>
      <c r="G80" s="574"/>
      <c r="H80" s="514"/>
      <c r="I80" s="379"/>
      <c r="J80" s="380"/>
      <c r="K80" s="381"/>
      <c r="L80" s="500"/>
      <c r="M80" s="71"/>
      <c r="P80" s="376"/>
      <c r="Q80" s="376"/>
      <c r="R80" s="376"/>
    </row>
    <row r="81" spans="1:18" s="18" customFormat="1" x14ac:dyDescent="0.2">
      <c r="A81" s="462">
        <v>77</v>
      </c>
      <c r="B81" s="466"/>
      <c r="C81" s="465"/>
      <c r="D81" s="434"/>
      <c r="E81" s="468"/>
      <c r="F81" s="416"/>
      <c r="G81" s="502"/>
      <c r="H81" s="386"/>
      <c r="I81" s="379"/>
      <c r="J81" s="380"/>
      <c r="K81" s="381"/>
      <c r="L81" s="500"/>
      <c r="M81" s="71"/>
      <c r="P81" s="376"/>
      <c r="Q81" s="376"/>
      <c r="R81" s="376"/>
    </row>
    <row r="82" spans="1:18" s="18" customFormat="1" x14ac:dyDescent="0.2">
      <c r="A82" s="462">
        <v>78</v>
      </c>
      <c r="B82" s="474" t="s">
        <v>390</v>
      </c>
      <c r="C82" s="480"/>
      <c r="D82" s="434"/>
      <c r="E82" s="468"/>
      <c r="F82" s="416"/>
      <c r="G82" s="502"/>
      <c r="H82" s="386"/>
      <c r="I82" s="379"/>
      <c r="J82" s="380"/>
      <c r="K82" s="381"/>
      <c r="L82" s="500"/>
      <c r="M82" s="71"/>
      <c r="P82" s="376"/>
      <c r="Q82" s="376"/>
      <c r="R82" s="376"/>
    </row>
    <row r="83" spans="1:18" s="18" customFormat="1" x14ac:dyDescent="0.2">
      <c r="A83" s="462">
        <v>79</v>
      </c>
      <c r="B83" s="466" t="s">
        <v>21</v>
      </c>
      <c r="C83" s="465" t="s">
        <v>5</v>
      </c>
      <c r="D83" s="507"/>
      <c r="E83" s="575"/>
      <c r="F83" s="494"/>
      <c r="G83" s="501"/>
      <c r="H83" s="381"/>
      <c r="I83" s="379"/>
      <c r="J83" s="380"/>
      <c r="K83" s="381"/>
      <c r="L83" s="500"/>
      <c r="M83" s="71"/>
      <c r="P83" s="376"/>
      <c r="Q83" s="376"/>
      <c r="R83" s="376"/>
    </row>
    <row r="84" spans="1:18" s="18" customFormat="1" x14ac:dyDescent="0.2">
      <c r="A84" s="462">
        <v>80</v>
      </c>
      <c r="B84" s="466" t="s">
        <v>20</v>
      </c>
      <c r="C84" s="465" t="s">
        <v>5</v>
      </c>
      <c r="D84" s="507"/>
      <c r="E84" s="575"/>
      <c r="F84" s="494"/>
      <c r="G84" s="501"/>
      <c r="H84" s="381"/>
      <c r="I84" s="379"/>
      <c r="J84" s="380"/>
      <c r="K84" s="381"/>
      <c r="L84" s="500"/>
      <c r="M84" s="71"/>
      <c r="P84" s="376"/>
      <c r="Q84" s="376"/>
      <c r="R84" s="376"/>
    </row>
    <row r="85" spans="1:18" s="18" customFormat="1" x14ac:dyDescent="0.2">
      <c r="A85" s="462">
        <v>81</v>
      </c>
      <c r="B85" s="477" t="s">
        <v>139</v>
      </c>
      <c r="C85" s="465"/>
      <c r="D85" s="434"/>
      <c r="E85" s="468"/>
      <c r="F85" s="416"/>
      <c r="G85" s="574"/>
      <c r="H85" s="514"/>
      <c r="I85" s="379"/>
      <c r="J85" s="380"/>
      <c r="K85" s="381"/>
      <c r="L85" s="500"/>
      <c r="M85" s="71"/>
      <c r="P85" s="376"/>
      <c r="Q85" s="376"/>
      <c r="R85" s="376"/>
    </row>
    <row r="86" spans="1:18" s="18" customFormat="1" x14ac:dyDescent="0.2">
      <c r="A86" s="462">
        <v>82</v>
      </c>
      <c r="B86" s="466"/>
      <c r="C86" s="465"/>
      <c r="D86" s="434"/>
      <c r="E86" s="468"/>
      <c r="F86" s="416"/>
      <c r="G86" s="502"/>
      <c r="H86" s="386"/>
      <c r="I86" s="379"/>
      <c r="J86" s="380"/>
      <c r="K86" s="381"/>
      <c r="L86" s="500"/>
      <c r="M86" s="71"/>
      <c r="P86" s="376"/>
      <c r="Q86" s="376"/>
      <c r="R86" s="376"/>
    </row>
    <row r="87" spans="1:18" s="18" customFormat="1" x14ac:dyDescent="0.2">
      <c r="A87" s="462">
        <v>83</v>
      </c>
      <c r="B87" s="474" t="s">
        <v>391</v>
      </c>
      <c r="C87" s="465"/>
      <c r="D87" s="434"/>
      <c r="E87" s="468"/>
      <c r="F87" s="416"/>
      <c r="G87" s="502"/>
      <c r="H87" s="386"/>
      <c r="I87" s="379"/>
      <c r="J87" s="380"/>
      <c r="K87" s="381"/>
      <c r="L87" s="500"/>
      <c r="M87" s="71"/>
      <c r="P87" s="376"/>
      <c r="Q87" s="376"/>
      <c r="R87" s="376"/>
    </row>
    <row r="88" spans="1:18" s="18" customFormat="1" x14ac:dyDescent="0.2">
      <c r="A88" s="462">
        <v>84</v>
      </c>
      <c r="B88" s="479" t="s">
        <v>392</v>
      </c>
      <c r="C88" s="480" t="s">
        <v>5</v>
      </c>
      <c r="D88" s="507"/>
      <c r="E88" s="575"/>
      <c r="F88" s="494"/>
      <c r="G88" s="501"/>
      <c r="H88" s="381"/>
      <c r="I88" s="379"/>
      <c r="J88" s="380"/>
      <c r="K88" s="381"/>
      <c r="L88" s="500"/>
      <c r="M88" s="71"/>
      <c r="P88" s="376"/>
      <c r="Q88" s="376"/>
      <c r="R88" s="376"/>
    </row>
    <row r="89" spans="1:18" s="18" customFormat="1" x14ac:dyDescent="0.2">
      <c r="A89" s="462">
        <v>85</v>
      </c>
      <c r="B89" s="479" t="s">
        <v>139</v>
      </c>
      <c r="C89" s="480"/>
      <c r="D89" s="434"/>
      <c r="E89" s="468"/>
      <c r="F89" s="416"/>
      <c r="G89" s="574"/>
      <c r="H89" s="514"/>
      <c r="I89" s="379"/>
      <c r="J89" s="380"/>
      <c r="K89" s="381"/>
      <c r="L89" s="500"/>
      <c r="M89" s="71"/>
      <c r="P89" s="376"/>
      <c r="Q89" s="376"/>
      <c r="R89" s="376"/>
    </row>
    <row r="90" spans="1:18" s="18" customFormat="1" x14ac:dyDescent="0.2">
      <c r="A90" s="462">
        <v>86</v>
      </c>
      <c r="B90" s="479"/>
      <c r="C90" s="480"/>
      <c r="D90" s="434"/>
      <c r="E90" s="468"/>
      <c r="F90" s="416"/>
      <c r="G90" s="502"/>
      <c r="H90" s="386"/>
      <c r="I90" s="379"/>
      <c r="J90" s="380"/>
      <c r="K90" s="381"/>
      <c r="L90" s="500"/>
      <c r="M90" s="71"/>
      <c r="P90" s="376"/>
      <c r="Q90" s="376"/>
      <c r="R90" s="376"/>
    </row>
    <row r="91" spans="1:18" s="18" customFormat="1" x14ac:dyDescent="0.2">
      <c r="A91" s="462">
        <v>87</v>
      </c>
      <c r="B91" s="474" t="s">
        <v>256</v>
      </c>
      <c r="C91" s="480"/>
      <c r="D91" s="434"/>
      <c r="E91" s="468"/>
      <c r="F91" s="416"/>
      <c r="G91" s="502"/>
      <c r="H91" s="386"/>
      <c r="I91" s="379"/>
      <c r="J91" s="380"/>
      <c r="K91" s="381"/>
      <c r="L91" s="500"/>
      <c r="M91" s="71"/>
      <c r="P91" s="376"/>
      <c r="Q91" s="376"/>
      <c r="R91" s="376"/>
    </row>
    <row r="92" spans="1:18" s="18" customFormat="1" x14ac:dyDescent="0.2">
      <c r="A92" s="462">
        <v>88</v>
      </c>
      <c r="B92" s="466" t="s">
        <v>393</v>
      </c>
      <c r="C92" s="465" t="s">
        <v>5</v>
      </c>
      <c r="D92" s="467"/>
      <c r="E92" s="468"/>
      <c r="F92" s="416"/>
      <c r="G92" s="515"/>
      <c r="H92" s="380"/>
      <c r="I92" s="379"/>
      <c r="J92" s="380"/>
      <c r="K92" s="381"/>
      <c r="L92" s="500"/>
      <c r="M92" s="71"/>
      <c r="P92" s="376"/>
      <c r="Q92" s="376"/>
      <c r="R92" s="376"/>
    </row>
    <row r="93" spans="1:18" s="18" customFormat="1" x14ac:dyDescent="0.2">
      <c r="A93" s="462">
        <v>88</v>
      </c>
      <c r="B93" s="477" t="s">
        <v>139</v>
      </c>
      <c r="C93" s="480"/>
      <c r="D93" s="434"/>
      <c r="E93" s="468"/>
      <c r="F93" s="416"/>
      <c r="G93" s="574"/>
      <c r="H93" s="514"/>
      <c r="I93" s="379"/>
      <c r="J93" s="380"/>
      <c r="K93" s="381"/>
      <c r="L93" s="500"/>
      <c r="M93" s="71"/>
      <c r="P93" s="376"/>
      <c r="Q93" s="376"/>
      <c r="R93" s="376"/>
    </row>
    <row r="94" spans="1:18" s="18" customFormat="1" ht="12" thickBot="1" x14ac:dyDescent="0.25">
      <c r="A94" s="462">
        <v>88</v>
      </c>
      <c r="B94" s="487"/>
      <c r="C94" s="470"/>
      <c r="D94" s="488"/>
      <c r="E94" s="578"/>
      <c r="F94" s="416"/>
      <c r="G94" s="504"/>
      <c r="H94" s="489"/>
      <c r="I94" s="490"/>
      <c r="J94" s="491"/>
      <c r="K94" s="492"/>
      <c r="L94" s="505"/>
      <c r="M94" s="71"/>
      <c r="P94" s="376"/>
      <c r="Q94" s="376"/>
      <c r="R94" s="376"/>
    </row>
    <row r="95" spans="1:18" s="18" customFormat="1" x14ac:dyDescent="0.2">
      <c r="A95" s="462">
        <v>88</v>
      </c>
      <c r="B95" s="51"/>
      <c r="C95" s="51"/>
      <c r="D95" s="389"/>
      <c r="E95" s="392"/>
      <c r="F95" s="387"/>
      <c r="G95" s="390"/>
      <c r="H95" s="390"/>
      <c r="I95" s="71"/>
      <c r="J95" s="390"/>
      <c r="K95" s="390"/>
      <c r="L95" s="391"/>
      <c r="M95" s="71"/>
      <c r="N95" s="376"/>
    </row>
    <row r="96" spans="1:18" s="18" customFormat="1" x14ac:dyDescent="0.2">
      <c r="A96" s="462">
        <v>88</v>
      </c>
      <c r="B96" s="393" t="s">
        <v>22</v>
      </c>
      <c r="D96" s="375"/>
      <c r="G96" s="512">
        <v>203256507.51746383</v>
      </c>
      <c r="H96" s="512">
        <v>28021771.016642988</v>
      </c>
      <c r="I96" s="513">
        <v>0.15990991042185135</v>
      </c>
      <c r="J96" s="511">
        <v>135851759.24087003</v>
      </c>
      <c r="K96" s="511">
        <v>-649173.04281714559</v>
      </c>
      <c r="L96" s="513">
        <v>-4.7558139857095056E-3</v>
      </c>
      <c r="M96" s="71"/>
      <c r="N96" s="376"/>
    </row>
    <row r="97" spans="1:18" s="18" customFormat="1" ht="12" thickBot="1" x14ac:dyDescent="0.25">
      <c r="A97" s="462">
        <v>88</v>
      </c>
      <c r="D97" s="375"/>
      <c r="M97" s="51"/>
      <c r="N97" s="383"/>
      <c r="O97" s="51"/>
    </row>
    <row r="98" spans="1:18" s="18" customFormat="1" x14ac:dyDescent="0.2">
      <c r="A98" s="462">
        <v>88</v>
      </c>
      <c r="B98" s="496" t="s">
        <v>71</v>
      </c>
      <c r="C98" s="497"/>
      <c r="D98" s="565"/>
      <c r="E98" s="566"/>
      <c r="F98" s="566"/>
      <c r="G98" s="567"/>
      <c r="H98" s="568"/>
      <c r="I98" s="569"/>
      <c r="J98" s="568"/>
      <c r="K98" s="568"/>
      <c r="L98" s="570"/>
      <c r="M98" s="394"/>
      <c r="N98" s="395"/>
      <c r="O98" s="51"/>
    </row>
    <row r="99" spans="1:18" s="18" customFormat="1" x14ac:dyDescent="0.2">
      <c r="A99" s="462">
        <v>88</v>
      </c>
      <c r="B99" s="469" t="s">
        <v>74</v>
      </c>
      <c r="C99" s="377"/>
      <c r="D99" s="396"/>
      <c r="E99" s="377"/>
      <c r="F99" s="396"/>
      <c r="G99" s="397"/>
      <c r="H99" s="397"/>
      <c r="I99" s="397"/>
      <c r="J99" s="397"/>
      <c r="K99" s="397"/>
      <c r="L99" s="503"/>
      <c r="M99" s="51"/>
      <c r="N99" s="395"/>
      <c r="O99" s="51"/>
    </row>
    <row r="100" spans="1:18" s="18" customFormat="1" x14ac:dyDescent="0.2">
      <c r="A100" s="462">
        <v>88</v>
      </c>
      <c r="B100" s="469" t="s">
        <v>69</v>
      </c>
      <c r="C100" s="377"/>
      <c r="D100" s="377"/>
      <c r="E100" s="377"/>
      <c r="F100" s="377"/>
      <c r="G100" s="398"/>
      <c r="H100" s="399"/>
      <c r="I100" s="379"/>
      <c r="J100" s="400"/>
      <c r="K100" s="399"/>
      <c r="L100" s="500"/>
      <c r="M100" s="71"/>
      <c r="N100" s="401"/>
      <c r="O100" s="51"/>
    </row>
    <row r="101" spans="1:18" s="18" customFormat="1" ht="12" thickBot="1" x14ac:dyDescent="0.25">
      <c r="A101" s="462">
        <v>88</v>
      </c>
      <c r="B101" s="487" t="s">
        <v>110</v>
      </c>
      <c r="C101" s="470"/>
      <c r="D101" s="470"/>
      <c r="E101" s="571"/>
      <c r="F101" s="470"/>
      <c r="G101" s="470"/>
      <c r="H101" s="470"/>
      <c r="I101" s="470"/>
      <c r="J101" s="572"/>
      <c r="K101" s="573"/>
      <c r="L101" s="505"/>
      <c r="M101" s="71"/>
      <c r="N101" s="359"/>
    </row>
    <row r="102" spans="1:18" s="18" customFormat="1" x14ac:dyDescent="0.2">
      <c r="A102" s="462"/>
      <c r="D102" s="402"/>
      <c r="G102" s="376"/>
      <c r="H102" s="376"/>
      <c r="I102" s="376"/>
      <c r="J102" s="403"/>
      <c r="K102" s="403"/>
      <c r="M102" s="51"/>
      <c r="P102" s="376"/>
      <c r="R102" s="403"/>
    </row>
    <row r="103" spans="1:18" x14ac:dyDescent="0.2">
      <c r="A103" s="404" t="s">
        <v>72</v>
      </c>
      <c r="B103" s="3" t="s">
        <v>76</v>
      </c>
      <c r="D103" s="23"/>
      <c r="G103" s="6"/>
      <c r="H103" s="6"/>
      <c r="I103" s="6"/>
      <c r="N103" s="18"/>
      <c r="O103" s="18"/>
      <c r="P103" s="18"/>
      <c r="Q103" s="18"/>
      <c r="R103" s="18"/>
    </row>
    <row r="104" spans="1:18" x14ac:dyDescent="0.2">
      <c r="A104" s="404" t="s">
        <v>73</v>
      </c>
      <c r="B104" s="3" t="s">
        <v>75</v>
      </c>
      <c r="J104" s="26"/>
      <c r="K104" s="6"/>
      <c r="L104" s="388"/>
      <c r="M104" s="388"/>
      <c r="N104" s="18"/>
      <c r="O104" s="18"/>
      <c r="P104" s="18"/>
      <c r="Q104" s="18"/>
      <c r="R104" s="18"/>
    </row>
    <row r="105" spans="1:18" x14ac:dyDescent="0.2">
      <c r="A105" s="186"/>
      <c r="E105" s="37"/>
      <c r="N105" s="18"/>
      <c r="O105" s="18"/>
      <c r="P105" s="376"/>
      <c r="Q105" s="18"/>
      <c r="R105" s="376"/>
    </row>
    <row r="106" spans="1:18" x14ac:dyDescent="0.2">
      <c r="A106" s="186"/>
      <c r="E106" s="37"/>
      <c r="K106" s="18"/>
      <c r="L106" s="405"/>
      <c r="M106" s="406"/>
      <c r="N106" s="18"/>
      <c r="O106" s="18"/>
      <c r="P106" s="18"/>
      <c r="Q106" s="18"/>
      <c r="R106" s="18"/>
    </row>
    <row r="107" spans="1:18" x14ac:dyDescent="0.2">
      <c r="A107" s="186"/>
      <c r="K107" s="6"/>
      <c r="N107" s="18"/>
      <c r="O107" s="18"/>
      <c r="P107" s="18"/>
      <c r="Q107" s="18"/>
      <c r="R107" s="18"/>
    </row>
    <row r="108" spans="1:18" x14ac:dyDescent="0.2">
      <c r="A108" s="186"/>
      <c r="G108" s="26"/>
      <c r="H108" s="37"/>
      <c r="K108" s="388"/>
      <c r="L108" s="200"/>
      <c r="M108" s="199"/>
      <c r="N108" s="18"/>
      <c r="O108" s="18"/>
      <c r="P108" s="18"/>
      <c r="Q108" s="18"/>
      <c r="R108" s="18"/>
    </row>
    <row r="109" spans="1:18" x14ac:dyDescent="0.2">
      <c r="A109" s="186"/>
      <c r="I109" s="407"/>
      <c r="J109" s="408"/>
      <c r="K109" s="409"/>
      <c r="N109" s="18"/>
      <c r="O109" s="18"/>
      <c r="P109" s="410"/>
      <c r="Q109" s="410"/>
      <c r="R109" s="410"/>
    </row>
    <row r="110" spans="1:18" x14ac:dyDescent="0.2">
      <c r="G110" s="411"/>
      <c r="H110" s="411"/>
      <c r="I110" s="411"/>
      <c r="N110" s="18"/>
      <c r="O110" s="18"/>
      <c r="P110" s="410"/>
      <c r="Q110" s="410"/>
      <c r="R110" s="410"/>
    </row>
    <row r="111" spans="1:18" x14ac:dyDescent="0.2">
      <c r="G111" s="28"/>
      <c r="H111" s="28"/>
      <c r="I111" s="28"/>
      <c r="N111" s="18"/>
      <c r="O111" s="18"/>
      <c r="P111" s="18"/>
      <c r="Q111" s="18"/>
      <c r="R111" s="18"/>
    </row>
    <row r="112" spans="1:18" x14ac:dyDescent="0.2">
      <c r="N112" s="18"/>
      <c r="O112" s="18"/>
      <c r="P112" s="402"/>
      <c r="Q112" s="18"/>
      <c r="R112" s="402"/>
    </row>
    <row r="113" spans="14:18" x14ac:dyDescent="0.2">
      <c r="N113" s="18"/>
      <c r="O113" s="18"/>
      <c r="P113" s="402"/>
      <c r="Q113" s="18"/>
      <c r="R113" s="402"/>
    </row>
    <row r="114" spans="14:18" x14ac:dyDescent="0.2">
      <c r="N114" s="18"/>
      <c r="O114" s="18"/>
      <c r="P114" s="412"/>
      <c r="Q114" s="18"/>
      <c r="R114" s="18"/>
    </row>
    <row r="115" spans="14:18" x14ac:dyDescent="0.2">
      <c r="N115" s="18"/>
      <c r="O115" s="18"/>
      <c r="P115" s="51"/>
      <c r="Q115" s="18"/>
      <c r="R115" s="18"/>
    </row>
    <row r="116" spans="14:18" x14ac:dyDescent="0.2">
      <c r="N116" s="18"/>
      <c r="O116" s="18"/>
      <c r="P116" s="18"/>
      <c r="Q116" s="18"/>
      <c r="R116" s="18"/>
    </row>
    <row r="117" spans="14:18" x14ac:dyDescent="0.2">
      <c r="N117" s="18"/>
      <c r="O117" s="18"/>
      <c r="P117" s="18"/>
      <c r="Q117" s="18"/>
      <c r="R117" s="18"/>
    </row>
    <row r="118" spans="14:18" x14ac:dyDescent="0.2">
      <c r="N118" s="18"/>
      <c r="O118" s="18"/>
      <c r="P118" s="18"/>
      <c r="Q118" s="18"/>
      <c r="R118" s="18"/>
    </row>
    <row r="119" spans="14:18" x14ac:dyDescent="0.2">
      <c r="N119" s="18"/>
      <c r="O119" s="18"/>
      <c r="P119" s="18"/>
      <c r="Q119" s="18"/>
      <c r="R119" s="18"/>
    </row>
    <row r="120" spans="14:18" x14ac:dyDescent="0.2">
      <c r="N120" s="18"/>
      <c r="O120" s="18"/>
      <c r="P120" s="18"/>
      <c r="Q120" s="18"/>
      <c r="R120" s="18"/>
    </row>
    <row r="121" spans="14:18" x14ac:dyDescent="0.2">
      <c r="N121" s="18"/>
      <c r="O121" s="18"/>
      <c r="P121" s="18"/>
      <c r="Q121" s="18"/>
      <c r="R121" s="18"/>
    </row>
    <row r="122" spans="14:18" x14ac:dyDescent="0.2">
      <c r="N122" s="18"/>
      <c r="O122" s="18"/>
      <c r="P122" s="18"/>
      <c r="Q122" s="18"/>
      <c r="R122" s="18"/>
    </row>
    <row r="123" spans="14:18" x14ac:dyDescent="0.2">
      <c r="N123" s="18"/>
      <c r="O123" s="18"/>
      <c r="P123" s="18"/>
      <c r="Q123" s="18"/>
      <c r="R123" s="18"/>
    </row>
    <row r="124" spans="14:18" x14ac:dyDescent="0.2">
      <c r="N124" s="18"/>
      <c r="O124" s="18"/>
      <c r="P124" s="18"/>
      <c r="Q124" s="18"/>
      <c r="R124" s="18"/>
    </row>
    <row r="125" spans="14:18" x14ac:dyDescent="0.2">
      <c r="N125" s="18"/>
      <c r="O125" s="18"/>
      <c r="P125" s="18"/>
      <c r="Q125" s="18"/>
      <c r="R125" s="18"/>
    </row>
    <row r="126" spans="14:18" x14ac:dyDescent="0.2">
      <c r="N126" s="18"/>
      <c r="O126" s="18"/>
      <c r="P126" s="18"/>
      <c r="Q126" s="18"/>
      <c r="R126" s="18"/>
    </row>
    <row r="127" spans="14:18" x14ac:dyDescent="0.2">
      <c r="N127" s="18"/>
      <c r="O127" s="18"/>
      <c r="P127" s="18"/>
      <c r="Q127" s="18"/>
      <c r="R127" s="18"/>
    </row>
    <row r="128" spans="14:18" x14ac:dyDescent="0.2">
      <c r="N128" s="18"/>
      <c r="O128" s="18"/>
      <c r="P128" s="18"/>
      <c r="Q128" s="18"/>
      <c r="R128" s="18"/>
    </row>
    <row r="129" spans="14:18" x14ac:dyDescent="0.2">
      <c r="N129" s="18"/>
      <c r="O129" s="18"/>
      <c r="P129" s="18"/>
      <c r="Q129" s="18"/>
      <c r="R129" s="18"/>
    </row>
    <row r="130" spans="14:18" x14ac:dyDescent="0.2">
      <c r="N130" s="18"/>
      <c r="O130" s="18"/>
      <c r="P130" s="18"/>
      <c r="Q130" s="18"/>
      <c r="R130" s="18"/>
    </row>
    <row r="131" spans="14:18" x14ac:dyDescent="0.2">
      <c r="N131" s="18"/>
      <c r="O131" s="18"/>
      <c r="P131" s="18"/>
      <c r="Q131" s="18"/>
      <c r="R131" s="18"/>
    </row>
    <row r="132" spans="14:18" x14ac:dyDescent="0.2">
      <c r="N132" s="18"/>
      <c r="O132" s="18"/>
      <c r="P132" s="18"/>
      <c r="Q132" s="18"/>
      <c r="R132" s="18"/>
    </row>
    <row r="133" spans="14:18" x14ac:dyDescent="0.2">
      <c r="N133" s="18"/>
      <c r="O133" s="18"/>
      <c r="P133" s="18"/>
      <c r="Q133" s="18"/>
      <c r="R133" s="18"/>
    </row>
    <row r="134" spans="14:18" x14ac:dyDescent="0.2">
      <c r="N134" s="18"/>
      <c r="O134" s="18"/>
      <c r="P134" s="18"/>
      <c r="Q134" s="18"/>
      <c r="R134" s="18"/>
    </row>
    <row r="135" spans="14:18" x14ac:dyDescent="0.2">
      <c r="N135" s="18"/>
      <c r="O135" s="18"/>
      <c r="P135" s="18"/>
      <c r="Q135" s="18"/>
      <c r="R135" s="18"/>
    </row>
    <row r="136" spans="14:18" x14ac:dyDescent="0.2">
      <c r="N136" s="18"/>
      <c r="O136" s="18"/>
      <c r="P136" s="18"/>
      <c r="Q136" s="18"/>
      <c r="R136" s="18"/>
    </row>
    <row r="137" spans="14:18" x14ac:dyDescent="0.2">
      <c r="N137" s="18"/>
      <c r="O137" s="18"/>
      <c r="P137" s="18"/>
      <c r="Q137" s="18"/>
      <c r="R137" s="18"/>
    </row>
    <row r="138" spans="14:18" x14ac:dyDescent="0.2">
      <c r="N138" s="18"/>
      <c r="O138" s="18"/>
      <c r="P138" s="18"/>
      <c r="Q138" s="18"/>
      <c r="R138" s="18"/>
    </row>
    <row r="139" spans="14:18" x14ac:dyDescent="0.2">
      <c r="N139" s="18"/>
      <c r="O139" s="18"/>
      <c r="P139" s="18"/>
      <c r="Q139" s="18"/>
      <c r="R139" s="18"/>
    </row>
    <row r="140" spans="14:18" x14ac:dyDescent="0.2">
      <c r="N140" s="18"/>
      <c r="O140" s="18"/>
      <c r="P140" s="18"/>
      <c r="Q140" s="18"/>
      <c r="R140" s="18"/>
    </row>
    <row r="141" spans="14:18" x14ac:dyDescent="0.2">
      <c r="N141" s="18"/>
      <c r="O141" s="18"/>
      <c r="P141" s="18"/>
      <c r="Q141" s="18"/>
      <c r="R141" s="18"/>
    </row>
    <row r="142" spans="14:18" x14ac:dyDescent="0.2">
      <c r="N142" s="18"/>
      <c r="O142" s="18"/>
      <c r="P142" s="18"/>
      <c r="Q142" s="18"/>
      <c r="R142" s="18"/>
    </row>
    <row r="143" spans="14:18" x14ac:dyDescent="0.2">
      <c r="N143" s="18"/>
      <c r="O143" s="18"/>
      <c r="P143" s="18"/>
      <c r="Q143" s="18"/>
      <c r="R143" s="18"/>
    </row>
    <row r="144" spans="14:18" x14ac:dyDescent="0.2">
      <c r="N144" s="18"/>
      <c r="O144" s="18"/>
      <c r="P144" s="18"/>
      <c r="Q144" s="18"/>
      <c r="R144" s="18"/>
    </row>
    <row r="145" spans="14:18" x14ac:dyDescent="0.2">
      <c r="N145" s="18"/>
      <c r="O145" s="18"/>
      <c r="P145" s="18"/>
      <c r="Q145" s="18"/>
      <c r="R145" s="18"/>
    </row>
    <row r="146" spans="14:18" x14ac:dyDescent="0.2">
      <c r="N146" s="18"/>
      <c r="O146" s="18"/>
      <c r="P146" s="18"/>
      <c r="Q146" s="18"/>
      <c r="R146" s="18"/>
    </row>
    <row r="147" spans="14:18" x14ac:dyDescent="0.2">
      <c r="N147" s="18"/>
      <c r="O147" s="18"/>
      <c r="P147" s="18"/>
      <c r="Q147" s="18"/>
      <c r="R147" s="18"/>
    </row>
    <row r="148" spans="14:18" x14ac:dyDescent="0.2">
      <c r="N148" s="18"/>
      <c r="O148" s="18"/>
      <c r="P148" s="18"/>
      <c r="Q148" s="18"/>
      <c r="R148" s="18"/>
    </row>
    <row r="149" spans="14:18" x14ac:dyDescent="0.2">
      <c r="N149" s="18"/>
      <c r="O149" s="18"/>
      <c r="P149" s="18"/>
      <c r="Q149" s="18"/>
      <c r="R149" s="18"/>
    </row>
    <row r="150" spans="14:18" x14ac:dyDescent="0.2">
      <c r="N150" s="18"/>
      <c r="O150" s="18"/>
      <c r="P150" s="18"/>
      <c r="Q150" s="18"/>
      <c r="R150" s="18"/>
    </row>
    <row r="151" spans="14:18" x14ac:dyDescent="0.2">
      <c r="N151" s="18"/>
      <c r="O151" s="18"/>
      <c r="P151" s="18"/>
      <c r="Q151" s="18"/>
      <c r="R151" s="18"/>
    </row>
    <row r="152" spans="14:18" x14ac:dyDescent="0.2">
      <c r="N152" s="18"/>
      <c r="O152" s="18"/>
      <c r="P152" s="18"/>
      <c r="Q152" s="18"/>
      <c r="R152" s="18"/>
    </row>
    <row r="153" spans="14:18" x14ac:dyDescent="0.2">
      <c r="N153" s="18"/>
      <c r="O153" s="18"/>
      <c r="P153" s="18"/>
      <c r="Q153" s="18"/>
      <c r="R153" s="18"/>
    </row>
    <row r="154" spans="14:18" x14ac:dyDescent="0.2">
      <c r="N154" s="18"/>
      <c r="O154" s="18"/>
      <c r="P154" s="18"/>
      <c r="Q154" s="18"/>
      <c r="R154" s="18"/>
    </row>
    <row r="155" spans="14:18" x14ac:dyDescent="0.2">
      <c r="N155" s="18"/>
      <c r="O155" s="18"/>
      <c r="P155" s="18"/>
      <c r="Q155" s="18"/>
      <c r="R155" s="18"/>
    </row>
    <row r="156" spans="14:18" x14ac:dyDescent="0.2">
      <c r="N156" s="18"/>
      <c r="O156" s="18"/>
      <c r="P156" s="18"/>
      <c r="Q156" s="18"/>
      <c r="R156" s="18"/>
    </row>
    <row r="157" spans="14:18" x14ac:dyDescent="0.2">
      <c r="N157" s="18"/>
      <c r="O157" s="18"/>
      <c r="P157" s="18"/>
      <c r="Q157" s="18"/>
      <c r="R157" s="18"/>
    </row>
    <row r="158" spans="14:18" x14ac:dyDescent="0.2">
      <c r="N158" s="18"/>
      <c r="O158" s="18"/>
      <c r="P158" s="18"/>
      <c r="Q158" s="18"/>
      <c r="R158" s="18"/>
    </row>
    <row r="159" spans="14:18" x14ac:dyDescent="0.2">
      <c r="N159" s="18"/>
      <c r="O159" s="18"/>
      <c r="P159" s="18"/>
      <c r="Q159" s="18"/>
      <c r="R159" s="18"/>
    </row>
    <row r="160" spans="14:18" x14ac:dyDescent="0.2">
      <c r="N160" s="18"/>
      <c r="O160" s="18"/>
      <c r="P160" s="18"/>
      <c r="Q160" s="18"/>
      <c r="R160" s="18"/>
    </row>
    <row r="161" spans="14:18" x14ac:dyDescent="0.2">
      <c r="N161" s="18"/>
      <c r="O161" s="18"/>
      <c r="P161" s="18"/>
      <c r="Q161" s="18"/>
      <c r="R161" s="18"/>
    </row>
    <row r="162" spans="14:18" x14ac:dyDescent="0.2">
      <c r="N162" s="18"/>
      <c r="O162" s="18"/>
      <c r="P162" s="18"/>
      <c r="Q162" s="18"/>
      <c r="R162" s="18"/>
    </row>
    <row r="163" spans="14:18" x14ac:dyDescent="0.2">
      <c r="N163" s="18"/>
      <c r="O163" s="18"/>
      <c r="P163" s="18"/>
      <c r="Q163" s="18"/>
      <c r="R163" s="18"/>
    </row>
    <row r="164" spans="14:18" x14ac:dyDescent="0.2">
      <c r="N164" s="18"/>
      <c r="O164" s="18"/>
      <c r="P164" s="18"/>
      <c r="Q164" s="18"/>
      <c r="R164" s="18"/>
    </row>
    <row r="165" spans="14:18" x14ac:dyDescent="0.2">
      <c r="N165" s="18"/>
      <c r="O165" s="18"/>
      <c r="P165" s="18"/>
      <c r="Q165" s="18"/>
      <c r="R165" s="18"/>
    </row>
    <row r="166" spans="14:18" x14ac:dyDescent="0.2">
      <c r="N166" s="18"/>
      <c r="O166" s="18"/>
      <c r="P166" s="18"/>
      <c r="Q166" s="18"/>
      <c r="R166" s="18"/>
    </row>
    <row r="167" spans="14:18" x14ac:dyDescent="0.2">
      <c r="N167" s="18"/>
      <c r="O167" s="18"/>
      <c r="P167" s="18"/>
      <c r="Q167" s="18"/>
      <c r="R167" s="18"/>
    </row>
    <row r="168" spans="14:18" x14ac:dyDescent="0.2">
      <c r="N168" s="18"/>
      <c r="O168" s="18"/>
      <c r="P168" s="18"/>
      <c r="Q168" s="18"/>
      <c r="R168" s="18"/>
    </row>
    <row r="169" spans="14:18" x14ac:dyDescent="0.2">
      <c r="N169" s="18"/>
      <c r="O169" s="18"/>
      <c r="P169" s="18"/>
      <c r="Q169" s="18"/>
      <c r="R169" s="18"/>
    </row>
    <row r="170" spans="14:18" x14ac:dyDescent="0.2">
      <c r="N170" s="18"/>
      <c r="O170" s="18"/>
      <c r="P170" s="18"/>
      <c r="Q170" s="18"/>
      <c r="R170" s="18"/>
    </row>
    <row r="171" spans="14:18" x14ac:dyDescent="0.2">
      <c r="N171" s="18"/>
      <c r="O171" s="18"/>
      <c r="P171" s="18"/>
      <c r="Q171" s="18"/>
      <c r="R171" s="18"/>
    </row>
    <row r="172" spans="14:18" x14ac:dyDescent="0.2">
      <c r="N172" s="18"/>
      <c r="O172" s="18"/>
      <c r="P172" s="18"/>
      <c r="Q172" s="18"/>
      <c r="R172" s="18"/>
    </row>
    <row r="173" spans="14:18" x14ac:dyDescent="0.2">
      <c r="N173" s="18"/>
      <c r="O173" s="18"/>
      <c r="P173" s="18"/>
      <c r="Q173" s="18"/>
      <c r="R173" s="18"/>
    </row>
    <row r="174" spans="14:18" x14ac:dyDescent="0.2">
      <c r="N174" s="18"/>
      <c r="O174" s="18"/>
      <c r="P174" s="18"/>
      <c r="Q174" s="18"/>
      <c r="R174" s="18"/>
    </row>
    <row r="175" spans="14:18" x14ac:dyDescent="0.2">
      <c r="N175" s="18"/>
      <c r="O175" s="18"/>
      <c r="P175" s="18"/>
      <c r="Q175" s="18"/>
      <c r="R175" s="18"/>
    </row>
    <row r="176" spans="14:18" x14ac:dyDescent="0.2">
      <c r="N176" s="18"/>
      <c r="O176" s="18"/>
      <c r="P176" s="18"/>
      <c r="Q176" s="18"/>
      <c r="R176" s="18"/>
    </row>
    <row r="177" spans="14:18" x14ac:dyDescent="0.2">
      <c r="N177" s="18"/>
      <c r="O177" s="18"/>
      <c r="P177" s="18"/>
      <c r="Q177" s="18"/>
      <c r="R177" s="18"/>
    </row>
    <row r="178" spans="14:18" x14ac:dyDescent="0.2">
      <c r="N178" s="18"/>
      <c r="O178" s="18"/>
      <c r="P178" s="18"/>
      <c r="Q178" s="18"/>
      <c r="R178" s="18"/>
    </row>
    <row r="179" spans="14:18" x14ac:dyDescent="0.2">
      <c r="N179" s="18"/>
      <c r="O179" s="18"/>
      <c r="P179" s="18"/>
      <c r="Q179" s="18"/>
      <c r="R179" s="18"/>
    </row>
    <row r="180" spans="14:18" x14ac:dyDescent="0.2">
      <c r="N180" s="18"/>
      <c r="O180" s="18"/>
      <c r="P180" s="18"/>
      <c r="Q180" s="18"/>
      <c r="R180" s="18"/>
    </row>
    <row r="181" spans="14:18" x14ac:dyDescent="0.2">
      <c r="N181" s="18"/>
      <c r="O181" s="18"/>
      <c r="P181" s="18"/>
      <c r="Q181" s="18"/>
      <c r="R181" s="18"/>
    </row>
    <row r="182" spans="14:18" x14ac:dyDescent="0.2">
      <c r="N182" s="18"/>
      <c r="O182" s="18"/>
      <c r="P182" s="18"/>
      <c r="Q182" s="18"/>
      <c r="R182" s="18"/>
    </row>
    <row r="183" spans="14:18" x14ac:dyDescent="0.2">
      <c r="N183" s="18"/>
      <c r="O183" s="18"/>
      <c r="P183" s="18"/>
      <c r="Q183" s="18"/>
      <c r="R183" s="18"/>
    </row>
    <row r="184" spans="14:18" x14ac:dyDescent="0.2">
      <c r="N184" s="18"/>
      <c r="O184" s="18"/>
      <c r="P184" s="18"/>
      <c r="Q184" s="18"/>
      <c r="R184" s="18"/>
    </row>
    <row r="185" spans="14:18" x14ac:dyDescent="0.2">
      <c r="N185" s="18"/>
      <c r="O185" s="18"/>
      <c r="P185" s="18"/>
      <c r="Q185" s="18"/>
      <c r="R185" s="18"/>
    </row>
    <row r="186" spans="14:18" x14ac:dyDescent="0.2">
      <c r="N186" s="18"/>
      <c r="O186" s="18"/>
      <c r="P186" s="18"/>
      <c r="Q186" s="18"/>
      <c r="R186" s="18"/>
    </row>
    <row r="187" spans="14:18" x14ac:dyDescent="0.2">
      <c r="N187" s="18"/>
      <c r="O187" s="18"/>
      <c r="P187" s="18"/>
      <c r="Q187" s="18"/>
      <c r="R187" s="18"/>
    </row>
    <row r="188" spans="14:18" x14ac:dyDescent="0.2">
      <c r="N188" s="18"/>
      <c r="O188" s="18"/>
      <c r="P188" s="18"/>
      <c r="Q188" s="18"/>
      <c r="R188" s="18"/>
    </row>
    <row r="189" spans="14:18" x14ac:dyDescent="0.2">
      <c r="N189" s="18"/>
      <c r="O189" s="18"/>
      <c r="P189" s="18"/>
      <c r="Q189" s="18"/>
      <c r="R189" s="18"/>
    </row>
    <row r="190" spans="14:18" x14ac:dyDescent="0.2">
      <c r="N190" s="18"/>
      <c r="O190" s="18"/>
      <c r="P190" s="18"/>
      <c r="Q190" s="18"/>
      <c r="R190" s="18"/>
    </row>
    <row r="191" spans="14:18" x14ac:dyDescent="0.2">
      <c r="N191" s="18"/>
      <c r="O191" s="18"/>
      <c r="P191" s="18"/>
      <c r="Q191" s="18"/>
      <c r="R191" s="18"/>
    </row>
    <row r="192" spans="14:18" x14ac:dyDescent="0.2">
      <c r="N192" s="18"/>
      <c r="O192" s="18"/>
      <c r="P192" s="18"/>
      <c r="Q192" s="18"/>
      <c r="R192" s="18"/>
    </row>
    <row r="193" spans="14:18" x14ac:dyDescent="0.2">
      <c r="N193" s="18"/>
      <c r="O193" s="18"/>
      <c r="P193" s="18"/>
      <c r="Q193" s="18"/>
      <c r="R193" s="18"/>
    </row>
    <row r="194" spans="14:18" x14ac:dyDescent="0.2">
      <c r="N194" s="18"/>
      <c r="O194" s="18"/>
      <c r="P194" s="18"/>
      <c r="Q194" s="18"/>
      <c r="R194" s="18"/>
    </row>
    <row r="195" spans="14:18" x14ac:dyDescent="0.2">
      <c r="N195" s="18"/>
      <c r="O195" s="18"/>
      <c r="P195" s="18"/>
      <c r="Q195" s="18"/>
      <c r="R195" s="18"/>
    </row>
    <row r="196" spans="14:18" x14ac:dyDescent="0.2">
      <c r="N196" s="18"/>
      <c r="O196" s="18"/>
      <c r="P196" s="18"/>
      <c r="Q196" s="18"/>
      <c r="R196" s="18"/>
    </row>
    <row r="197" spans="14:18" x14ac:dyDescent="0.2">
      <c r="N197" s="18"/>
      <c r="O197" s="18"/>
      <c r="P197" s="18"/>
      <c r="Q197" s="18"/>
      <c r="R197" s="18"/>
    </row>
    <row r="198" spans="14:18" x14ac:dyDescent="0.2">
      <c r="N198" s="18"/>
      <c r="O198" s="18"/>
      <c r="P198" s="18"/>
      <c r="Q198" s="18"/>
      <c r="R198" s="18"/>
    </row>
    <row r="199" spans="14:18" x14ac:dyDescent="0.2">
      <c r="N199" s="18"/>
      <c r="O199" s="18"/>
      <c r="P199" s="18"/>
      <c r="Q199" s="18"/>
      <c r="R199" s="18"/>
    </row>
    <row r="200" spans="14:18" x14ac:dyDescent="0.2">
      <c r="N200" s="18"/>
      <c r="O200" s="18"/>
      <c r="P200" s="18"/>
      <c r="Q200" s="18"/>
      <c r="R200" s="18"/>
    </row>
    <row r="201" spans="14:18" x14ac:dyDescent="0.2">
      <c r="N201" s="18"/>
      <c r="O201" s="18"/>
      <c r="P201" s="18"/>
      <c r="Q201" s="18"/>
      <c r="R201" s="18"/>
    </row>
    <row r="202" spans="14:18" x14ac:dyDescent="0.2">
      <c r="N202" s="18"/>
      <c r="O202" s="18"/>
      <c r="P202" s="18"/>
      <c r="Q202" s="18"/>
      <c r="R202" s="18"/>
    </row>
    <row r="203" spans="14:18" x14ac:dyDescent="0.2">
      <c r="N203" s="18"/>
      <c r="O203" s="18"/>
      <c r="P203" s="18"/>
      <c r="Q203" s="18"/>
      <c r="R203" s="18"/>
    </row>
    <row r="204" spans="14:18" x14ac:dyDescent="0.2">
      <c r="N204" s="18"/>
      <c r="O204" s="18"/>
      <c r="P204" s="18"/>
      <c r="Q204" s="18"/>
      <c r="R204" s="18"/>
    </row>
    <row r="205" spans="14:18" x14ac:dyDescent="0.2">
      <c r="N205" s="18"/>
      <c r="O205" s="18"/>
      <c r="P205" s="18"/>
      <c r="Q205" s="18"/>
      <c r="R205" s="18"/>
    </row>
    <row r="206" spans="14:18" x14ac:dyDescent="0.2">
      <c r="N206" s="18"/>
      <c r="O206" s="18"/>
      <c r="P206" s="18"/>
      <c r="Q206" s="18"/>
      <c r="R206" s="18"/>
    </row>
    <row r="207" spans="14:18" x14ac:dyDescent="0.2">
      <c r="N207" s="18"/>
      <c r="O207" s="18"/>
      <c r="P207" s="18"/>
      <c r="Q207" s="18"/>
      <c r="R207" s="18"/>
    </row>
    <row r="208" spans="14:18" x14ac:dyDescent="0.2">
      <c r="N208" s="18"/>
      <c r="O208" s="18"/>
      <c r="P208" s="18"/>
      <c r="Q208" s="18"/>
      <c r="R208" s="18"/>
    </row>
    <row r="209" spans="14:18" x14ac:dyDescent="0.2">
      <c r="N209" s="18"/>
      <c r="O209" s="18"/>
      <c r="P209" s="18"/>
      <c r="Q209" s="18"/>
      <c r="R209" s="18"/>
    </row>
    <row r="210" spans="14:18" x14ac:dyDescent="0.2">
      <c r="N210" s="18"/>
      <c r="O210" s="18"/>
      <c r="P210" s="18"/>
      <c r="Q210" s="18"/>
      <c r="R210" s="18"/>
    </row>
    <row r="211" spans="14:18" x14ac:dyDescent="0.2">
      <c r="N211" s="18"/>
      <c r="O211" s="18"/>
      <c r="P211" s="18"/>
      <c r="Q211" s="18"/>
      <c r="R211" s="18"/>
    </row>
    <row r="212" spans="14:18" x14ac:dyDescent="0.2">
      <c r="N212" s="18"/>
      <c r="O212" s="18"/>
      <c r="P212" s="18"/>
      <c r="Q212" s="18"/>
      <c r="R212" s="18"/>
    </row>
    <row r="213" spans="14:18" x14ac:dyDescent="0.2">
      <c r="N213" s="18"/>
      <c r="O213" s="18"/>
      <c r="P213" s="18"/>
      <c r="Q213" s="18"/>
      <c r="R213" s="18"/>
    </row>
    <row r="214" spans="14:18" x14ac:dyDescent="0.2">
      <c r="N214" s="18"/>
      <c r="O214" s="18"/>
      <c r="P214" s="18"/>
      <c r="Q214" s="18"/>
      <c r="R214" s="18"/>
    </row>
    <row r="215" spans="14:18" x14ac:dyDescent="0.2">
      <c r="N215" s="18"/>
      <c r="O215" s="18"/>
      <c r="P215" s="18"/>
      <c r="Q215" s="18"/>
      <c r="R215" s="18"/>
    </row>
    <row r="216" spans="14:18" x14ac:dyDescent="0.2">
      <c r="N216" s="18"/>
      <c r="O216" s="18"/>
      <c r="P216" s="18"/>
      <c r="Q216" s="18"/>
      <c r="R216" s="18"/>
    </row>
    <row r="217" spans="14:18" x14ac:dyDescent="0.2">
      <c r="N217" s="18"/>
      <c r="O217" s="18"/>
      <c r="P217" s="18"/>
      <c r="Q217" s="18"/>
      <c r="R217" s="18"/>
    </row>
    <row r="218" spans="14:18" x14ac:dyDescent="0.2">
      <c r="N218" s="18"/>
      <c r="O218" s="18"/>
      <c r="P218" s="18"/>
      <c r="Q218" s="18"/>
      <c r="R218" s="18"/>
    </row>
    <row r="219" spans="14:18" x14ac:dyDescent="0.2">
      <c r="N219" s="18"/>
      <c r="O219" s="18"/>
      <c r="P219" s="18"/>
      <c r="Q219" s="18"/>
      <c r="R219" s="18"/>
    </row>
    <row r="220" spans="14:18" x14ac:dyDescent="0.2">
      <c r="N220" s="18"/>
      <c r="O220" s="18"/>
      <c r="P220" s="18"/>
      <c r="Q220" s="18"/>
      <c r="R220" s="18"/>
    </row>
    <row r="221" spans="14:18" x14ac:dyDescent="0.2">
      <c r="N221" s="18"/>
      <c r="O221" s="18"/>
      <c r="P221" s="18"/>
      <c r="Q221" s="18"/>
      <c r="R221" s="18"/>
    </row>
    <row r="222" spans="14:18" x14ac:dyDescent="0.2">
      <c r="N222" s="18"/>
      <c r="O222" s="18"/>
      <c r="P222" s="18"/>
      <c r="Q222" s="18"/>
      <c r="R222" s="18"/>
    </row>
    <row r="223" spans="14:18" x14ac:dyDescent="0.2">
      <c r="N223" s="18"/>
      <c r="O223" s="18"/>
      <c r="P223" s="18"/>
      <c r="Q223" s="18"/>
      <c r="R223" s="18"/>
    </row>
    <row r="224" spans="14:18" x14ac:dyDescent="0.2">
      <c r="N224" s="18"/>
      <c r="O224" s="18"/>
      <c r="P224" s="18"/>
      <c r="Q224" s="18"/>
      <c r="R224" s="18"/>
    </row>
    <row r="225" spans="14:18" x14ac:dyDescent="0.2">
      <c r="N225" s="18"/>
      <c r="O225" s="18"/>
      <c r="P225" s="18"/>
      <c r="Q225" s="18"/>
      <c r="R225" s="18"/>
    </row>
    <row r="226" spans="14:18" x14ac:dyDescent="0.2">
      <c r="N226" s="18"/>
      <c r="O226" s="18"/>
      <c r="P226" s="18"/>
      <c r="Q226" s="18"/>
      <c r="R226" s="18"/>
    </row>
    <row r="227" spans="14:18" x14ac:dyDescent="0.2">
      <c r="N227" s="18"/>
      <c r="O227" s="18"/>
      <c r="P227" s="18"/>
      <c r="Q227" s="18"/>
      <c r="R227" s="18"/>
    </row>
    <row r="228" spans="14:18" x14ac:dyDescent="0.2">
      <c r="N228" s="18"/>
      <c r="O228" s="18"/>
      <c r="P228" s="18"/>
      <c r="Q228" s="18"/>
      <c r="R228" s="18"/>
    </row>
    <row r="229" spans="14:18" x14ac:dyDescent="0.2">
      <c r="N229" s="18"/>
      <c r="O229" s="18"/>
      <c r="P229" s="18"/>
      <c r="Q229" s="18"/>
      <c r="R229" s="18"/>
    </row>
    <row r="230" spans="14:18" x14ac:dyDescent="0.2">
      <c r="N230" s="18"/>
      <c r="O230" s="18"/>
      <c r="P230" s="18"/>
      <c r="Q230" s="18"/>
      <c r="R230" s="18"/>
    </row>
    <row r="231" spans="14:18" x14ac:dyDescent="0.2">
      <c r="N231" s="18"/>
      <c r="O231" s="18"/>
      <c r="P231" s="18"/>
      <c r="Q231" s="18"/>
      <c r="R231" s="18"/>
    </row>
    <row r="232" spans="14:18" x14ac:dyDescent="0.2">
      <c r="N232" s="18"/>
      <c r="O232" s="18"/>
      <c r="P232" s="18"/>
      <c r="Q232" s="18"/>
      <c r="R232" s="18"/>
    </row>
    <row r="233" spans="14:18" x14ac:dyDescent="0.2">
      <c r="N233" s="18"/>
      <c r="O233" s="18"/>
      <c r="P233" s="18"/>
      <c r="Q233" s="18"/>
      <c r="R233" s="18"/>
    </row>
    <row r="234" spans="14:18" x14ac:dyDescent="0.2">
      <c r="N234" s="18"/>
      <c r="O234" s="18"/>
      <c r="P234" s="18"/>
      <c r="Q234" s="18"/>
      <c r="R234" s="18"/>
    </row>
    <row r="235" spans="14:18" x14ac:dyDescent="0.2">
      <c r="N235" s="18"/>
      <c r="O235" s="18"/>
      <c r="P235" s="18"/>
      <c r="Q235" s="18"/>
      <c r="R235" s="18"/>
    </row>
    <row r="236" spans="14:18" x14ac:dyDescent="0.2">
      <c r="N236" s="18"/>
      <c r="O236" s="18"/>
      <c r="P236" s="18"/>
      <c r="Q236" s="18"/>
      <c r="R236" s="18"/>
    </row>
    <row r="237" spans="14:18" x14ac:dyDescent="0.2">
      <c r="N237" s="18"/>
      <c r="O237" s="18"/>
      <c r="P237" s="18"/>
      <c r="Q237" s="18"/>
      <c r="R237" s="18"/>
    </row>
    <row r="238" spans="14:18" x14ac:dyDescent="0.2">
      <c r="N238" s="18"/>
      <c r="O238" s="18"/>
      <c r="P238" s="18"/>
      <c r="Q238" s="18"/>
      <c r="R238" s="18"/>
    </row>
    <row r="239" spans="14:18" x14ac:dyDescent="0.2">
      <c r="N239" s="18"/>
      <c r="O239" s="18"/>
      <c r="P239" s="18"/>
      <c r="Q239" s="18"/>
      <c r="R239" s="18"/>
    </row>
    <row r="240" spans="14:18" x14ac:dyDescent="0.2">
      <c r="N240" s="18"/>
      <c r="O240" s="18"/>
      <c r="P240" s="18"/>
      <c r="Q240" s="18"/>
      <c r="R240" s="18"/>
    </row>
    <row r="241" spans="14:18" x14ac:dyDescent="0.2">
      <c r="N241" s="18"/>
      <c r="O241" s="18"/>
      <c r="P241" s="18"/>
      <c r="Q241" s="18"/>
      <c r="R241" s="18"/>
    </row>
    <row r="242" spans="14:18" x14ac:dyDescent="0.2">
      <c r="N242" s="18"/>
      <c r="O242" s="18"/>
      <c r="P242" s="18"/>
      <c r="Q242" s="18"/>
      <c r="R242" s="18"/>
    </row>
    <row r="243" spans="14:18" x14ac:dyDescent="0.2">
      <c r="N243" s="18"/>
      <c r="O243" s="18"/>
      <c r="P243" s="18"/>
      <c r="Q243" s="18"/>
      <c r="R243" s="18"/>
    </row>
    <row r="244" spans="14:18" x14ac:dyDescent="0.2">
      <c r="N244" s="18"/>
      <c r="O244" s="18"/>
      <c r="P244" s="18"/>
      <c r="Q244" s="18"/>
      <c r="R244" s="18"/>
    </row>
    <row r="245" spans="14:18" x14ac:dyDescent="0.2">
      <c r="N245" s="18"/>
      <c r="O245" s="18"/>
      <c r="P245" s="18"/>
      <c r="Q245" s="18"/>
      <c r="R245" s="18"/>
    </row>
    <row r="246" spans="14:18" x14ac:dyDescent="0.2">
      <c r="N246" s="18"/>
      <c r="O246" s="18"/>
      <c r="P246" s="18"/>
      <c r="Q246" s="18"/>
      <c r="R246" s="18"/>
    </row>
    <row r="247" spans="14:18" x14ac:dyDescent="0.2">
      <c r="N247" s="18"/>
      <c r="O247" s="18"/>
      <c r="P247" s="18"/>
      <c r="Q247" s="18"/>
      <c r="R247" s="18"/>
    </row>
    <row r="248" spans="14:18" x14ac:dyDescent="0.2">
      <c r="N248" s="18"/>
      <c r="O248" s="18"/>
      <c r="P248" s="18"/>
      <c r="Q248" s="18"/>
      <c r="R248" s="18"/>
    </row>
    <row r="249" spans="14:18" x14ac:dyDescent="0.2">
      <c r="N249" s="18"/>
      <c r="O249" s="18"/>
      <c r="P249" s="18"/>
      <c r="Q249" s="18"/>
      <c r="R249" s="18"/>
    </row>
    <row r="250" spans="14:18" x14ac:dyDescent="0.2">
      <c r="N250" s="18"/>
      <c r="O250" s="18"/>
      <c r="P250" s="18"/>
      <c r="Q250" s="18"/>
      <c r="R250" s="18"/>
    </row>
    <row r="251" spans="14:18" x14ac:dyDescent="0.2">
      <c r="N251" s="18"/>
      <c r="O251" s="18"/>
      <c r="P251" s="18"/>
      <c r="Q251" s="18"/>
      <c r="R251" s="18"/>
    </row>
    <row r="252" spans="14:18" x14ac:dyDescent="0.2">
      <c r="N252" s="18"/>
      <c r="O252" s="18"/>
      <c r="P252" s="18"/>
      <c r="Q252" s="18"/>
      <c r="R252" s="18"/>
    </row>
    <row r="253" spans="14:18" x14ac:dyDescent="0.2">
      <c r="N253" s="18"/>
      <c r="O253" s="18"/>
      <c r="P253" s="18"/>
      <c r="Q253" s="18"/>
      <c r="R253" s="18"/>
    </row>
    <row r="254" spans="14:18" x14ac:dyDescent="0.2">
      <c r="N254" s="18"/>
      <c r="O254" s="18"/>
      <c r="P254" s="18"/>
      <c r="Q254" s="18"/>
      <c r="R254" s="18"/>
    </row>
    <row r="255" spans="14:18" x14ac:dyDescent="0.2">
      <c r="N255" s="18"/>
      <c r="O255" s="18"/>
      <c r="P255" s="18"/>
      <c r="Q255" s="18"/>
      <c r="R255" s="18"/>
    </row>
    <row r="256" spans="14:18" x14ac:dyDescent="0.2">
      <c r="N256" s="18"/>
      <c r="O256" s="18"/>
      <c r="P256" s="18"/>
      <c r="Q256" s="18"/>
      <c r="R256" s="18"/>
    </row>
    <row r="257" spans="14:18" x14ac:dyDescent="0.2">
      <c r="N257" s="18"/>
      <c r="O257" s="18"/>
      <c r="P257" s="18"/>
      <c r="Q257" s="18"/>
      <c r="R257" s="18"/>
    </row>
    <row r="258" spans="14:18" x14ac:dyDescent="0.2">
      <c r="N258" s="18"/>
      <c r="O258" s="18"/>
      <c r="P258" s="18"/>
      <c r="Q258" s="18"/>
      <c r="R258" s="18"/>
    </row>
    <row r="259" spans="14:18" x14ac:dyDescent="0.2">
      <c r="N259" s="18"/>
      <c r="O259" s="18"/>
      <c r="P259" s="18"/>
      <c r="Q259" s="18"/>
      <c r="R259" s="18"/>
    </row>
    <row r="260" spans="14:18" x14ac:dyDescent="0.2">
      <c r="N260" s="18"/>
      <c r="O260" s="18"/>
      <c r="P260" s="18"/>
      <c r="Q260" s="18"/>
      <c r="R260" s="18"/>
    </row>
    <row r="261" spans="14:18" x14ac:dyDescent="0.2">
      <c r="N261" s="18"/>
      <c r="O261" s="18"/>
      <c r="P261" s="18"/>
      <c r="Q261" s="18"/>
      <c r="R261" s="18"/>
    </row>
    <row r="262" spans="14:18" x14ac:dyDescent="0.2">
      <c r="N262" s="18"/>
      <c r="O262" s="18"/>
      <c r="P262" s="18"/>
      <c r="Q262" s="18"/>
      <c r="R262" s="18"/>
    </row>
    <row r="263" spans="14:18" x14ac:dyDescent="0.2">
      <c r="N263" s="18"/>
      <c r="O263" s="18"/>
      <c r="P263" s="18"/>
      <c r="Q263" s="18"/>
      <c r="R263" s="18"/>
    </row>
    <row r="264" spans="14:18" x14ac:dyDescent="0.2">
      <c r="N264" s="18"/>
      <c r="O264" s="18"/>
      <c r="P264" s="18"/>
      <c r="Q264" s="18"/>
      <c r="R264" s="18"/>
    </row>
    <row r="265" spans="14:18" x14ac:dyDescent="0.2">
      <c r="N265" s="18"/>
      <c r="O265" s="18"/>
      <c r="P265" s="18"/>
      <c r="Q265" s="18"/>
      <c r="R265" s="18"/>
    </row>
    <row r="266" spans="14:18" x14ac:dyDescent="0.2">
      <c r="N266" s="18"/>
      <c r="O266" s="18"/>
      <c r="P266" s="18"/>
      <c r="Q266" s="18"/>
      <c r="R266" s="18"/>
    </row>
    <row r="267" spans="14:18" x14ac:dyDescent="0.2">
      <c r="N267" s="18"/>
      <c r="O267" s="18"/>
      <c r="P267" s="18"/>
      <c r="Q267" s="18"/>
      <c r="R267" s="18"/>
    </row>
    <row r="268" spans="14:18" x14ac:dyDescent="0.2">
      <c r="N268" s="18"/>
      <c r="O268" s="18"/>
      <c r="P268" s="18"/>
      <c r="Q268" s="18"/>
      <c r="R268" s="18"/>
    </row>
    <row r="269" spans="14:18" x14ac:dyDescent="0.2">
      <c r="N269" s="18"/>
      <c r="O269" s="18"/>
      <c r="P269" s="18"/>
      <c r="Q269" s="18"/>
      <c r="R269" s="18"/>
    </row>
    <row r="270" spans="14:18" x14ac:dyDescent="0.2">
      <c r="N270" s="18"/>
      <c r="O270" s="18"/>
      <c r="P270" s="18"/>
      <c r="Q270" s="18"/>
      <c r="R270" s="18"/>
    </row>
    <row r="271" spans="14:18" x14ac:dyDescent="0.2">
      <c r="N271" s="18"/>
      <c r="O271" s="18"/>
      <c r="P271" s="18"/>
      <c r="Q271" s="18"/>
      <c r="R271" s="18"/>
    </row>
    <row r="272" spans="14:18" x14ac:dyDescent="0.2">
      <c r="N272" s="18"/>
      <c r="O272" s="18"/>
      <c r="P272" s="18"/>
      <c r="Q272" s="18"/>
      <c r="R272" s="18"/>
    </row>
    <row r="273" spans="14:18" x14ac:dyDescent="0.2">
      <c r="N273" s="18"/>
      <c r="O273" s="18"/>
      <c r="P273" s="18"/>
      <c r="Q273" s="18"/>
      <c r="R273" s="18"/>
    </row>
    <row r="274" spans="14:18" x14ac:dyDescent="0.2">
      <c r="N274" s="18"/>
      <c r="O274" s="18"/>
      <c r="P274" s="18"/>
      <c r="Q274" s="18"/>
      <c r="R274" s="18"/>
    </row>
    <row r="275" spans="14:18" x14ac:dyDescent="0.2">
      <c r="N275" s="18"/>
      <c r="O275" s="18"/>
      <c r="P275" s="18"/>
      <c r="Q275" s="18"/>
      <c r="R275" s="18"/>
    </row>
    <row r="276" spans="14:18" x14ac:dyDescent="0.2">
      <c r="N276" s="18"/>
      <c r="O276" s="18"/>
      <c r="P276" s="18"/>
      <c r="Q276" s="18"/>
      <c r="R276" s="18"/>
    </row>
    <row r="277" spans="14:18" x14ac:dyDescent="0.2">
      <c r="N277" s="18"/>
      <c r="O277" s="18"/>
      <c r="P277" s="18"/>
      <c r="Q277" s="18"/>
      <c r="R277" s="18"/>
    </row>
    <row r="278" spans="14:18" x14ac:dyDescent="0.2">
      <c r="N278" s="18"/>
      <c r="O278" s="18"/>
      <c r="P278" s="18"/>
      <c r="Q278" s="18"/>
      <c r="R278" s="18"/>
    </row>
    <row r="279" spans="14:18" x14ac:dyDescent="0.2">
      <c r="N279" s="18"/>
      <c r="O279" s="18"/>
      <c r="P279" s="18"/>
      <c r="Q279" s="18"/>
      <c r="R279" s="18"/>
    </row>
    <row r="280" spans="14:18" x14ac:dyDescent="0.2">
      <c r="N280" s="18"/>
      <c r="O280" s="18"/>
      <c r="P280" s="18"/>
      <c r="Q280" s="18"/>
      <c r="R280" s="18"/>
    </row>
    <row r="281" spans="14:18" x14ac:dyDescent="0.2">
      <c r="N281" s="18"/>
      <c r="O281" s="18"/>
      <c r="P281" s="18"/>
      <c r="Q281" s="18"/>
      <c r="R281" s="18"/>
    </row>
    <row r="282" spans="14:18" x14ac:dyDescent="0.2">
      <c r="N282" s="18"/>
      <c r="O282" s="18"/>
      <c r="P282" s="18"/>
      <c r="Q282" s="18"/>
      <c r="R282" s="18"/>
    </row>
    <row r="283" spans="14:18" x14ac:dyDescent="0.2">
      <c r="N283" s="18"/>
      <c r="O283" s="18"/>
      <c r="P283" s="18"/>
      <c r="Q283" s="18"/>
      <c r="R283" s="18"/>
    </row>
    <row r="284" spans="14:18" x14ac:dyDescent="0.2">
      <c r="N284" s="18"/>
      <c r="O284" s="18"/>
      <c r="P284" s="18"/>
      <c r="Q284" s="18"/>
      <c r="R284" s="18"/>
    </row>
    <row r="285" spans="14:18" x14ac:dyDescent="0.2">
      <c r="N285" s="18"/>
      <c r="O285" s="18"/>
      <c r="P285" s="18"/>
      <c r="Q285" s="18"/>
      <c r="R285" s="18"/>
    </row>
    <row r="286" spans="14:18" x14ac:dyDescent="0.2">
      <c r="N286" s="18"/>
      <c r="O286" s="18"/>
      <c r="P286" s="18"/>
      <c r="Q286" s="18"/>
      <c r="R286" s="18"/>
    </row>
    <row r="287" spans="14:18" x14ac:dyDescent="0.2">
      <c r="N287" s="18"/>
      <c r="O287" s="18"/>
      <c r="P287" s="18"/>
      <c r="Q287" s="18"/>
      <c r="R287" s="18"/>
    </row>
    <row r="288" spans="14:18" x14ac:dyDescent="0.2">
      <c r="N288" s="18"/>
      <c r="O288" s="18"/>
      <c r="P288" s="18"/>
      <c r="Q288" s="18"/>
      <c r="R288" s="18"/>
    </row>
    <row r="289" spans="14:18" x14ac:dyDescent="0.2">
      <c r="N289" s="18"/>
      <c r="O289" s="18"/>
      <c r="P289" s="18"/>
      <c r="Q289" s="18"/>
      <c r="R289" s="18"/>
    </row>
    <row r="290" spans="14:18" x14ac:dyDescent="0.2">
      <c r="N290" s="18"/>
      <c r="O290" s="18"/>
      <c r="P290" s="18"/>
      <c r="Q290" s="18"/>
      <c r="R290" s="18"/>
    </row>
    <row r="291" spans="14:18" x14ac:dyDescent="0.2">
      <c r="N291" s="18"/>
      <c r="O291" s="18"/>
      <c r="P291" s="18"/>
      <c r="Q291" s="18"/>
      <c r="R291" s="18"/>
    </row>
    <row r="292" spans="14:18" x14ac:dyDescent="0.2">
      <c r="N292" s="18"/>
      <c r="O292" s="18"/>
      <c r="P292" s="18"/>
      <c r="Q292" s="18"/>
      <c r="R292" s="18"/>
    </row>
    <row r="293" spans="14:18" x14ac:dyDescent="0.2">
      <c r="N293" s="18"/>
      <c r="O293" s="18"/>
      <c r="P293" s="18"/>
      <c r="Q293" s="18"/>
      <c r="R293" s="18"/>
    </row>
    <row r="294" spans="14:18" x14ac:dyDescent="0.2">
      <c r="N294" s="18"/>
      <c r="O294" s="18"/>
      <c r="P294" s="18"/>
      <c r="Q294" s="18"/>
      <c r="R294" s="18"/>
    </row>
    <row r="295" spans="14:18" x14ac:dyDescent="0.2">
      <c r="N295" s="18"/>
      <c r="O295" s="18"/>
      <c r="P295" s="18"/>
      <c r="Q295" s="18"/>
      <c r="R295" s="18"/>
    </row>
    <row r="296" spans="14:18" x14ac:dyDescent="0.2">
      <c r="N296" s="18"/>
      <c r="O296" s="18"/>
      <c r="P296" s="18"/>
      <c r="Q296" s="18"/>
      <c r="R296" s="18"/>
    </row>
    <row r="297" spans="14:18" x14ac:dyDescent="0.2">
      <c r="N297" s="18"/>
      <c r="O297" s="18"/>
      <c r="P297" s="18"/>
      <c r="Q297" s="18"/>
      <c r="R297" s="18"/>
    </row>
    <row r="298" spans="14:18" x14ac:dyDescent="0.2">
      <c r="N298" s="18"/>
      <c r="O298" s="18"/>
      <c r="P298" s="18"/>
      <c r="Q298" s="18"/>
      <c r="R298" s="18"/>
    </row>
    <row r="299" spans="14:18" x14ac:dyDescent="0.2">
      <c r="N299" s="18"/>
      <c r="O299" s="18"/>
      <c r="P299" s="18"/>
      <c r="Q299" s="18"/>
      <c r="R299" s="18"/>
    </row>
    <row r="300" spans="14:18" x14ac:dyDescent="0.2">
      <c r="N300" s="18"/>
      <c r="O300" s="18"/>
      <c r="P300" s="18"/>
      <c r="Q300" s="18"/>
      <c r="R300" s="18"/>
    </row>
    <row r="301" spans="14:18" x14ac:dyDescent="0.2">
      <c r="N301" s="18"/>
      <c r="O301" s="18"/>
      <c r="P301" s="18"/>
      <c r="Q301" s="18"/>
      <c r="R301" s="18"/>
    </row>
    <row r="302" spans="14:18" x14ac:dyDescent="0.2">
      <c r="N302" s="18"/>
      <c r="O302" s="18"/>
      <c r="P302" s="18"/>
      <c r="Q302" s="18"/>
      <c r="R302" s="18"/>
    </row>
    <row r="303" spans="14:18" x14ac:dyDescent="0.2">
      <c r="N303" s="18"/>
      <c r="O303" s="18"/>
      <c r="P303" s="18"/>
      <c r="Q303" s="18"/>
      <c r="R303" s="18"/>
    </row>
    <row r="304" spans="14:18" x14ac:dyDescent="0.2">
      <c r="N304" s="18"/>
      <c r="O304" s="18"/>
      <c r="P304" s="18"/>
      <c r="Q304" s="18"/>
      <c r="R304" s="18"/>
    </row>
    <row r="305" spans="14:18" x14ac:dyDescent="0.2">
      <c r="N305" s="18"/>
      <c r="O305" s="18"/>
      <c r="P305" s="18"/>
      <c r="Q305" s="18"/>
      <c r="R305" s="18"/>
    </row>
    <row r="306" spans="14:18" x14ac:dyDescent="0.2">
      <c r="N306" s="18"/>
      <c r="O306" s="18"/>
      <c r="P306" s="18"/>
      <c r="Q306" s="18"/>
      <c r="R306" s="18"/>
    </row>
    <row r="307" spans="14:18" x14ac:dyDescent="0.2">
      <c r="N307" s="18"/>
      <c r="O307" s="18"/>
      <c r="P307" s="18"/>
      <c r="Q307" s="18"/>
      <c r="R307" s="18"/>
    </row>
    <row r="308" spans="14:18" x14ac:dyDescent="0.2">
      <c r="N308" s="18"/>
      <c r="O308" s="18"/>
      <c r="P308" s="18"/>
      <c r="Q308" s="18"/>
      <c r="R308" s="18"/>
    </row>
    <row r="309" spans="14:18" x14ac:dyDescent="0.2">
      <c r="N309" s="18"/>
      <c r="O309" s="18"/>
      <c r="P309" s="18"/>
      <c r="Q309" s="18"/>
      <c r="R309" s="18"/>
    </row>
    <row r="310" spans="14:18" x14ac:dyDescent="0.2">
      <c r="N310" s="18"/>
      <c r="O310" s="18"/>
      <c r="P310" s="18"/>
      <c r="Q310" s="18"/>
      <c r="R310" s="18"/>
    </row>
    <row r="311" spans="14:18" x14ac:dyDescent="0.2">
      <c r="N311" s="18"/>
      <c r="O311" s="18"/>
      <c r="P311" s="18"/>
      <c r="Q311" s="18"/>
      <c r="R311" s="18"/>
    </row>
    <row r="312" spans="14:18" x14ac:dyDescent="0.2">
      <c r="N312" s="18"/>
      <c r="O312" s="18"/>
      <c r="P312" s="18"/>
      <c r="Q312" s="18"/>
      <c r="R312" s="18"/>
    </row>
    <row r="313" spans="14:18" x14ac:dyDescent="0.2">
      <c r="N313" s="18"/>
      <c r="O313" s="18"/>
      <c r="P313" s="18"/>
      <c r="Q313" s="18"/>
      <c r="R313" s="18"/>
    </row>
    <row r="314" spans="14:18" x14ac:dyDescent="0.2">
      <c r="N314" s="18"/>
      <c r="O314" s="18"/>
      <c r="P314" s="18"/>
      <c r="Q314" s="18"/>
      <c r="R314" s="18"/>
    </row>
    <row r="315" spans="14:18" x14ac:dyDescent="0.2">
      <c r="N315" s="18"/>
      <c r="O315" s="18"/>
      <c r="P315" s="18"/>
      <c r="Q315" s="18"/>
      <c r="R315" s="18"/>
    </row>
    <row r="316" spans="14:18" x14ac:dyDescent="0.2">
      <c r="N316" s="18"/>
      <c r="O316" s="18"/>
      <c r="P316" s="18"/>
      <c r="Q316" s="18"/>
      <c r="R316" s="18"/>
    </row>
    <row r="317" spans="14:18" x14ac:dyDescent="0.2">
      <c r="N317" s="18"/>
      <c r="O317" s="18"/>
      <c r="P317" s="18"/>
      <c r="Q317" s="18"/>
      <c r="R317" s="18"/>
    </row>
    <row r="318" spans="14:18" x14ac:dyDescent="0.2">
      <c r="N318" s="18"/>
      <c r="O318" s="18"/>
      <c r="P318" s="18"/>
      <c r="Q318" s="18"/>
      <c r="R318" s="18"/>
    </row>
    <row r="319" spans="14:18" x14ac:dyDescent="0.2">
      <c r="N319" s="18"/>
      <c r="O319" s="18"/>
      <c r="P319" s="18"/>
      <c r="Q319" s="18"/>
      <c r="R319" s="18"/>
    </row>
    <row r="320" spans="14:18" x14ac:dyDescent="0.2">
      <c r="N320" s="18"/>
      <c r="O320" s="18"/>
      <c r="P320" s="18"/>
      <c r="Q320" s="18"/>
      <c r="R320" s="18"/>
    </row>
    <row r="321" spans="14:18" x14ac:dyDescent="0.2">
      <c r="N321" s="18"/>
      <c r="O321" s="18"/>
      <c r="P321" s="18"/>
      <c r="Q321" s="18"/>
      <c r="R321" s="18"/>
    </row>
    <row r="322" spans="14:18" x14ac:dyDescent="0.2">
      <c r="N322" s="18"/>
      <c r="O322" s="18"/>
      <c r="P322" s="18"/>
      <c r="Q322" s="18"/>
      <c r="R322" s="18"/>
    </row>
    <row r="323" spans="14:18" x14ac:dyDescent="0.2">
      <c r="N323" s="18"/>
      <c r="O323" s="18"/>
      <c r="P323" s="18"/>
      <c r="Q323" s="18"/>
      <c r="R323" s="18"/>
    </row>
    <row r="324" spans="14:18" x14ac:dyDescent="0.2">
      <c r="N324" s="18"/>
      <c r="O324" s="18"/>
      <c r="P324" s="18"/>
      <c r="Q324" s="18"/>
      <c r="R324" s="18"/>
    </row>
    <row r="325" spans="14:18" x14ac:dyDescent="0.2">
      <c r="N325" s="18"/>
      <c r="O325" s="18"/>
      <c r="P325" s="18"/>
      <c r="Q325" s="18"/>
      <c r="R325" s="18"/>
    </row>
    <row r="326" spans="14:18" x14ac:dyDescent="0.2">
      <c r="N326" s="18"/>
      <c r="O326" s="18"/>
      <c r="P326" s="18"/>
      <c r="Q326" s="18"/>
      <c r="R326" s="18"/>
    </row>
    <row r="327" spans="14:18" x14ac:dyDescent="0.2">
      <c r="N327" s="18"/>
      <c r="O327" s="18"/>
      <c r="P327" s="18"/>
      <c r="Q327" s="18"/>
      <c r="R327" s="18"/>
    </row>
    <row r="328" spans="14:18" x14ac:dyDescent="0.2">
      <c r="N328" s="18"/>
      <c r="O328" s="18"/>
      <c r="P328" s="18"/>
      <c r="Q328" s="18"/>
      <c r="R328" s="18"/>
    </row>
    <row r="329" spans="14:18" x14ac:dyDescent="0.2">
      <c r="N329" s="18"/>
      <c r="O329" s="18"/>
      <c r="P329" s="18"/>
      <c r="Q329" s="18"/>
      <c r="R329" s="18"/>
    </row>
    <row r="330" spans="14:18" x14ac:dyDescent="0.2">
      <c r="N330" s="18"/>
      <c r="O330" s="18"/>
      <c r="P330" s="18"/>
      <c r="Q330" s="18"/>
      <c r="R330" s="18"/>
    </row>
    <row r="331" spans="14:18" x14ac:dyDescent="0.2">
      <c r="N331" s="18"/>
      <c r="O331" s="18"/>
      <c r="P331" s="18"/>
      <c r="Q331" s="18"/>
      <c r="R331" s="18"/>
    </row>
    <row r="332" spans="14:18" x14ac:dyDescent="0.2">
      <c r="N332" s="18"/>
      <c r="O332" s="18"/>
      <c r="P332" s="18"/>
      <c r="Q332" s="18"/>
      <c r="R332" s="18"/>
    </row>
    <row r="333" spans="14:18" x14ac:dyDescent="0.2">
      <c r="N333" s="18"/>
      <c r="O333" s="18"/>
      <c r="P333" s="18"/>
      <c r="Q333" s="18"/>
      <c r="R333" s="18"/>
    </row>
    <row r="334" spans="14:18" x14ac:dyDescent="0.2">
      <c r="N334" s="18"/>
      <c r="O334" s="18"/>
      <c r="P334" s="18"/>
      <c r="Q334" s="18"/>
      <c r="R334" s="18"/>
    </row>
    <row r="335" spans="14:18" x14ac:dyDescent="0.2">
      <c r="N335" s="18"/>
      <c r="O335" s="18"/>
      <c r="P335" s="18"/>
      <c r="Q335" s="18"/>
      <c r="R335" s="18"/>
    </row>
    <row r="336" spans="14:18" x14ac:dyDescent="0.2">
      <c r="N336" s="18"/>
      <c r="O336" s="18"/>
      <c r="P336" s="18"/>
      <c r="Q336" s="18"/>
      <c r="R336" s="18"/>
    </row>
    <row r="337" spans="14:18" x14ac:dyDescent="0.2">
      <c r="N337" s="18"/>
      <c r="O337" s="18"/>
      <c r="P337" s="18"/>
      <c r="Q337" s="18"/>
      <c r="R337" s="18"/>
    </row>
    <row r="338" spans="14:18" x14ac:dyDescent="0.2">
      <c r="N338" s="18"/>
      <c r="O338" s="18"/>
      <c r="P338" s="18"/>
      <c r="Q338" s="18"/>
      <c r="R338" s="18"/>
    </row>
    <row r="339" spans="14:18" x14ac:dyDescent="0.2">
      <c r="N339" s="18"/>
      <c r="O339" s="18"/>
      <c r="P339" s="18"/>
      <c r="Q339" s="18"/>
      <c r="R339" s="18"/>
    </row>
    <row r="340" spans="14:18" x14ac:dyDescent="0.2">
      <c r="N340" s="18"/>
      <c r="O340" s="18"/>
      <c r="P340" s="18"/>
      <c r="Q340" s="18"/>
      <c r="R340" s="18"/>
    </row>
    <row r="341" spans="14:18" x14ac:dyDescent="0.2">
      <c r="N341" s="18"/>
      <c r="O341" s="18"/>
      <c r="P341" s="18"/>
      <c r="Q341" s="18"/>
      <c r="R341" s="18"/>
    </row>
    <row r="342" spans="14:18" x14ac:dyDescent="0.2">
      <c r="N342" s="18"/>
      <c r="O342" s="18"/>
      <c r="P342" s="18"/>
      <c r="Q342" s="18"/>
      <c r="R342" s="18"/>
    </row>
    <row r="343" spans="14:18" x14ac:dyDescent="0.2">
      <c r="N343" s="18"/>
      <c r="O343" s="18"/>
      <c r="P343" s="18"/>
      <c r="Q343" s="18"/>
      <c r="R343" s="18"/>
    </row>
    <row r="344" spans="14:18" x14ac:dyDescent="0.2">
      <c r="N344" s="18"/>
      <c r="O344" s="18"/>
      <c r="P344" s="18"/>
      <c r="Q344" s="18"/>
      <c r="R344" s="18"/>
    </row>
    <row r="345" spans="14:18" x14ac:dyDescent="0.2">
      <c r="N345" s="18"/>
      <c r="O345" s="18"/>
      <c r="P345" s="18"/>
      <c r="Q345" s="18"/>
      <c r="R345" s="18"/>
    </row>
    <row r="346" spans="14:18" x14ac:dyDescent="0.2">
      <c r="N346" s="18"/>
      <c r="O346" s="18"/>
      <c r="P346" s="18"/>
      <c r="Q346" s="18"/>
      <c r="R346" s="18"/>
    </row>
    <row r="347" spans="14:18" x14ac:dyDescent="0.2">
      <c r="N347" s="18"/>
      <c r="O347" s="18"/>
      <c r="P347" s="18"/>
      <c r="Q347" s="18"/>
      <c r="R347" s="18"/>
    </row>
    <row r="348" spans="14:18" x14ac:dyDescent="0.2">
      <c r="N348" s="18"/>
      <c r="O348" s="18"/>
      <c r="P348" s="18"/>
      <c r="Q348" s="18"/>
      <c r="R348" s="18"/>
    </row>
    <row r="349" spans="14:18" x14ac:dyDescent="0.2">
      <c r="N349" s="18"/>
      <c r="O349" s="18"/>
      <c r="P349" s="18"/>
      <c r="Q349" s="18"/>
      <c r="R349" s="18"/>
    </row>
    <row r="350" spans="14:18" x14ac:dyDescent="0.2">
      <c r="N350" s="18"/>
      <c r="O350" s="18"/>
      <c r="P350" s="18"/>
      <c r="Q350" s="18"/>
      <c r="R350" s="18"/>
    </row>
    <row r="351" spans="14:18" x14ac:dyDescent="0.2">
      <c r="N351" s="18"/>
      <c r="O351" s="18"/>
      <c r="P351" s="18"/>
      <c r="Q351" s="18"/>
      <c r="R351" s="18"/>
    </row>
    <row r="352" spans="14:18" x14ac:dyDescent="0.2">
      <c r="N352" s="18"/>
      <c r="O352" s="18"/>
      <c r="P352" s="18"/>
      <c r="Q352" s="18"/>
      <c r="R352" s="18"/>
    </row>
    <row r="353" spans="14:18" x14ac:dyDescent="0.2">
      <c r="N353" s="18"/>
      <c r="O353" s="18"/>
      <c r="P353" s="18"/>
      <c r="Q353" s="18"/>
      <c r="R353" s="18"/>
    </row>
    <row r="354" spans="14:18" x14ac:dyDescent="0.2">
      <c r="N354" s="18"/>
      <c r="O354" s="18"/>
      <c r="P354" s="18"/>
      <c r="Q354" s="18"/>
      <c r="R354" s="18"/>
    </row>
    <row r="355" spans="14:18" x14ac:dyDescent="0.2">
      <c r="N355" s="18"/>
      <c r="O355" s="18"/>
      <c r="P355" s="18"/>
      <c r="Q355" s="18"/>
      <c r="R355" s="18"/>
    </row>
    <row r="356" spans="14:18" x14ac:dyDescent="0.2">
      <c r="N356" s="18"/>
      <c r="O356" s="18"/>
      <c r="P356" s="18"/>
      <c r="Q356" s="18"/>
      <c r="R356" s="18"/>
    </row>
    <row r="357" spans="14:18" x14ac:dyDescent="0.2">
      <c r="N357" s="18"/>
      <c r="O357" s="18"/>
      <c r="P357" s="18"/>
      <c r="Q357" s="18"/>
      <c r="R357" s="18"/>
    </row>
    <row r="358" spans="14:18" x14ac:dyDescent="0.2">
      <c r="N358" s="18"/>
      <c r="O358" s="18"/>
      <c r="P358" s="18"/>
      <c r="Q358" s="18"/>
      <c r="R358" s="18"/>
    </row>
    <row r="359" spans="14:18" x14ac:dyDescent="0.2">
      <c r="N359" s="18"/>
      <c r="O359" s="18"/>
      <c r="P359" s="18"/>
      <c r="Q359" s="18"/>
      <c r="R359" s="18"/>
    </row>
    <row r="360" spans="14:18" x14ac:dyDescent="0.2">
      <c r="N360" s="18"/>
      <c r="O360" s="18"/>
      <c r="P360" s="18"/>
      <c r="Q360" s="18"/>
      <c r="R360" s="18"/>
    </row>
    <row r="361" spans="14:18" x14ac:dyDescent="0.2">
      <c r="N361" s="18"/>
      <c r="O361" s="18"/>
      <c r="P361" s="18"/>
      <c r="Q361" s="18"/>
      <c r="R361" s="18"/>
    </row>
    <row r="362" spans="14:18" x14ac:dyDescent="0.2">
      <c r="N362" s="18"/>
      <c r="O362" s="18"/>
      <c r="P362" s="18"/>
      <c r="Q362" s="18"/>
      <c r="R362" s="18"/>
    </row>
    <row r="363" spans="14:18" x14ac:dyDescent="0.2">
      <c r="N363" s="18"/>
      <c r="O363" s="18"/>
      <c r="P363" s="18"/>
      <c r="Q363" s="18"/>
      <c r="R363" s="18"/>
    </row>
    <row r="364" spans="14:18" x14ac:dyDescent="0.2">
      <c r="N364" s="18"/>
      <c r="O364" s="18"/>
      <c r="P364" s="18"/>
      <c r="Q364" s="18"/>
      <c r="R364" s="18"/>
    </row>
    <row r="365" spans="14:18" x14ac:dyDescent="0.2">
      <c r="N365" s="18"/>
      <c r="O365" s="18"/>
      <c r="P365" s="18"/>
      <c r="Q365" s="18"/>
      <c r="R365" s="18"/>
    </row>
    <row r="366" spans="14:18" x14ac:dyDescent="0.2">
      <c r="N366" s="18"/>
      <c r="O366" s="18"/>
      <c r="P366" s="18"/>
      <c r="Q366" s="18"/>
      <c r="R366" s="18"/>
    </row>
    <row r="367" spans="14:18" x14ac:dyDescent="0.2">
      <c r="N367" s="18"/>
      <c r="O367" s="18"/>
      <c r="P367" s="18"/>
      <c r="Q367" s="18"/>
      <c r="R367" s="18"/>
    </row>
    <row r="368" spans="14:18" x14ac:dyDescent="0.2">
      <c r="N368" s="18"/>
      <c r="O368" s="18"/>
      <c r="P368" s="18"/>
      <c r="Q368" s="18"/>
      <c r="R368" s="18"/>
    </row>
    <row r="369" spans="14:18" x14ac:dyDescent="0.2">
      <c r="N369" s="18"/>
      <c r="O369" s="18"/>
      <c r="P369" s="18"/>
      <c r="Q369" s="18"/>
      <c r="R369" s="18"/>
    </row>
    <row r="370" spans="14:18" x14ac:dyDescent="0.2">
      <c r="N370" s="18"/>
      <c r="O370" s="18"/>
      <c r="P370" s="18"/>
      <c r="Q370" s="18"/>
      <c r="R370" s="18"/>
    </row>
    <row r="371" spans="14:18" x14ac:dyDescent="0.2">
      <c r="N371" s="18"/>
      <c r="O371" s="18"/>
      <c r="P371" s="18"/>
      <c r="Q371" s="18"/>
      <c r="R371" s="18"/>
    </row>
    <row r="372" spans="14:18" x14ac:dyDescent="0.2">
      <c r="N372" s="18"/>
      <c r="O372" s="18"/>
      <c r="P372" s="18"/>
      <c r="Q372" s="18"/>
      <c r="R372" s="18"/>
    </row>
    <row r="373" spans="14:18" x14ac:dyDescent="0.2">
      <c r="N373" s="18"/>
      <c r="O373" s="18"/>
      <c r="P373" s="18"/>
      <c r="Q373" s="18"/>
      <c r="R373" s="18"/>
    </row>
    <row r="374" spans="14:18" x14ac:dyDescent="0.2">
      <c r="N374" s="18"/>
      <c r="O374" s="18"/>
      <c r="P374" s="18"/>
      <c r="Q374" s="18"/>
      <c r="R374" s="18"/>
    </row>
    <row r="375" spans="14:18" x14ac:dyDescent="0.2">
      <c r="N375" s="18"/>
      <c r="O375" s="18"/>
      <c r="P375" s="18"/>
      <c r="Q375" s="18"/>
      <c r="R375" s="18"/>
    </row>
    <row r="376" spans="14:18" x14ac:dyDescent="0.2">
      <c r="N376" s="18"/>
      <c r="O376" s="18"/>
      <c r="P376" s="18"/>
      <c r="Q376" s="18"/>
      <c r="R376" s="18"/>
    </row>
    <row r="377" spans="14:18" x14ac:dyDescent="0.2">
      <c r="N377" s="18"/>
      <c r="O377" s="18"/>
      <c r="P377" s="18"/>
      <c r="Q377" s="18"/>
      <c r="R377" s="18"/>
    </row>
    <row r="378" spans="14:18" x14ac:dyDescent="0.2">
      <c r="N378" s="18"/>
      <c r="O378" s="18"/>
      <c r="P378" s="18"/>
      <c r="Q378" s="18"/>
      <c r="R378" s="18"/>
    </row>
    <row r="379" spans="14:18" x14ac:dyDescent="0.2">
      <c r="N379" s="18"/>
      <c r="O379" s="18"/>
      <c r="P379" s="18"/>
      <c r="Q379" s="18"/>
      <c r="R379" s="18"/>
    </row>
    <row r="380" spans="14:18" x14ac:dyDescent="0.2">
      <c r="N380" s="18"/>
      <c r="O380" s="18"/>
      <c r="P380" s="18"/>
      <c r="Q380" s="18"/>
      <c r="R380" s="18"/>
    </row>
    <row r="381" spans="14:18" x14ac:dyDescent="0.2">
      <c r="N381" s="18"/>
      <c r="O381" s="18"/>
      <c r="P381" s="18"/>
      <c r="Q381" s="18"/>
      <c r="R381" s="18"/>
    </row>
    <row r="382" spans="14:18" x14ac:dyDescent="0.2">
      <c r="N382" s="18"/>
      <c r="O382" s="18"/>
      <c r="P382" s="18"/>
      <c r="Q382" s="18"/>
      <c r="R382" s="18"/>
    </row>
    <row r="383" spans="14:18" x14ac:dyDescent="0.2">
      <c r="N383" s="18"/>
      <c r="O383" s="18"/>
      <c r="P383" s="18"/>
      <c r="Q383" s="18"/>
      <c r="R383" s="18"/>
    </row>
    <row r="384" spans="14:18" x14ac:dyDescent="0.2">
      <c r="N384" s="18"/>
      <c r="O384" s="18"/>
      <c r="P384" s="18"/>
      <c r="Q384" s="18"/>
      <c r="R384" s="18"/>
    </row>
    <row r="385" spans="14:18" x14ac:dyDescent="0.2">
      <c r="N385" s="18"/>
      <c r="O385" s="18"/>
      <c r="P385" s="18"/>
      <c r="Q385" s="18"/>
      <c r="R385" s="18"/>
    </row>
    <row r="386" spans="14:18" x14ac:dyDescent="0.2">
      <c r="N386" s="18"/>
      <c r="O386" s="18"/>
      <c r="P386" s="18"/>
      <c r="Q386" s="18"/>
      <c r="R386" s="18"/>
    </row>
    <row r="387" spans="14:18" x14ac:dyDescent="0.2">
      <c r="N387" s="18"/>
      <c r="O387" s="18"/>
      <c r="P387" s="18"/>
      <c r="Q387" s="18"/>
      <c r="R387" s="18"/>
    </row>
    <row r="388" spans="14:18" x14ac:dyDescent="0.2">
      <c r="N388" s="18"/>
      <c r="O388" s="18"/>
      <c r="P388" s="18"/>
      <c r="Q388" s="18"/>
      <c r="R388" s="18"/>
    </row>
    <row r="389" spans="14:18" x14ac:dyDescent="0.2">
      <c r="N389" s="18"/>
      <c r="O389" s="18"/>
      <c r="P389" s="18"/>
      <c r="Q389" s="18"/>
      <c r="R389" s="18"/>
    </row>
    <row r="390" spans="14:18" x14ac:dyDescent="0.2">
      <c r="N390" s="18"/>
      <c r="O390" s="18"/>
      <c r="P390" s="18"/>
      <c r="Q390" s="18"/>
      <c r="R390" s="18"/>
    </row>
    <row r="391" spans="14:18" x14ac:dyDescent="0.2">
      <c r="N391" s="18"/>
      <c r="O391" s="18"/>
      <c r="P391" s="18"/>
      <c r="Q391" s="18"/>
      <c r="R391" s="18"/>
    </row>
    <row r="392" spans="14:18" x14ac:dyDescent="0.2">
      <c r="N392" s="18"/>
      <c r="O392" s="18"/>
      <c r="P392" s="18"/>
      <c r="Q392" s="18"/>
      <c r="R392" s="18"/>
    </row>
    <row r="393" spans="14:18" x14ac:dyDescent="0.2">
      <c r="N393" s="18"/>
      <c r="O393" s="18"/>
      <c r="P393" s="18"/>
      <c r="Q393" s="18"/>
      <c r="R393" s="18"/>
    </row>
    <row r="394" spans="14:18" x14ac:dyDescent="0.2">
      <c r="N394" s="18"/>
      <c r="O394" s="18"/>
      <c r="P394" s="18"/>
      <c r="Q394" s="18"/>
      <c r="R394" s="18"/>
    </row>
    <row r="395" spans="14:18" x14ac:dyDescent="0.2">
      <c r="N395" s="18"/>
      <c r="O395" s="18"/>
      <c r="P395" s="18"/>
      <c r="Q395" s="18"/>
      <c r="R395" s="18"/>
    </row>
    <row r="396" spans="14:18" x14ac:dyDescent="0.2">
      <c r="N396" s="18"/>
      <c r="O396" s="18"/>
      <c r="P396" s="18"/>
      <c r="Q396" s="18"/>
      <c r="R396" s="18"/>
    </row>
    <row r="397" spans="14:18" x14ac:dyDescent="0.2">
      <c r="N397" s="18"/>
      <c r="O397" s="18"/>
      <c r="P397" s="18"/>
      <c r="Q397" s="18"/>
      <c r="R397" s="18"/>
    </row>
    <row r="398" spans="14:18" x14ac:dyDescent="0.2">
      <c r="N398" s="18"/>
      <c r="O398" s="18"/>
      <c r="P398" s="18"/>
      <c r="Q398" s="18"/>
      <c r="R398" s="18"/>
    </row>
    <row r="399" spans="14:18" x14ac:dyDescent="0.2">
      <c r="N399" s="18"/>
      <c r="O399" s="18"/>
      <c r="P399" s="18"/>
      <c r="Q399" s="18"/>
      <c r="R399" s="18"/>
    </row>
    <row r="400" spans="14:18" x14ac:dyDescent="0.2">
      <c r="N400" s="18"/>
      <c r="O400" s="18"/>
      <c r="P400" s="18"/>
      <c r="Q400" s="18"/>
      <c r="R400" s="18"/>
    </row>
    <row r="401" spans="14:18" x14ac:dyDescent="0.2">
      <c r="N401" s="18"/>
      <c r="O401" s="18"/>
      <c r="P401" s="18"/>
      <c r="Q401" s="18"/>
      <c r="R401" s="18"/>
    </row>
    <row r="402" spans="14:18" x14ac:dyDescent="0.2">
      <c r="N402" s="18"/>
      <c r="O402" s="18"/>
      <c r="P402" s="18"/>
      <c r="Q402" s="18"/>
      <c r="R402" s="18"/>
    </row>
    <row r="403" spans="14:18" x14ac:dyDescent="0.2">
      <c r="N403" s="18"/>
      <c r="O403" s="18"/>
      <c r="P403" s="18"/>
      <c r="Q403" s="18"/>
      <c r="R403" s="18"/>
    </row>
    <row r="404" spans="14:18" x14ac:dyDescent="0.2">
      <c r="N404" s="18"/>
      <c r="O404" s="18"/>
      <c r="P404" s="18"/>
      <c r="Q404" s="18"/>
      <c r="R404" s="18"/>
    </row>
    <row r="405" spans="14:18" x14ac:dyDescent="0.2">
      <c r="N405" s="18"/>
      <c r="O405" s="18"/>
      <c r="P405" s="18"/>
      <c r="Q405" s="18"/>
      <c r="R405" s="18"/>
    </row>
    <row r="406" spans="14:18" x14ac:dyDescent="0.2">
      <c r="N406" s="18"/>
      <c r="O406" s="18"/>
      <c r="P406" s="18"/>
      <c r="Q406" s="18"/>
      <c r="R406" s="18"/>
    </row>
    <row r="407" spans="14:18" x14ac:dyDescent="0.2">
      <c r="N407" s="18"/>
      <c r="O407" s="18"/>
      <c r="P407" s="18"/>
      <c r="Q407" s="18"/>
      <c r="R407" s="18"/>
    </row>
    <row r="408" spans="14:18" x14ac:dyDescent="0.2">
      <c r="N408" s="18"/>
      <c r="O408" s="18"/>
      <c r="P408" s="18"/>
      <c r="Q408" s="18"/>
      <c r="R408" s="18"/>
    </row>
    <row r="409" spans="14:18" x14ac:dyDescent="0.2">
      <c r="N409" s="18"/>
      <c r="O409" s="18"/>
      <c r="P409" s="18"/>
      <c r="Q409" s="18"/>
      <c r="R409" s="18"/>
    </row>
    <row r="410" spans="14:18" x14ac:dyDescent="0.2">
      <c r="N410" s="18"/>
      <c r="O410" s="18"/>
      <c r="P410" s="18"/>
      <c r="Q410" s="18"/>
      <c r="R410" s="18"/>
    </row>
    <row r="411" spans="14:18" x14ac:dyDescent="0.2">
      <c r="N411" s="18"/>
      <c r="O411" s="18"/>
      <c r="P411" s="18"/>
      <c r="Q411" s="18"/>
      <c r="R411" s="18"/>
    </row>
    <row r="412" spans="14:18" x14ac:dyDescent="0.2">
      <c r="N412" s="18"/>
      <c r="O412" s="18"/>
      <c r="P412" s="18"/>
      <c r="Q412" s="18"/>
      <c r="R412" s="18"/>
    </row>
    <row r="413" spans="14:18" x14ac:dyDescent="0.2">
      <c r="N413" s="18"/>
      <c r="O413" s="18"/>
      <c r="P413" s="18"/>
      <c r="Q413" s="18"/>
      <c r="R413" s="18"/>
    </row>
    <row r="414" spans="14:18" x14ac:dyDescent="0.2">
      <c r="N414" s="18"/>
      <c r="O414" s="18"/>
      <c r="P414" s="18"/>
      <c r="Q414" s="18"/>
      <c r="R414" s="18"/>
    </row>
    <row r="415" spans="14:18" x14ac:dyDescent="0.2">
      <c r="N415" s="18"/>
      <c r="O415" s="18"/>
      <c r="P415" s="18"/>
      <c r="Q415" s="18"/>
      <c r="R415" s="18"/>
    </row>
    <row r="416" spans="14:18" x14ac:dyDescent="0.2">
      <c r="N416" s="18"/>
      <c r="O416" s="18"/>
      <c r="P416" s="18"/>
      <c r="Q416" s="18"/>
      <c r="R416" s="18"/>
    </row>
    <row r="417" spans="14:18" x14ac:dyDescent="0.2">
      <c r="N417" s="18"/>
      <c r="O417" s="18"/>
      <c r="P417" s="18"/>
      <c r="Q417" s="18"/>
      <c r="R417" s="18"/>
    </row>
    <row r="418" spans="14:18" x14ac:dyDescent="0.2">
      <c r="N418" s="18"/>
      <c r="O418" s="18"/>
      <c r="P418" s="18"/>
      <c r="Q418" s="18"/>
      <c r="R418" s="18"/>
    </row>
    <row r="419" spans="14:18" x14ac:dyDescent="0.2">
      <c r="N419" s="18"/>
      <c r="O419" s="18"/>
      <c r="P419" s="18"/>
      <c r="Q419" s="18"/>
      <c r="R419" s="18"/>
    </row>
    <row r="420" spans="14:18" x14ac:dyDescent="0.2">
      <c r="N420" s="18"/>
      <c r="O420" s="18"/>
      <c r="P420" s="18"/>
      <c r="Q420" s="18"/>
      <c r="R420" s="18"/>
    </row>
    <row r="421" spans="14:18" x14ac:dyDescent="0.2">
      <c r="N421" s="18"/>
      <c r="O421" s="18"/>
      <c r="P421" s="18"/>
      <c r="Q421" s="18"/>
      <c r="R421" s="18"/>
    </row>
    <row r="422" spans="14:18" x14ac:dyDescent="0.2">
      <c r="N422" s="18"/>
      <c r="O422" s="18"/>
      <c r="P422" s="18"/>
      <c r="Q422" s="18"/>
      <c r="R422" s="18"/>
    </row>
    <row r="423" spans="14:18" x14ac:dyDescent="0.2">
      <c r="N423" s="18"/>
      <c r="O423" s="18"/>
      <c r="P423" s="18"/>
      <c r="Q423" s="18"/>
      <c r="R423" s="18"/>
    </row>
    <row r="424" spans="14:18" x14ac:dyDescent="0.2">
      <c r="N424" s="18"/>
      <c r="O424" s="18"/>
      <c r="P424" s="18"/>
      <c r="Q424" s="18"/>
      <c r="R424" s="18"/>
    </row>
    <row r="425" spans="14:18" x14ac:dyDescent="0.2">
      <c r="N425" s="18"/>
      <c r="O425" s="18"/>
      <c r="P425" s="18"/>
      <c r="Q425" s="18"/>
      <c r="R425" s="18"/>
    </row>
    <row r="426" spans="14:18" x14ac:dyDescent="0.2">
      <c r="N426" s="18"/>
      <c r="O426" s="18"/>
      <c r="P426" s="18"/>
      <c r="Q426" s="18"/>
      <c r="R426" s="18"/>
    </row>
    <row r="427" spans="14:18" x14ac:dyDescent="0.2">
      <c r="N427" s="18"/>
      <c r="O427" s="18"/>
      <c r="P427" s="18"/>
      <c r="Q427" s="18"/>
      <c r="R427" s="18"/>
    </row>
    <row r="428" spans="14:18" x14ac:dyDescent="0.2">
      <c r="N428" s="18"/>
      <c r="O428" s="18"/>
      <c r="P428" s="18"/>
      <c r="Q428" s="18"/>
      <c r="R428" s="18"/>
    </row>
    <row r="429" spans="14:18" x14ac:dyDescent="0.2">
      <c r="N429" s="18"/>
      <c r="O429" s="18"/>
      <c r="P429" s="18"/>
      <c r="Q429" s="18"/>
      <c r="R429" s="18"/>
    </row>
    <row r="430" spans="14:18" x14ac:dyDescent="0.2">
      <c r="N430" s="18"/>
      <c r="O430" s="18"/>
      <c r="P430" s="18"/>
      <c r="Q430" s="18"/>
      <c r="R430" s="18"/>
    </row>
    <row r="431" spans="14:18" x14ac:dyDescent="0.2">
      <c r="N431" s="18"/>
      <c r="O431" s="18"/>
      <c r="P431" s="18"/>
      <c r="Q431" s="18"/>
      <c r="R431" s="18"/>
    </row>
    <row r="432" spans="14:18" x14ac:dyDescent="0.2">
      <c r="N432" s="18"/>
      <c r="O432" s="18"/>
      <c r="P432" s="18"/>
      <c r="Q432" s="18"/>
      <c r="R432" s="18"/>
    </row>
    <row r="433" spans="14:18" x14ac:dyDescent="0.2">
      <c r="N433" s="18"/>
      <c r="O433" s="18"/>
      <c r="P433" s="18"/>
      <c r="Q433" s="18"/>
      <c r="R433" s="18"/>
    </row>
    <row r="434" spans="14:18" x14ac:dyDescent="0.2">
      <c r="N434" s="18"/>
      <c r="O434" s="18"/>
      <c r="P434" s="18"/>
      <c r="Q434" s="18"/>
      <c r="R434" s="18"/>
    </row>
    <row r="435" spans="14:18" x14ac:dyDescent="0.2">
      <c r="N435" s="18"/>
      <c r="O435" s="18"/>
      <c r="P435" s="18"/>
      <c r="Q435" s="18"/>
      <c r="R435" s="18"/>
    </row>
    <row r="436" spans="14:18" x14ac:dyDescent="0.2">
      <c r="N436" s="18"/>
      <c r="O436" s="18"/>
      <c r="P436" s="18"/>
      <c r="Q436" s="18"/>
      <c r="R436" s="18"/>
    </row>
    <row r="437" spans="14:18" x14ac:dyDescent="0.2">
      <c r="N437" s="18"/>
      <c r="O437" s="18"/>
      <c r="P437" s="18"/>
      <c r="Q437" s="18"/>
      <c r="R437" s="18"/>
    </row>
    <row r="438" spans="14:18" x14ac:dyDescent="0.2">
      <c r="N438" s="18"/>
      <c r="O438" s="18"/>
      <c r="P438" s="18"/>
      <c r="Q438" s="18"/>
      <c r="R438" s="18"/>
    </row>
    <row r="439" spans="14:18" x14ac:dyDescent="0.2">
      <c r="N439" s="18"/>
      <c r="O439" s="18"/>
      <c r="P439" s="18"/>
      <c r="Q439" s="18"/>
      <c r="R439" s="18"/>
    </row>
    <row r="440" spans="14:18" x14ac:dyDescent="0.2">
      <c r="N440" s="18"/>
      <c r="O440" s="18"/>
      <c r="P440" s="18"/>
      <c r="Q440" s="18"/>
      <c r="R440" s="18"/>
    </row>
    <row r="441" spans="14:18" x14ac:dyDescent="0.2">
      <c r="N441" s="18"/>
      <c r="O441" s="18"/>
      <c r="P441" s="18"/>
      <c r="Q441" s="18"/>
      <c r="R441" s="18"/>
    </row>
    <row r="442" spans="14:18" x14ac:dyDescent="0.2">
      <c r="N442" s="18"/>
      <c r="O442" s="18"/>
      <c r="P442" s="18"/>
      <c r="Q442" s="18"/>
      <c r="R442" s="18"/>
    </row>
    <row r="443" spans="14:18" x14ac:dyDescent="0.2">
      <c r="N443" s="18"/>
      <c r="O443" s="18"/>
      <c r="P443" s="18"/>
      <c r="Q443" s="18"/>
      <c r="R443" s="18"/>
    </row>
    <row r="444" spans="14:18" x14ac:dyDescent="0.2">
      <c r="N444" s="18"/>
      <c r="O444" s="18"/>
      <c r="P444" s="18"/>
      <c r="Q444" s="18"/>
      <c r="R444" s="18"/>
    </row>
    <row r="445" spans="14:18" x14ac:dyDescent="0.2">
      <c r="N445" s="18"/>
      <c r="O445" s="18"/>
      <c r="P445" s="18"/>
      <c r="Q445" s="18"/>
      <c r="R445" s="18"/>
    </row>
    <row r="446" spans="14:18" x14ac:dyDescent="0.2">
      <c r="N446" s="18"/>
      <c r="O446" s="18"/>
      <c r="P446" s="18"/>
      <c r="Q446" s="18"/>
      <c r="R446" s="18"/>
    </row>
    <row r="447" spans="14:18" x14ac:dyDescent="0.2">
      <c r="N447" s="18"/>
      <c r="O447" s="18"/>
      <c r="P447" s="18"/>
      <c r="Q447" s="18"/>
      <c r="R447" s="18"/>
    </row>
    <row r="448" spans="14:18" x14ac:dyDescent="0.2">
      <c r="N448" s="18"/>
      <c r="O448" s="18"/>
      <c r="P448" s="18"/>
      <c r="Q448" s="18"/>
      <c r="R448" s="18"/>
    </row>
    <row r="449" spans="14:18" x14ac:dyDescent="0.2">
      <c r="N449" s="18"/>
      <c r="O449" s="18"/>
      <c r="P449" s="18"/>
      <c r="Q449" s="18"/>
      <c r="R449" s="18"/>
    </row>
    <row r="450" spans="14:18" x14ac:dyDescent="0.2">
      <c r="N450" s="18"/>
      <c r="O450" s="18"/>
      <c r="P450" s="18"/>
      <c r="Q450" s="18"/>
      <c r="R450" s="18"/>
    </row>
    <row r="451" spans="14:18" x14ac:dyDescent="0.2">
      <c r="N451" s="18"/>
      <c r="O451" s="18"/>
      <c r="P451" s="18"/>
      <c r="Q451" s="18"/>
      <c r="R451" s="18"/>
    </row>
    <row r="452" spans="14:18" x14ac:dyDescent="0.2">
      <c r="N452" s="18"/>
      <c r="O452" s="18"/>
      <c r="P452" s="18"/>
      <c r="Q452" s="18"/>
      <c r="R452" s="18"/>
    </row>
    <row r="453" spans="14:18" x14ac:dyDescent="0.2">
      <c r="N453" s="18"/>
      <c r="O453" s="18"/>
      <c r="P453" s="18"/>
      <c r="Q453" s="18"/>
      <c r="R453" s="18"/>
    </row>
    <row r="454" spans="14:18" x14ac:dyDescent="0.2">
      <c r="N454" s="18"/>
      <c r="O454" s="18"/>
      <c r="P454" s="18"/>
      <c r="Q454" s="18"/>
      <c r="R454" s="18"/>
    </row>
    <row r="455" spans="14:18" x14ac:dyDescent="0.2">
      <c r="N455" s="18"/>
      <c r="O455" s="18"/>
      <c r="P455" s="18"/>
      <c r="Q455" s="18"/>
      <c r="R455" s="18"/>
    </row>
    <row r="456" spans="14:18" x14ac:dyDescent="0.2">
      <c r="N456" s="18"/>
      <c r="O456" s="18"/>
      <c r="P456" s="18"/>
      <c r="Q456" s="18"/>
      <c r="R456" s="18"/>
    </row>
    <row r="457" spans="14:18" x14ac:dyDescent="0.2">
      <c r="N457" s="18"/>
      <c r="O457" s="18"/>
      <c r="P457" s="18"/>
      <c r="Q457" s="18"/>
      <c r="R457" s="18"/>
    </row>
    <row r="458" spans="14:18" x14ac:dyDescent="0.2">
      <c r="N458" s="18"/>
      <c r="O458" s="18"/>
      <c r="P458" s="18"/>
      <c r="Q458" s="18"/>
      <c r="R458" s="18"/>
    </row>
    <row r="459" spans="14:18" x14ac:dyDescent="0.2">
      <c r="N459" s="18"/>
      <c r="O459" s="18"/>
      <c r="P459" s="18"/>
      <c r="Q459" s="18"/>
      <c r="R459" s="18"/>
    </row>
    <row r="460" spans="14:18" x14ac:dyDescent="0.2">
      <c r="N460" s="18"/>
      <c r="O460" s="18"/>
      <c r="P460" s="18"/>
      <c r="Q460" s="18"/>
      <c r="R460" s="18"/>
    </row>
    <row r="461" spans="14:18" x14ac:dyDescent="0.2">
      <c r="N461" s="18"/>
      <c r="O461" s="18"/>
      <c r="P461" s="18"/>
      <c r="Q461" s="18"/>
      <c r="R461" s="18"/>
    </row>
    <row r="462" spans="14:18" x14ac:dyDescent="0.2">
      <c r="N462" s="18"/>
      <c r="O462" s="18"/>
      <c r="P462" s="18"/>
      <c r="Q462" s="18"/>
      <c r="R462" s="18"/>
    </row>
    <row r="463" spans="14:18" x14ac:dyDescent="0.2">
      <c r="N463" s="18"/>
      <c r="O463" s="18"/>
      <c r="P463" s="18"/>
      <c r="Q463" s="18"/>
      <c r="R463" s="18"/>
    </row>
    <row r="464" spans="14:18" x14ac:dyDescent="0.2">
      <c r="N464" s="18"/>
      <c r="O464" s="18"/>
      <c r="P464" s="18"/>
      <c r="Q464" s="18"/>
      <c r="R464" s="18"/>
    </row>
    <row r="465" spans="14:18" x14ac:dyDescent="0.2">
      <c r="N465" s="18"/>
      <c r="O465" s="18"/>
      <c r="P465" s="18"/>
      <c r="Q465" s="18"/>
      <c r="R465" s="18"/>
    </row>
    <row r="466" spans="14:18" x14ac:dyDescent="0.2">
      <c r="N466" s="18"/>
      <c r="O466" s="18"/>
      <c r="P466" s="18"/>
      <c r="Q466" s="18"/>
      <c r="R466" s="18"/>
    </row>
    <row r="467" spans="14:18" x14ac:dyDescent="0.2">
      <c r="N467" s="18"/>
      <c r="O467" s="18"/>
      <c r="P467" s="18"/>
      <c r="Q467" s="18"/>
      <c r="R467" s="18"/>
    </row>
    <row r="468" spans="14:18" x14ac:dyDescent="0.2">
      <c r="N468" s="18"/>
      <c r="O468" s="18"/>
      <c r="P468" s="18"/>
      <c r="Q468" s="18"/>
      <c r="R468" s="18"/>
    </row>
    <row r="469" spans="14:18" x14ac:dyDescent="0.2">
      <c r="N469" s="18"/>
      <c r="O469" s="18"/>
      <c r="P469" s="18"/>
      <c r="Q469" s="18"/>
      <c r="R469" s="18"/>
    </row>
    <row r="470" spans="14:18" x14ac:dyDescent="0.2">
      <c r="N470" s="18"/>
      <c r="O470" s="18"/>
      <c r="P470" s="18"/>
      <c r="Q470" s="18"/>
      <c r="R470" s="18"/>
    </row>
    <row r="471" spans="14:18" x14ac:dyDescent="0.2">
      <c r="N471" s="18"/>
      <c r="O471" s="18"/>
      <c r="P471" s="18"/>
      <c r="Q471" s="18"/>
      <c r="R471" s="18"/>
    </row>
    <row r="472" spans="14:18" x14ac:dyDescent="0.2">
      <c r="N472" s="18"/>
      <c r="O472" s="18"/>
      <c r="P472" s="18"/>
      <c r="Q472" s="18"/>
      <c r="R472" s="18"/>
    </row>
    <row r="473" spans="14:18" x14ac:dyDescent="0.2">
      <c r="N473" s="18"/>
      <c r="O473" s="18"/>
      <c r="P473" s="18"/>
      <c r="Q473" s="18"/>
      <c r="R473" s="18"/>
    </row>
    <row r="474" spans="14:18" x14ac:dyDescent="0.2">
      <c r="N474" s="18"/>
      <c r="O474" s="18"/>
      <c r="P474" s="18"/>
      <c r="Q474" s="18"/>
      <c r="R474" s="18"/>
    </row>
    <row r="475" spans="14:18" x14ac:dyDescent="0.2">
      <c r="N475" s="18"/>
      <c r="O475" s="18"/>
      <c r="P475" s="18"/>
      <c r="Q475" s="18"/>
      <c r="R475" s="18"/>
    </row>
    <row r="476" spans="14:18" x14ac:dyDescent="0.2">
      <c r="N476" s="18"/>
      <c r="O476" s="18"/>
      <c r="P476" s="18"/>
      <c r="Q476" s="18"/>
      <c r="R476" s="18"/>
    </row>
    <row r="477" spans="14:18" x14ac:dyDescent="0.2">
      <c r="N477" s="18"/>
      <c r="O477" s="18"/>
      <c r="P477" s="18"/>
      <c r="Q477" s="18"/>
      <c r="R477" s="18"/>
    </row>
    <row r="478" spans="14:18" x14ac:dyDescent="0.2">
      <c r="N478" s="18"/>
      <c r="O478" s="18"/>
      <c r="P478" s="18"/>
      <c r="Q478" s="18"/>
      <c r="R478" s="18"/>
    </row>
    <row r="479" spans="14:18" x14ac:dyDescent="0.2">
      <c r="N479" s="18"/>
      <c r="O479" s="18"/>
      <c r="P479" s="18"/>
      <c r="Q479" s="18"/>
      <c r="R479" s="18"/>
    </row>
    <row r="480" spans="14:18" x14ac:dyDescent="0.2">
      <c r="N480" s="18"/>
      <c r="O480" s="18"/>
      <c r="P480" s="18"/>
      <c r="Q480" s="18"/>
      <c r="R480" s="18"/>
    </row>
    <row r="481" spans="14:18" x14ac:dyDescent="0.2">
      <c r="N481" s="18"/>
      <c r="O481" s="18"/>
      <c r="P481" s="18"/>
      <c r="Q481" s="18"/>
      <c r="R481" s="18"/>
    </row>
    <row r="482" spans="14:18" x14ac:dyDescent="0.2">
      <c r="N482" s="18"/>
      <c r="O482" s="18"/>
      <c r="P482" s="18"/>
      <c r="Q482" s="18"/>
      <c r="R482" s="18"/>
    </row>
    <row r="483" spans="14:18" x14ac:dyDescent="0.2">
      <c r="N483" s="18"/>
      <c r="O483" s="18"/>
      <c r="P483" s="18"/>
      <c r="Q483" s="18"/>
      <c r="R483" s="18"/>
    </row>
    <row r="484" spans="14:18" x14ac:dyDescent="0.2">
      <c r="N484" s="18"/>
      <c r="O484" s="18"/>
      <c r="P484" s="18"/>
      <c r="Q484" s="18"/>
      <c r="R484" s="18"/>
    </row>
    <row r="485" spans="14:18" x14ac:dyDescent="0.2">
      <c r="N485" s="18"/>
      <c r="O485" s="18"/>
      <c r="P485" s="18"/>
      <c r="Q485" s="18"/>
      <c r="R485" s="18"/>
    </row>
    <row r="486" spans="14:18" x14ac:dyDescent="0.2">
      <c r="N486" s="18"/>
      <c r="O486" s="18"/>
      <c r="P486" s="18"/>
      <c r="Q486" s="18"/>
      <c r="R486" s="18"/>
    </row>
    <row r="487" spans="14:18" x14ac:dyDescent="0.2">
      <c r="N487" s="18"/>
      <c r="O487" s="18"/>
      <c r="P487" s="18"/>
      <c r="Q487" s="18"/>
      <c r="R487" s="18"/>
    </row>
    <row r="488" spans="14:18" x14ac:dyDescent="0.2">
      <c r="N488" s="18"/>
      <c r="O488" s="18"/>
      <c r="P488" s="18"/>
      <c r="Q488" s="18"/>
      <c r="R488" s="18"/>
    </row>
    <row r="489" spans="14:18" x14ac:dyDescent="0.2">
      <c r="N489" s="18"/>
      <c r="O489" s="18"/>
      <c r="P489" s="18"/>
      <c r="Q489" s="18"/>
      <c r="R489" s="18"/>
    </row>
    <row r="490" spans="14:18" x14ac:dyDescent="0.2">
      <c r="N490" s="18"/>
      <c r="O490" s="18"/>
      <c r="P490" s="18"/>
      <c r="Q490" s="18"/>
      <c r="R490" s="18"/>
    </row>
    <row r="491" spans="14:18" x14ac:dyDescent="0.2">
      <c r="N491" s="18"/>
      <c r="O491" s="18"/>
      <c r="P491" s="18"/>
      <c r="Q491" s="18"/>
      <c r="R491" s="18"/>
    </row>
    <row r="492" spans="14:18" x14ac:dyDescent="0.2">
      <c r="N492" s="18"/>
      <c r="O492" s="18"/>
      <c r="P492" s="18"/>
      <c r="Q492" s="18"/>
      <c r="R492" s="18"/>
    </row>
    <row r="493" spans="14:18" x14ac:dyDescent="0.2">
      <c r="N493" s="18"/>
      <c r="O493" s="18"/>
      <c r="P493" s="18"/>
      <c r="Q493" s="18"/>
      <c r="R493" s="18"/>
    </row>
    <row r="494" spans="14:18" x14ac:dyDescent="0.2">
      <c r="N494" s="18"/>
      <c r="O494" s="18"/>
      <c r="P494" s="18"/>
      <c r="Q494" s="18"/>
      <c r="R494" s="18"/>
    </row>
    <row r="495" spans="14:18" x14ac:dyDescent="0.2">
      <c r="N495" s="18"/>
      <c r="O495" s="18"/>
      <c r="P495" s="18"/>
      <c r="Q495" s="18"/>
      <c r="R495" s="18"/>
    </row>
    <row r="496" spans="14:18" x14ac:dyDescent="0.2">
      <c r="N496" s="18"/>
      <c r="O496" s="18"/>
      <c r="P496" s="18"/>
      <c r="Q496" s="18"/>
      <c r="R496" s="18"/>
    </row>
    <row r="497" spans="14:18" x14ac:dyDescent="0.2">
      <c r="N497" s="18"/>
      <c r="O497" s="18"/>
      <c r="P497" s="18"/>
      <c r="Q497" s="18"/>
      <c r="R497" s="18"/>
    </row>
    <row r="498" spans="14:18" x14ac:dyDescent="0.2">
      <c r="N498" s="18"/>
      <c r="O498" s="18"/>
      <c r="P498" s="18"/>
      <c r="Q498" s="18"/>
      <c r="R498" s="18"/>
    </row>
    <row r="499" spans="14:18" x14ac:dyDescent="0.2">
      <c r="N499" s="18"/>
      <c r="O499" s="18"/>
      <c r="P499" s="18"/>
      <c r="Q499" s="18"/>
      <c r="R499" s="18"/>
    </row>
    <row r="500" spans="14:18" x14ac:dyDescent="0.2">
      <c r="N500" s="18"/>
      <c r="O500" s="18"/>
      <c r="P500" s="18"/>
      <c r="Q500" s="18"/>
      <c r="R500" s="18"/>
    </row>
    <row r="501" spans="14:18" x14ac:dyDescent="0.2">
      <c r="N501" s="18"/>
      <c r="O501" s="18"/>
      <c r="P501" s="18"/>
      <c r="Q501" s="18"/>
      <c r="R501" s="18"/>
    </row>
    <row r="502" spans="14:18" x14ac:dyDescent="0.2">
      <c r="N502" s="18"/>
      <c r="O502" s="18"/>
      <c r="P502" s="18"/>
      <c r="Q502" s="18"/>
      <c r="R502" s="18"/>
    </row>
    <row r="503" spans="14:18" x14ac:dyDescent="0.2">
      <c r="N503" s="18"/>
      <c r="O503" s="18"/>
      <c r="P503" s="18"/>
      <c r="Q503" s="18"/>
      <c r="R503" s="18"/>
    </row>
    <row r="504" spans="14:18" x14ac:dyDescent="0.2">
      <c r="N504" s="18"/>
      <c r="O504" s="18"/>
      <c r="P504" s="18"/>
      <c r="Q504" s="18"/>
      <c r="R504" s="18"/>
    </row>
    <row r="505" spans="14:18" x14ac:dyDescent="0.2">
      <c r="N505" s="18"/>
      <c r="O505" s="18"/>
      <c r="P505" s="18"/>
      <c r="Q505" s="18"/>
      <c r="R505" s="18"/>
    </row>
    <row r="506" spans="14:18" x14ac:dyDescent="0.2">
      <c r="N506" s="18"/>
      <c r="O506" s="18"/>
      <c r="P506" s="18"/>
      <c r="Q506" s="18"/>
      <c r="R506" s="18"/>
    </row>
    <row r="507" spans="14:18" x14ac:dyDescent="0.2">
      <c r="N507" s="18"/>
      <c r="O507" s="18"/>
      <c r="P507" s="18"/>
      <c r="Q507" s="18"/>
      <c r="R507" s="18"/>
    </row>
    <row r="508" spans="14:18" x14ac:dyDescent="0.2">
      <c r="N508" s="18"/>
      <c r="O508" s="18"/>
      <c r="P508" s="18"/>
      <c r="Q508" s="18"/>
      <c r="R508" s="18"/>
    </row>
    <row r="509" spans="14:18" x14ac:dyDescent="0.2">
      <c r="N509" s="18"/>
      <c r="O509" s="18"/>
      <c r="P509" s="18"/>
      <c r="Q509" s="18"/>
      <c r="R509" s="18"/>
    </row>
    <row r="510" spans="14:18" x14ac:dyDescent="0.2">
      <c r="N510" s="18"/>
      <c r="O510" s="18"/>
      <c r="P510" s="18"/>
      <c r="Q510" s="18"/>
      <c r="R510" s="18"/>
    </row>
    <row r="511" spans="14:18" x14ac:dyDescent="0.2">
      <c r="N511" s="18"/>
      <c r="O511" s="18"/>
      <c r="P511" s="18"/>
      <c r="Q511" s="18"/>
      <c r="R511" s="18"/>
    </row>
    <row r="512" spans="14:18" x14ac:dyDescent="0.2">
      <c r="N512" s="18"/>
      <c r="O512" s="18"/>
      <c r="P512" s="18"/>
      <c r="Q512" s="18"/>
      <c r="R512" s="18"/>
    </row>
    <row r="513" spans="14:18" x14ac:dyDescent="0.2">
      <c r="N513" s="18"/>
      <c r="O513" s="18"/>
      <c r="P513" s="18"/>
      <c r="Q513" s="18"/>
      <c r="R513" s="18"/>
    </row>
    <row r="514" spans="14:18" x14ac:dyDescent="0.2">
      <c r="N514" s="18"/>
      <c r="O514" s="18"/>
      <c r="P514" s="18"/>
      <c r="Q514" s="18"/>
      <c r="R514" s="18"/>
    </row>
    <row r="515" spans="14:18" x14ac:dyDescent="0.2">
      <c r="N515" s="18"/>
      <c r="O515" s="18"/>
      <c r="P515" s="18"/>
      <c r="Q515" s="18"/>
      <c r="R515" s="18"/>
    </row>
    <row r="516" spans="14:18" x14ac:dyDescent="0.2">
      <c r="N516" s="18"/>
      <c r="O516" s="18"/>
      <c r="P516" s="18"/>
      <c r="Q516" s="18"/>
      <c r="R516" s="18"/>
    </row>
    <row r="517" spans="14:18" x14ac:dyDescent="0.2">
      <c r="N517" s="18"/>
      <c r="O517" s="18"/>
      <c r="P517" s="18"/>
      <c r="Q517" s="18"/>
      <c r="R517" s="18"/>
    </row>
    <row r="518" spans="14:18" x14ac:dyDescent="0.2">
      <c r="N518" s="18"/>
      <c r="O518" s="18"/>
      <c r="P518" s="18"/>
      <c r="Q518" s="18"/>
      <c r="R518" s="18"/>
    </row>
    <row r="519" spans="14:18" x14ac:dyDescent="0.2">
      <c r="N519" s="18"/>
      <c r="O519" s="18"/>
      <c r="P519" s="18"/>
      <c r="Q519" s="18"/>
      <c r="R519" s="18"/>
    </row>
    <row r="520" spans="14:18" x14ac:dyDescent="0.2">
      <c r="N520" s="18"/>
      <c r="O520" s="18"/>
      <c r="P520" s="18"/>
      <c r="Q520" s="18"/>
      <c r="R520" s="18"/>
    </row>
    <row r="521" spans="14:18" x14ac:dyDescent="0.2">
      <c r="N521" s="18"/>
      <c r="O521" s="18"/>
      <c r="P521" s="18"/>
      <c r="Q521" s="18"/>
      <c r="R521" s="18"/>
    </row>
    <row r="522" spans="14:18" x14ac:dyDescent="0.2">
      <c r="N522" s="18"/>
      <c r="O522" s="18"/>
      <c r="P522" s="18"/>
      <c r="Q522" s="18"/>
      <c r="R522" s="18"/>
    </row>
    <row r="523" spans="14:18" x14ac:dyDescent="0.2">
      <c r="N523" s="18"/>
      <c r="O523" s="18"/>
      <c r="P523" s="18"/>
      <c r="Q523" s="18"/>
      <c r="R523" s="18"/>
    </row>
    <row r="524" spans="14:18" x14ac:dyDescent="0.2">
      <c r="N524" s="18"/>
      <c r="O524" s="18"/>
      <c r="P524" s="18"/>
      <c r="Q524" s="18"/>
      <c r="R524" s="18"/>
    </row>
    <row r="525" spans="14:18" x14ac:dyDescent="0.2">
      <c r="N525" s="18"/>
      <c r="O525" s="18"/>
      <c r="P525" s="18"/>
      <c r="Q525" s="18"/>
      <c r="R525" s="18"/>
    </row>
    <row r="526" spans="14:18" x14ac:dyDescent="0.2">
      <c r="N526" s="18"/>
      <c r="O526" s="18"/>
      <c r="P526" s="18"/>
      <c r="Q526" s="18"/>
      <c r="R526" s="18"/>
    </row>
    <row r="527" spans="14:18" x14ac:dyDescent="0.2">
      <c r="N527" s="18"/>
      <c r="O527" s="18"/>
      <c r="P527" s="18"/>
      <c r="Q527" s="18"/>
      <c r="R527" s="18"/>
    </row>
    <row r="528" spans="14:18" x14ac:dyDescent="0.2">
      <c r="N528" s="18"/>
      <c r="O528" s="18"/>
      <c r="P528" s="18"/>
      <c r="Q528" s="18"/>
      <c r="R528" s="18"/>
    </row>
    <row r="529" spans="14:18" x14ac:dyDescent="0.2">
      <c r="N529" s="18"/>
      <c r="O529" s="18"/>
      <c r="P529" s="18"/>
      <c r="Q529" s="18"/>
      <c r="R529" s="18"/>
    </row>
    <row r="530" spans="14:18" x14ac:dyDescent="0.2">
      <c r="N530" s="18"/>
      <c r="O530" s="18"/>
      <c r="P530" s="18"/>
      <c r="Q530" s="18"/>
      <c r="R530" s="18"/>
    </row>
    <row r="531" spans="14:18" x14ac:dyDescent="0.2">
      <c r="N531" s="18"/>
      <c r="O531" s="18"/>
      <c r="P531" s="18"/>
      <c r="Q531" s="18"/>
      <c r="R531" s="18"/>
    </row>
    <row r="532" spans="14:18" x14ac:dyDescent="0.2">
      <c r="N532" s="18"/>
      <c r="O532" s="18"/>
      <c r="P532" s="18"/>
      <c r="Q532" s="18"/>
      <c r="R532" s="18"/>
    </row>
    <row r="533" spans="14:18" x14ac:dyDescent="0.2">
      <c r="N533" s="18"/>
      <c r="O533" s="18"/>
      <c r="P533" s="18"/>
      <c r="Q533" s="18"/>
      <c r="R533" s="18"/>
    </row>
    <row r="534" spans="14:18" x14ac:dyDescent="0.2">
      <c r="N534" s="18"/>
      <c r="O534" s="18"/>
      <c r="P534" s="18"/>
      <c r="Q534" s="18"/>
      <c r="R534" s="18"/>
    </row>
    <row r="535" spans="14:18" x14ac:dyDescent="0.2">
      <c r="N535" s="18"/>
      <c r="O535" s="18"/>
      <c r="P535" s="18"/>
      <c r="Q535" s="18"/>
      <c r="R535" s="18"/>
    </row>
    <row r="536" spans="14:18" x14ac:dyDescent="0.2">
      <c r="N536" s="18"/>
      <c r="O536" s="18"/>
      <c r="P536" s="18"/>
      <c r="Q536" s="18"/>
      <c r="R536" s="18"/>
    </row>
    <row r="537" spans="14:18" x14ac:dyDescent="0.2">
      <c r="N537" s="18"/>
      <c r="O537" s="18"/>
      <c r="P537" s="18"/>
      <c r="Q537" s="18"/>
      <c r="R537" s="18"/>
    </row>
    <row r="538" spans="14:18" x14ac:dyDescent="0.2">
      <c r="N538" s="18"/>
      <c r="O538" s="18"/>
      <c r="P538" s="18"/>
      <c r="Q538" s="18"/>
      <c r="R538" s="18"/>
    </row>
    <row r="539" spans="14:18" x14ac:dyDescent="0.2">
      <c r="N539" s="18"/>
      <c r="O539" s="18"/>
      <c r="P539" s="18"/>
      <c r="Q539" s="18"/>
      <c r="R539" s="18"/>
    </row>
    <row r="540" spans="14:18" x14ac:dyDescent="0.2">
      <c r="N540" s="18"/>
      <c r="O540" s="18"/>
      <c r="P540" s="18"/>
      <c r="Q540" s="18"/>
      <c r="R540" s="18"/>
    </row>
    <row r="541" spans="14:18" x14ac:dyDescent="0.2">
      <c r="N541" s="18"/>
      <c r="O541" s="18"/>
      <c r="P541" s="18"/>
      <c r="Q541" s="18"/>
      <c r="R541" s="18"/>
    </row>
    <row r="542" spans="14:18" x14ac:dyDescent="0.2">
      <c r="N542" s="18"/>
      <c r="O542" s="18"/>
      <c r="P542" s="18"/>
      <c r="Q542" s="18"/>
      <c r="R542" s="18"/>
    </row>
    <row r="543" spans="14:18" x14ac:dyDescent="0.2">
      <c r="N543" s="18"/>
      <c r="O543" s="18"/>
      <c r="P543" s="18"/>
      <c r="Q543" s="18"/>
      <c r="R543" s="18"/>
    </row>
    <row r="544" spans="14:18" x14ac:dyDescent="0.2">
      <c r="N544" s="18"/>
      <c r="O544" s="18"/>
      <c r="P544" s="18"/>
      <c r="Q544" s="18"/>
      <c r="R544" s="18"/>
    </row>
    <row r="545" spans="14:18" x14ac:dyDescent="0.2">
      <c r="N545" s="18"/>
      <c r="O545" s="18"/>
      <c r="P545" s="18"/>
      <c r="Q545" s="18"/>
      <c r="R545" s="18"/>
    </row>
    <row r="546" spans="14:18" x14ac:dyDescent="0.2">
      <c r="N546" s="18"/>
      <c r="O546" s="18"/>
      <c r="P546" s="18"/>
      <c r="Q546" s="18"/>
      <c r="R546" s="18"/>
    </row>
    <row r="547" spans="14:18" x14ac:dyDescent="0.2">
      <c r="N547" s="18"/>
      <c r="O547" s="18"/>
      <c r="P547" s="18"/>
      <c r="Q547" s="18"/>
      <c r="R547" s="18"/>
    </row>
    <row r="548" spans="14:18" x14ac:dyDescent="0.2">
      <c r="N548" s="18"/>
      <c r="O548" s="18"/>
      <c r="P548" s="18"/>
      <c r="Q548" s="18"/>
      <c r="R548" s="18"/>
    </row>
    <row r="549" spans="14:18" x14ac:dyDescent="0.2">
      <c r="N549" s="18"/>
      <c r="O549" s="18"/>
      <c r="P549" s="18"/>
      <c r="Q549" s="18"/>
      <c r="R549" s="18"/>
    </row>
    <row r="550" spans="14:18" x14ac:dyDescent="0.2">
      <c r="N550" s="18"/>
      <c r="O550" s="18"/>
      <c r="P550" s="18"/>
      <c r="Q550" s="18"/>
      <c r="R550" s="18"/>
    </row>
    <row r="551" spans="14:18" x14ac:dyDescent="0.2">
      <c r="N551" s="18"/>
      <c r="O551" s="18"/>
      <c r="P551" s="18"/>
      <c r="Q551" s="18"/>
      <c r="R551" s="18"/>
    </row>
    <row r="552" spans="14:18" x14ac:dyDescent="0.2">
      <c r="N552" s="18"/>
      <c r="O552" s="18"/>
      <c r="P552" s="18"/>
      <c r="Q552" s="18"/>
      <c r="R552" s="18"/>
    </row>
    <row r="553" spans="14:18" x14ac:dyDescent="0.2">
      <c r="N553" s="18"/>
      <c r="O553" s="18"/>
      <c r="P553" s="18"/>
      <c r="Q553" s="18"/>
      <c r="R553" s="18"/>
    </row>
    <row r="554" spans="14:18" x14ac:dyDescent="0.2">
      <c r="N554" s="18"/>
      <c r="O554" s="18"/>
      <c r="P554" s="18"/>
      <c r="Q554" s="18"/>
      <c r="R554" s="18"/>
    </row>
    <row r="555" spans="14:18" x14ac:dyDescent="0.2">
      <c r="N555" s="18"/>
      <c r="O555" s="18"/>
      <c r="P555" s="18"/>
      <c r="Q555" s="18"/>
      <c r="R555" s="18"/>
    </row>
    <row r="556" spans="14:18" x14ac:dyDescent="0.2">
      <c r="N556" s="18"/>
      <c r="O556" s="18"/>
      <c r="P556" s="18"/>
      <c r="Q556" s="18"/>
      <c r="R556" s="18"/>
    </row>
    <row r="557" spans="14:18" x14ac:dyDescent="0.2">
      <c r="N557" s="18"/>
      <c r="O557" s="18"/>
      <c r="P557" s="18"/>
      <c r="Q557" s="18"/>
      <c r="R557" s="18"/>
    </row>
    <row r="558" spans="14:18" x14ac:dyDescent="0.2">
      <c r="N558" s="18"/>
      <c r="O558" s="18"/>
      <c r="P558" s="18"/>
      <c r="Q558" s="18"/>
      <c r="R558" s="18"/>
    </row>
    <row r="559" spans="14:18" x14ac:dyDescent="0.2">
      <c r="N559" s="18"/>
      <c r="O559" s="18"/>
      <c r="P559" s="18"/>
      <c r="Q559" s="18"/>
      <c r="R559" s="18"/>
    </row>
    <row r="560" spans="14:18" x14ac:dyDescent="0.2">
      <c r="N560" s="18"/>
      <c r="O560" s="18"/>
      <c r="P560" s="18"/>
      <c r="Q560" s="18"/>
      <c r="R560" s="18"/>
    </row>
    <row r="561" spans="14:18" x14ac:dyDescent="0.2">
      <c r="N561" s="18"/>
      <c r="O561" s="18"/>
      <c r="P561" s="18"/>
      <c r="Q561" s="18"/>
      <c r="R561" s="18"/>
    </row>
    <row r="562" spans="14:18" x14ac:dyDescent="0.2">
      <c r="N562" s="18"/>
      <c r="O562" s="18"/>
      <c r="P562" s="18"/>
      <c r="Q562" s="18"/>
      <c r="R562" s="18"/>
    </row>
    <row r="563" spans="14:18" x14ac:dyDescent="0.2">
      <c r="N563" s="18"/>
      <c r="O563" s="18"/>
      <c r="P563" s="18"/>
      <c r="Q563" s="18"/>
      <c r="R563" s="18"/>
    </row>
    <row r="564" spans="14:18" x14ac:dyDescent="0.2">
      <c r="N564" s="18"/>
      <c r="O564" s="18"/>
      <c r="P564" s="18"/>
      <c r="Q564" s="18"/>
      <c r="R564" s="18"/>
    </row>
    <row r="565" spans="14:18" x14ac:dyDescent="0.2">
      <c r="N565" s="18"/>
      <c r="O565" s="18"/>
      <c r="P565" s="18"/>
      <c r="Q565" s="18"/>
      <c r="R565" s="18"/>
    </row>
    <row r="566" spans="14:18" x14ac:dyDescent="0.2">
      <c r="N566" s="18"/>
      <c r="O566" s="18"/>
      <c r="P566" s="18"/>
      <c r="Q566" s="18"/>
      <c r="R566" s="18"/>
    </row>
    <row r="567" spans="14:18" x14ac:dyDescent="0.2">
      <c r="N567" s="18"/>
      <c r="O567" s="18"/>
      <c r="P567" s="18"/>
      <c r="Q567" s="18"/>
      <c r="R567" s="18"/>
    </row>
    <row r="568" spans="14:18" x14ac:dyDescent="0.2">
      <c r="N568" s="18"/>
      <c r="O568" s="18"/>
      <c r="P568" s="18"/>
      <c r="Q568" s="18"/>
      <c r="R568" s="18"/>
    </row>
    <row r="569" spans="14:18" x14ac:dyDescent="0.2">
      <c r="N569" s="18"/>
      <c r="O569" s="18"/>
      <c r="P569" s="18"/>
      <c r="Q569" s="18"/>
      <c r="R569" s="18"/>
    </row>
    <row r="570" spans="14:18" x14ac:dyDescent="0.2">
      <c r="N570" s="18"/>
      <c r="O570" s="18"/>
      <c r="P570" s="18"/>
      <c r="Q570" s="18"/>
      <c r="R570" s="18"/>
    </row>
    <row r="571" spans="14:18" x14ac:dyDescent="0.2">
      <c r="N571" s="18"/>
      <c r="O571" s="18"/>
      <c r="P571" s="18"/>
      <c r="Q571" s="18"/>
      <c r="R571" s="18"/>
    </row>
    <row r="572" spans="14:18" x14ac:dyDescent="0.2">
      <c r="N572" s="18"/>
      <c r="O572" s="18"/>
      <c r="P572" s="18"/>
      <c r="Q572" s="18"/>
      <c r="R572" s="18"/>
    </row>
    <row r="573" spans="14:18" x14ac:dyDescent="0.2">
      <c r="N573" s="18"/>
      <c r="O573" s="18"/>
      <c r="P573" s="18"/>
      <c r="Q573" s="18"/>
      <c r="R573" s="18"/>
    </row>
    <row r="574" spans="14:18" x14ac:dyDescent="0.2">
      <c r="N574" s="18"/>
      <c r="O574" s="18"/>
      <c r="P574" s="18"/>
      <c r="Q574" s="18"/>
      <c r="R574" s="18"/>
    </row>
    <row r="575" spans="14:18" x14ac:dyDescent="0.2">
      <c r="N575" s="18"/>
      <c r="O575" s="18"/>
      <c r="P575" s="18"/>
      <c r="Q575" s="18"/>
      <c r="R575" s="18"/>
    </row>
    <row r="576" spans="14:18" x14ac:dyDescent="0.2">
      <c r="N576" s="18"/>
      <c r="O576" s="18"/>
      <c r="P576" s="18"/>
      <c r="Q576" s="18"/>
      <c r="R576" s="18"/>
    </row>
    <row r="577" spans="14:18" x14ac:dyDescent="0.2">
      <c r="N577" s="18"/>
      <c r="O577" s="18"/>
      <c r="P577" s="18"/>
      <c r="Q577" s="18"/>
      <c r="R577" s="18"/>
    </row>
    <row r="578" spans="14:18" x14ac:dyDescent="0.2">
      <c r="N578" s="18"/>
      <c r="O578" s="18"/>
      <c r="P578" s="18"/>
      <c r="Q578" s="18"/>
      <c r="R578" s="18"/>
    </row>
    <row r="579" spans="14:18" x14ac:dyDescent="0.2">
      <c r="N579" s="18"/>
      <c r="O579" s="18"/>
      <c r="P579" s="18"/>
      <c r="Q579" s="18"/>
      <c r="R579" s="18"/>
    </row>
    <row r="580" spans="14:18" x14ac:dyDescent="0.2">
      <c r="N580" s="18"/>
      <c r="O580" s="18"/>
      <c r="P580" s="18"/>
      <c r="Q580" s="18"/>
      <c r="R580" s="18"/>
    </row>
    <row r="581" spans="14:18" x14ac:dyDescent="0.2">
      <c r="N581" s="18"/>
      <c r="O581" s="18"/>
      <c r="P581" s="18"/>
      <c r="Q581" s="18"/>
      <c r="R581" s="18"/>
    </row>
    <row r="582" spans="14:18" x14ac:dyDescent="0.2">
      <c r="N582" s="18"/>
      <c r="O582" s="18"/>
      <c r="P582" s="18"/>
      <c r="Q582" s="18"/>
      <c r="R582" s="18"/>
    </row>
    <row r="583" spans="14:18" x14ac:dyDescent="0.2">
      <c r="N583" s="18"/>
      <c r="O583" s="18"/>
      <c r="P583" s="18"/>
      <c r="Q583" s="18"/>
      <c r="R583" s="18"/>
    </row>
    <row r="584" spans="14:18" x14ac:dyDescent="0.2">
      <c r="N584" s="18"/>
      <c r="O584" s="18"/>
      <c r="P584" s="18"/>
      <c r="Q584" s="18"/>
      <c r="R584" s="18"/>
    </row>
    <row r="585" spans="14:18" x14ac:dyDescent="0.2">
      <c r="N585" s="18"/>
      <c r="O585" s="18"/>
      <c r="P585" s="18"/>
      <c r="Q585" s="18"/>
      <c r="R585" s="18"/>
    </row>
    <row r="586" spans="14:18" x14ac:dyDescent="0.2">
      <c r="N586" s="18"/>
      <c r="O586" s="18"/>
      <c r="P586" s="18"/>
      <c r="Q586" s="18"/>
      <c r="R586" s="18"/>
    </row>
    <row r="587" spans="14:18" x14ac:dyDescent="0.2">
      <c r="N587" s="18"/>
      <c r="O587" s="18"/>
      <c r="P587" s="18"/>
      <c r="Q587" s="18"/>
      <c r="R587" s="18"/>
    </row>
    <row r="588" spans="14:18" x14ac:dyDescent="0.2">
      <c r="N588" s="18"/>
      <c r="O588" s="18"/>
      <c r="P588" s="18"/>
      <c r="Q588" s="18"/>
      <c r="R588" s="18"/>
    </row>
    <row r="589" spans="14:18" x14ac:dyDescent="0.2">
      <c r="N589" s="18"/>
      <c r="O589" s="18"/>
      <c r="P589" s="18"/>
      <c r="Q589" s="18"/>
      <c r="R589" s="18"/>
    </row>
    <row r="590" spans="14:18" x14ac:dyDescent="0.2">
      <c r="N590" s="18"/>
      <c r="O590" s="18"/>
      <c r="P590" s="18"/>
      <c r="Q590" s="18"/>
      <c r="R590" s="18"/>
    </row>
    <row r="591" spans="14:18" x14ac:dyDescent="0.2">
      <c r="N591" s="18"/>
      <c r="O591" s="18"/>
      <c r="P591" s="18"/>
      <c r="Q591" s="18"/>
      <c r="R591" s="18"/>
    </row>
    <row r="592" spans="14:18" x14ac:dyDescent="0.2">
      <c r="N592" s="18"/>
      <c r="O592" s="18"/>
      <c r="P592" s="18"/>
      <c r="Q592" s="18"/>
      <c r="R592" s="18"/>
    </row>
    <row r="593" spans="14:18" x14ac:dyDescent="0.2">
      <c r="N593" s="18"/>
      <c r="O593" s="18"/>
      <c r="P593" s="18"/>
      <c r="Q593" s="18"/>
      <c r="R593" s="18"/>
    </row>
    <row r="594" spans="14:18" x14ac:dyDescent="0.2">
      <c r="N594" s="18"/>
      <c r="O594" s="18"/>
      <c r="P594" s="18"/>
      <c r="Q594" s="18"/>
      <c r="R594" s="18"/>
    </row>
    <row r="595" spans="14:18" x14ac:dyDescent="0.2">
      <c r="N595" s="18"/>
      <c r="O595" s="18"/>
      <c r="P595" s="18"/>
      <c r="Q595" s="18"/>
      <c r="R595" s="18"/>
    </row>
    <row r="596" spans="14:18" x14ac:dyDescent="0.2">
      <c r="N596" s="18"/>
      <c r="O596" s="18"/>
      <c r="P596" s="18"/>
      <c r="Q596" s="18"/>
      <c r="R596" s="18"/>
    </row>
    <row r="597" spans="14:18" x14ac:dyDescent="0.2">
      <c r="N597" s="18"/>
      <c r="O597" s="18"/>
      <c r="P597" s="18"/>
      <c r="Q597" s="18"/>
      <c r="R597" s="18"/>
    </row>
    <row r="598" spans="14:18" x14ac:dyDescent="0.2">
      <c r="N598" s="18"/>
      <c r="O598" s="18"/>
      <c r="P598" s="18"/>
      <c r="Q598" s="18"/>
      <c r="R598" s="18"/>
    </row>
    <row r="599" spans="14:18" x14ac:dyDescent="0.2">
      <c r="N599" s="18"/>
      <c r="O599" s="18"/>
      <c r="P599" s="18"/>
      <c r="Q599" s="18"/>
      <c r="R599" s="18"/>
    </row>
    <row r="600" spans="14:18" x14ac:dyDescent="0.2">
      <c r="N600" s="18"/>
      <c r="O600" s="18"/>
      <c r="P600" s="18"/>
      <c r="Q600" s="18"/>
      <c r="R600" s="18"/>
    </row>
    <row r="601" spans="14:18" x14ac:dyDescent="0.2">
      <c r="N601" s="18"/>
      <c r="O601" s="18"/>
      <c r="P601" s="18"/>
      <c r="Q601" s="18"/>
      <c r="R601" s="18"/>
    </row>
    <row r="602" spans="14:18" x14ac:dyDescent="0.2">
      <c r="N602" s="18"/>
      <c r="O602" s="18"/>
      <c r="P602" s="18"/>
      <c r="Q602" s="18"/>
      <c r="R602" s="18"/>
    </row>
    <row r="603" spans="14:18" x14ac:dyDescent="0.2">
      <c r="N603" s="18"/>
      <c r="O603" s="18"/>
      <c r="P603" s="18"/>
      <c r="Q603" s="18"/>
      <c r="R603" s="18"/>
    </row>
    <row r="604" spans="14:18" x14ac:dyDescent="0.2">
      <c r="N604" s="18"/>
      <c r="O604" s="18"/>
      <c r="P604" s="18"/>
      <c r="Q604" s="18"/>
      <c r="R604" s="18"/>
    </row>
    <row r="605" spans="14:18" x14ac:dyDescent="0.2">
      <c r="N605" s="18"/>
      <c r="O605" s="18"/>
      <c r="P605" s="18"/>
      <c r="Q605" s="18"/>
      <c r="R605" s="18"/>
    </row>
    <row r="606" spans="14:18" x14ac:dyDescent="0.2">
      <c r="N606" s="18"/>
      <c r="O606" s="18"/>
      <c r="P606" s="18"/>
      <c r="Q606" s="18"/>
      <c r="R606" s="18"/>
    </row>
    <row r="607" spans="14:18" x14ac:dyDescent="0.2">
      <c r="N607" s="18"/>
      <c r="O607" s="18"/>
      <c r="P607" s="18"/>
      <c r="Q607" s="18"/>
      <c r="R607" s="18"/>
    </row>
    <row r="608" spans="14:18" x14ac:dyDescent="0.2">
      <c r="N608" s="18"/>
      <c r="O608" s="18"/>
      <c r="P608" s="18"/>
      <c r="Q608" s="18"/>
      <c r="R608" s="18"/>
    </row>
    <row r="609" spans="14:18" x14ac:dyDescent="0.2">
      <c r="N609" s="18"/>
      <c r="O609" s="18"/>
      <c r="P609" s="18"/>
      <c r="Q609" s="18"/>
      <c r="R609" s="18"/>
    </row>
    <row r="610" spans="14:18" x14ac:dyDescent="0.2">
      <c r="N610" s="18"/>
      <c r="O610" s="18"/>
      <c r="P610" s="18"/>
      <c r="Q610" s="18"/>
      <c r="R610" s="18"/>
    </row>
    <row r="611" spans="14:18" x14ac:dyDescent="0.2">
      <c r="N611" s="18"/>
      <c r="O611" s="18"/>
      <c r="P611" s="18"/>
      <c r="Q611" s="18"/>
      <c r="R611" s="18"/>
    </row>
    <row r="612" spans="14:18" x14ac:dyDescent="0.2">
      <c r="N612" s="18"/>
      <c r="O612" s="18"/>
      <c r="P612" s="18"/>
      <c r="Q612" s="18"/>
      <c r="R612" s="18"/>
    </row>
    <row r="613" spans="14:18" x14ac:dyDescent="0.2">
      <c r="N613" s="18"/>
      <c r="O613" s="18"/>
      <c r="P613" s="18"/>
      <c r="Q613" s="18"/>
      <c r="R613" s="18"/>
    </row>
    <row r="614" spans="14:18" x14ac:dyDescent="0.2">
      <c r="N614" s="18"/>
      <c r="O614" s="18"/>
      <c r="P614" s="18"/>
      <c r="Q614" s="18"/>
      <c r="R614" s="18"/>
    </row>
    <row r="615" spans="14:18" x14ac:dyDescent="0.2">
      <c r="N615" s="18"/>
      <c r="O615" s="18"/>
      <c r="P615" s="18"/>
      <c r="Q615" s="18"/>
      <c r="R615" s="18"/>
    </row>
    <row r="616" spans="14:18" x14ac:dyDescent="0.2">
      <c r="N616" s="18"/>
      <c r="O616" s="18"/>
      <c r="P616" s="18"/>
      <c r="Q616" s="18"/>
      <c r="R616" s="18"/>
    </row>
    <row r="617" spans="14:18" x14ac:dyDescent="0.2">
      <c r="N617" s="18"/>
      <c r="O617" s="18"/>
      <c r="P617" s="18"/>
      <c r="Q617" s="18"/>
      <c r="R617" s="18"/>
    </row>
    <row r="618" spans="14:18" x14ac:dyDescent="0.2">
      <c r="N618" s="18"/>
      <c r="O618" s="18"/>
      <c r="P618" s="18"/>
      <c r="Q618" s="18"/>
      <c r="R618" s="18"/>
    </row>
    <row r="619" spans="14:18" x14ac:dyDescent="0.2">
      <c r="N619" s="18"/>
      <c r="O619" s="18"/>
      <c r="P619" s="18"/>
      <c r="Q619" s="18"/>
      <c r="R619" s="18"/>
    </row>
    <row r="620" spans="14:18" x14ac:dyDescent="0.2">
      <c r="N620" s="18"/>
      <c r="O620" s="18"/>
      <c r="P620" s="18"/>
      <c r="Q620" s="18"/>
      <c r="R620" s="18"/>
    </row>
    <row r="621" spans="14:18" x14ac:dyDescent="0.2">
      <c r="N621" s="18"/>
      <c r="O621" s="18"/>
      <c r="P621" s="18"/>
      <c r="Q621" s="18"/>
      <c r="R621" s="18"/>
    </row>
    <row r="622" spans="14:18" x14ac:dyDescent="0.2">
      <c r="N622" s="18"/>
      <c r="O622" s="18"/>
      <c r="P622" s="18"/>
      <c r="Q622" s="18"/>
      <c r="R622" s="18"/>
    </row>
    <row r="623" spans="14:18" x14ac:dyDescent="0.2">
      <c r="N623" s="18"/>
      <c r="O623" s="18"/>
      <c r="P623" s="18"/>
      <c r="Q623" s="18"/>
      <c r="R623" s="18"/>
    </row>
    <row r="624" spans="14:18" x14ac:dyDescent="0.2">
      <c r="N624" s="18"/>
      <c r="O624" s="18"/>
      <c r="P624" s="18"/>
      <c r="Q624" s="18"/>
      <c r="R624" s="18"/>
    </row>
    <row r="625" spans="14:18" x14ac:dyDescent="0.2">
      <c r="N625" s="18"/>
      <c r="O625" s="18"/>
      <c r="P625" s="18"/>
      <c r="Q625" s="18"/>
      <c r="R625" s="18"/>
    </row>
    <row r="626" spans="14:18" x14ac:dyDescent="0.2">
      <c r="N626" s="18"/>
      <c r="O626" s="18"/>
      <c r="P626" s="18"/>
      <c r="Q626" s="18"/>
      <c r="R626" s="18"/>
    </row>
    <row r="627" spans="14:18" x14ac:dyDescent="0.2">
      <c r="N627" s="18"/>
      <c r="O627" s="18"/>
      <c r="P627" s="18"/>
      <c r="Q627" s="18"/>
      <c r="R627" s="18"/>
    </row>
    <row r="628" spans="14:18" x14ac:dyDescent="0.2">
      <c r="N628" s="18"/>
      <c r="O628" s="18"/>
      <c r="P628" s="18"/>
      <c r="Q628" s="18"/>
      <c r="R628" s="18"/>
    </row>
    <row r="629" spans="14:18" x14ac:dyDescent="0.2">
      <c r="N629" s="18"/>
      <c r="O629" s="18"/>
      <c r="P629" s="18"/>
      <c r="Q629" s="18"/>
      <c r="R629" s="18"/>
    </row>
    <row r="630" spans="14:18" x14ac:dyDescent="0.2">
      <c r="N630" s="18"/>
      <c r="O630" s="18"/>
      <c r="P630" s="18"/>
      <c r="Q630" s="18"/>
      <c r="R630" s="18"/>
    </row>
    <row r="631" spans="14:18" x14ac:dyDescent="0.2">
      <c r="N631" s="18"/>
      <c r="O631" s="18"/>
      <c r="P631" s="18"/>
      <c r="Q631" s="18"/>
      <c r="R631" s="18"/>
    </row>
    <row r="632" spans="14:18" x14ac:dyDescent="0.2">
      <c r="N632" s="18"/>
      <c r="O632" s="18"/>
      <c r="P632" s="18"/>
      <c r="Q632" s="18"/>
      <c r="R632" s="18"/>
    </row>
    <row r="633" spans="14:18" x14ac:dyDescent="0.2">
      <c r="N633" s="18"/>
      <c r="O633" s="18"/>
      <c r="P633" s="18"/>
      <c r="Q633" s="18"/>
      <c r="R633" s="18"/>
    </row>
    <row r="634" spans="14:18" x14ac:dyDescent="0.2">
      <c r="N634" s="18"/>
      <c r="O634" s="18"/>
      <c r="P634" s="18"/>
      <c r="Q634" s="18"/>
      <c r="R634" s="18"/>
    </row>
    <row r="635" spans="14:18" x14ac:dyDescent="0.2">
      <c r="N635" s="18"/>
      <c r="O635" s="18"/>
      <c r="P635" s="18"/>
      <c r="Q635" s="18"/>
      <c r="R635" s="18"/>
    </row>
    <row r="636" spans="14:18" x14ac:dyDescent="0.2">
      <c r="N636" s="18"/>
      <c r="O636" s="18"/>
      <c r="P636" s="18"/>
      <c r="Q636" s="18"/>
      <c r="R636" s="18"/>
    </row>
    <row r="637" spans="14:18" x14ac:dyDescent="0.2">
      <c r="N637" s="18"/>
      <c r="O637" s="18"/>
      <c r="P637" s="18"/>
      <c r="Q637" s="18"/>
      <c r="R637" s="18"/>
    </row>
    <row r="638" spans="14:18" x14ac:dyDescent="0.2">
      <c r="N638" s="18"/>
      <c r="O638" s="18"/>
      <c r="P638" s="18"/>
      <c r="Q638" s="18"/>
      <c r="R638" s="18"/>
    </row>
    <row r="639" spans="14:18" x14ac:dyDescent="0.2">
      <c r="N639" s="18"/>
      <c r="O639" s="18"/>
      <c r="P639" s="18"/>
      <c r="Q639" s="18"/>
      <c r="R639" s="18"/>
    </row>
    <row r="640" spans="14:18" x14ac:dyDescent="0.2">
      <c r="N640" s="18"/>
      <c r="O640" s="18"/>
      <c r="P640" s="18"/>
      <c r="Q640" s="18"/>
      <c r="R640" s="18"/>
    </row>
    <row r="641" spans="14:18" x14ac:dyDescent="0.2">
      <c r="N641" s="18"/>
      <c r="O641" s="18"/>
      <c r="P641" s="18"/>
      <c r="Q641" s="18"/>
      <c r="R641" s="18"/>
    </row>
    <row r="642" spans="14:18" x14ac:dyDescent="0.2">
      <c r="N642" s="18"/>
      <c r="O642" s="18"/>
      <c r="P642" s="18"/>
      <c r="Q642" s="18"/>
      <c r="R642" s="18"/>
    </row>
    <row r="643" spans="14:18" x14ac:dyDescent="0.2">
      <c r="N643" s="18"/>
      <c r="O643" s="18"/>
      <c r="P643" s="18"/>
      <c r="Q643" s="18"/>
      <c r="R643" s="18"/>
    </row>
    <row r="644" spans="14:18" x14ac:dyDescent="0.2">
      <c r="N644" s="18"/>
      <c r="O644" s="18"/>
      <c r="P644" s="18"/>
      <c r="Q644" s="18"/>
      <c r="R644" s="18"/>
    </row>
    <row r="645" spans="14:18" x14ac:dyDescent="0.2">
      <c r="N645" s="18"/>
      <c r="O645" s="18"/>
      <c r="P645" s="18"/>
      <c r="Q645" s="18"/>
      <c r="R645" s="18"/>
    </row>
    <row r="646" spans="14:18" x14ac:dyDescent="0.2">
      <c r="N646" s="18"/>
      <c r="O646" s="18"/>
      <c r="P646" s="18"/>
      <c r="Q646" s="18"/>
      <c r="R646" s="18"/>
    </row>
    <row r="647" spans="14:18" x14ac:dyDescent="0.2">
      <c r="N647" s="18"/>
      <c r="O647" s="18"/>
      <c r="P647" s="18"/>
      <c r="Q647" s="18"/>
      <c r="R647" s="18"/>
    </row>
    <row r="648" spans="14:18" x14ac:dyDescent="0.2">
      <c r="N648" s="18"/>
      <c r="O648" s="18"/>
      <c r="P648" s="18"/>
      <c r="Q648" s="18"/>
      <c r="R648" s="18"/>
    </row>
    <row r="649" spans="14:18" x14ac:dyDescent="0.2">
      <c r="N649" s="18"/>
      <c r="O649" s="18"/>
      <c r="P649" s="18"/>
      <c r="Q649" s="18"/>
      <c r="R649" s="18"/>
    </row>
    <row r="650" spans="14:18" x14ac:dyDescent="0.2">
      <c r="N650" s="18"/>
      <c r="O650" s="18"/>
      <c r="P650" s="18"/>
      <c r="Q650" s="18"/>
      <c r="R650" s="18"/>
    </row>
    <row r="651" spans="14:18" x14ac:dyDescent="0.2">
      <c r="N651" s="18"/>
      <c r="O651" s="18"/>
      <c r="P651" s="18"/>
      <c r="Q651" s="18"/>
      <c r="R651" s="18"/>
    </row>
    <row r="652" spans="14:18" x14ac:dyDescent="0.2">
      <c r="N652" s="18"/>
      <c r="O652" s="18"/>
      <c r="P652" s="18"/>
      <c r="Q652" s="18"/>
      <c r="R652" s="18"/>
    </row>
    <row r="653" spans="14:18" x14ac:dyDescent="0.2">
      <c r="N653" s="18"/>
      <c r="O653" s="18"/>
      <c r="P653" s="18"/>
      <c r="Q653" s="18"/>
      <c r="R653" s="18"/>
    </row>
    <row r="654" spans="14:18" x14ac:dyDescent="0.2">
      <c r="N654" s="18"/>
      <c r="O654" s="18"/>
      <c r="P654" s="18"/>
      <c r="Q654" s="18"/>
      <c r="R654" s="18"/>
    </row>
    <row r="655" spans="14:18" x14ac:dyDescent="0.2">
      <c r="N655" s="18"/>
      <c r="O655" s="18"/>
      <c r="P655" s="18"/>
      <c r="Q655" s="18"/>
      <c r="R655" s="18"/>
    </row>
    <row r="656" spans="14:18" x14ac:dyDescent="0.2">
      <c r="N656" s="18"/>
      <c r="O656" s="18"/>
      <c r="P656" s="18"/>
      <c r="Q656" s="18"/>
      <c r="R656" s="18"/>
    </row>
    <row r="657" spans="14:18" x14ac:dyDescent="0.2">
      <c r="N657" s="18"/>
      <c r="O657" s="18"/>
      <c r="P657" s="18"/>
      <c r="Q657" s="18"/>
      <c r="R657" s="18"/>
    </row>
    <row r="658" spans="14:18" x14ac:dyDescent="0.2">
      <c r="N658" s="18"/>
      <c r="O658" s="18"/>
      <c r="P658" s="18"/>
      <c r="Q658" s="18"/>
      <c r="R658" s="18"/>
    </row>
    <row r="659" spans="14:18" x14ac:dyDescent="0.2">
      <c r="N659" s="18"/>
      <c r="O659" s="18"/>
      <c r="P659" s="18"/>
      <c r="Q659" s="18"/>
      <c r="R659" s="18"/>
    </row>
    <row r="660" spans="14:18" x14ac:dyDescent="0.2">
      <c r="N660" s="18"/>
      <c r="O660" s="18"/>
      <c r="P660" s="18"/>
      <c r="Q660" s="18"/>
      <c r="R660" s="18"/>
    </row>
    <row r="661" spans="14:18" x14ac:dyDescent="0.2">
      <c r="N661" s="18"/>
      <c r="O661" s="18"/>
      <c r="P661" s="18"/>
      <c r="Q661" s="18"/>
      <c r="R661" s="18"/>
    </row>
    <row r="662" spans="14:18" x14ac:dyDescent="0.2">
      <c r="N662" s="18"/>
      <c r="O662" s="18"/>
      <c r="P662" s="18"/>
      <c r="Q662" s="18"/>
      <c r="R662" s="18"/>
    </row>
    <row r="663" spans="14:18" x14ac:dyDescent="0.2">
      <c r="N663" s="18"/>
      <c r="O663" s="18"/>
      <c r="P663" s="18"/>
      <c r="Q663" s="18"/>
      <c r="R663" s="18"/>
    </row>
    <row r="664" spans="14:18" x14ac:dyDescent="0.2">
      <c r="N664" s="18"/>
      <c r="O664" s="18"/>
      <c r="P664" s="18"/>
      <c r="Q664" s="18"/>
      <c r="R664" s="18"/>
    </row>
    <row r="665" spans="14:18" x14ac:dyDescent="0.2">
      <c r="N665" s="18"/>
      <c r="O665" s="18"/>
      <c r="P665" s="18"/>
      <c r="Q665" s="18"/>
      <c r="R665" s="18"/>
    </row>
    <row r="666" spans="14:18" x14ac:dyDescent="0.2">
      <c r="N666" s="18"/>
      <c r="O666" s="18"/>
      <c r="P666" s="18"/>
      <c r="Q666" s="18"/>
      <c r="R666" s="18"/>
    </row>
    <row r="667" spans="14:18" x14ac:dyDescent="0.2">
      <c r="N667" s="18"/>
      <c r="O667" s="18"/>
      <c r="P667" s="18"/>
      <c r="Q667" s="18"/>
      <c r="R667" s="18"/>
    </row>
    <row r="668" spans="14:18" x14ac:dyDescent="0.2">
      <c r="N668" s="18"/>
      <c r="O668" s="18"/>
      <c r="P668" s="18"/>
      <c r="Q668" s="18"/>
      <c r="R668" s="18"/>
    </row>
    <row r="669" spans="14:18" x14ac:dyDescent="0.2">
      <c r="N669" s="18"/>
      <c r="O669" s="18"/>
      <c r="P669" s="18"/>
      <c r="Q669" s="18"/>
      <c r="R669" s="18"/>
    </row>
    <row r="670" spans="14:18" x14ac:dyDescent="0.2">
      <c r="N670" s="18"/>
      <c r="O670" s="18"/>
      <c r="P670" s="18"/>
      <c r="Q670" s="18"/>
      <c r="R670" s="18"/>
    </row>
    <row r="671" spans="14:18" x14ac:dyDescent="0.2">
      <c r="N671" s="18"/>
      <c r="O671" s="18"/>
      <c r="P671" s="18"/>
      <c r="Q671" s="18"/>
      <c r="R671" s="18"/>
    </row>
    <row r="672" spans="14:18" x14ac:dyDescent="0.2">
      <c r="N672" s="18"/>
      <c r="O672" s="18"/>
      <c r="P672" s="18"/>
      <c r="Q672" s="18"/>
      <c r="R672" s="18"/>
    </row>
    <row r="673" spans="14:18" x14ac:dyDescent="0.2">
      <c r="N673" s="18"/>
      <c r="O673" s="18"/>
      <c r="P673" s="18"/>
      <c r="Q673" s="18"/>
      <c r="R673" s="18"/>
    </row>
    <row r="674" spans="14:18" x14ac:dyDescent="0.2">
      <c r="N674" s="18"/>
      <c r="O674" s="18"/>
      <c r="P674" s="18"/>
      <c r="Q674" s="18"/>
      <c r="R674" s="18"/>
    </row>
    <row r="675" spans="14:18" x14ac:dyDescent="0.2">
      <c r="N675" s="18"/>
      <c r="O675" s="18"/>
      <c r="P675" s="18"/>
      <c r="Q675" s="18"/>
      <c r="R675" s="18"/>
    </row>
    <row r="676" spans="14:18" x14ac:dyDescent="0.2">
      <c r="N676" s="18"/>
      <c r="O676" s="18"/>
      <c r="P676" s="18"/>
      <c r="Q676" s="18"/>
      <c r="R676" s="18"/>
    </row>
    <row r="677" spans="14:18" x14ac:dyDescent="0.2">
      <c r="N677" s="18"/>
      <c r="O677" s="18"/>
      <c r="P677" s="18"/>
      <c r="Q677" s="18"/>
      <c r="R677" s="18"/>
    </row>
    <row r="678" spans="14:18" x14ac:dyDescent="0.2">
      <c r="N678" s="18"/>
      <c r="O678" s="18"/>
      <c r="P678" s="18"/>
      <c r="Q678" s="18"/>
      <c r="R678" s="18"/>
    </row>
    <row r="679" spans="14:18" x14ac:dyDescent="0.2">
      <c r="N679" s="18"/>
      <c r="O679" s="18"/>
      <c r="P679" s="18"/>
      <c r="Q679" s="18"/>
      <c r="R679" s="18"/>
    </row>
    <row r="680" spans="14:18" x14ac:dyDescent="0.2">
      <c r="N680" s="18"/>
      <c r="O680" s="18"/>
      <c r="P680" s="18"/>
      <c r="Q680" s="18"/>
      <c r="R680" s="18"/>
    </row>
    <row r="681" spans="14:18" x14ac:dyDescent="0.2">
      <c r="N681" s="18"/>
      <c r="O681" s="18"/>
      <c r="P681" s="18"/>
      <c r="Q681" s="18"/>
      <c r="R681" s="18"/>
    </row>
    <row r="682" spans="14:18" x14ac:dyDescent="0.2">
      <c r="N682" s="18"/>
      <c r="O682" s="18"/>
      <c r="P682" s="18"/>
      <c r="Q682" s="18"/>
      <c r="R682" s="18"/>
    </row>
    <row r="683" spans="14:18" x14ac:dyDescent="0.2">
      <c r="N683" s="18"/>
      <c r="O683" s="18"/>
      <c r="P683" s="18"/>
      <c r="Q683" s="18"/>
      <c r="R683" s="18"/>
    </row>
    <row r="684" spans="14:18" x14ac:dyDescent="0.2">
      <c r="N684" s="18"/>
      <c r="O684" s="18"/>
      <c r="P684" s="18"/>
      <c r="Q684" s="18"/>
      <c r="R684" s="18"/>
    </row>
    <row r="685" spans="14:18" x14ac:dyDescent="0.2">
      <c r="N685" s="18"/>
      <c r="O685" s="18"/>
      <c r="P685" s="18"/>
      <c r="Q685" s="18"/>
      <c r="R685" s="18"/>
    </row>
    <row r="686" spans="14:18" x14ac:dyDescent="0.2">
      <c r="N686" s="18"/>
      <c r="O686" s="18"/>
      <c r="P686" s="18"/>
      <c r="Q686" s="18"/>
      <c r="R686" s="18"/>
    </row>
    <row r="687" spans="14:18" x14ac:dyDescent="0.2">
      <c r="N687" s="18"/>
      <c r="O687" s="18"/>
      <c r="P687" s="18"/>
      <c r="Q687" s="18"/>
      <c r="R687" s="18"/>
    </row>
    <row r="688" spans="14:18" x14ac:dyDescent="0.2">
      <c r="N688" s="18"/>
      <c r="O688" s="18"/>
      <c r="P688" s="18"/>
      <c r="Q688" s="18"/>
      <c r="R688" s="18"/>
    </row>
    <row r="689" spans="14:18" x14ac:dyDescent="0.2">
      <c r="N689" s="18"/>
      <c r="O689" s="18"/>
      <c r="P689" s="18"/>
      <c r="Q689" s="18"/>
      <c r="R689" s="18"/>
    </row>
    <row r="690" spans="14:18" x14ac:dyDescent="0.2">
      <c r="N690" s="18"/>
      <c r="O690" s="18"/>
      <c r="P690" s="18"/>
      <c r="Q690" s="18"/>
      <c r="R690" s="18"/>
    </row>
    <row r="691" spans="14:18" x14ac:dyDescent="0.2">
      <c r="N691" s="18"/>
      <c r="O691" s="18"/>
      <c r="P691" s="18"/>
      <c r="Q691" s="18"/>
      <c r="R691" s="18"/>
    </row>
    <row r="692" spans="14:18" x14ac:dyDescent="0.2">
      <c r="N692" s="18"/>
      <c r="O692" s="18"/>
      <c r="P692" s="18"/>
      <c r="Q692" s="18"/>
      <c r="R692" s="18"/>
    </row>
    <row r="693" spans="14:18" x14ac:dyDescent="0.2">
      <c r="N693" s="18"/>
      <c r="O693" s="18"/>
      <c r="P693" s="18"/>
      <c r="Q693" s="18"/>
      <c r="R693" s="18"/>
    </row>
    <row r="694" spans="14:18" x14ac:dyDescent="0.2">
      <c r="N694" s="18"/>
      <c r="O694" s="18"/>
      <c r="P694" s="18"/>
      <c r="Q694" s="18"/>
      <c r="R694" s="18"/>
    </row>
    <row r="695" spans="14:18" x14ac:dyDescent="0.2">
      <c r="N695" s="18"/>
      <c r="O695" s="18"/>
      <c r="P695" s="18"/>
      <c r="Q695" s="18"/>
      <c r="R695" s="18"/>
    </row>
    <row r="696" spans="14:18" x14ac:dyDescent="0.2">
      <c r="N696" s="18"/>
      <c r="O696" s="18"/>
      <c r="P696" s="18"/>
      <c r="Q696" s="18"/>
      <c r="R696" s="18"/>
    </row>
    <row r="697" spans="14:18" x14ac:dyDescent="0.2">
      <c r="N697" s="18"/>
      <c r="O697" s="18"/>
      <c r="P697" s="18"/>
      <c r="Q697" s="18"/>
      <c r="R697" s="18"/>
    </row>
    <row r="698" spans="14:18" x14ac:dyDescent="0.2">
      <c r="N698" s="18"/>
      <c r="O698" s="18"/>
      <c r="P698" s="18"/>
      <c r="Q698" s="18"/>
      <c r="R698" s="18"/>
    </row>
    <row r="699" spans="14:18" x14ac:dyDescent="0.2">
      <c r="N699" s="18"/>
      <c r="O699" s="18"/>
      <c r="P699" s="18"/>
      <c r="Q699" s="18"/>
      <c r="R699" s="18"/>
    </row>
    <row r="700" spans="14:18" x14ac:dyDescent="0.2">
      <c r="N700" s="18"/>
      <c r="O700" s="18"/>
      <c r="P700" s="18"/>
      <c r="Q700" s="18"/>
      <c r="R700" s="18"/>
    </row>
    <row r="701" spans="14:18" x14ac:dyDescent="0.2">
      <c r="N701" s="18"/>
      <c r="O701" s="18"/>
      <c r="P701" s="18"/>
      <c r="Q701" s="18"/>
      <c r="R701" s="18"/>
    </row>
    <row r="702" spans="14:18" x14ac:dyDescent="0.2">
      <c r="N702" s="18"/>
      <c r="O702" s="18"/>
      <c r="P702" s="18"/>
      <c r="Q702" s="18"/>
      <c r="R702" s="18"/>
    </row>
    <row r="703" spans="14:18" x14ac:dyDescent="0.2">
      <c r="N703" s="18"/>
      <c r="O703" s="18"/>
      <c r="P703" s="18"/>
      <c r="Q703" s="18"/>
      <c r="R703" s="18"/>
    </row>
    <row r="704" spans="14:18" x14ac:dyDescent="0.2">
      <c r="N704" s="18"/>
      <c r="O704" s="18"/>
      <c r="P704" s="18"/>
      <c r="Q704" s="18"/>
      <c r="R704" s="18"/>
    </row>
    <row r="705" spans="14:18" x14ac:dyDescent="0.2">
      <c r="N705" s="18"/>
      <c r="O705" s="18"/>
      <c r="P705" s="18"/>
      <c r="Q705" s="18"/>
      <c r="R705" s="18"/>
    </row>
    <row r="706" spans="14:18" x14ac:dyDescent="0.2">
      <c r="N706" s="18"/>
      <c r="O706" s="18"/>
      <c r="P706" s="18"/>
      <c r="Q706" s="18"/>
      <c r="R706" s="18"/>
    </row>
    <row r="707" spans="14:18" x14ac:dyDescent="0.2">
      <c r="N707" s="18"/>
      <c r="O707" s="18"/>
      <c r="P707" s="18"/>
      <c r="Q707" s="18"/>
      <c r="R707" s="18"/>
    </row>
    <row r="708" spans="14:18" x14ac:dyDescent="0.2">
      <c r="N708" s="18"/>
      <c r="O708" s="18"/>
      <c r="P708" s="18"/>
      <c r="Q708" s="18"/>
      <c r="R708" s="18"/>
    </row>
    <row r="709" spans="14:18" x14ac:dyDescent="0.2">
      <c r="N709" s="18"/>
      <c r="O709" s="18"/>
      <c r="P709" s="18"/>
      <c r="Q709" s="18"/>
      <c r="R709" s="18"/>
    </row>
    <row r="710" spans="14:18" x14ac:dyDescent="0.2">
      <c r="N710" s="18"/>
      <c r="O710" s="18"/>
      <c r="P710" s="18"/>
      <c r="Q710" s="18"/>
      <c r="R710" s="18"/>
    </row>
    <row r="711" spans="14:18" x14ac:dyDescent="0.2">
      <c r="N711" s="18"/>
      <c r="O711" s="18"/>
      <c r="P711" s="18"/>
      <c r="Q711" s="18"/>
      <c r="R711" s="18"/>
    </row>
    <row r="712" spans="14:18" x14ac:dyDescent="0.2">
      <c r="N712" s="18"/>
      <c r="O712" s="18"/>
      <c r="P712" s="18"/>
      <c r="Q712" s="18"/>
      <c r="R712" s="18"/>
    </row>
    <row r="713" spans="14:18" x14ac:dyDescent="0.2">
      <c r="N713" s="18"/>
      <c r="O713" s="18"/>
      <c r="P713" s="18"/>
      <c r="Q713" s="18"/>
      <c r="R713" s="18"/>
    </row>
    <row r="714" spans="14:18" x14ac:dyDescent="0.2">
      <c r="N714" s="18"/>
      <c r="O714" s="18"/>
      <c r="P714" s="18"/>
      <c r="Q714" s="18"/>
      <c r="R714" s="18"/>
    </row>
    <row r="715" spans="14:18" x14ac:dyDescent="0.2">
      <c r="N715" s="18"/>
      <c r="O715" s="18"/>
      <c r="P715" s="18"/>
      <c r="Q715" s="18"/>
      <c r="R715" s="18"/>
    </row>
    <row r="716" spans="14:18" x14ac:dyDescent="0.2">
      <c r="N716" s="18"/>
      <c r="O716" s="18"/>
      <c r="P716" s="18"/>
      <c r="Q716" s="18"/>
      <c r="R716" s="18"/>
    </row>
    <row r="717" spans="14:18" x14ac:dyDescent="0.2">
      <c r="N717" s="18"/>
      <c r="O717" s="18"/>
      <c r="P717" s="18"/>
      <c r="Q717" s="18"/>
      <c r="R717" s="18"/>
    </row>
    <row r="718" spans="14:18" x14ac:dyDescent="0.2">
      <c r="N718" s="18"/>
      <c r="O718" s="18"/>
      <c r="P718" s="18"/>
      <c r="Q718" s="18"/>
      <c r="R718" s="18"/>
    </row>
    <row r="719" spans="14:18" x14ac:dyDescent="0.2">
      <c r="N719" s="18"/>
      <c r="O719" s="18"/>
      <c r="P719" s="18"/>
      <c r="Q719" s="18"/>
      <c r="R719" s="18"/>
    </row>
    <row r="720" spans="14:18" x14ac:dyDescent="0.2">
      <c r="N720" s="18"/>
      <c r="O720" s="18"/>
      <c r="P720" s="18"/>
      <c r="Q720" s="18"/>
      <c r="R720" s="18"/>
    </row>
    <row r="721" spans="14:18" x14ac:dyDescent="0.2">
      <c r="N721" s="18"/>
      <c r="O721" s="18"/>
      <c r="P721" s="18"/>
      <c r="Q721" s="18"/>
      <c r="R721" s="18"/>
    </row>
    <row r="722" spans="14:18" x14ac:dyDescent="0.2">
      <c r="N722" s="18"/>
      <c r="O722" s="18"/>
      <c r="P722" s="18"/>
      <c r="Q722" s="18"/>
      <c r="R722" s="18"/>
    </row>
    <row r="723" spans="14:18" x14ac:dyDescent="0.2">
      <c r="N723" s="18"/>
      <c r="O723" s="18"/>
      <c r="P723" s="18"/>
      <c r="Q723" s="18"/>
      <c r="R723" s="18"/>
    </row>
    <row r="724" spans="14:18" x14ac:dyDescent="0.2">
      <c r="N724" s="18"/>
      <c r="O724" s="18"/>
      <c r="P724" s="18"/>
      <c r="Q724" s="18"/>
      <c r="R724" s="18"/>
    </row>
    <row r="725" spans="14:18" x14ac:dyDescent="0.2">
      <c r="N725" s="18"/>
      <c r="O725" s="18"/>
      <c r="P725" s="18"/>
      <c r="Q725" s="18"/>
      <c r="R725" s="18"/>
    </row>
    <row r="726" spans="14:18" x14ac:dyDescent="0.2">
      <c r="N726" s="18"/>
      <c r="O726" s="18"/>
      <c r="P726" s="18"/>
      <c r="Q726" s="18"/>
      <c r="R726" s="18"/>
    </row>
    <row r="727" spans="14:18" x14ac:dyDescent="0.2">
      <c r="N727" s="18"/>
      <c r="O727" s="18"/>
      <c r="P727" s="18"/>
      <c r="Q727" s="18"/>
      <c r="R727" s="18"/>
    </row>
    <row r="728" spans="14:18" x14ac:dyDescent="0.2">
      <c r="N728" s="18"/>
      <c r="O728" s="18"/>
      <c r="P728" s="18"/>
      <c r="Q728" s="18"/>
      <c r="R728" s="18"/>
    </row>
    <row r="729" spans="14:18" x14ac:dyDescent="0.2">
      <c r="N729" s="18"/>
      <c r="O729" s="18"/>
      <c r="P729" s="18"/>
      <c r="Q729" s="18"/>
      <c r="R729" s="18"/>
    </row>
    <row r="730" spans="14:18" x14ac:dyDescent="0.2">
      <c r="N730" s="18"/>
      <c r="O730" s="18"/>
      <c r="P730" s="18"/>
      <c r="Q730" s="18"/>
      <c r="R730" s="18"/>
    </row>
    <row r="731" spans="14:18" x14ac:dyDescent="0.2">
      <c r="N731" s="18"/>
      <c r="O731" s="18"/>
      <c r="P731" s="18"/>
      <c r="Q731" s="18"/>
      <c r="R731" s="18"/>
    </row>
    <row r="732" spans="14:18" x14ac:dyDescent="0.2">
      <c r="N732" s="18"/>
      <c r="O732" s="18"/>
      <c r="P732" s="18"/>
      <c r="Q732" s="18"/>
      <c r="R732" s="18"/>
    </row>
    <row r="733" spans="14:18" x14ac:dyDescent="0.2">
      <c r="N733" s="18"/>
      <c r="O733" s="18"/>
      <c r="P733" s="18"/>
      <c r="Q733" s="18"/>
      <c r="R733" s="18"/>
    </row>
    <row r="734" spans="14:18" x14ac:dyDescent="0.2">
      <c r="N734" s="18"/>
      <c r="O734" s="18"/>
      <c r="P734" s="18"/>
      <c r="Q734" s="18"/>
      <c r="R734" s="18"/>
    </row>
    <row r="735" spans="14:18" x14ac:dyDescent="0.2">
      <c r="N735" s="18"/>
      <c r="O735" s="18"/>
      <c r="P735" s="18"/>
      <c r="Q735" s="18"/>
      <c r="R735" s="18"/>
    </row>
    <row r="736" spans="14:18" x14ac:dyDescent="0.2">
      <c r="N736" s="18"/>
      <c r="O736" s="18"/>
      <c r="P736" s="18"/>
      <c r="Q736" s="18"/>
      <c r="R736" s="18"/>
    </row>
    <row r="737" spans="14:18" x14ac:dyDescent="0.2">
      <c r="N737" s="18"/>
      <c r="O737" s="18"/>
      <c r="P737" s="18"/>
      <c r="Q737" s="18"/>
      <c r="R737" s="18"/>
    </row>
    <row r="738" spans="14:18" x14ac:dyDescent="0.2">
      <c r="N738" s="18"/>
      <c r="O738" s="18"/>
      <c r="P738" s="18"/>
      <c r="Q738" s="18"/>
      <c r="R738" s="18"/>
    </row>
    <row r="739" spans="14:18" x14ac:dyDescent="0.2">
      <c r="N739" s="18"/>
      <c r="O739" s="18"/>
      <c r="P739" s="18"/>
      <c r="Q739" s="18"/>
      <c r="R739" s="18"/>
    </row>
    <row r="740" spans="14:18" x14ac:dyDescent="0.2">
      <c r="N740" s="18"/>
      <c r="O740" s="18"/>
      <c r="P740" s="18"/>
      <c r="Q740" s="18"/>
      <c r="R740" s="18"/>
    </row>
    <row r="741" spans="14:18" x14ac:dyDescent="0.2">
      <c r="N741" s="18"/>
      <c r="O741" s="18"/>
      <c r="P741" s="18"/>
      <c r="Q741" s="18"/>
      <c r="R741" s="18"/>
    </row>
    <row r="742" spans="14:18" x14ac:dyDescent="0.2">
      <c r="N742" s="18"/>
      <c r="O742" s="18"/>
      <c r="P742" s="18"/>
      <c r="Q742" s="18"/>
      <c r="R742" s="18"/>
    </row>
    <row r="743" spans="14:18" x14ac:dyDescent="0.2">
      <c r="N743" s="18"/>
      <c r="O743" s="18"/>
      <c r="P743" s="18"/>
      <c r="Q743" s="18"/>
      <c r="R743" s="18"/>
    </row>
    <row r="744" spans="14:18" x14ac:dyDescent="0.2">
      <c r="N744" s="18"/>
      <c r="O744" s="18"/>
      <c r="P744" s="18"/>
      <c r="Q744" s="18"/>
      <c r="R744" s="18"/>
    </row>
    <row r="745" spans="14:18" x14ac:dyDescent="0.2">
      <c r="N745" s="18"/>
      <c r="O745" s="18"/>
      <c r="P745" s="18"/>
      <c r="Q745" s="18"/>
      <c r="R745" s="18"/>
    </row>
    <row r="746" spans="14:18" x14ac:dyDescent="0.2">
      <c r="N746" s="18"/>
      <c r="O746" s="18"/>
      <c r="P746" s="18"/>
      <c r="Q746" s="18"/>
      <c r="R746" s="18"/>
    </row>
    <row r="747" spans="14:18" x14ac:dyDescent="0.2">
      <c r="N747" s="18"/>
      <c r="O747" s="18"/>
      <c r="P747" s="18"/>
      <c r="Q747" s="18"/>
      <c r="R747" s="18"/>
    </row>
    <row r="748" spans="14:18" x14ac:dyDescent="0.2">
      <c r="N748" s="18"/>
      <c r="O748" s="18"/>
      <c r="P748" s="18"/>
      <c r="Q748" s="18"/>
      <c r="R748" s="18"/>
    </row>
    <row r="749" spans="14:18" x14ac:dyDescent="0.2">
      <c r="N749" s="18"/>
      <c r="O749" s="18"/>
      <c r="P749" s="18"/>
      <c r="Q749" s="18"/>
      <c r="R749" s="18"/>
    </row>
    <row r="750" spans="14:18" x14ac:dyDescent="0.2">
      <c r="N750" s="18"/>
      <c r="O750" s="18"/>
      <c r="P750" s="18"/>
      <c r="Q750" s="18"/>
      <c r="R750" s="18"/>
    </row>
    <row r="751" spans="14:18" x14ac:dyDescent="0.2">
      <c r="N751" s="18"/>
      <c r="O751" s="18"/>
      <c r="P751" s="18"/>
      <c r="Q751" s="18"/>
      <c r="R751" s="18"/>
    </row>
    <row r="752" spans="14:18" x14ac:dyDescent="0.2">
      <c r="N752" s="18"/>
      <c r="O752" s="18"/>
      <c r="P752" s="18"/>
      <c r="Q752" s="18"/>
      <c r="R752" s="18"/>
    </row>
    <row r="753" spans="14:18" x14ac:dyDescent="0.2">
      <c r="N753" s="18"/>
      <c r="O753" s="18"/>
      <c r="P753" s="18"/>
      <c r="Q753" s="18"/>
      <c r="R753" s="18"/>
    </row>
    <row r="754" spans="14:18" x14ac:dyDescent="0.2">
      <c r="N754" s="18"/>
      <c r="O754" s="18"/>
      <c r="P754" s="18"/>
      <c r="Q754" s="18"/>
      <c r="R754" s="18"/>
    </row>
    <row r="755" spans="14:18" x14ac:dyDescent="0.2">
      <c r="N755" s="18"/>
      <c r="O755" s="18"/>
      <c r="P755" s="18"/>
      <c r="Q755" s="18"/>
      <c r="R755" s="18"/>
    </row>
    <row r="756" spans="14:18" x14ac:dyDescent="0.2">
      <c r="N756" s="18"/>
      <c r="O756" s="18"/>
      <c r="P756" s="18"/>
      <c r="Q756" s="18"/>
      <c r="R756" s="18"/>
    </row>
    <row r="757" spans="14:18" x14ac:dyDescent="0.2">
      <c r="N757" s="18"/>
      <c r="O757" s="18"/>
      <c r="P757" s="18"/>
      <c r="Q757" s="18"/>
      <c r="R757" s="18"/>
    </row>
    <row r="758" spans="14:18" x14ac:dyDescent="0.2">
      <c r="N758" s="18"/>
      <c r="O758" s="18"/>
      <c r="P758" s="18"/>
      <c r="Q758" s="18"/>
      <c r="R758" s="18"/>
    </row>
    <row r="759" spans="14:18" x14ac:dyDescent="0.2">
      <c r="N759" s="18"/>
      <c r="O759" s="18"/>
      <c r="P759" s="18"/>
      <c r="Q759" s="18"/>
      <c r="R759" s="18"/>
    </row>
    <row r="760" spans="14:18" x14ac:dyDescent="0.2">
      <c r="N760" s="18"/>
      <c r="O760" s="18"/>
      <c r="P760" s="18"/>
      <c r="Q760" s="18"/>
      <c r="R760" s="18"/>
    </row>
    <row r="761" spans="14:18" x14ac:dyDescent="0.2">
      <c r="N761" s="18"/>
      <c r="O761" s="18"/>
      <c r="P761" s="18"/>
      <c r="Q761" s="18"/>
      <c r="R761" s="18"/>
    </row>
    <row r="762" spans="14:18" x14ac:dyDescent="0.2">
      <c r="N762" s="18"/>
      <c r="O762" s="18"/>
      <c r="P762" s="18"/>
      <c r="Q762" s="18"/>
      <c r="R762" s="18"/>
    </row>
    <row r="763" spans="14:18" x14ac:dyDescent="0.2">
      <c r="N763" s="18"/>
      <c r="O763" s="18"/>
      <c r="P763" s="18"/>
      <c r="Q763" s="18"/>
      <c r="R763" s="18"/>
    </row>
    <row r="764" spans="14:18" x14ac:dyDescent="0.2">
      <c r="N764" s="18"/>
      <c r="O764" s="18"/>
      <c r="P764" s="18"/>
      <c r="Q764" s="18"/>
      <c r="R764" s="18"/>
    </row>
    <row r="765" spans="14:18" x14ac:dyDescent="0.2">
      <c r="N765" s="18"/>
      <c r="O765" s="18"/>
      <c r="P765" s="18"/>
      <c r="Q765" s="18"/>
      <c r="R765" s="18"/>
    </row>
    <row r="766" spans="14:18" x14ac:dyDescent="0.2">
      <c r="N766" s="18"/>
      <c r="O766" s="18"/>
      <c r="P766" s="18"/>
      <c r="Q766" s="18"/>
      <c r="R766" s="18"/>
    </row>
    <row r="767" spans="14:18" x14ac:dyDescent="0.2">
      <c r="N767" s="18"/>
      <c r="O767" s="18"/>
      <c r="P767" s="18"/>
      <c r="Q767" s="18"/>
      <c r="R767" s="18"/>
    </row>
    <row r="768" spans="14:18" x14ac:dyDescent="0.2">
      <c r="N768" s="18"/>
      <c r="O768" s="18"/>
      <c r="P768" s="18"/>
      <c r="Q768" s="18"/>
      <c r="R768" s="18"/>
    </row>
    <row r="769" spans="14:18" x14ac:dyDescent="0.2">
      <c r="N769" s="18"/>
      <c r="O769" s="18"/>
      <c r="P769" s="18"/>
      <c r="Q769" s="18"/>
      <c r="R769" s="18"/>
    </row>
    <row r="770" spans="14:18" x14ac:dyDescent="0.2">
      <c r="N770" s="18"/>
      <c r="O770" s="18"/>
      <c r="P770" s="18"/>
      <c r="Q770" s="18"/>
      <c r="R770" s="18"/>
    </row>
    <row r="771" spans="14:18" x14ac:dyDescent="0.2">
      <c r="N771" s="18"/>
      <c r="O771" s="18"/>
      <c r="P771" s="18"/>
      <c r="Q771" s="18"/>
      <c r="R771" s="18"/>
    </row>
    <row r="772" spans="14:18" x14ac:dyDescent="0.2">
      <c r="N772" s="18"/>
      <c r="O772" s="18"/>
      <c r="P772" s="18"/>
      <c r="Q772" s="18"/>
      <c r="R772" s="18"/>
    </row>
    <row r="773" spans="14:18" x14ac:dyDescent="0.2">
      <c r="N773" s="18"/>
      <c r="O773" s="18"/>
      <c r="P773" s="18"/>
      <c r="Q773" s="18"/>
      <c r="R773" s="18"/>
    </row>
    <row r="774" spans="14:18" x14ac:dyDescent="0.2">
      <c r="N774" s="18"/>
      <c r="O774" s="18"/>
      <c r="P774" s="18"/>
      <c r="Q774" s="18"/>
      <c r="R774" s="18"/>
    </row>
    <row r="775" spans="14:18" x14ac:dyDescent="0.2">
      <c r="N775" s="18"/>
      <c r="O775" s="18"/>
      <c r="P775" s="18"/>
      <c r="Q775" s="18"/>
      <c r="R775" s="18"/>
    </row>
    <row r="776" spans="14:18" x14ac:dyDescent="0.2">
      <c r="N776" s="18"/>
      <c r="O776" s="18"/>
      <c r="P776" s="18"/>
      <c r="Q776" s="18"/>
      <c r="R776" s="18"/>
    </row>
    <row r="777" spans="14:18" x14ac:dyDescent="0.2">
      <c r="N777" s="18"/>
      <c r="O777" s="18"/>
      <c r="P777" s="18"/>
      <c r="Q777" s="18"/>
      <c r="R777" s="18"/>
    </row>
    <row r="778" spans="14:18" x14ac:dyDescent="0.2">
      <c r="N778" s="18"/>
      <c r="O778" s="18"/>
      <c r="P778" s="18"/>
      <c r="Q778" s="18"/>
      <c r="R778" s="18"/>
    </row>
    <row r="779" spans="14:18" x14ac:dyDescent="0.2">
      <c r="N779" s="18"/>
      <c r="O779" s="18"/>
      <c r="P779" s="18"/>
      <c r="Q779" s="18"/>
      <c r="R779" s="18"/>
    </row>
    <row r="780" spans="14:18" x14ac:dyDescent="0.2">
      <c r="N780" s="18"/>
      <c r="O780" s="18"/>
      <c r="P780" s="18"/>
      <c r="Q780" s="18"/>
      <c r="R780" s="18"/>
    </row>
    <row r="781" spans="14:18" x14ac:dyDescent="0.2">
      <c r="N781" s="18"/>
      <c r="O781" s="18"/>
      <c r="P781" s="18"/>
      <c r="Q781" s="18"/>
      <c r="R781" s="18"/>
    </row>
    <row r="782" spans="14:18" x14ac:dyDescent="0.2">
      <c r="N782" s="18"/>
      <c r="O782" s="18"/>
      <c r="P782" s="18"/>
      <c r="Q782" s="18"/>
      <c r="R782" s="18"/>
    </row>
    <row r="783" spans="14:18" x14ac:dyDescent="0.2">
      <c r="N783" s="18"/>
      <c r="O783" s="18"/>
      <c r="P783" s="18"/>
      <c r="Q783" s="18"/>
      <c r="R783" s="18"/>
    </row>
    <row r="784" spans="14:18" x14ac:dyDescent="0.2">
      <c r="N784" s="18"/>
      <c r="O784" s="18"/>
      <c r="P784" s="18"/>
      <c r="Q784" s="18"/>
      <c r="R784" s="18"/>
    </row>
    <row r="785" spans="14:18" x14ac:dyDescent="0.2">
      <c r="N785" s="18"/>
      <c r="O785" s="18"/>
      <c r="P785" s="18"/>
      <c r="Q785" s="18"/>
      <c r="R785" s="18"/>
    </row>
    <row r="786" spans="14:18" x14ac:dyDescent="0.2">
      <c r="N786" s="18"/>
      <c r="O786" s="18"/>
      <c r="P786" s="18"/>
      <c r="Q786" s="18"/>
      <c r="R786" s="18"/>
    </row>
    <row r="787" spans="14:18" x14ac:dyDescent="0.2">
      <c r="N787" s="18"/>
      <c r="O787" s="18"/>
      <c r="P787" s="18"/>
      <c r="Q787" s="18"/>
      <c r="R787" s="18"/>
    </row>
    <row r="788" spans="14:18" x14ac:dyDescent="0.2">
      <c r="N788" s="18"/>
      <c r="O788" s="18"/>
      <c r="P788" s="18"/>
      <c r="Q788" s="18"/>
      <c r="R788" s="18"/>
    </row>
    <row r="789" spans="14:18" x14ac:dyDescent="0.2">
      <c r="N789" s="18"/>
      <c r="O789" s="18"/>
      <c r="P789" s="18"/>
      <c r="Q789" s="18"/>
      <c r="R789" s="18"/>
    </row>
    <row r="790" spans="14:18" x14ac:dyDescent="0.2">
      <c r="N790" s="18"/>
      <c r="O790" s="18"/>
      <c r="P790" s="18"/>
      <c r="Q790" s="18"/>
      <c r="R790" s="18"/>
    </row>
    <row r="791" spans="14:18" x14ac:dyDescent="0.2">
      <c r="N791" s="18"/>
      <c r="O791" s="18"/>
      <c r="P791" s="18"/>
      <c r="Q791" s="18"/>
      <c r="R791" s="18"/>
    </row>
    <row r="792" spans="14:18" x14ac:dyDescent="0.2">
      <c r="N792" s="18"/>
      <c r="O792" s="18"/>
      <c r="P792" s="18"/>
      <c r="Q792" s="18"/>
      <c r="R792" s="18"/>
    </row>
    <row r="793" spans="14:18" x14ac:dyDescent="0.2">
      <c r="N793" s="18"/>
      <c r="O793" s="18"/>
      <c r="P793" s="18"/>
      <c r="Q793" s="18"/>
      <c r="R793" s="18"/>
    </row>
    <row r="794" spans="14:18" x14ac:dyDescent="0.2">
      <c r="N794" s="18"/>
      <c r="O794" s="18"/>
      <c r="P794" s="18"/>
      <c r="Q794" s="18"/>
      <c r="R794" s="18"/>
    </row>
    <row r="795" spans="14:18" x14ac:dyDescent="0.2">
      <c r="N795" s="18"/>
      <c r="O795" s="18"/>
      <c r="P795" s="18"/>
      <c r="Q795" s="18"/>
      <c r="R795" s="18"/>
    </row>
    <row r="796" spans="14:18" x14ac:dyDescent="0.2">
      <c r="N796" s="18"/>
      <c r="O796" s="18"/>
      <c r="P796" s="18"/>
      <c r="Q796" s="18"/>
      <c r="R796" s="18"/>
    </row>
    <row r="797" spans="14:18" x14ac:dyDescent="0.2">
      <c r="N797" s="18"/>
      <c r="O797" s="18"/>
      <c r="P797" s="18"/>
      <c r="Q797" s="18"/>
      <c r="R797" s="18"/>
    </row>
    <row r="798" spans="14:18" x14ac:dyDescent="0.2">
      <c r="N798" s="18"/>
      <c r="O798" s="18"/>
      <c r="P798" s="18"/>
      <c r="Q798" s="18"/>
      <c r="R798" s="18"/>
    </row>
    <row r="799" spans="14:18" x14ac:dyDescent="0.2">
      <c r="N799" s="18"/>
      <c r="O799" s="18"/>
      <c r="P799" s="18"/>
      <c r="Q799" s="18"/>
      <c r="R799" s="18"/>
    </row>
    <row r="800" spans="14:18" x14ac:dyDescent="0.2">
      <c r="N800" s="18"/>
      <c r="O800" s="18"/>
      <c r="P800" s="18"/>
      <c r="Q800" s="18"/>
      <c r="R800" s="18"/>
    </row>
    <row r="801" spans="14:18" x14ac:dyDescent="0.2">
      <c r="N801" s="18"/>
      <c r="O801" s="18"/>
      <c r="P801" s="18"/>
      <c r="Q801" s="18"/>
      <c r="R801" s="18"/>
    </row>
    <row r="802" spans="14:18" x14ac:dyDescent="0.2">
      <c r="N802" s="18"/>
      <c r="O802" s="18"/>
      <c r="P802" s="18"/>
      <c r="Q802" s="18"/>
      <c r="R802" s="18"/>
    </row>
    <row r="803" spans="14:18" x14ac:dyDescent="0.2">
      <c r="N803" s="18"/>
      <c r="O803" s="18"/>
      <c r="P803" s="18"/>
      <c r="Q803" s="18"/>
      <c r="R803" s="18"/>
    </row>
    <row r="804" spans="14:18" x14ac:dyDescent="0.2">
      <c r="N804" s="18"/>
      <c r="O804" s="18"/>
      <c r="P804" s="18"/>
      <c r="Q804" s="18"/>
      <c r="R804" s="18"/>
    </row>
    <row r="805" spans="14:18" x14ac:dyDescent="0.2">
      <c r="N805" s="18"/>
      <c r="O805" s="18"/>
      <c r="P805" s="18"/>
      <c r="Q805" s="18"/>
      <c r="R805" s="18"/>
    </row>
    <row r="806" spans="14:18" x14ac:dyDescent="0.2">
      <c r="N806" s="18"/>
      <c r="O806" s="18"/>
      <c r="P806" s="18"/>
      <c r="Q806" s="18"/>
      <c r="R806" s="18"/>
    </row>
    <row r="807" spans="14:18" x14ac:dyDescent="0.2">
      <c r="N807" s="18"/>
      <c r="O807" s="18"/>
      <c r="P807" s="18"/>
      <c r="Q807" s="18"/>
      <c r="R807" s="18"/>
    </row>
    <row r="808" spans="14:18" x14ac:dyDescent="0.2">
      <c r="N808" s="18"/>
      <c r="O808" s="18"/>
      <c r="P808" s="18"/>
      <c r="Q808" s="18"/>
      <c r="R808" s="18"/>
    </row>
    <row r="809" spans="14:18" x14ac:dyDescent="0.2">
      <c r="N809" s="18"/>
      <c r="O809" s="18"/>
      <c r="P809" s="18"/>
      <c r="Q809" s="18"/>
      <c r="R809" s="18"/>
    </row>
    <row r="810" spans="14:18" x14ac:dyDescent="0.2">
      <c r="N810" s="18"/>
      <c r="O810" s="18"/>
      <c r="P810" s="18"/>
      <c r="Q810" s="18"/>
      <c r="R810" s="18"/>
    </row>
    <row r="811" spans="14:18" x14ac:dyDescent="0.2">
      <c r="N811" s="18"/>
      <c r="O811" s="18"/>
      <c r="P811" s="18"/>
      <c r="Q811" s="18"/>
      <c r="R811" s="18"/>
    </row>
    <row r="812" spans="14:18" x14ac:dyDescent="0.2">
      <c r="N812" s="18"/>
      <c r="O812" s="18"/>
      <c r="P812" s="18"/>
      <c r="Q812" s="18"/>
      <c r="R812" s="18"/>
    </row>
    <row r="813" spans="14:18" x14ac:dyDescent="0.2">
      <c r="N813" s="18"/>
      <c r="O813" s="18"/>
      <c r="P813" s="18"/>
      <c r="Q813" s="18"/>
      <c r="R813" s="18"/>
    </row>
    <row r="814" spans="14:18" x14ac:dyDescent="0.2">
      <c r="N814" s="18"/>
      <c r="O814" s="18"/>
      <c r="P814" s="18"/>
      <c r="Q814" s="18"/>
      <c r="R814" s="18"/>
    </row>
    <row r="815" spans="14:18" x14ac:dyDescent="0.2">
      <c r="N815" s="18"/>
      <c r="O815" s="18"/>
      <c r="P815" s="18"/>
      <c r="Q815" s="18"/>
      <c r="R815" s="18"/>
    </row>
    <row r="816" spans="14:18" x14ac:dyDescent="0.2">
      <c r="N816" s="18"/>
      <c r="O816" s="18"/>
      <c r="P816" s="18"/>
      <c r="Q816" s="18"/>
      <c r="R816" s="18"/>
    </row>
    <row r="817" spans="14:18" x14ac:dyDescent="0.2">
      <c r="N817" s="18"/>
      <c r="O817" s="18"/>
      <c r="P817" s="18"/>
      <c r="Q817" s="18"/>
      <c r="R817" s="18"/>
    </row>
    <row r="818" spans="14:18" x14ac:dyDescent="0.2">
      <c r="N818" s="18"/>
      <c r="O818" s="18"/>
      <c r="P818" s="18"/>
      <c r="Q818" s="18"/>
      <c r="R818" s="18"/>
    </row>
    <row r="819" spans="14:18" x14ac:dyDescent="0.2">
      <c r="N819" s="18"/>
      <c r="O819" s="18"/>
      <c r="P819" s="18"/>
      <c r="Q819" s="18"/>
      <c r="R819" s="18"/>
    </row>
    <row r="820" spans="14:18" x14ac:dyDescent="0.2">
      <c r="N820" s="18"/>
      <c r="O820" s="18"/>
      <c r="P820" s="18"/>
      <c r="Q820" s="18"/>
      <c r="R820" s="18"/>
    </row>
    <row r="821" spans="14:18" x14ac:dyDescent="0.2">
      <c r="N821" s="18"/>
      <c r="O821" s="18"/>
      <c r="P821" s="18"/>
      <c r="Q821" s="18"/>
      <c r="R821" s="18"/>
    </row>
    <row r="822" spans="14:18" x14ac:dyDescent="0.2">
      <c r="N822" s="18"/>
      <c r="O822" s="18"/>
      <c r="P822" s="18"/>
      <c r="Q822" s="18"/>
      <c r="R822" s="18"/>
    </row>
    <row r="823" spans="14:18" x14ac:dyDescent="0.2">
      <c r="N823" s="18"/>
      <c r="O823" s="18"/>
      <c r="P823" s="18"/>
      <c r="Q823" s="18"/>
      <c r="R823" s="18"/>
    </row>
    <row r="824" spans="14:18" x14ac:dyDescent="0.2">
      <c r="N824" s="18"/>
      <c r="O824" s="18"/>
      <c r="P824" s="18"/>
      <c r="Q824" s="18"/>
      <c r="R824" s="18"/>
    </row>
    <row r="825" spans="14:18" x14ac:dyDescent="0.2">
      <c r="N825" s="18"/>
      <c r="O825" s="18"/>
      <c r="P825" s="18"/>
      <c r="Q825" s="18"/>
      <c r="R825" s="18"/>
    </row>
    <row r="826" spans="14:18" x14ac:dyDescent="0.2">
      <c r="N826" s="18"/>
      <c r="O826" s="18"/>
      <c r="P826" s="18"/>
      <c r="Q826" s="18"/>
      <c r="R826" s="18"/>
    </row>
    <row r="827" spans="14:18" x14ac:dyDescent="0.2">
      <c r="N827" s="18"/>
      <c r="O827" s="18"/>
      <c r="P827" s="18"/>
      <c r="Q827" s="18"/>
      <c r="R827" s="18"/>
    </row>
    <row r="828" spans="14:18" x14ac:dyDescent="0.2">
      <c r="N828" s="18"/>
      <c r="O828" s="18"/>
      <c r="P828" s="18"/>
      <c r="Q828" s="18"/>
      <c r="R828" s="18"/>
    </row>
    <row r="829" spans="14:18" x14ac:dyDescent="0.2">
      <c r="N829" s="18"/>
      <c r="O829" s="18"/>
      <c r="P829" s="18"/>
      <c r="Q829" s="18"/>
      <c r="R829" s="18"/>
    </row>
    <row r="830" spans="14:18" x14ac:dyDescent="0.2">
      <c r="N830" s="18"/>
      <c r="O830" s="18"/>
      <c r="P830" s="18"/>
      <c r="Q830" s="18"/>
      <c r="R830" s="18"/>
    </row>
    <row r="831" spans="14:18" x14ac:dyDescent="0.2">
      <c r="N831" s="18"/>
      <c r="O831" s="18"/>
      <c r="P831" s="18"/>
      <c r="Q831" s="18"/>
      <c r="R831" s="18"/>
    </row>
    <row r="832" spans="14:18" x14ac:dyDescent="0.2">
      <c r="N832" s="18"/>
      <c r="O832" s="18"/>
      <c r="P832" s="18"/>
      <c r="Q832" s="18"/>
      <c r="R832" s="18"/>
    </row>
    <row r="833" spans="14:18" x14ac:dyDescent="0.2">
      <c r="N833" s="18"/>
      <c r="O833" s="18"/>
      <c r="P833" s="18"/>
      <c r="Q833" s="18"/>
      <c r="R833" s="18"/>
    </row>
    <row r="834" spans="14:18" x14ac:dyDescent="0.2">
      <c r="N834" s="18"/>
      <c r="O834" s="18"/>
      <c r="P834" s="18"/>
      <c r="Q834" s="18"/>
      <c r="R834" s="18"/>
    </row>
    <row r="835" spans="14:18" x14ac:dyDescent="0.2">
      <c r="N835" s="18"/>
      <c r="O835" s="18"/>
      <c r="P835" s="18"/>
      <c r="Q835" s="18"/>
      <c r="R835" s="18"/>
    </row>
    <row r="836" spans="14:18" x14ac:dyDescent="0.2">
      <c r="N836" s="18"/>
      <c r="O836" s="18"/>
      <c r="P836" s="18"/>
      <c r="Q836" s="18"/>
      <c r="R836" s="18"/>
    </row>
    <row r="837" spans="14:18" x14ac:dyDescent="0.2">
      <c r="N837" s="18"/>
      <c r="O837" s="18"/>
      <c r="P837" s="18"/>
      <c r="Q837" s="18"/>
      <c r="R837" s="18"/>
    </row>
    <row r="838" spans="14:18" x14ac:dyDescent="0.2">
      <c r="N838" s="18"/>
      <c r="O838" s="18"/>
      <c r="P838" s="18"/>
      <c r="Q838" s="18"/>
      <c r="R838" s="18"/>
    </row>
    <row r="839" spans="14:18" x14ac:dyDescent="0.2">
      <c r="N839" s="18"/>
      <c r="O839" s="18"/>
      <c r="P839" s="18"/>
      <c r="Q839" s="18"/>
      <c r="R839" s="18"/>
    </row>
    <row r="840" spans="14:18" x14ac:dyDescent="0.2">
      <c r="N840" s="18"/>
      <c r="O840" s="18"/>
      <c r="P840" s="18"/>
      <c r="Q840" s="18"/>
      <c r="R840" s="18"/>
    </row>
    <row r="841" spans="14:18" x14ac:dyDescent="0.2">
      <c r="N841" s="18"/>
      <c r="O841" s="18"/>
      <c r="P841" s="18"/>
      <c r="Q841" s="18"/>
      <c r="R841" s="18"/>
    </row>
    <row r="842" spans="14:18" x14ac:dyDescent="0.2">
      <c r="N842" s="18"/>
      <c r="O842" s="18"/>
      <c r="P842" s="18"/>
      <c r="Q842" s="18"/>
      <c r="R842" s="18"/>
    </row>
    <row r="843" spans="14:18" x14ac:dyDescent="0.2">
      <c r="N843" s="18"/>
      <c r="O843" s="18"/>
      <c r="P843" s="18"/>
      <c r="Q843" s="18"/>
      <c r="R843" s="18"/>
    </row>
    <row r="844" spans="14:18" x14ac:dyDescent="0.2">
      <c r="N844" s="18"/>
      <c r="O844" s="18"/>
      <c r="P844" s="18"/>
      <c r="Q844" s="18"/>
      <c r="R844" s="18"/>
    </row>
    <row r="845" spans="14:18" x14ac:dyDescent="0.2">
      <c r="N845" s="18"/>
      <c r="O845" s="18"/>
      <c r="P845" s="18"/>
      <c r="Q845" s="18"/>
      <c r="R845" s="18"/>
    </row>
    <row r="846" spans="14:18" x14ac:dyDescent="0.2">
      <c r="N846" s="18"/>
      <c r="O846" s="18"/>
      <c r="P846" s="18"/>
      <c r="Q846" s="18"/>
      <c r="R846" s="18"/>
    </row>
    <row r="847" spans="14:18" x14ac:dyDescent="0.2">
      <c r="N847" s="18"/>
      <c r="O847" s="18"/>
      <c r="P847" s="18"/>
      <c r="Q847" s="18"/>
      <c r="R847" s="18"/>
    </row>
    <row r="848" spans="14:18" x14ac:dyDescent="0.2">
      <c r="N848" s="18"/>
      <c r="O848" s="18"/>
      <c r="P848" s="18"/>
      <c r="Q848" s="18"/>
      <c r="R848" s="18"/>
    </row>
    <row r="849" spans="14:18" x14ac:dyDescent="0.2">
      <c r="N849" s="18"/>
      <c r="O849" s="18"/>
      <c r="P849" s="18"/>
      <c r="Q849" s="18"/>
      <c r="R849" s="18"/>
    </row>
    <row r="850" spans="14:18" x14ac:dyDescent="0.2">
      <c r="N850" s="18"/>
      <c r="O850" s="18"/>
      <c r="P850" s="18"/>
      <c r="Q850" s="18"/>
      <c r="R850" s="18"/>
    </row>
    <row r="851" spans="14:18" x14ac:dyDescent="0.2">
      <c r="N851" s="18"/>
      <c r="O851" s="18"/>
      <c r="P851" s="18"/>
      <c r="Q851" s="18"/>
      <c r="R851" s="18"/>
    </row>
    <row r="852" spans="14:18" x14ac:dyDescent="0.2">
      <c r="N852" s="18"/>
      <c r="O852" s="18"/>
      <c r="P852" s="18"/>
      <c r="Q852" s="18"/>
      <c r="R852" s="18"/>
    </row>
    <row r="853" spans="14:18" x14ac:dyDescent="0.2">
      <c r="N853" s="18"/>
      <c r="O853" s="18"/>
      <c r="P853" s="18"/>
      <c r="Q853" s="18"/>
      <c r="R853" s="18"/>
    </row>
    <row r="854" spans="14:18" x14ac:dyDescent="0.2">
      <c r="N854" s="18"/>
      <c r="O854" s="18"/>
      <c r="P854" s="18"/>
      <c r="Q854" s="18"/>
      <c r="R854" s="18"/>
    </row>
    <row r="855" spans="14:18" x14ac:dyDescent="0.2">
      <c r="N855" s="18"/>
      <c r="O855" s="18"/>
      <c r="P855" s="18"/>
      <c r="Q855" s="18"/>
      <c r="R855" s="18"/>
    </row>
    <row r="856" spans="14:18" x14ac:dyDescent="0.2">
      <c r="N856" s="18"/>
      <c r="O856" s="18"/>
      <c r="P856" s="18"/>
      <c r="Q856" s="18"/>
      <c r="R856" s="18"/>
    </row>
    <row r="857" spans="14:18" x14ac:dyDescent="0.2">
      <c r="N857" s="18"/>
      <c r="O857" s="18"/>
      <c r="P857" s="18"/>
      <c r="Q857" s="18"/>
      <c r="R857" s="18"/>
    </row>
    <row r="858" spans="14:18" x14ac:dyDescent="0.2">
      <c r="N858" s="18"/>
      <c r="O858" s="18"/>
      <c r="P858" s="18"/>
      <c r="Q858" s="18"/>
      <c r="R858" s="18"/>
    </row>
    <row r="859" spans="14:18" x14ac:dyDescent="0.2">
      <c r="N859" s="18"/>
      <c r="O859" s="18"/>
      <c r="P859" s="18"/>
      <c r="Q859" s="18"/>
      <c r="R859" s="18"/>
    </row>
    <row r="860" spans="14:18" x14ac:dyDescent="0.2">
      <c r="N860" s="18"/>
      <c r="O860" s="18"/>
      <c r="P860" s="18"/>
      <c r="Q860" s="18"/>
      <c r="R860" s="18"/>
    </row>
    <row r="861" spans="14:18" x14ac:dyDescent="0.2">
      <c r="N861" s="18"/>
      <c r="O861" s="18"/>
      <c r="P861" s="18"/>
      <c r="Q861" s="18"/>
      <c r="R861" s="18"/>
    </row>
    <row r="862" spans="14:18" x14ac:dyDescent="0.2">
      <c r="N862" s="18"/>
      <c r="O862" s="18"/>
      <c r="P862" s="18"/>
      <c r="Q862" s="18"/>
      <c r="R862" s="18"/>
    </row>
    <row r="863" spans="14:18" x14ac:dyDescent="0.2">
      <c r="N863" s="18"/>
      <c r="O863" s="18"/>
      <c r="P863" s="18"/>
      <c r="Q863" s="18"/>
      <c r="R863" s="18"/>
    </row>
    <row r="864" spans="14:18" x14ac:dyDescent="0.2">
      <c r="N864" s="18"/>
      <c r="O864" s="18"/>
      <c r="P864" s="18"/>
      <c r="Q864" s="18"/>
      <c r="R864" s="18"/>
    </row>
    <row r="865" spans="14:18" x14ac:dyDescent="0.2">
      <c r="N865" s="18"/>
      <c r="O865" s="18"/>
      <c r="P865" s="18"/>
      <c r="Q865" s="18"/>
      <c r="R865" s="18"/>
    </row>
    <row r="866" spans="14:18" x14ac:dyDescent="0.2">
      <c r="N866" s="18"/>
      <c r="O866" s="18"/>
      <c r="P866" s="18"/>
      <c r="Q866" s="18"/>
      <c r="R866" s="18"/>
    </row>
    <row r="867" spans="14:18" x14ac:dyDescent="0.2">
      <c r="N867" s="18"/>
      <c r="O867" s="18"/>
      <c r="P867" s="18"/>
      <c r="Q867" s="18"/>
      <c r="R867" s="18"/>
    </row>
    <row r="868" spans="14:18" x14ac:dyDescent="0.2">
      <c r="N868" s="18"/>
      <c r="O868" s="18"/>
      <c r="P868" s="18"/>
      <c r="Q868" s="18"/>
      <c r="R868" s="18"/>
    </row>
    <row r="869" spans="14:18" x14ac:dyDescent="0.2">
      <c r="N869" s="18"/>
      <c r="O869" s="18"/>
      <c r="P869" s="18"/>
      <c r="Q869" s="18"/>
      <c r="R869" s="18"/>
    </row>
    <row r="870" spans="14:18" x14ac:dyDescent="0.2">
      <c r="N870" s="18"/>
      <c r="O870" s="18"/>
      <c r="P870" s="18"/>
      <c r="Q870" s="18"/>
      <c r="R870" s="18"/>
    </row>
    <row r="871" spans="14:18" x14ac:dyDescent="0.2">
      <c r="N871" s="18"/>
      <c r="O871" s="18"/>
      <c r="P871" s="18"/>
      <c r="Q871" s="18"/>
      <c r="R871" s="18"/>
    </row>
    <row r="872" spans="14:18" x14ac:dyDescent="0.2">
      <c r="N872" s="18"/>
      <c r="O872" s="18"/>
      <c r="P872" s="18"/>
      <c r="Q872" s="18"/>
      <c r="R872" s="18"/>
    </row>
    <row r="873" spans="14:18" x14ac:dyDescent="0.2">
      <c r="N873" s="18"/>
      <c r="O873" s="18"/>
      <c r="P873" s="18"/>
      <c r="Q873" s="18"/>
      <c r="R873" s="18"/>
    </row>
    <row r="874" spans="14:18" x14ac:dyDescent="0.2">
      <c r="N874" s="18"/>
      <c r="O874" s="18"/>
      <c r="P874" s="18"/>
      <c r="Q874" s="18"/>
      <c r="R874" s="18"/>
    </row>
    <row r="875" spans="14:18" x14ac:dyDescent="0.2">
      <c r="N875" s="18"/>
      <c r="O875" s="18"/>
      <c r="P875" s="18"/>
      <c r="Q875" s="18"/>
      <c r="R875" s="18"/>
    </row>
    <row r="876" spans="14:18" x14ac:dyDescent="0.2">
      <c r="N876" s="18"/>
      <c r="O876" s="18"/>
      <c r="P876" s="18"/>
      <c r="Q876" s="18"/>
      <c r="R876" s="18"/>
    </row>
    <row r="877" spans="14:18" x14ac:dyDescent="0.2">
      <c r="N877" s="18"/>
      <c r="O877" s="18"/>
      <c r="P877" s="18"/>
      <c r="Q877" s="18"/>
      <c r="R877" s="18"/>
    </row>
    <row r="878" spans="14:18" x14ac:dyDescent="0.2">
      <c r="N878" s="18"/>
      <c r="O878" s="18"/>
      <c r="P878" s="18"/>
      <c r="Q878" s="18"/>
      <c r="R878" s="18"/>
    </row>
    <row r="879" spans="14:18" x14ac:dyDescent="0.2">
      <c r="N879" s="18"/>
      <c r="O879" s="18"/>
      <c r="P879" s="18"/>
      <c r="Q879" s="18"/>
      <c r="R879" s="18"/>
    </row>
    <row r="880" spans="14:18" x14ac:dyDescent="0.2">
      <c r="N880" s="18"/>
      <c r="O880" s="18"/>
      <c r="P880" s="18"/>
      <c r="Q880" s="18"/>
      <c r="R880" s="18"/>
    </row>
    <row r="881" spans="14:18" x14ac:dyDescent="0.2">
      <c r="N881" s="18"/>
      <c r="O881" s="18"/>
      <c r="P881" s="18"/>
      <c r="Q881" s="18"/>
      <c r="R881" s="18"/>
    </row>
    <row r="882" spans="14:18" x14ac:dyDescent="0.2">
      <c r="N882" s="18"/>
      <c r="O882" s="18"/>
      <c r="P882" s="18"/>
      <c r="Q882" s="18"/>
      <c r="R882" s="18"/>
    </row>
    <row r="883" spans="14:18" x14ac:dyDescent="0.2">
      <c r="N883" s="18"/>
      <c r="O883" s="18"/>
      <c r="P883" s="18"/>
      <c r="Q883" s="18"/>
      <c r="R883" s="18"/>
    </row>
    <row r="884" spans="14:18" x14ac:dyDescent="0.2">
      <c r="N884" s="18"/>
      <c r="O884" s="18"/>
      <c r="P884" s="18"/>
      <c r="Q884" s="18"/>
      <c r="R884" s="18"/>
    </row>
    <row r="885" spans="14:18" x14ac:dyDescent="0.2">
      <c r="N885" s="18"/>
      <c r="O885" s="18"/>
      <c r="P885" s="18"/>
      <c r="Q885" s="18"/>
      <c r="R885" s="18"/>
    </row>
    <row r="886" spans="14:18" x14ac:dyDescent="0.2">
      <c r="N886" s="18"/>
      <c r="O886" s="18"/>
      <c r="P886" s="18"/>
      <c r="Q886" s="18"/>
      <c r="R886" s="18"/>
    </row>
    <row r="887" spans="14:18" x14ac:dyDescent="0.2">
      <c r="N887" s="18"/>
      <c r="O887" s="18"/>
      <c r="P887" s="18"/>
      <c r="Q887" s="18"/>
      <c r="R887" s="18"/>
    </row>
    <row r="888" spans="14:18" x14ac:dyDescent="0.2">
      <c r="N888" s="18"/>
      <c r="O888" s="18"/>
      <c r="P888" s="18"/>
      <c r="Q888" s="18"/>
      <c r="R888" s="18"/>
    </row>
    <row r="889" spans="14:18" x14ac:dyDescent="0.2">
      <c r="N889" s="18"/>
      <c r="O889" s="18"/>
      <c r="P889" s="18"/>
      <c r="Q889" s="18"/>
      <c r="R889" s="18"/>
    </row>
    <row r="890" spans="14:18" x14ac:dyDescent="0.2">
      <c r="N890" s="18"/>
      <c r="O890" s="18"/>
      <c r="P890" s="18"/>
      <c r="Q890" s="18"/>
      <c r="R890" s="18"/>
    </row>
    <row r="891" spans="14:18" x14ac:dyDescent="0.2">
      <c r="N891" s="18"/>
      <c r="O891" s="18"/>
      <c r="P891" s="18"/>
      <c r="Q891" s="18"/>
      <c r="R891" s="18"/>
    </row>
    <row r="892" spans="14:18" x14ac:dyDescent="0.2">
      <c r="N892" s="18"/>
      <c r="O892" s="18"/>
      <c r="P892" s="18"/>
      <c r="Q892" s="18"/>
      <c r="R892" s="18"/>
    </row>
    <row r="893" spans="14:18" x14ac:dyDescent="0.2">
      <c r="N893" s="18"/>
      <c r="O893" s="18"/>
      <c r="P893" s="18"/>
      <c r="Q893" s="18"/>
      <c r="R893" s="18"/>
    </row>
    <row r="894" spans="14:18" x14ac:dyDescent="0.2">
      <c r="N894" s="18"/>
      <c r="O894" s="18"/>
      <c r="P894" s="18"/>
      <c r="Q894" s="18"/>
      <c r="R894" s="18"/>
    </row>
    <row r="895" spans="14:18" x14ac:dyDescent="0.2">
      <c r="N895" s="18"/>
      <c r="O895" s="18"/>
      <c r="P895" s="18"/>
      <c r="Q895" s="18"/>
      <c r="R895" s="18"/>
    </row>
    <row r="896" spans="14:18" x14ac:dyDescent="0.2">
      <c r="N896" s="18"/>
      <c r="O896" s="18"/>
      <c r="P896" s="18"/>
      <c r="Q896" s="18"/>
      <c r="R896" s="18"/>
    </row>
    <row r="897" spans="14:18" x14ac:dyDescent="0.2">
      <c r="N897" s="18"/>
      <c r="O897" s="18"/>
      <c r="P897" s="18"/>
      <c r="Q897" s="18"/>
      <c r="R897" s="18"/>
    </row>
    <row r="898" spans="14:18" x14ac:dyDescent="0.2">
      <c r="N898" s="18"/>
      <c r="O898" s="18"/>
      <c r="P898" s="18"/>
      <c r="Q898" s="18"/>
      <c r="R898" s="18"/>
    </row>
    <row r="899" spans="14:18" x14ac:dyDescent="0.2">
      <c r="N899" s="18"/>
      <c r="O899" s="18"/>
      <c r="P899" s="18"/>
      <c r="Q899" s="18"/>
      <c r="R899" s="18"/>
    </row>
    <row r="900" spans="14:18" x14ac:dyDescent="0.2">
      <c r="N900" s="18"/>
      <c r="O900" s="18"/>
      <c r="P900" s="18"/>
      <c r="Q900" s="18"/>
      <c r="R900" s="18"/>
    </row>
    <row r="901" spans="14:18" x14ac:dyDescent="0.2">
      <c r="N901" s="18"/>
      <c r="O901" s="18"/>
      <c r="P901" s="18"/>
      <c r="Q901" s="18"/>
      <c r="R901" s="18"/>
    </row>
    <row r="902" spans="14:18" x14ac:dyDescent="0.2">
      <c r="N902" s="18"/>
      <c r="O902" s="18"/>
      <c r="P902" s="18"/>
      <c r="Q902" s="18"/>
      <c r="R902" s="18"/>
    </row>
    <row r="903" spans="14:18" x14ac:dyDescent="0.2">
      <c r="N903" s="18"/>
      <c r="O903" s="18"/>
      <c r="P903" s="18"/>
      <c r="Q903" s="18"/>
      <c r="R903" s="18"/>
    </row>
    <row r="904" spans="14:18" x14ac:dyDescent="0.2">
      <c r="N904" s="18"/>
      <c r="O904" s="18"/>
      <c r="P904" s="18"/>
      <c r="Q904" s="18"/>
      <c r="R904" s="18"/>
    </row>
    <row r="905" spans="14:18" x14ac:dyDescent="0.2">
      <c r="N905" s="18"/>
      <c r="O905" s="18"/>
      <c r="P905" s="18"/>
      <c r="Q905" s="18"/>
      <c r="R905" s="18"/>
    </row>
    <row r="906" spans="14:18" x14ac:dyDescent="0.2">
      <c r="N906" s="18"/>
      <c r="O906" s="18"/>
      <c r="P906" s="18"/>
      <c r="Q906" s="18"/>
      <c r="R906" s="18"/>
    </row>
    <row r="907" spans="14:18" x14ac:dyDescent="0.2">
      <c r="N907" s="18"/>
      <c r="O907" s="18"/>
      <c r="P907" s="18"/>
      <c r="Q907" s="18"/>
      <c r="R907" s="18"/>
    </row>
    <row r="908" spans="14:18" x14ac:dyDescent="0.2">
      <c r="N908" s="18"/>
      <c r="O908" s="18"/>
      <c r="P908" s="18"/>
      <c r="Q908" s="18"/>
      <c r="R908" s="18"/>
    </row>
    <row r="909" spans="14:18" x14ac:dyDescent="0.2">
      <c r="N909" s="18"/>
      <c r="O909" s="18"/>
      <c r="P909" s="18"/>
      <c r="Q909" s="18"/>
      <c r="R909" s="18"/>
    </row>
    <row r="910" spans="14:18" x14ac:dyDescent="0.2">
      <c r="N910" s="18"/>
      <c r="O910" s="18"/>
      <c r="P910" s="18"/>
      <c r="Q910" s="18"/>
      <c r="R910" s="18"/>
    </row>
    <row r="911" spans="14:18" x14ac:dyDescent="0.2">
      <c r="N911" s="18"/>
      <c r="O911" s="18"/>
      <c r="P911" s="18"/>
      <c r="Q911" s="18"/>
      <c r="R911" s="18"/>
    </row>
    <row r="912" spans="14:18" x14ac:dyDescent="0.2">
      <c r="N912" s="18"/>
      <c r="O912" s="18"/>
      <c r="P912" s="18"/>
      <c r="Q912" s="18"/>
      <c r="R912" s="18"/>
    </row>
    <row r="913" spans="14:18" x14ac:dyDescent="0.2">
      <c r="N913" s="18"/>
      <c r="O913" s="18"/>
      <c r="P913" s="18"/>
      <c r="Q913" s="18"/>
      <c r="R913" s="18"/>
    </row>
    <row r="914" spans="14:18" x14ac:dyDescent="0.2">
      <c r="N914" s="18"/>
      <c r="O914" s="18"/>
      <c r="P914" s="18"/>
      <c r="Q914" s="18"/>
      <c r="R914" s="18"/>
    </row>
    <row r="915" spans="14:18" x14ac:dyDescent="0.2">
      <c r="N915" s="18"/>
      <c r="O915" s="18"/>
      <c r="P915" s="18"/>
      <c r="Q915" s="18"/>
      <c r="R915" s="18"/>
    </row>
    <row r="916" spans="14:18" x14ac:dyDescent="0.2">
      <c r="N916" s="18"/>
      <c r="O916" s="18"/>
      <c r="P916" s="18"/>
      <c r="Q916" s="18"/>
      <c r="R916" s="18"/>
    </row>
    <row r="917" spans="14:18" x14ac:dyDescent="0.2">
      <c r="N917" s="18"/>
      <c r="O917" s="18"/>
      <c r="P917" s="18"/>
      <c r="Q917" s="18"/>
      <c r="R917" s="18"/>
    </row>
    <row r="918" spans="14:18" x14ac:dyDescent="0.2">
      <c r="N918" s="18"/>
      <c r="O918" s="18"/>
      <c r="P918" s="18"/>
      <c r="Q918" s="18"/>
      <c r="R918" s="18"/>
    </row>
    <row r="919" spans="14:18" x14ac:dyDescent="0.2">
      <c r="N919" s="18"/>
      <c r="O919" s="18"/>
      <c r="P919" s="18"/>
      <c r="Q919" s="18"/>
      <c r="R919" s="18"/>
    </row>
    <row r="920" spans="14:18" x14ac:dyDescent="0.2">
      <c r="N920" s="18"/>
      <c r="O920" s="18"/>
      <c r="P920" s="18"/>
      <c r="Q920" s="18"/>
      <c r="R920" s="18"/>
    </row>
    <row r="921" spans="14:18" x14ac:dyDescent="0.2">
      <c r="N921" s="18"/>
      <c r="O921" s="18"/>
      <c r="P921" s="18"/>
      <c r="Q921" s="18"/>
      <c r="R921" s="18"/>
    </row>
    <row r="922" spans="14:18" x14ac:dyDescent="0.2">
      <c r="N922" s="18"/>
      <c r="O922" s="18"/>
      <c r="P922" s="18"/>
      <c r="Q922" s="18"/>
      <c r="R922" s="18"/>
    </row>
    <row r="923" spans="14:18" x14ac:dyDescent="0.2">
      <c r="N923" s="18"/>
      <c r="O923" s="18"/>
      <c r="P923" s="18"/>
      <c r="Q923" s="18"/>
      <c r="R923" s="18"/>
    </row>
    <row r="924" spans="14:18" x14ac:dyDescent="0.2">
      <c r="N924" s="18"/>
      <c r="O924" s="18"/>
      <c r="P924" s="18"/>
      <c r="Q924" s="18"/>
      <c r="R924" s="18"/>
    </row>
    <row r="925" spans="14:18" x14ac:dyDescent="0.2">
      <c r="N925" s="18"/>
      <c r="O925" s="18"/>
      <c r="P925" s="18"/>
      <c r="Q925" s="18"/>
      <c r="R925" s="18"/>
    </row>
    <row r="926" spans="14:18" x14ac:dyDescent="0.2">
      <c r="N926" s="18"/>
      <c r="O926" s="18"/>
      <c r="P926" s="18"/>
      <c r="Q926" s="18"/>
      <c r="R926" s="18"/>
    </row>
    <row r="927" spans="14:18" x14ac:dyDescent="0.2">
      <c r="N927" s="18"/>
      <c r="O927" s="18"/>
      <c r="P927" s="18"/>
      <c r="Q927" s="18"/>
      <c r="R927" s="18"/>
    </row>
    <row r="928" spans="14:18" x14ac:dyDescent="0.2">
      <c r="N928" s="18"/>
      <c r="O928" s="18"/>
      <c r="P928" s="18"/>
      <c r="Q928" s="18"/>
      <c r="R928" s="18"/>
    </row>
    <row r="929" spans="14:18" x14ac:dyDescent="0.2">
      <c r="N929" s="18"/>
      <c r="O929" s="18"/>
      <c r="P929" s="18"/>
      <c r="Q929" s="18"/>
      <c r="R929" s="18"/>
    </row>
    <row r="930" spans="14:18" x14ac:dyDescent="0.2">
      <c r="N930" s="18"/>
      <c r="O930" s="18"/>
      <c r="P930" s="18"/>
      <c r="Q930" s="18"/>
      <c r="R930" s="18"/>
    </row>
    <row r="931" spans="14:18" x14ac:dyDescent="0.2">
      <c r="N931" s="18"/>
      <c r="O931" s="18"/>
      <c r="P931" s="18"/>
      <c r="Q931" s="18"/>
      <c r="R931" s="18"/>
    </row>
    <row r="932" spans="14:18" x14ac:dyDescent="0.2">
      <c r="N932" s="18"/>
      <c r="O932" s="18"/>
      <c r="P932" s="18"/>
      <c r="Q932" s="18"/>
      <c r="R932" s="18"/>
    </row>
    <row r="933" spans="14:18" x14ac:dyDescent="0.2">
      <c r="N933" s="18"/>
      <c r="O933" s="18"/>
      <c r="P933" s="18"/>
      <c r="Q933" s="18"/>
      <c r="R933" s="18"/>
    </row>
    <row r="934" spans="14:18" x14ac:dyDescent="0.2">
      <c r="N934" s="18"/>
      <c r="O934" s="18"/>
      <c r="P934" s="18"/>
      <c r="Q934" s="18"/>
      <c r="R934" s="18"/>
    </row>
    <row r="935" spans="14:18" x14ac:dyDescent="0.2">
      <c r="N935" s="18"/>
      <c r="O935" s="18"/>
      <c r="P935" s="18"/>
      <c r="Q935" s="18"/>
      <c r="R935" s="18"/>
    </row>
    <row r="936" spans="14:18" x14ac:dyDescent="0.2">
      <c r="N936" s="18"/>
      <c r="O936" s="18"/>
      <c r="P936" s="18"/>
      <c r="Q936" s="18"/>
      <c r="R936" s="18"/>
    </row>
    <row r="937" spans="14:18" x14ac:dyDescent="0.2">
      <c r="N937" s="18"/>
      <c r="O937" s="18"/>
      <c r="P937" s="18"/>
      <c r="Q937" s="18"/>
      <c r="R937" s="18"/>
    </row>
    <row r="938" spans="14:18" x14ac:dyDescent="0.2">
      <c r="N938" s="18"/>
      <c r="O938" s="18"/>
      <c r="P938" s="18"/>
      <c r="Q938" s="18"/>
      <c r="R938" s="18"/>
    </row>
    <row r="939" spans="14:18" x14ac:dyDescent="0.2">
      <c r="N939" s="18"/>
      <c r="O939" s="18"/>
      <c r="P939" s="18"/>
      <c r="Q939" s="18"/>
      <c r="R939" s="18"/>
    </row>
    <row r="940" spans="14:18" x14ac:dyDescent="0.2">
      <c r="N940" s="18"/>
      <c r="O940" s="18"/>
      <c r="P940" s="18"/>
      <c r="Q940" s="18"/>
      <c r="R940" s="18"/>
    </row>
    <row r="941" spans="14:18" x14ac:dyDescent="0.2">
      <c r="N941" s="18"/>
      <c r="O941" s="18"/>
      <c r="P941" s="18"/>
      <c r="Q941" s="18"/>
      <c r="R941" s="18"/>
    </row>
    <row r="942" spans="14:18" x14ac:dyDescent="0.2">
      <c r="N942" s="18"/>
      <c r="O942" s="18"/>
      <c r="P942" s="18"/>
      <c r="Q942" s="18"/>
      <c r="R942" s="18"/>
    </row>
    <row r="943" spans="14:18" x14ac:dyDescent="0.2">
      <c r="N943" s="18"/>
      <c r="O943" s="18"/>
      <c r="P943" s="18"/>
      <c r="Q943" s="18"/>
      <c r="R943" s="18"/>
    </row>
    <row r="944" spans="14:18" x14ac:dyDescent="0.2">
      <c r="N944" s="18"/>
      <c r="O944" s="18"/>
      <c r="P944" s="18"/>
      <c r="Q944" s="18"/>
      <c r="R944" s="18"/>
    </row>
    <row r="945" spans="14:18" x14ac:dyDescent="0.2">
      <c r="N945" s="18"/>
      <c r="O945" s="18"/>
      <c r="P945" s="18"/>
      <c r="Q945" s="18"/>
      <c r="R945" s="18"/>
    </row>
    <row r="946" spans="14:18" x14ac:dyDescent="0.2">
      <c r="N946" s="18"/>
      <c r="O946" s="18"/>
      <c r="P946" s="18"/>
      <c r="Q946" s="18"/>
      <c r="R946" s="18"/>
    </row>
    <row r="947" spans="14:18" x14ac:dyDescent="0.2">
      <c r="N947" s="18"/>
      <c r="O947" s="18"/>
      <c r="P947" s="18"/>
      <c r="Q947" s="18"/>
      <c r="R947" s="18"/>
    </row>
    <row r="948" spans="14:18" x14ac:dyDescent="0.2">
      <c r="N948" s="18"/>
      <c r="O948" s="18"/>
      <c r="P948" s="18"/>
      <c r="Q948" s="18"/>
      <c r="R948" s="18"/>
    </row>
    <row r="949" spans="14:18" x14ac:dyDescent="0.2">
      <c r="N949" s="18"/>
      <c r="O949" s="18"/>
      <c r="P949" s="18"/>
      <c r="Q949" s="18"/>
      <c r="R949" s="18"/>
    </row>
    <row r="950" spans="14:18" x14ac:dyDescent="0.2">
      <c r="N950" s="18"/>
      <c r="O950" s="18"/>
      <c r="P950" s="18"/>
      <c r="Q950" s="18"/>
      <c r="R950" s="18"/>
    </row>
    <row r="951" spans="14:18" x14ac:dyDescent="0.2">
      <c r="N951" s="18"/>
      <c r="O951" s="18"/>
      <c r="P951" s="18"/>
      <c r="Q951" s="18"/>
      <c r="R951" s="18"/>
    </row>
    <row r="952" spans="14:18" x14ac:dyDescent="0.2">
      <c r="N952" s="18"/>
      <c r="O952" s="18"/>
      <c r="P952" s="18"/>
      <c r="Q952" s="18"/>
      <c r="R952" s="18"/>
    </row>
    <row r="953" spans="14:18" x14ac:dyDescent="0.2">
      <c r="N953" s="18"/>
      <c r="O953" s="18"/>
      <c r="P953" s="18"/>
      <c r="Q953" s="18"/>
      <c r="R953" s="18"/>
    </row>
    <row r="954" spans="14:18" x14ac:dyDescent="0.2">
      <c r="N954" s="18"/>
      <c r="O954" s="18"/>
      <c r="P954" s="18"/>
      <c r="Q954" s="18"/>
      <c r="R954" s="18"/>
    </row>
    <row r="955" spans="14:18" x14ac:dyDescent="0.2">
      <c r="N955" s="18"/>
      <c r="O955" s="18"/>
      <c r="P955" s="18"/>
      <c r="Q955" s="18"/>
      <c r="R955" s="18"/>
    </row>
    <row r="956" spans="14:18" x14ac:dyDescent="0.2">
      <c r="N956" s="18"/>
      <c r="O956" s="18"/>
      <c r="P956" s="18"/>
      <c r="Q956" s="18"/>
      <c r="R956" s="18"/>
    </row>
    <row r="957" spans="14:18" x14ac:dyDescent="0.2">
      <c r="N957" s="18"/>
      <c r="O957" s="18"/>
      <c r="P957" s="18"/>
      <c r="Q957" s="18"/>
      <c r="R957" s="18"/>
    </row>
    <row r="958" spans="14:18" x14ac:dyDescent="0.2">
      <c r="N958" s="18"/>
      <c r="O958" s="18"/>
      <c r="P958" s="18"/>
      <c r="Q958" s="18"/>
      <c r="R958" s="18"/>
    </row>
    <row r="959" spans="14:18" x14ac:dyDescent="0.2">
      <c r="N959" s="18"/>
      <c r="O959" s="18"/>
      <c r="P959" s="18"/>
      <c r="Q959" s="18"/>
      <c r="R959" s="18"/>
    </row>
    <row r="960" spans="14:18" x14ac:dyDescent="0.2">
      <c r="N960" s="18"/>
      <c r="O960" s="18"/>
      <c r="P960" s="18"/>
      <c r="Q960" s="18"/>
      <c r="R960" s="18"/>
    </row>
    <row r="961" spans="14:18" x14ac:dyDescent="0.2">
      <c r="N961" s="18"/>
      <c r="O961" s="18"/>
      <c r="P961" s="18"/>
      <c r="Q961" s="18"/>
      <c r="R961" s="18"/>
    </row>
    <row r="962" spans="14:18" x14ac:dyDescent="0.2">
      <c r="N962" s="18"/>
      <c r="O962" s="18"/>
      <c r="P962" s="18"/>
      <c r="Q962" s="18"/>
      <c r="R962" s="18"/>
    </row>
    <row r="963" spans="14:18" x14ac:dyDescent="0.2">
      <c r="N963" s="18"/>
      <c r="O963" s="18"/>
      <c r="P963" s="18"/>
      <c r="Q963" s="18"/>
      <c r="R963" s="18"/>
    </row>
    <row r="964" spans="14:18" x14ac:dyDescent="0.2">
      <c r="N964" s="18"/>
      <c r="O964" s="18"/>
      <c r="P964" s="18"/>
      <c r="Q964" s="18"/>
      <c r="R964" s="18"/>
    </row>
    <row r="965" spans="14:18" x14ac:dyDescent="0.2">
      <c r="N965" s="18"/>
      <c r="O965" s="18"/>
      <c r="P965" s="18"/>
      <c r="Q965" s="18"/>
      <c r="R965" s="18"/>
    </row>
    <row r="966" spans="14:18" x14ac:dyDescent="0.2">
      <c r="N966" s="18"/>
      <c r="O966" s="18"/>
      <c r="P966" s="18"/>
      <c r="Q966" s="18"/>
      <c r="R966" s="18"/>
    </row>
    <row r="967" spans="14:18" x14ac:dyDescent="0.2">
      <c r="N967" s="18"/>
      <c r="O967" s="18"/>
      <c r="P967" s="18"/>
      <c r="Q967" s="18"/>
      <c r="R967" s="18"/>
    </row>
    <row r="968" spans="14:18" x14ac:dyDescent="0.2">
      <c r="N968" s="18"/>
      <c r="O968" s="18"/>
      <c r="P968" s="18"/>
      <c r="Q968" s="18"/>
      <c r="R968" s="18"/>
    </row>
    <row r="969" spans="14:18" x14ac:dyDescent="0.2">
      <c r="N969" s="18"/>
      <c r="O969" s="18"/>
      <c r="P969" s="18"/>
      <c r="Q969" s="18"/>
      <c r="R969" s="18"/>
    </row>
    <row r="970" spans="14:18" x14ac:dyDescent="0.2">
      <c r="N970" s="18"/>
      <c r="O970" s="18"/>
      <c r="P970" s="18"/>
      <c r="Q970" s="18"/>
      <c r="R970" s="18"/>
    </row>
    <row r="971" spans="14:18" x14ac:dyDescent="0.2">
      <c r="N971" s="18"/>
      <c r="O971" s="18"/>
      <c r="P971" s="18"/>
      <c r="Q971" s="18"/>
      <c r="R971" s="18"/>
    </row>
    <row r="972" spans="14:18" x14ac:dyDescent="0.2">
      <c r="N972" s="18"/>
      <c r="O972" s="18"/>
      <c r="P972" s="18"/>
      <c r="Q972" s="18"/>
      <c r="R972" s="18"/>
    </row>
    <row r="973" spans="14:18" x14ac:dyDescent="0.2">
      <c r="N973" s="18"/>
      <c r="O973" s="18"/>
      <c r="P973" s="18"/>
      <c r="Q973" s="18"/>
      <c r="R973" s="18"/>
    </row>
    <row r="974" spans="14:18" x14ac:dyDescent="0.2">
      <c r="N974" s="18"/>
      <c r="O974" s="18"/>
      <c r="P974" s="18"/>
      <c r="Q974" s="18"/>
      <c r="R974" s="18"/>
    </row>
    <row r="975" spans="14:18" x14ac:dyDescent="0.2">
      <c r="N975" s="18"/>
      <c r="O975" s="18"/>
      <c r="P975" s="18"/>
      <c r="Q975" s="18"/>
      <c r="R975" s="18"/>
    </row>
    <row r="976" spans="14:18" x14ac:dyDescent="0.2">
      <c r="N976" s="18"/>
      <c r="O976" s="18"/>
      <c r="P976" s="18"/>
      <c r="Q976" s="18"/>
      <c r="R976" s="18"/>
    </row>
    <row r="977" spans="14:18" x14ac:dyDescent="0.2">
      <c r="N977" s="18"/>
      <c r="O977" s="18"/>
      <c r="P977" s="18"/>
      <c r="Q977" s="18"/>
      <c r="R977" s="18"/>
    </row>
    <row r="978" spans="14:18" x14ac:dyDescent="0.2">
      <c r="N978" s="18"/>
      <c r="O978" s="18"/>
      <c r="P978" s="18"/>
      <c r="Q978" s="18"/>
      <c r="R978" s="18"/>
    </row>
    <row r="979" spans="14:18" x14ac:dyDescent="0.2">
      <c r="N979" s="18"/>
      <c r="O979" s="18"/>
      <c r="P979" s="18"/>
      <c r="Q979" s="18"/>
      <c r="R979" s="18"/>
    </row>
    <row r="980" spans="14:18" x14ac:dyDescent="0.2">
      <c r="N980" s="18"/>
      <c r="O980" s="18"/>
      <c r="P980" s="18"/>
      <c r="Q980" s="18"/>
      <c r="R980" s="18"/>
    </row>
    <row r="981" spans="14:18" x14ac:dyDescent="0.2">
      <c r="N981" s="18"/>
      <c r="O981" s="18"/>
      <c r="P981" s="18"/>
      <c r="Q981" s="18"/>
      <c r="R981" s="18"/>
    </row>
    <row r="982" spans="14:18" x14ac:dyDescent="0.2">
      <c r="N982" s="18"/>
      <c r="O982" s="18"/>
      <c r="P982" s="18"/>
      <c r="Q982" s="18"/>
      <c r="R982" s="18"/>
    </row>
    <row r="983" spans="14:18" x14ac:dyDescent="0.2">
      <c r="N983" s="18"/>
      <c r="O983" s="18"/>
      <c r="P983" s="18"/>
      <c r="Q983" s="18"/>
      <c r="R983" s="18"/>
    </row>
    <row r="984" spans="14:18" x14ac:dyDescent="0.2">
      <c r="N984" s="18"/>
      <c r="O984" s="18"/>
      <c r="P984" s="18"/>
      <c r="Q984" s="18"/>
      <c r="R984" s="18"/>
    </row>
    <row r="985" spans="14:18" x14ac:dyDescent="0.2">
      <c r="N985" s="18"/>
      <c r="O985" s="18"/>
      <c r="P985" s="18"/>
      <c r="Q985" s="18"/>
      <c r="R985" s="18"/>
    </row>
    <row r="986" spans="14:18" x14ac:dyDescent="0.2">
      <c r="N986" s="18"/>
      <c r="O986" s="18"/>
      <c r="P986" s="18"/>
      <c r="Q986" s="18"/>
      <c r="R986" s="18"/>
    </row>
    <row r="987" spans="14:18" x14ac:dyDescent="0.2">
      <c r="N987" s="18"/>
      <c r="O987" s="18"/>
      <c r="P987" s="18"/>
      <c r="Q987" s="18"/>
      <c r="R987" s="18"/>
    </row>
    <row r="988" spans="14:18" x14ac:dyDescent="0.2">
      <c r="N988" s="18"/>
      <c r="O988" s="18"/>
      <c r="P988" s="18"/>
      <c r="Q988" s="18"/>
      <c r="R988" s="18"/>
    </row>
    <row r="989" spans="14:18" x14ac:dyDescent="0.2">
      <c r="N989" s="18"/>
      <c r="O989" s="18"/>
      <c r="P989" s="18"/>
      <c r="Q989" s="18"/>
      <c r="R989" s="18"/>
    </row>
    <row r="990" spans="14:18" x14ac:dyDescent="0.2">
      <c r="N990" s="18"/>
      <c r="O990" s="18"/>
      <c r="P990" s="18"/>
      <c r="Q990" s="18"/>
      <c r="R990" s="18"/>
    </row>
    <row r="991" spans="14:18" x14ac:dyDescent="0.2">
      <c r="N991" s="18"/>
      <c r="O991" s="18"/>
      <c r="P991" s="18"/>
      <c r="Q991" s="18"/>
      <c r="R991" s="18"/>
    </row>
    <row r="992" spans="14:18" x14ac:dyDescent="0.2">
      <c r="N992" s="18"/>
      <c r="O992" s="18"/>
      <c r="P992" s="18"/>
      <c r="Q992" s="18"/>
      <c r="R992" s="18"/>
    </row>
    <row r="993" spans="14:18" x14ac:dyDescent="0.2">
      <c r="N993" s="18"/>
      <c r="O993" s="18"/>
      <c r="P993" s="18"/>
      <c r="Q993" s="18"/>
      <c r="R993" s="18"/>
    </row>
    <row r="994" spans="14:18" x14ac:dyDescent="0.2">
      <c r="N994" s="18"/>
      <c r="O994" s="18"/>
      <c r="P994" s="18"/>
      <c r="Q994" s="18"/>
      <c r="R994" s="18"/>
    </row>
    <row r="995" spans="14:18" x14ac:dyDescent="0.2">
      <c r="N995" s="18"/>
      <c r="O995" s="18"/>
      <c r="P995" s="18"/>
      <c r="Q995" s="18"/>
      <c r="R995" s="18"/>
    </row>
    <row r="996" spans="14:18" x14ac:dyDescent="0.2">
      <c r="N996" s="18"/>
      <c r="O996" s="18"/>
      <c r="P996" s="18"/>
      <c r="Q996" s="18"/>
      <c r="R996" s="18"/>
    </row>
    <row r="997" spans="14:18" x14ac:dyDescent="0.2">
      <c r="N997" s="18"/>
      <c r="O997" s="18"/>
      <c r="P997" s="18"/>
      <c r="Q997" s="18"/>
      <c r="R997" s="18"/>
    </row>
    <row r="998" spans="14:18" x14ac:dyDescent="0.2">
      <c r="N998" s="18"/>
      <c r="O998" s="18"/>
      <c r="P998" s="18"/>
      <c r="Q998" s="18"/>
      <c r="R998" s="18"/>
    </row>
    <row r="999" spans="14:18" x14ac:dyDescent="0.2">
      <c r="N999" s="18"/>
      <c r="O999" s="18"/>
      <c r="P999" s="18"/>
      <c r="Q999" s="18"/>
      <c r="R999" s="18"/>
    </row>
    <row r="1000" spans="14:18" x14ac:dyDescent="0.2">
      <c r="N1000" s="18"/>
      <c r="O1000" s="18"/>
      <c r="P1000" s="18"/>
      <c r="Q1000" s="18"/>
      <c r="R1000" s="18"/>
    </row>
    <row r="1001" spans="14:18" x14ac:dyDescent="0.2">
      <c r="N1001" s="18"/>
      <c r="O1001" s="18"/>
      <c r="P1001" s="18"/>
      <c r="Q1001" s="18"/>
      <c r="R1001" s="18"/>
    </row>
    <row r="1002" spans="14:18" x14ac:dyDescent="0.2">
      <c r="N1002" s="18"/>
      <c r="O1002" s="18"/>
      <c r="P1002" s="18"/>
      <c r="Q1002" s="18"/>
      <c r="R1002" s="18"/>
    </row>
    <row r="1003" spans="14:18" x14ac:dyDescent="0.2">
      <c r="N1003" s="18"/>
      <c r="O1003" s="18"/>
      <c r="P1003" s="18"/>
      <c r="Q1003" s="18"/>
      <c r="R1003" s="18"/>
    </row>
    <row r="1004" spans="14:18" x14ac:dyDescent="0.2">
      <c r="N1004" s="18"/>
      <c r="O1004" s="18"/>
      <c r="P1004" s="18"/>
      <c r="Q1004" s="18"/>
      <c r="R1004" s="18"/>
    </row>
    <row r="1005" spans="14:18" x14ac:dyDescent="0.2">
      <c r="N1005" s="18"/>
      <c r="O1005" s="18"/>
      <c r="P1005" s="18"/>
      <c r="Q1005" s="18"/>
      <c r="R1005" s="18"/>
    </row>
    <row r="1006" spans="14:18" x14ac:dyDescent="0.2">
      <c r="N1006" s="18"/>
      <c r="O1006" s="18"/>
      <c r="P1006" s="18"/>
      <c r="Q1006" s="18"/>
      <c r="R1006" s="18"/>
    </row>
    <row r="1007" spans="14:18" x14ac:dyDescent="0.2">
      <c r="N1007" s="18"/>
      <c r="O1007" s="18"/>
      <c r="P1007" s="18"/>
      <c r="Q1007" s="18"/>
      <c r="R1007" s="18"/>
    </row>
    <row r="1008" spans="14:18" x14ac:dyDescent="0.2">
      <c r="N1008" s="18"/>
      <c r="O1008" s="18"/>
      <c r="P1008" s="18"/>
      <c r="Q1008" s="18"/>
      <c r="R1008" s="18"/>
    </row>
    <row r="1009" spans="14:18" x14ac:dyDescent="0.2">
      <c r="N1009" s="18"/>
      <c r="O1009" s="18"/>
      <c r="P1009" s="18"/>
      <c r="Q1009" s="18"/>
      <c r="R1009" s="18"/>
    </row>
    <row r="1010" spans="14:18" x14ac:dyDescent="0.2">
      <c r="N1010" s="18"/>
      <c r="O1010" s="18"/>
      <c r="P1010" s="18"/>
      <c r="Q1010" s="18"/>
      <c r="R1010" s="18"/>
    </row>
    <row r="1011" spans="14:18" x14ac:dyDescent="0.2">
      <c r="N1011" s="18"/>
      <c r="O1011" s="18"/>
      <c r="P1011" s="18"/>
      <c r="Q1011" s="18"/>
      <c r="R1011" s="18"/>
    </row>
    <row r="1012" spans="14:18" x14ac:dyDescent="0.2">
      <c r="N1012" s="18"/>
      <c r="O1012" s="18"/>
      <c r="P1012" s="18"/>
      <c r="Q1012" s="18"/>
      <c r="R1012" s="18"/>
    </row>
    <row r="1013" spans="14:18" x14ac:dyDescent="0.2">
      <c r="N1013" s="18"/>
      <c r="O1013" s="18"/>
      <c r="P1013" s="18"/>
      <c r="Q1013" s="18"/>
      <c r="R1013" s="18"/>
    </row>
    <row r="1014" spans="14:18" x14ac:dyDescent="0.2">
      <c r="N1014" s="18"/>
      <c r="O1014" s="18"/>
      <c r="P1014" s="18"/>
      <c r="Q1014" s="18"/>
      <c r="R1014" s="18"/>
    </row>
    <row r="1015" spans="14:18" x14ac:dyDescent="0.2">
      <c r="N1015" s="18"/>
      <c r="O1015" s="18"/>
      <c r="P1015" s="18"/>
      <c r="Q1015" s="18"/>
      <c r="R1015" s="18"/>
    </row>
    <row r="1016" spans="14:18" x14ac:dyDescent="0.2">
      <c r="N1016" s="18"/>
      <c r="O1016" s="18"/>
      <c r="P1016" s="18"/>
      <c r="Q1016" s="18"/>
      <c r="R1016" s="18"/>
    </row>
    <row r="1017" spans="14:18" x14ac:dyDescent="0.2">
      <c r="N1017" s="18"/>
      <c r="O1017" s="18"/>
      <c r="P1017" s="18"/>
      <c r="Q1017" s="18"/>
      <c r="R1017" s="18"/>
    </row>
    <row r="1018" spans="14:18" x14ac:dyDescent="0.2">
      <c r="N1018" s="18"/>
      <c r="O1018" s="18"/>
      <c r="P1018" s="18"/>
      <c r="Q1018" s="18"/>
      <c r="R1018" s="18"/>
    </row>
    <row r="1019" spans="14:18" x14ac:dyDescent="0.2">
      <c r="N1019" s="18"/>
      <c r="O1019" s="18"/>
      <c r="P1019" s="18"/>
      <c r="Q1019" s="18"/>
      <c r="R1019" s="18"/>
    </row>
    <row r="1020" spans="14:18" x14ac:dyDescent="0.2">
      <c r="N1020" s="18"/>
      <c r="O1020" s="18"/>
      <c r="P1020" s="18"/>
      <c r="Q1020" s="18"/>
      <c r="R1020" s="18"/>
    </row>
    <row r="1021" spans="14:18" x14ac:dyDescent="0.2">
      <c r="N1021" s="18"/>
      <c r="O1021" s="18"/>
      <c r="P1021" s="18"/>
      <c r="Q1021" s="18"/>
      <c r="R1021" s="18"/>
    </row>
    <row r="1022" spans="14:18" x14ac:dyDescent="0.2">
      <c r="N1022" s="18"/>
      <c r="O1022" s="18"/>
      <c r="P1022" s="18"/>
      <c r="Q1022" s="18"/>
      <c r="R1022" s="18"/>
    </row>
    <row r="1023" spans="14:18" x14ac:dyDescent="0.2">
      <c r="N1023" s="18"/>
      <c r="O1023" s="18"/>
      <c r="P1023" s="18"/>
      <c r="Q1023" s="18"/>
      <c r="R1023" s="18"/>
    </row>
    <row r="1024" spans="14:18" x14ac:dyDescent="0.2">
      <c r="N1024" s="18"/>
      <c r="O1024" s="18"/>
      <c r="P1024" s="18"/>
      <c r="Q1024" s="18"/>
      <c r="R1024" s="18"/>
    </row>
    <row r="1025" spans="14:18" x14ac:dyDescent="0.2">
      <c r="N1025" s="18"/>
      <c r="O1025" s="18"/>
      <c r="P1025" s="18"/>
      <c r="Q1025" s="18"/>
      <c r="R1025" s="18"/>
    </row>
    <row r="1026" spans="14:18" x14ac:dyDescent="0.2">
      <c r="N1026" s="18"/>
      <c r="O1026" s="18"/>
      <c r="P1026" s="18"/>
      <c r="Q1026" s="18"/>
      <c r="R1026" s="18"/>
    </row>
    <row r="1027" spans="14:18" x14ac:dyDescent="0.2">
      <c r="N1027" s="18"/>
      <c r="O1027" s="18"/>
      <c r="P1027" s="18"/>
      <c r="Q1027" s="18"/>
      <c r="R1027" s="18"/>
    </row>
    <row r="1028" spans="14:18" x14ac:dyDescent="0.2">
      <c r="N1028" s="18"/>
      <c r="O1028" s="18"/>
      <c r="P1028" s="18"/>
      <c r="Q1028" s="18"/>
      <c r="R1028" s="18"/>
    </row>
    <row r="1029" spans="14:18" x14ac:dyDescent="0.2">
      <c r="N1029" s="18"/>
      <c r="O1029" s="18"/>
      <c r="P1029" s="18"/>
      <c r="Q1029" s="18"/>
      <c r="R1029" s="18"/>
    </row>
    <row r="1030" spans="14:18" x14ac:dyDescent="0.2">
      <c r="N1030" s="18"/>
      <c r="O1030" s="18"/>
      <c r="P1030" s="18"/>
      <c r="Q1030" s="18"/>
      <c r="R1030" s="18"/>
    </row>
    <row r="1031" spans="14:18" x14ac:dyDescent="0.2">
      <c r="N1031" s="18"/>
      <c r="O1031" s="18"/>
      <c r="P1031" s="18"/>
      <c r="Q1031" s="18"/>
      <c r="R1031" s="18"/>
    </row>
    <row r="1032" spans="14:18" x14ac:dyDescent="0.2">
      <c r="N1032" s="18"/>
      <c r="O1032" s="18"/>
      <c r="P1032" s="18"/>
      <c r="Q1032" s="18"/>
      <c r="R1032" s="18"/>
    </row>
    <row r="1033" spans="14:18" x14ac:dyDescent="0.2">
      <c r="N1033" s="18"/>
      <c r="O1033" s="18"/>
      <c r="P1033" s="18"/>
      <c r="Q1033" s="18"/>
      <c r="R1033" s="18"/>
    </row>
    <row r="1034" spans="14:18" x14ac:dyDescent="0.2">
      <c r="N1034" s="18"/>
      <c r="O1034" s="18"/>
      <c r="P1034" s="18"/>
      <c r="Q1034" s="18"/>
      <c r="R1034" s="18"/>
    </row>
    <row r="1035" spans="14:18" x14ac:dyDescent="0.2">
      <c r="N1035" s="18"/>
      <c r="O1035" s="18"/>
      <c r="P1035" s="18"/>
      <c r="Q1035" s="18"/>
      <c r="R1035" s="18"/>
    </row>
    <row r="1036" spans="14:18" x14ac:dyDescent="0.2">
      <c r="N1036" s="18"/>
      <c r="O1036" s="18"/>
      <c r="P1036" s="18"/>
      <c r="Q1036" s="18"/>
      <c r="R1036" s="18"/>
    </row>
    <row r="1037" spans="14:18" x14ac:dyDescent="0.2">
      <c r="N1037" s="18"/>
      <c r="O1037" s="18"/>
      <c r="P1037" s="18"/>
      <c r="Q1037" s="18"/>
      <c r="R1037" s="18"/>
    </row>
    <row r="1038" spans="14:18" x14ac:dyDescent="0.2">
      <c r="N1038" s="18"/>
      <c r="O1038" s="18"/>
      <c r="P1038" s="18"/>
      <c r="Q1038" s="18"/>
      <c r="R1038" s="18"/>
    </row>
    <row r="1039" spans="14:18" x14ac:dyDescent="0.2">
      <c r="N1039" s="18"/>
      <c r="O1039" s="18"/>
      <c r="P1039" s="18"/>
      <c r="Q1039" s="18"/>
      <c r="R1039" s="18"/>
    </row>
    <row r="1040" spans="14:18" x14ac:dyDescent="0.2">
      <c r="N1040" s="18"/>
      <c r="O1040" s="18"/>
      <c r="P1040" s="18"/>
      <c r="Q1040" s="18"/>
      <c r="R1040" s="18"/>
    </row>
    <row r="1041" spans="14:18" x14ac:dyDescent="0.2">
      <c r="N1041" s="18"/>
      <c r="O1041" s="18"/>
      <c r="P1041" s="18"/>
      <c r="Q1041" s="18"/>
      <c r="R1041" s="18"/>
    </row>
    <row r="1042" spans="14:18" x14ac:dyDescent="0.2">
      <c r="N1042" s="18"/>
      <c r="O1042" s="18"/>
      <c r="P1042" s="18"/>
      <c r="Q1042" s="18"/>
      <c r="R1042" s="18"/>
    </row>
    <row r="1043" spans="14:18" x14ac:dyDescent="0.2">
      <c r="N1043" s="18"/>
      <c r="O1043" s="18"/>
      <c r="P1043" s="18"/>
      <c r="Q1043" s="18"/>
      <c r="R1043" s="18"/>
    </row>
    <row r="1044" spans="14:18" x14ac:dyDescent="0.2">
      <c r="N1044" s="18"/>
      <c r="O1044" s="18"/>
      <c r="P1044" s="18"/>
      <c r="Q1044" s="18"/>
      <c r="R1044" s="18"/>
    </row>
    <row r="1045" spans="14:18" x14ac:dyDescent="0.2">
      <c r="N1045" s="18"/>
      <c r="O1045" s="18"/>
      <c r="P1045" s="18"/>
      <c r="Q1045" s="18"/>
      <c r="R1045" s="18"/>
    </row>
    <row r="1046" spans="14:18" x14ac:dyDescent="0.2">
      <c r="N1046" s="18"/>
      <c r="O1046" s="18"/>
      <c r="P1046" s="18"/>
      <c r="Q1046" s="18"/>
      <c r="R1046" s="18"/>
    </row>
    <row r="1047" spans="14:18" x14ac:dyDescent="0.2">
      <c r="N1047" s="18"/>
      <c r="O1047" s="18"/>
      <c r="P1047" s="18"/>
      <c r="Q1047" s="18"/>
      <c r="R1047" s="18"/>
    </row>
    <row r="1048" spans="14:18" x14ac:dyDescent="0.2">
      <c r="N1048" s="18"/>
      <c r="O1048" s="18"/>
      <c r="P1048" s="18"/>
      <c r="Q1048" s="18"/>
      <c r="R1048" s="18"/>
    </row>
    <row r="1049" spans="14:18" x14ac:dyDescent="0.2">
      <c r="N1049" s="18"/>
      <c r="O1049" s="18"/>
      <c r="P1049" s="18"/>
      <c r="Q1049" s="18"/>
      <c r="R1049" s="18"/>
    </row>
    <row r="1050" spans="14:18" x14ac:dyDescent="0.2">
      <c r="N1050" s="18"/>
      <c r="O1050" s="18"/>
      <c r="P1050" s="18"/>
      <c r="Q1050" s="18"/>
      <c r="R1050" s="18"/>
    </row>
    <row r="1051" spans="14:18" x14ac:dyDescent="0.2">
      <c r="N1051" s="18"/>
      <c r="O1051" s="18"/>
      <c r="P1051" s="18"/>
      <c r="Q1051" s="18"/>
      <c r="R1051" s="18"/>
    </row>
    <row r="1052" spans="14:18" x14ac:dyDescent="0.2">
      <c r="N1052" s="18"/>
      <c r="O1052" s="18"/>
      <c r="P1052" s="18"/>
      <c r="Q1052" s="18"/>
      <c r="R1052" s="18"/>
    </row>
    <row r="1053" spans="14:18" x14ac:dyDescent="0.2">
      <c r="N1053" s="18"/>
      <c r="O1053" s="18"/>
      <c r="P1053" s="18"/>
      <c r="Q1053" s="18"/>
      <c r="R1053" s="18"/>
    </row>
    <row r="1054" spans="14:18" x14ac:dyDescent="0.2">
      <c r="N1054" s="18"/>
      <c r="O1054" s="18"/>
      <c r="P1054" s="18"/>
      <c r="Q1054" s="18"/>
      <c r="R1054" s="18"/>
    </row>
    <row r="1055" spans="14:18" x14ac:dyDescent="0.2">
      <c r="N1055" s="18"/>
      <c r="O1055" s="18"/>
      <c r="P1055" s="18"/>
      <c r="Q1055" s="18"/>
      <c r="R1055" s="18"/>
    </row>
    <row r="1056" spans="14:18" x14ac:dyDescent="0.2">
      <c r="N1056" s="18"/>
      <c r="O1056" s="18"/>
      <c r="P1056" s="18"/>
      <c r="Q1056" s="18"/>
      <c r="R1056" s="18"/>
    </row>
    <row r="1057" spans="14:18" x14ac:dyDescent="0.2">
      <c r="N1057" s="18"/>
      <c r="O1057" s="18"/>
      <c r="P1057" s="18"/>
      <c r="Q1057" s="18"/>
      <c r="R1057" s="18"/>
    </row>
    <row r="1058" spans="14:18" x14ac:dyDescent="0.2">
      <c r="N1058" s="18"/>
      <c r="O1058" s="18"/>
      <c r="P1058" s="18"/>
      <c r="Q1058" s="18"/>
      <c r="R1058" s="18"/>
    </row>
    <row r="1059" spans="14:18" x14ac:dyDescent="0.2">
      <c r="N1059" s="18"/>
      <c r="O1059" s="18"/>
      <c r="P1059" s="18"/>
      <c r="Q1059" s="18"/>
      <c r="R1059" s="18"/>
    </row>
    <row r="1060" spans="14:18" x14ac:dyDescent="0.2">
      <c r="N1060" s="18"/>
      <c r="O1060" s="18"/>
      <c r="P1060" s="18"/>
      <c r="Q1060" s="18"/>
      <c r="R1060" s="18"/>
    </row>
    <row r="1061" spans="14:18" x14ac:dyDescent="0.2">
      <c r="N1061" s="18"/>
      <c r="O1061" s="18"/>
      <c r="P1061" s="18"/>
      <c r="Q1061" s="18"/>
      <c r="R1061" s="18"/>
    </row>
    <row r="1062" spans="14:18" x14ac:dyDescent="0.2">
      <c r="N1062" s="18"/>
      <c r="O1062" s="18"/>
      <c r="P1062" s="18"/>
      <c r="Q1062" s="18"/>
      <c r="R1062" s="18"/>
    </row>
    <row r="1063" spans="14:18" x14ac:dyDescent="0.2">
      <c r="N1063" s="18"/>
      <c r="O1063" s="18"/>
      <c r="P1063" s="18"/>
      <c r="Q1063" s="18"/>
      <c r="R1063" s="18"/>
    </row>
    <row r="1064" spans="14:18" x14ac:dyDescent="0.2">
      <c r="N1064" s="18"/>
      <c r="O1064" s="18"/>
      <c r="P1064" s="18"/>
      <c r="Q1064" s="18"/>
      <c r="R1064" s="18"/>
    </row>
    <row r="1065" spans="14:18" x14ac:dyDescent="0.2">
      <c r="N1065" s="18"/>
      <c r="O1065" s="18"/>
      <c r="P1065" s="18"/>
      <c r="Q1065" s="18"/>
      <c r="R1065" s="18"/>
    </row>
    <row r="1066" spans="14:18" x14ac:dyDescent="0.2">
      <c r="N1066" s="18"/>
      <c r="O1066" s="18"/>
      <c r="P1066" s="18"/>
      <c r="Q1066" s="18"/>
      <c r="R1066" s="18"/>
    </row>
    <row r="1067" spans="14:18" x14ac:dyDescent="0.2">
      <c r="N1067" s="18"/>
      <c r="O1067" s="18"/>
      <c r="P1067" s="18"/>
      <c r="Q1067" s="18"/>
      <c r="R1067" s="18"/>
    </row>
    <row r="1068" spans="14:18" x14ac:dyDescent="0.2">
      <c r="N1068" s="18"/>
      <c r="O1068" s="18"/>
      <c r="P1068" s="18"/>
      <c r="Q1068" s="18"/>
      <c r="R1068" s="18"/>
    </row>
    <row r="1069" spans="14:18" x14ac:dyDescent="0.2">
      <c r="N1069" s="18"/>
      <c r="O1069" s="18"/>
      <c r="P1069" s="18"/>
      <c r="Q1069" s="18"/>
      <c r="R1069" s="18"/>
    </row>
    <row r="1070" spans="14:18" x14ac:dyDescent="0.2">
      <c r="N1070" s="18"/>
      <c r="O1070" s="18"/>
      <c r="P1070" s="18"/>
      <c r="Q1070" s="18"/>
      <c r="R1070" s="18"/>
    </row>
    <row r="1071" spans="14:18" x14ac:dyDescent="0.2">
      <c r="N1071" s="18"/>
      <c r="O1071" s="18"/>
      <c r="P1071" s="18"/>
      <c r="Q1071" s="18"/>
      <c r="R1071" s="18"/>
    </row>
    <row r="1072" spans="14:18" x14ac:dyDescent="0.2">
      <c r="N1072" s="18"/>
      <c r="O1072" s="18"/>
      <c r="P1072" s="18"/>
      <c r="Q1072" s="18"/>
      <c r="R1072" s="18"/>
    </row>
    <row r="1073" spans="14:18" x14ac:dyDescent="0.2">
      <c r="N1073" s="18"/>
      <c r="O1073" s="18"/>
      <c r="P1073" s="18"/>
      <c r="Q1073" s="18"/>
      <c r="R1073" s="18"/>
    </row>
    <row r="1074" spans="14:18" x14ac:dyDescent="0.2">
      <c r="N1074" s="18"/>
      <c r="O1074" s="18"/>
      <c r="P1074" s="18"/>
      <c r="Q1074" s="18"/>
      <c r="R1074" s="18"/>
    </row>
    <row r="1075" spans="14:18" x14ac:dyDescent="0.2">
      <c r="N1075" s="18"/>
      <c r="O1075" s="18"/>
      <c r="P1075" s="18"/>
      <c r="Q1075" s="18"/>
      <c r="R1075" s="18"/>
    </row>
    <row r="1076" spans="14:18" x14ac:dyDescent="0.2">
      <c r="N1076" s="18"/>
      <c r="O1076" s="18"/>
      <c r="P1076" s="18"/>
      <c r="Q1076" s="18"/>
      <c r="R1076" s="18"/>
    </row>
    <row r="1077" spans="14:18" x14ac:dyDescent="0.2">
      <c r="N1077" s="18"/>
      <c r="O1077" s="18"/>
      <c r="P1077" s="18"/>
      <c r="Q1077" s="18"/>
      <c r="R1077" s="18"/>
    </row>
    <row r="1078" spans="14:18" x14ac:dyDescent="0.2">
      <c r="N1078" s="18"/>
      <c r="O1078" s="18"/>
      <c r="P1078" s="18"/>
      <c r="Q1078" s="18"/>
      <c r="R1078" s="18"/>
    </row>
    <row r="1079" spans="14:18" x14ac:dyDescent="0.2">
      <c r="N1079" s="18"/>
      <c r="O1079" s="18"/>
      <c r="P1079" s="18"/>
      <c r="Q1079" s="18"/>
      <c r="R1079" s="18"/>
    </row>
    <row r="1080" spans="14:18" x14ac:dyDescent="0.2">
      <c r="N1080" s="18"/>
      <c r="O1080" s="18"/>
      <c r="P1080" s="18"/>
      <c r="Q1080" s="18"/>
      <c r="R1080" s="18"/>
    </row>
    <row r="1081" spans="14:18" x14ac:dyDescent="0.2">
      <c r="N1081" s="18"/>
      <c r="O1081" s="18"/>
      <c r="P1081" s="18"/>
      <c r="Q1081" s="18"/>
      <c r="R1081" s="18"/>
    </row>
    <row r="1082" spans="14:18" x14ac:dyDescent="0.2">
      <c r="N1082" s="18"/>
      <c r="O1082" s="18"/>
      <c r="P1082" s="18"/>
      <c r="Q1082" s="18"/>
      <c r="R1082" s="18"/>
    </row>
    <row r="1083" spans="14:18" x14ac:dyDescent="0.2">
      <c r="N1083" s="18"/>
      <c r="O1083" s="18"/>
      <c r="P1083" s="18"/>
      <c r="Q1083" s="18"/>
      <c r="R1083" s="18"/>
    </row>
    <row r="1084" spans="14:18" x14ac:dyDescent="0.2">
      <c r="N1084" s="18"/>
      <c r="O1084" s="18"/>
      <c r="P1084" s="18"/>
      <c r="Q1084" s="18"/>
      <c r="R1084" s="18"/>
    </row>
    <row r="1085" spans="14:18" x14ac:dyDescent="0.2">
      <c r="N1085" s="18"/>
      <c r="O1085" s="18"/>
      <c r="P1085" s="18"/>
      <c r="Q1085" s="18"/>
      <c r="R1085" s="18"/>
    </row>
    <row r="1086" spans="14:18" x14ac:dyDescent="0.2">
      <c r="N1086" s="18"/>
      <c r="O1086" s="18"/>
      <c r="P1086" s="18"/>
      <c r="Q1086" s="18"/>
      <c r="R1086" s="18"/>
    </row>
    <row r="1087" spans="14:18" x14ac:dyDescent="0.2">
      <c r="N1087" s="18"/>
      <c r="O1087" s="18"/>
      <c r="P1087" s="18"/>
      <c r="Q1087" s="18"/>
      <c r="R1087" s="18"/>
    </row>
    <row r="1088" spans="14:18" x14ac:dyDescent="0.2">
      <c r="N1088" s="18"/>
      <c r="O1088" s="18"/>
      <c r="P1088" s="18"/>
      <c r="Q1088" s="18"/>
      <c r="R1088" s="18"/>
    </row>
    <row r="1089" spans="14:18" x14ac:dyDescent="0.2">
      <c r="N1089" s="18"/>
      <c r="O1089" s="18"/>
      <c r="P1089" s="18"/>
      <c r="Q1089" s="18"/>
      <c r="R1089" s="18"/>
    </row>
    <row r="1090" spans="14:18" x14ac:dyDescent="0.2">
      <c r="N1090" s="18"/>
      <c r="O1090" s="18"/>
      <c r="P1090" s="18"/>
      <c r="Q1090" s="18"/>
      <c r="R1090" s="18"/>
    </row>
    <row r="1091" spans="14:18" x14ac:dyDescent="0.2">
      <c r="N1091" s="18"/>
      <c r="O1091" s="18"/>
      <c r="P1091" s="18"/>
      <c r="Q1091" s="18"/>
      <c r="R1091" s="18"/>
    </row>
    <row r="1092" spans="14:18" x14ac:dyDescent="0.2">
      <c r="N1092" s="18"/>
      <c r="O1092" s="18"/>
      <c r="P1092" s="18"/>
      <c r="Q1092" s="18"/>
      <c r="R1092" s="18"/>
    </row>
    <row r="1093" spans="14:18" x14ac:dyDescent="0.2">
      <c r="N1093" s="18"/>
      <c r="O1093" s="18"/>
      <c r="P1093" s="18"/>
      <c r="Q1093" s="18"/>
      <c r="R1093" s="18"/>
    </row>
    <row r="1094" spans="14:18" x14ac:dyDescent="0.2">
      <c r="N1094" s="18"/>
      <c r="O1094" s="18"/>
      <c r="P1094" s="18"/>
      <c r="Q1094" s="18"/>
      <c r="R1094" s="18"/>
    </row>
    <row r="1095" spans="14:18" x14ac:dyDescent="0.2">
      <c r="N1095" s="18"/>
      <c r="O1095" s="18"/>
      <c r="P1095" s="18"/>
      <c r="Q1095" s="18"/>
      <c r="R1095" s="18"/>
    </row>
    <row r="1096" spans="14:18" x14ac:dyDescent="0.2">
      <c r="N1096" s="18"/>
      <c r="O1096" s="18"/>
      <c r="P1096" s="18"/>
      <c r="Q1096" s="18"/>
      <c r="R1096" s="18"/>
    </row>
    <row r="1097" spans="14:18" x14ac:dyDescent="0.2">
      <c r="N1097" s="18"/>
      <c r="O1097" s="18"/>
      <c r="P1097" s="18"/>
      <c r="Q1097" s="18"/>
      <c r="R1097" s="18"/>
    </row>
    <row r="1098" spans="14:18" x14ac:dyDescent="0.2">
      <c r="N1098" s="18"/>
      <c r="O1098" s="18"/>
      <c r="P1098" s="18"/>
      <c r="Q1098" s="18"/>
      <c r="R1098" s="18"/>
    </row>
    <row r="1099" spans="14:18" x14ac:dyDescent="0.2">
      <c r="N1099" s="18"/>
      <c r="O1099" s="18"/>
      <c r="P1099" s="18"/>
      <c r="Q1099" s="18"/>
      <c r="R1099" s="18"/>
    </row>
    <row r="1100" spans="14:18" x14ac:dyDescent="0.2">
      <c r="N1100" s="18"/>
      <c r="O1100" s="18"/>
      <c r="P1100" s="18"/>
      <c r="Q1100" s="18"/>
      <c r="R1100" s="18"/>
    </row>
    <row r="1101" spans="14:18" x14ac:dyDescent="0.2">
      <c r="N1101" s="18"/>
      <c r="O1101" s="18"/>
      <c r="P1101" s="18"/>
      <c r="Q1101" s="18"/>
      <c r="R1101" s="18"/>
    </row>
    <row r="1102" spans="14:18" x14ac:dyDescent="0.2">
      <c r="N1102" s="18"/>
      <c r="O1102" s="18"/>
      <c r="P1102" s="18"/>
      <c r="Q1102" s="18"/>
      <c r="R1102" s="18"/>
    </row>
    <row r="1103" spans="14:18" x14ac:dyDescent="0.2">
      <c r="N1103" s="18"/>
      <c r="O1103" s="18"/>
      <c r="P1103" s="18"/>
      <c r="Q1103" s="18"/>
      <c r="R1103" s="18"/>
    </row>
    <row r="1104" spans="14:18" x14ac:dyDescent="0.2">
      <c r="N1104" s="18"/>
      <c r="O1104" s="18"/>
      <c r="P1104" s="18"/>
      <c r="Q1104" s="18"/>
      <c r="R1104" s="18"/>
    </row>
    <row r="1105" spans="14:18" x14ac:dyDescent="0.2">
      <c r="N1105" s="18"/>
      <c r="O1105" s="18"/>
      <c r="P1105" s="18"/>
      <c r="Q1105" s="18"/>
      <c r="R1105" s="18"/>
    </row>
    <row r="1106" spans="14:18" x14ac:dyDescent="0.2">
      <c r="N1106" s="18"/>
      <c r="O1106" s="18"/>
      <c r="P1106" s="18"/>
      <c r="Q1106" s="18"/>
      <c r="R1106" s="18"/>
    </row>
    <row r="1107" spans="14:18" x14ac:dyDescent="0.2">
      <c r="N1107" s="18"/>
      <c r="O1107" s="18"/>
      <c r="P1107" s="18"/>
      <c r="Q1107" s="18"/>
      <c r="R1107" s="18"/>
    </row>
    <row r="1108" spans="14:18" x14ac:dyDescent="0.2">
      <c r="N1108" s="18"/>
      <c r="O1108" s="18"/>
      <c r="P1108" s="18"/>
      <c r="Q1108" s="18"/>
      <c r="R1108" s="18"/>
    </row>
    <row r="1109" spans="14:18" x14ac:dyDescent="0.2">
      <c r="N1109" s="18"/>
      <c r="O1109" s="18"/>
      <c r="P1109" s="18"/>
      <c r="Q1109" s="18"/>
      <c r="R1109" s="18"/>
    </row>
    <row r="1110" spans="14:18" x14ac:dyDescent="0.2">
      <c r="N1110" s="18"/>
      <c r="O1110" s="18"/>
      <c r="P1110" s="18"/>
      <c r="Q1110" s="18"/>
      <c r="R1110" s="18"/>
    </row>
    <row r="1111" spans="14:18" x14ac:dyDescent="0.2">
      <c r="N1111" s="18"/>
      <c r="O1111" s="18"/>
      <c r="P1111" s="18"/>
      <c r="Q1111" s="18"/>
      <c r="R1111" s="18"/>
    </row>
    <row r="1112" spans="14:18" x14ac:dyDescent="0.2">
      <c r="N1112" s="18"/>
      <c r="O1112" s="18"/>
      <c r="P1112" s="18"/>
      <c r="Q1112" s="18"/>
      <c r="R1112" s="18"/>
    </row>
    <row r="1113" spans="14:18" x14ac:dyDescent="0.2">
      <c r="N1113" s="18"/>
      <c r="O1113" s="18"/>
      <c r="P1113" s="18"/>
      <c r="Q1113" s="18"/>
      <c r="R1113" s="18"/>
    </row>
    <row r="1114" spans="14:18" x14ac:dyDescent="0.2">
      <c r="N1114" s="18"/>
      <c r="O1114" s="18"/>
      <c r="P1114" s="18"/>
      <c r="Q1114" s="18"/>
      <c r="R1114" s="18"/>
    </row>
    <row r="1115" spans="14:18" x14ac:dyDescent="0.2">
      <c r="N1115" s="18"/>
      <c r="O1115" s="18"/>
      <c r="P1115" s="18"/>
      <c r="Q1115" s="18"/>
      <c r="R1115" s="18"/>
    </row>
    <row r="1116" spans="14:18" x14ac:dyDescent="0.2">
      <c r="N1116" s="18"/>
      <c r="O1116" s="18"/>
      <c r="P1116" s="18"/>
      <c r="Q1116" s="18"/>
      <c r="R1116" s="18"/>
    </row>
    <row r="1117" spans="14:18" x14ac:dyDescent="0.2">
      <c r="N1117" s="18"/>
      <c r="O1117" s="18"/>
      <c r="P1117" s="18"/>
      <c r="Q1117" s="18"/>
      <c r="R1117" s="18"/>
    </row>
    <row r="1118" spans="14:18" x14ac:dyDescent="0.2">
      <c r="N1118" s="18"/>
      <c r="O1118" s="18"/>
      <c r="P1118" s="18"/>
      <c r="Q1118" s="18"/>
      <c r="R1118" s="18"/>
    </row>
    <row r="1119" spans="14:18" x14ac:dyDescent="0.2">
      <c r="N1119" s="18"/>
      <c r="O1119" s="18"/>
      <c r="P1119" s="18"/>
      <c r="Q1119" s="18"/>
      <c r="R1119" s="18"/>
    </row>
    <row r="1120" spans="14:18" x14ac:dyDescent="0.2">
      <c r="N1120" s="18"/>
      <c r="O1120" s="18"/>
      <c r="P1120" s="18"/>
      <c r="Q1120" s="18"/>
      <c r="R1120" s="18"/>
    </row>
    <row r="1121" spans="14:18" x14ac:dyDescent="0.2">
      <c r="N1121" s="18"/>
      <c r="O1121" s="18"/>
      <c r="P1121" s="18"/>
      <c r="Q1121" s="18"/>
      <c r="R1121" s="18"/>
    </row>
    <row r="1122" spans="14:18" x14ac:dyDescent="0.2">
      <c r="N1122" s="18"/>
      <c r="O1122" s="18"/>
      <c r="P1122" s="18"/>
      <c r="Q1122" s="18"/>
      <c r="R1122" s="18"/>
    </row>
    <row r="1123" spans="14:18" x14ac:dyDescent="0.2">
      <c r="N1123" s="18"/>
      <c r="O1123" s="18"/>
      <c r="P1123" s="18"/>
      <c r="Q1123" s="18"/>
      <c r="R1123" s="18"/>
    </row>
    <row r="1124" spans="14:18" x14ac:dyDescent="0.2">
      <c r="N1124" s="18"/>
      <c r="O1124" s="18"/>
      <c r="P1124" s="18"/>
      <c r="Q1124" s="18"/>
      <c r="R1124" s="18"/>
    </row>
    <row r="1125" spans="14:18" x14ac:dyDescent="0.2">
      <c r="N1125" s="18"/>
      <c r="O1125" s="18"/>
      <c r="P1125" s="18"/>
      <c r="Q1125" s="18"/>
      <c r="R1125" s="18"/>
    </row>
    <row r="1126" spans="14:18" x14ac:dyDescent="0.2">
      <c r="N1126" s="18"/>
      <c r="O1126" s="18"/>
      <c r="P1126" s="18"/>
      <c r="Q1126" s="18"/>
      <c r="R1126" s="18"/>
    </row>
    <row r="1127" spans="14:18" x14ac:dyDescent="0.2">
      <c r="N1127" s="18"/>
      <c r="O1127" s="18"/>
      <c r="P1127" s="18"/>
      <c r="Q1127" s="18"/>
      <c r="R1127" s="18"/>
    </row>
    <row r="1128" spans="14:18" x14ac:dyDescent="0.2">
      <c r="N1128" s="18"/>
      <c r="O1128" s="18"/>
      <c r="P1128" s="18"/>
      <c r="Q1128" s="18"/>
      <c r="R1128" s="18"/>
    </row>
    <row r="1129" spans="14:18" x14ac:dyDescent="0.2">
      <c r="N1129" s="18"/>
      <c r="O1129" s="18"/>
      <c r="P1129" s="18"/>
      <c r="Q1129" s="18"/>
      <c r="R1129" s="18"/>
    </row>
    <row r="1130" spans="14:18" x14ac:dyDescent="0.2">
      <c r="N1130" s="18"/>
      <c r="O1130" s="18"/>
      <c r="P1130" s="18"/>
      <c r="Q1130" s="18"/>
      <c r="R1130" s="18"/>
    </row>
    <row r="1131" spans="14:18" x14ac:dyDescent="0.2">
      <c r="N1131" s="18"/>
      <c r="O1131" s="18"/>
      <c r="P1131" s="18"/>
      <c r="Q1131" s="18"/>
      <c r="R1131" s="18"/>
    </row>
    <row r="1132" spans="14:18" x14ac:dyDescent="0.2">
      <c r="N1132" s="18"/>
      <c r="O1132" s="18"/>
      <c r="P1132" s="18"/>
      <c r="Q1132" s="18"/>
      <c r="R1132" s="18"/>
    </row>
    <row r="1133" spans="14:18" x14ac:dyDescent="0.2">
      <c r="N1133" s="18"/>
      <c r="O1133" s="18"/>
      <c r="P1133" s="18"/>
      <c r="Q1133" s="18"/>
      <c r="R1133" s="18"/>
    </row>
    <row r="1134" spans="14:18" x14ac:dyDescent="0.2">
      <c r="N1134" s="18"/>
      <c r="O1134" s="18"/>
      <c r="P1134" s="18"/>
      <c r="Q1134" s="18"/>
      <c r="R1134" s="18"/>
    </row>
    <row r="1135" spans="14:18" x14ac:dyDescent="0.2">
      <c r="N1135" s="18"/>
      <c r="O1135" s="18"/>
      <c r="P1135" s="18"/>
      <c r="Q1135" s="18"/>
      <c r="R1135" s="18"/>
    </row>
    <row r="1136" spans="14:18" x14ac:dyDescent="0.2">
      <c r="N1136" s="18"/>
      <c r="O1136" s="18"/>
      <c r="P1136" s="18"/>
      <c r="Q1136" s="18"/>
      <c r="R1136" s="18"/>
    </row>
    <row r="1137" spans="14:18" x14ac:dyDescent="0.2">
      <c r="N1137" s="18"/>
      <c r="O1137" s="18"/>
      <c r="P1137" s="18"/>
      <c r="Q1137" s="18"/>
      <c r="R1137" s="18"/>
    </row>
    <row r="1138" spans="14:18" x14ac:dyDescent="0.2">
      <c r="N1138" s="18"/>
      <c r="O1138" s="18"/>
      <c r="P1138" s="18"/>
      <c r="Q1138" s="18"/>
      <c r="R1138" s="18"/>
    </row>
    <row r="1139" spans="14:18" x14ac:dyDescent="0.2">
      <c r="N1139" s="18"/>
      <c r="O1139" s="18"/>
      <c r="P1139" s="18"/>
      <c r="Q1139" s="18"/>
      <c r="R1139" s="18"/>
    </row>
    <row r="1140" spans="14:18" x14ac:dyDescent="0.2">
      <c r="N1140" s="18"/>
      <c r="O1140" s="18"/>
      <c r="P1140" s="18"/>
      <c r="Q1140" s="18"/>
      <c r="R1140" s="18"/>
    </row>
    <row r="1141" spans="14:18" x14ac:dyDescent="0.2">
      <c r="N1141" s="18"/>
      <c r="O1141" s="18"/>
      <c r="P1141" s="18"/>
      <c r="Q1141" s="18"/>
      <c r="R1141" s="18"/>
    </row>
    <row r="1142" spans="14:18" x14ac:dyDescent="0.2">
      <c r="N1142" s="18"/>
      <c r="O1142" s="18"/>
      <c r="P1142" s="18"/>
      <c r="Q1142" s="18"/>
      <c r="R1142" s="18"/>
    </row>
    <row r="1143" spans="14:18" x14ac:dyDescent="0.2">
      <c r="N1143" s="18"/>
      <c r="O1143" s="18"/>
      <c r="P1143" s="18"/>
      <c r="Q1143" s="18"/>
      <c r="R1143" s="18"/>
    </row>
    <row r="1144" spans="14:18" x14ac:dyDescent="0.2">
      <c r="N1144" s="18"/>
      <c r="O1144" s="18"/>
      <c r="P1144" s="18"/>
      <c r="Q1144" s="18"/>
      <c r="R1144" s="18"/>
    </row>
    <row r="1145" spans="14:18" x14ac:dyDescent="0.2">
      <c r="N1145" s="18"/>
      <c r="O1145" s="18"/>
      <c r="P1145" s="18"/>
      <c r="Q1145" s="18"/>
      <c r="R1145" s="18"/>
    </row>
    <row r="1146" spans="14:18" x14ac:dyDescent="0.2">
      <c r="N1146" s="18"/>
      <c r="O1146" s="18"/>
      <c r="P1146" s="18"/>
      <c r="Q1146" s="18"/>
      <c r="R1146" s="18"/>
    </row>
    <row r="1147" spans="14:18" x14ac:dyDescent="0.2">
      <c r="N1147" s="18"/>
      <c r="O1147" s="18"/>
      <c r="P1147" s="18"/>
      <c r="Q1147" s="18"/>
      <c r="R1147" s="18"/>
    </row>
    <row r="1148" spans="14:18" x14ac:dyDescent="0.2">
      <c r="N1148" s="18"/>
      <c r="O1148" s="18"/>
      <c r="P1148" s="18"/>
      <c r="Q1148" s="18"/>
      <c r="R1148" s="18"/>
    </row>
    <row r="1149" spans="14:18" x14ac:dyDescent="0.2">
      <c r="N1149" s="18"/>
      <c r="O1149" s="18"/>
      <c r="P1149" s="18"/>
      <c r="Q1149" s="18"/>
      <c r="R1149" s="18"/>
    </row>
    <row r="1150" spans="14:18" x14ac:dyDescent="0.2">
      <c r="N1150" s="18"/>
      <c r="O1150" s="18"/>
      <c r="P1150" s="18"/>
      <c r="Q1150" s="18"/>
      <c r="R1150" s="18"/>
    </row>
    <row r="1151" spans="14:18" x14ac:dyDescent="0.2">
      <c r="N1151" s="18"/>
      <c r="O1151" s="18"/>
      <c r="P1151" s="18"/>
      <c r="Q1151" s="18"/>
      <c r="R1151" s="18"/>
    </row>
    <row r="1152" spans="14:18" x14ac:dyDescent="0.2">
      <c r="N1152" s="18"/>
      <c r="O1152" s="18"/>
      <c r="P1152" s="18"/>
      <c r="Q1152" s="18"/>
      <c r="R1152" s="18"/>
    </row>
    <row r="1153" spans="14:18" x14ac:dyDescent="0.2">
      <c r="N1153" s="18"/>
      <c r="O1153" s="18"/>
      <c r="P1153" s="18"/>
      <c r="Q1153" s="18"/>
      <c r="R1153" s="18"/>
    </row>
    <row r="1154" spans="14:18" x14ac:dyDescent="0.2">
      <c r="N1154" s="18"/>
      <c r="O1154" s="18"/>
      <c r="P1154" s="18"/>
      <c r="Q1154" s="18"/>
      <c r="R1154" s="18"/>
    </row>
    <row r="1155" spans="14:18" x14ac:dyDescent="0.2">
      <c r="N1155" s="18"/>
      <c r="O1155" s="18"/>
      <c r="P1155" s="18"/>
      <c r="Q1155" s="18"/>
      <c r="R1155" s="18"/>
    </row>
    <row r="1156" spans="14:18" x14ac:dyDescent="0.2">
      <c r="N1156" s="18"/>
      <c r="O1156" s="18"/>
      <c r="P1156" s="18"/>
      <c r="Q1156" s="18"/>
      <c r="R1156" s="18"/>
    </row>
    <row r="1157" spans="14:18" x14ac:dyDescent="0.2">
      <c r="N1157" s="18"/>
      <c r="O1157" s="18"/>
      <c r="P1157" s="18"/>
      <c r="Q1157" s="18"/>
      <c r="R1157" s="18"/>
    </row>
    <row r="1158" spans="14:18" x14ac:dyDescent="0.2">
      <c r="N1158" s="18"/>
      <c r="O1158" s="18"/>
      <c r="P1158" s="18"/>
      <c r="Q1158" s="18"/>
      <c r="R1158" s="18"/>
    </row>
    <row r="1159" spans="14:18" x14ac:dyDescent="0.2">
      <c r="N1159" s="18"/>
      <c r="O1159" s="18"/>
      <c r="P1159" s="18"/>
      <c r="Q1159" s="18"/>
      <c r="R1159" s="18"/>
    </row>
    <row r="1160" spans="14:18" x14ac:dyDescent="0.2">
      <c r="N1160" s="18"/>
      <c r="O1160" s="18"/>
      <c r="P1160" s="18"/>
      <c r="Q1160" s="18"/>
      <c r="R1160" s="18"/>
    </row>
    <row r="1161" spans="14:18" x14ac:dyDescent="0.2">
      <c r="N1161" s="18"/>
      <c r="O1161" s="18"/>
      <c r="P1161" s="18"/>
      <c r="Q1161" s="18"/>
      <c r="R1161" s="18"/>
    </row>
    <row r="1162" spans="14:18" x14ac:dyDescent="0.2">
      <c r="N1162" s="18"/>
      <c r="O1162" s="18"/>
      <c r="P1162" s="18"/>
      <c r="Q1162" s="18"/>
      <c r="R1162" s="18"/>
    </row>
    <row r="1163" spans="14:18" x14ac:dyDescent="0.2">
      <c r="N1163" s="18"/>
      <c r="O1163" s="18"/>
      <c r="P1163" s="18"/>
      <c r="Q1163" s="18"/>
      <c r="R1163" s="18"/>
    </row>
    <row r="1164" spans="14:18" x14ac:dyDescent="0.2">
      <c r="N1164" s="18"/>
      <c r="O1164" s="18"/>
      <c r="P1164" s="18"/>
      <c r="Q1164" s="18"/>
      <c r="R1164" s="18"/>
    </row>
    <row r="1165" spans="14:18" x14ac:dyDescent="0.2">
      <c r="N1165" s="18"/>
      <c r="O1165" s="18"/>
      <c r="P1165" s="18"/>
      <c r="Q1165" s="18"/>
      <c r="R1165" s="18"/>
    </row>
    <row r="1166" spans="14:18" x14ac:dyDescent="0.2">
      <c r="N1166" s="18"/>
      <c r="O1166" s="18"/>
      <c r="P1166" s="18"/>
      <c r="Q1166" s="18"/>
      <c r="R1166" s="18"/>
    </row>
    <row r="1167" spans="14:18" x14ac:dyDescent="0.2">
      <c r="N1167" s="18"/>
      <c r="O1167" s="18"/>
      <c r="P1167" s="18"/>
      <c r="Q1167" s="18"/>
      <c r="R1167" s="18"/>
    </row>
    <row r="1168" spans="14:18" x14ac:dyDescent="0.2">
      <c r="N1168" s="18"/>
      <c r="O1168" s="18"/>
      <c r="P1168" s="18"/>
      <c r="Q1168" s="18"/>
      <c r="R1168" s="18"/>
    </row>
    <row r="1169" spans="14:18" x14ac:dyDescent="0.2">
      <c r="N1169" s="18"/>
      <c r="O1169" s="18"/>
      <c r="P1169" s="18"/>
      <c r="Q1169" s="18"/>
      <c r="R1169" s="18"/>
    </row>
    <row r="1170" spans="14:18" x14ac:dyDescent="0.2">
      <c r="N1170" s="18"/>
      <c r="O1170" s="18"/>
      <c r="P1170" s="18"/>
      <c r="Q1170" s="18"/>
      <c r="R1170" s="18"/>
    </row>
    <row r="1171" spans="14:18" x14ac:dyDescent="0.2">
      <c r="N1171" s="18"/>
      <c r="O1171" s="18"/>
      <c r="P1171" s="18"/>
      <c r="Q1171" s="18"/>
      <c r="R1171" s="18"/>
    </row>
    <row r="1172" spans="14:18" x14ac:dyDescent="0.2">
      <c r="N1172" s="18"/>
      <c r="O1172" s="18"/>
      <c r="P1172" s="18"/>
      <c r="Q1172" s="18"/>
      <c r="R1172" s="18"/>
    </row>
    <row r="1173" spans="14:18" x14ac:dyDescent="0.2">
      <c r="N1173" s="18"/>
      <c r="O1173" s="18"/>
      <c r="P1173" s="18"/>
      <c r="Q1173" s="18"/>
      <c r="R1173" s="18"/>
    </row>
    <row r="1174" spans="14:18" x14ac:dyDescent="0.2">
      <c r="N1174" s="18"/>
      <c r="O1174" s="18"/>
      <c r="P1174" s="18"/>
      <c r="Q1174" s="18"/>
      <c r="R1174" s="18"/>
    </row>
    <row r="1175" spans="14:18" x14ac:dyDescent="0.2">
      <c r="N1175" s="18"/>
      <c r="O1175" s="18"/>
      <c r="P1175" s="18"/>
      <c r="Q1175" s="18"/>
      <c r="R1175" s="18"/>
    </row>
    <row r="1176" spans="14:18" x14ac:dyDescent="0.2">
      <c r="N1176" s="18"/>
      <c r="O1176" s="18"/>
      <c r="P1176" s="18"/>
      <c r="Q1176" s="18"/>
      <c r="R1176" s="18"/>
    </row>
    <row r="1177" spans="14:18" x14ac:dyDescent="0.2">
      <c r="N1177" s="18"/>
      <c r="O1177" s="18"/>
      <c r="P1177" s="18"/>
      <c r="Q1177" s="18"/>
      <c r="R1177" s="18"/>
    </row>
    <row r="1178" spans="14:18" x14ac:dyDescent="0.2">
      <c r="N1178" s="18"/>
      <c r="O1178" s="18"/>
      <c r="P1178" s="18"/>
      <c r="Q1178" s="18"/>
      <c r="R1178" s="18"/>
    </row>
    <row r="1179" spans="14:18" x14ac:dyDescent="0.2">
      <c r="N1179" s="18"/>
      <c r="O1179" s="18"/>
      <c r="P1179" s="18"/>
      <c r="Q1179" s="18"/>
      <c r="R1179" s="18"/>
    </row>
    <row r="1180" spans="14:18" x14ac:dyDescent="0.2">
      <c r="N1180" s="18"/>
      <c r="O1180" s="18"/>
      <c r="P1180" s="18"/>
      <c r="Q1180" s="18"/>
      <c r="R1180" s="18"/>
    </row>
    <row r="1181" spans="14:18" x14ac:dyDescent="0.2">
      <c r="N1181" s="18"/>
      <c r="O1181" s="18"/>
      <c r="P1181" s="18"/>
      <c r="Q1181" s="18"/>
      <c r="R1181" s="18"/>
    </row>
    <row r="1182" spans="14:18" x14ac:dyDescent="0.2">
      <c r="N1182" s="18"/>
      <c r="O1182" s="18"/>
      <c r="P1182" s="18"/>
      <c r="Q1182" s="18"/>
      <c r="R1182" s="18"/>
    </row>
    <row r="1183" spans="14:18" x14ac:dyDescent="0.2">
      <c r="N1183" s="18"/>
      <c r="O1183" s="18"/>
      <c r="P1183" s="18"/>
      <c r="Q1183" s="18"/>
      <c r="R1183" s="18"/>
    </row>
    <row r="1184" spans="14:18" x14ac:dyDescent="0.2">
      <c r="N1184" s="18"/>
      <c r="O1184" s="18"/>
      <c r="P1184" s="18"/>
      <c r="Q1184" s="18"/>
      <c r="R1184" s="18"/>
    </row>
    <row r="1185" spans="14:18" x14ac:dyDescent="0.2">
      <c r="N1185" s="18"/>
      <c r="O1185" s="18"/>
      <c r="P1185" s="18"/>
      <c r="Q1185" s="18"/>
      <c r="R1185" s="18"/>
    </row>
    <row r="1186" spans="14:18" x14ac:dyDescent="0.2">
      <c r="N1186" s="18"/>
      <c r="O1186" s="18"/>
      <c r="P1186" s="18"/>
      <c r="Q1186" s="18"/>
      <c r="R1186" s="18"/>
    </row>
    <row r="1187" spans="14:18" x14ac:dyDescent="0.2">
      <c r="N1187" s="18"/>
      <c r="O1187" s="18"/>
      <c r="P1187" s="18"/>
      <c r="Q1187" s="18"/>
      <c r="R1187" s="18"/>
    </row>
    <row r="1188" spans="14:18" x14ac:dyDescent="0.2">
      <c r="N1188" s="18"/>
      <c r="O1188" s="18"/>
      <c r="P1188" s="18"/>
      <c r="Q1188" s="18"/>
      <c r="R1188" s="18"/>
    </row>
    <row r="1189" spans="14:18" x14ac:dyDescent="0.2">
      <c r="N1189" s="18"/>
      <c r="O1189" s="18"/>
      <c r="P1189" s="18"/>
      <c r="Q1189" s="18"/>
      <c r="R1189" s="18"/>
    </row>
    <row r="1190" spans="14:18" x14ac:dyDescent="0.2">
      <c r="N1190" s="18"/>
      <c r="O1190" s="18"/>
      <c r="P1190" s="18"/>
      <c r="Q1190" s="18"/>
      <c r="R1190" s="18"/>
    </row>
    <row r="1191" spans="14:18" x14ac:dyDescent="0.2">
      <c r="N1191" s="18"/>
      <c r="O1191" s="18"/>
      <c r="P1191" s="18"/>
      <c r="Q1191" s="18"/>
      <c r="R1191" s="18"/>
    </row>
    <row r="1192" spans="14:18" x14ac:dyDescent="0.2">
      <c r="N1192" s="18"/>
      <c r="O1192" s="18"/>
      <c r="P1192" s="18"/>
      <c r="Q1192" s="18"/>
      <c r="R1192" s="18"/>
    </row>
    <row r="1193" spans="14:18" x14ac:dyDescent="0.2">
      <c r="N1193" s="18"/>
      <c r="O1193" s="18"/>
      <c r="P1193" s="18"/>
      <c r="Q1193" s="18"/>
      <c r="R1193" s="18"/>
    </row>
    <row r="1194" spans="14:18" x14ac:dyDescent="0.2">
      <c r="N1194" s="18"/>
      <c r="O1194" s="18"/>
      <c r="P1194" s="18"/>
      <c r="Q1194" s="18"/>
      <c r="R1194" s="18"/>
    </row>
    <row r="1195" spans="14:18" x14ac:dyDescent="0.2">
      <c r="N1195" s="18"/>
      <c r="O1195" s="18"/>
      <c r="P1195" s="18"/>
      <c r="Q1195" s="18"/>
      <c r="R1195" s="18"/>
    </row>
    <row r="1196" spans="14:18" x14ac:dyDescent="0.2">
      <c r="N1196" s="18"/>
      <c r="O1196" s="18"/>
      <c r="P1196" s="18"/>
      <c r="Q1196" s="18"/>
      <c r="R1196" s="18"/>
    </row>
    <row r="1197" spans="14:18" x14ac:dyDescent="0.2">
      <c r="N1197" s="18"/>
      <c r="O1197" s="18"/>
      <c r="P1197" s="18"/>
      <c r="Q1197" s="18"/>
      <c r="R1197" s="18"/>
    </row>
    <row r="1198" spans="14:18" x14ac:dyDescent="0.2">
      <c r="N1198" s="18"/>
      <c r="O1198" s="18"/>
      <c r="P1198" s="18"/>
      <c r="Q1198" s="18"/>
      <c r="R1198" s="18"/>
    </row>
    <row r="1199" spans="14:18" x14ac:dyDescent="0.2">
      <c r="N1199" s="18"/>
      <c r="O1199" s="18"/>
      <c r="P1199" s="18"/>
      <c r="Q1199" s="18"/>
      <c r="R1199" s="18"/>
    </row>
    <row r="1200" spans="14:18" x14ac:dyDescent="0.2">
      <c r="N1200" s="18"/>
      <c r="O1200" s="18"/>
      <c r="P1200" s="18"/>
      <c r="Q1200" s="18"/>
      <c r="R1200" s="18"/>
    </row>
    <row r="1201" spans="14:18" x14ac:dyDescent="0.2">
      <c r="N1201" s="18"/>
      <c r="O1201" s="18"/>
      <c r="P1201" s="18"/>
      <c r="Q1201" s="18"/>
      <c r="R1201" s="18"/>
    </row>
    <row r="1202" spans="14:18" x14ac:dyDescent="0.2">
      <c r="N1202" s="18"/>
      <c r="O1202" s="18"/>
      <c r="P1202" s="18"/>
      <c r="Q1202" s="18"/>
      <c r="R1202" s="18"/>
    </row>
    <row r="1203" spans="14:18" x14ac:dyDescent="0.2">
      <c r="N1203" s="18"/>
      <c r="O1203" s="18"/>
      <c r="P1203" s="18"/>
      <c r="Q1203" s="18"/>
      <c r="R1203" s="18"/>
    </row>
    <row r="1204" spans="14:18" x14ac:dyDescent="0.2">
      <c r="N1204" s="18"/>
      <c r="O1204" s="18"/>
      <c r="P1204" s="18"/>
      <c r="Q1204" s="18"/>
      <c r="R1204" s="18"/>
    </row>
    <row r="1205" spans="14:18" x14ac:dyDescent="0.2">
      <c r="N1205" s="18"/>
      <c r="O1205" s="18"/>
      <c r="P1205" s="18"/>
      <c r="Q1205" s="18"/>
      <c r="R1205" s="18"/>
    </row>
    <row r="1206" spans="14:18" x14ac:dyDescent="0.2">
      <c r="N1206" s="18"/>
      <c r="O1206" s="18"/>
      <c r="P1206" s="18"/>
      <c r="Q1206" s="18"/>
      <c r="R1206" s="18"/>
    </row>
    <row r="1207" spans="14:18" x14ac:dyDescent="0.2">
      <c r="N1207" s="18"/>
      <c r="O1207" s="18"/>
      <c r="P1207" s="18"/>
      <c r="Q1207" s="18"/>
      <c r="R1207" s="18"/>
    </row>
    <row r="1208" spans="14:18" x14ac:dyDescent="0.2">
      <c r="N1208" s="18"/>
      <c r="O1208" s="18"/>
      <c r="P1208" s="18"/>
      <c r="Q1208" s="18"/>
      <c r="R1208" s="18"/>
    </row>
    <row r="1209" spans="14:18" x14ac:dyDescent="0.2">
      <c r="N1209" s="18"/>
      <c r="O1209" s="18"/>
      <c r="P1209" s="18"/>
      <c r="Q1209" s="18"/>
      <c r="R1209" s="18"/>
    </row>
    <row r="1210" spans="14:18" x14ac:dyDescent="0.2">
      <c r="N1210" s="18"/>
      <c r="O1210" s="18"/>
      <c r="P1210" s="18"/>
      <c r="Q1210" s="18"/>
      <c r="R1210" s="18"/>
    </row>
    <row r="1211" spans="14:18" x14ac:dyDescent="0.2">
      <c r="N1211" s="18"/>
      <c r="O1211" s="18"/>
      <c r="P1211" s="18"/>
      <c r="Q1211" s="18"/>
      <c r="R1211" s="18"/>
    </row>
    <row r="1212" spans="14:18" x14ac:dyDescent="0.2">
      <c r="N1212" s="18"/>
      <c r="O1212" s="18"/>
      <c r="P1212" s="18"/>
      <c r="Q1212" s="18"/>
      <c r="R1212" s="18"/>
    </row>
    <row r="1213" spans="14:18" x14ac:dyDescent="0.2">
      <c r="N1213" s="18"/>
      <c r="O1213" s="18"/>
      <c r="P1213" s="18"/>
      <c r="Q1213" s="18"/>
      <c r="R1213" s="18"/>
    </row>
    <row r="1214" spans="14:18" x14ac:dyDescent="0.2">
      <c r="N1214" s="18"/>
      <c r="O1214" s="18"/>
      <c r="P1214" s="18"/>
      <c r="Q1214" s="18"/>
      <c r="R1214" s="18"/>
    </row>
    <row r="1215" spans="14:18" x14ac:dyDescent="0.2">
      <c r="N1215" s="18"/>
      <c r="O1215" s="18"/>
      <c r="P1215" s="18"/>
      <c r="Q1215" s="18"/>
      <c r="R1215" s="18"/>
    </row>
    <row r="1216" spans="14:18" x14ac:dyDescent="0.2">
      <c r="N1216" s="18"/>
      <c r="O1216" s="18"/>
      <c r="P1216" s="18"/>
      <c r="Q1216" s="18"/>
      <c r="R1216" s="18"/>
    </row>
    <row r="1217" spans="14:18" x14ac:dyDescent="0.2">
      <c r="N1217" s="18"/>
      <c r="O1217" s="18"/>
      <c r="P1217" s="18"/>
      <c r="Q1217" s="18"/>
      <c r="R1217" s="18"/>
    </row>
    <row r="1218" spans="14:18" x14ac:dyDescent="0.2">
      <c r="N1218" s="18"/>
      <c r="O1218" s="18"/>
      <c r="P1218" s="18"/>
      <c r="Q1218" s="18"/>
      <c r="R1218" s="18"/>
    </row>
    <row r="1219" spans="14:18" x14ac:dyDescent="0.2">
      <c r="N1219" s="18"/>
      <c r="O1219" s="18"/>
      <c r="P1219" s="18"/>
      <c r="Q1219" s="18"/>
      <c r="R1219" s="18"/>
    </row>
    <row r="1220" spans="14:18" x14ac:dyDescent="0.2">
      <c r="N1220" s="18"/>
      <c r="O1220" s="18"/>
      <c r="P1220" s="18"/>
      <c r="Q1220" s="18"/>
      <c r="R1220" s="18"/>
    </row>
    <row r="1221" spans="14:18" x14ac:dyDescent="0.2">
      <c r="N1221" s="18"/>
      <c r="O1221" s="18"/>
      <c r="P1221" s="18"/>
      <c r="Q1221" s="18"/>
      <c r="R1221" s="18"/>
    </row>
    <row r="1222" spans="14:18" x14ac:dyDescent="0.2">
      <c r="N1222" s="18"/>
      <c r="O1222" s="18"/>
      <c r="P1222" s="18"/>
      <c r="Q1222" s="18"/>
      <c r="R1222" s="18"/>
    </row>
    <row r="1223" spans="14:18" x14ac:dyDescent="0.2">
      <c r="N1223" s="18"/>
      <c r="O1223" s="18"/>
      <c r="P1223" s="18"/>
      <c r="Q1223" s="18"/>
      <c r="R1223" s="18"/>
    </row>
    <row r="1224" spans="14:18" x14ac:dyDescent="0.2">
      <c r="N1224" s="18"/>
      <c r="O1224" s="18"/>
      <c r="P1224" s="18"/>
      <c r="Q1224" s="18"/>
      <c r="R1224" s="18"/>
    </row>
    <row r="1225" spans="14:18" x14ac:dyDescent="0.2">
      <c r="N1225" s="18"/>
      <c r="O1225" s="18"/>
      <c r="P1225" s="18"/>
      <c r="Q1225" s="18"/>
      <c r="R1225" s="18"/>
    </row>
    <row r="1226" spans="14:18" x14ac:dyDescent="0.2">
      <c r="N1226" s="18"/>
      <c r="O1226" s="18"/>
      <c r="P1226" s="18"/>
      <c r="Q1226" s="18"/>
      <c r="R1226" s="18"/>
    </row>
    <row r="1227" spans="14:18" x14ac:dyDescent="0.2">
      <c r="N1227" s="18"/>
      <c r="O1227" s="18"/>
      <c r="P1227" s="18"/>
      <c r="Q1227" s="18"/>
      <c r="R1227" s="18"/>
    </row>
    <row r="1228" spans="14:18" x14ac:dyDescent="0.2">
      <c r="N1228" s="18"/>
      <c r="O1228" s="18"/>
      <c r="P1228" s="18"/>
      <c r="Q1228" s="18"/>
      <c r="R1228" s="18"/>
    </row>
    <row r="1229" spans="14:18" x14ac:dyDescent="0.2">
      <c r="N1229" s="18"/>
      <c r="O1229" s="18"/>
      <c r="P1229" s="18"/>
      <c r="Q1229" s="18"/>
      <c r="R1229" s="18"/>
    </row>
    <row r="1230" spans="14:18" x14ac:dyDescent="0.2">
      <c r="N1230" s="18"/>
      <c r="O1230" s="18"/>
      <c r="P1230" s="18"/>
      <c r="Q1230" s="18"/>
      <c r="R1230" s="18"/>
    </row>
    <row r="1231" spans="14:18" x14ac:dyDescent="0.2">
      <c r="N1231" s="18"/>
      <c r="O1231" s="18"/>
      <c r="P1231" s="18"/>
      <c r="Q1231" s="18"/>
      <c r="R1231" s="18"/>
    </row>
    <row r="1232" spans="14:18" x14ac:dyDescent="0.2">
      <c r="N1232" s="18"/>
      <c r="O1232" s="18"/>
      <c r="P1232" s="18"/>
      <c r="Q1232" s="18"/>
      <c r="R1232" s="18"/>
    </row>
    <row r="1233" spans="14:18" x14ac:dyDescent="0.2">
      <c r="N1233" s="18"/>
      <c r="O1233" s="18"/>
      <c r="P1233" s="18"/>
      <c r="Q1233" s="18"/>
      <c r="R1233" s="18"/>
    </row>
    <row r="1234" spans="14:18" x14ac:dyDescent="0.2">
      <c r="N1234" s="18"/>
      <c r="O1234" s="18"/>
      <c r="P1234" s="18"/>
      <c r="Q1234" s="18"/>
      <c r="R1234" s="18"/>
    </row>
    <row r="1235" spans="14:18" x14ac:dyDescent="0.2">
      <c r="N1235" s="18"/>
      <c r="O1235" s="18"/>
      <c r="P1235" s="18"/>
      <c r="Q1235" s="18"/>
      <c r="R1235" s="18"/>
    </row>
    <row r="1236" spans="14:18" x14ac:dyDescent="0.2">
      <c r="N1236" s="18"/>
      <c r="O1236" s="18"/>
      <c r="P1236" s="18"/>
      <c r="Q1236" s="18"/>
      <c r="R1236" s="18"/>
    </row>
    <row r="1237" spans="14:18" x14ac:dyDescent="0.2">
      <c r="N1237" s="18"/>
      <c r="O1237" s="18"/>
      <c r="P1237" s="18"/>
      <c r="Q1237" s="18"/>
      <c r="R1237" s="18"/>
    </row>
    <row r="1238" spans="14:18" x14ac:dyDescent="0.2">
      <c r="N1238" s="18"/>
      <c r="O1238" s="18"/>
      <c r="P1238" s="18"/>
      <c r="Q1238" s="18"/>
      <c r="R1238" s="18"/>
    </row>
    <row r="1239" spans="14:18" x14ac:dyDescent="0.2">
      <c r="N1239" s="18"/>
      <c r="O1239" s="18"/>
      <c r="P1239" s="18"/>
      <c r="Q1239" s="18"/>
      <c r="R1239" s="18"/>
    </row>
    <row r="1240" spans="14:18" x14ac:dyDescent="0.2">
      <c r="N1240" s="18"/>
      <c r="O1240" s="18"/>
      <c r="P1240" s="18"/>
      <c r="Q1240" s="18"/>
      <c r="R1240" s="18"/>
    </row>
    <row r="1241" spans="14:18" x14ac:dyDescent="0.2">
      <c r="N1241" s="18"/>
      <c r="O1241" s="18"/>
      <c r="P1241" s="18"/>
      <c r="Q1241" s="18"/>
      <c r="R1241" s="18"/>
    </row>
    <row r="1242" spans="14:18" x14ac:dyDescent="0.2">
      <c r="N1242" s="18"/>
      <c r="O1242" s="18"/>
      <c r="P1242" s="18"/>
      <c r="Q1242" s="18"/>
      <c r="R1242" s="18"/>
    </row>
    <row r="1243" spans="14:18" x14ac:dyDescent="0.2">
      <c r="N1243" s="18"/>
      <c r="O1243" s="18"/>
      <c r="P1243" s="18"/>
      <c r="Q1243" s="18"/>
      <c r="R1243" s="18"/>
    </row>
    <row r="1244" spans="14:18" x14ac:dyDescent="0.2">
      <c r="N1244" s="18"/>
      <c r="O1244" s="18"/>
      <c r="P1244" s="18"/>
      <c r="Q1244" s="18"/>
      <c r="R1244" s="18"/>
    </row>
    <row r="1245" spans="14:18" x14ac:dyDescent="0.2">
      <c r="N1245" s="18"/>
      <c r="O1245" s="18"/>
      <c r="P1245" s="18"/>
      <c r="Q1245" s="18"/>
      <c r="R1245" s="18"/>
    </row>
    <row r="1246" spans="14:18" x14ac:dyDescent="0.2">
      <c r="N1246" s="18"/>
      <c r="O1246" s="18"/>
      <c r="P1246" s="18"/>
      <c r="Q1246" s="18"/>
      <c r="R1246" s="18"/>
    </row>
    <row r="1247" spans="14:18" x14ac:dyDescent="0.2">
      <c r="N1247" s="18"/>
      <c r="O1247" s="18"/>
      <c r="P1247" s="18"/>
      <c r="Q1247" s="18"/>
      <c r="R1247" s="18"/>
    </row>
    <row r="1248" spans="14:18" x14ac:dyDescent="0.2">
      <c r="N1248" s="18"/>
      <c r="O1248" s="18"/>
      <c r="P1248" s="18"/>
      <c r="Q1248" s="18"/>
      <c r="R1248" s="18"/>
    </row>
    <row r="1249" spans="14:18" x14ac:dyDescent="0.2">
      <c r="N1249" s="18"/>
      <c r="O1249" s="18"/>
      <c r="P1249" s="18"/>
      <c r="Q1249" s="18"/>
      <c r="R1249" s="18"/>
    </row>
    <row r="1250" spans="14:18" x14ac:dyDescent="0.2">
      <c r="N1250" s="18"/>
      <c r="O1250" s="18"/>
      <c r="P1250" s="18"/>
      <c r="Q1250" s="18"/>
      <c r="R1250" s="18"/>
    </row>
    <row r="1251" spans="14:18" x14ac:dyDescent="0.2">
      <c r="N1251" s="18"/>
      <c r="O1251" s="18"/>
      <c r="P1251" s="18"/>
      <c r="Q1251" s="18"/>
      <c r="R1251" s="18"/>
    </row>
    <row r="1252" spans="14:18" x14ac:dyDescent="0.2">
      <c r="N1252" s="18"/>
      <c r="O1252" s="18"/>
      <c r="P1252" s="18"/>
      <c r="Q1252" s="18"/>
      <c r="R1252" s="18"/>
    </row>
    <row r="1253" spans="14:18" x14ac:dyDescent="0.2">
      <c r="N1253" s="18"/>
      <c r="O1253" s="18"/>
      <c r="P1253" s="18"/>
      <c r="Q1253" s="18"/>
      <c r="R1253" s="18"/>
    </row>
    <row r="1254" spans="14:18" x14ac:dyDescent="0.2">
      <c r="N1254" s="18"/>
      <c r="O1254" s="18"/>
      <c r="P1254" s="18"/>
      <c r="Q1254" s="18"/>
      <c r="R1254" s="18"/>
    </row>
    <row r="1255" spans="14:18" x14ac:dyDescent="0.2">
      <c r="N1255" s="18"/>
      <c r="O1255" s="18"/>
      <c r="P1255" s="18"/>
      <c r="Q1255" s="18"/>
      <c r="R1255" s="18"/>
    </row>
    <row r="1256" spans="14:18" x14ac:dyDescent="0.2">
      <c r="N1256" s="18"/>
      <c r="O1256" s="18"/>
      <c r="P1256" s="18"/>
      <c r="Q1256" s="18"/>
      <c r="R1256" s="18"/>
    </row>
    <row r="1257" spans="14:18" x14ac:dyDescent="0.2">
      <c r="N1257" s="18"/>
      <c r="O1257" s="18"/>
      <c r="P1257" s="18"/>
      <c r="Q1257" s="18"/>
      <c r="R1257" s="18"/>
    </row>
    <row r="1258" spans="14:18" x14ac:dyDescent="0.2">
      <c r="N1258" s="18"/>
      <c r="O1258" s="18"/>
      <c r="P1258" s="18"/>
      <c r="Q1258" s="18"/>
      <c r="R1258" s="18"/>
    </row>
    <row r="1259" spans="14:18" x14ac:dyDescent="0.2">
      <c r="N1259" s="18"/>
      <c r="O1259" s="18"/>
      <c r="P1259" s="18"/>
      <c r="Q1259" s="18"/>
      <c r="R1259" s="18"/>
    </row>
    <row r="1260" spans="14:18" x14ac:dyDescent="0.2">
      <c r="N1260" s="18"/>
      <c r="O1260" s="18"/>
      <c r="P1260" s="18"/>
      <c r="Q1260" s="18"/>
      <c r="R1260" s="18"/>
    </row>
    <row r="1261" spans="14:18" x14ac:dyDescent="0.2">
      <c r="N1261" s="18"/>
      <c r="O1261" s="18"/>
      <c r="P1261" s="18"/>
      <c r="Q1261" s="18"/>
      <c r="R1261" s="18"/>
    </row>
    <row r="1262" spans="14:18" x14ac:dyDescent="0.2">
      <c r="N1262" s="18"/>
      <c r="O1262" s="18"/>
      <c r="P1262" s="18"/>
      <c r="Q1262" s="18"/>
      <c r="R1262" s="18"/>
    </row>
    <row r="1263" spans="14:18" x14ac:dyDescent="0.2">
      <c r="N1263" s="18"/>
      <c r="O1263" s="18"/>
      <c r="P1263" s="18"/>
      <c r="Q1263" s="18"/>
      <c r="R1263" s="18"/>
    </row>
    <row r="1264" spans="14:18" x14ac:dyDescent="0.2">
      <c r="N1264" s="18"/>
      <c r="O1264" s="18"/>
      <c r="P1264" s="18"/>
      <c r="Q1264" s="18"/>
      <c r="R1264" s="18"/>
    </row>
    <row r="1265" spans="14:18" x14ac:dyDescent="0.2">
      <c r="N1265" s="18"/>
      <c r="O1265" s="18"/>
      <c r="P1265" s="18"/>
      <c r="Q1265" s="18"/>
      <c r="R1265" s="18"/>
    </row>
    <row r="1266" spans="14:18" x14ac:dyDescent="0.2">
      <c r="N1266" s="18"/>
      <c r="O1266" s="18"/>
      <c r="P1266" s="18"/>
      <c r="Q1266" s="18"/>
      <c r="R1266" s="18"/>
    </row>
    <row r="1267" spans="14:18" x14ac:dyDescent="0.2">
      <c r="N1267" s="18"/>
      <c r="O1267" s="18"/>
      <c r="P1267" s="18"/>
      <c r="Q1267" s="18"/>
      <c r="R1267" s="18"/>
    </row>
    <row r="1268" spans="14:18" x14ac:dyDescent="0.2">
      <c r="N1268" s="18"/>
      <c r="O1268" s="18"/>
      <c r="P1268" s="18"/>
      <c r="Q1268" s="18"/>
      <c r="R1268" s="18"/>
    </row>
    <row r="1269" spans="14:18" x14ac:dyDescent="0.2">
      <c r="N1269" s="18"/>
      <c r="O1269" s="18"/>
      <c r="P1269" s="18"/>
      <c r="Q1269" s="18"/>
      <c r="R1269" s="18"/>
    </row>
    <row r="1270" spans="14:18" x14ac:dyDescent="0.2">
      <c r="N1270" s="18"/>
      <c r="O1270" s="18"/>
      <c r="P1270" s="18"/>
      <c r="Q1270" s="18"/>
      <c r="R1270" s="18"/>
    </row>
    <row r="1271" spans="14:18" x14ac:dyDescent="0.2">
      <c r="N1271" s="18"/>
      <c r="O1271" s="18"/>
      <c r="P1271" s="18"/>
      <c r="Q1271" s="18"/>
      <c r="R1271" s="18"/>
    </row>
    <row r="1272" spans="14:18" x14ac:dyDescent="0.2">
      <c r="N1272" s="18"/>
      <c r="O1272" s="18"/>
      <c r="P1272" s="18"/>
      <c r="Q1272" s="18"/>
      <c r="R1272" s="18"/>
    </row>
    <row r="1273" spans="14:18" x14ac:dyDescent="0.2">
      <c r="N1273" s="18"/>
      <c r="O1273" s="18"/>
      <c r="P1273" s="18"/>
      <c r="Q1273" s="18"/>
      <c r="R1273" s="18"/>
    </row>
    <row r="1274" spans="14:18" x14ac:dyDescent="0.2">
      <c r="N1274" s="18"/>
      <c r="O1274" s="18"/>
      <c r="P1274" s="18"/>
      <c r="Q1274" s="18"/>
      <c r="R1274" s="18"/>
    </row>
    <row r="1275" spans="14:18" x14ac:dyDescent="0.2">
      <c r="N1275" s="18"/>
      <c r="O1275" s="18"/>
      <c r="P1275" s="18"/>
      <c r="Q1275" s="18"/>
      <c r="R1275" s="18"/>
    </row>
    <row r="1276" spans="14:18" x14ac:dyDescent="0.2">
      <c r="N1276" s="18"/>
      <c r="O1276" s="18"/>
      <c r="P1276" s="18"/>
      <c r="Q1276" s="18"/>
      <c r="R1276" s="18"/>
    </row>
    <row r="1277" spans="14:18" x14ac:dyDescent="0.2">
      <c r="N1277" s="18"/>
      <c r="O1277" s="18"/>
      <c r="P1277" s="18"/>
      <c r="Q1277" s="18"/>
      <c r="R1277" s="18"/>
    </row>
    <row r="1278" spans="14:18" x14ac:dyDescent="0.2">
      <c r="N1278" s="18"/>
      <c r="O1278" s="18"/>
      <c r="P1278" s="18"/>
      <c r="Q1278" s="18"/>
      <c r="R1278" s="18"/>
    </row>
    <row r="1279" spans="14:18" x14ac:dyDescent="0.2">
      <c r="N1279" s="18"/>
      <c r="O1279" s="18"/>
      <c r="P1279" s="18"/>
      <c r="Q1279" s="18"/>
      <c r="R1279" s="18"/>
    </row>
    <row r="1280" spans="14:18" x14ac:dyDescent="0.2">
      <c r="N1280" s="18"/>
      <c r="O1280" s="18"/>
      <c r="P1280" s="18"/>
      <c r="Q1280" s="18"/>
      <c r="R1280" s="18"/>
    </row>
    <row r="1281" spans="14:18" x14ac:dyDescent="0.2">
      <c r="N1281" s="18"/>
      <c r="O1281" s="18"/>
      <c r="P1281" s="18"/>
      <c r="Q1281" s="18"/>
      <c r="R1281" s="18"/>
    </row>
    <row r="1282" spans="14:18" x14ac:dyDescent="0.2">
      <c r="N1282" s="18"/>
      <c r="O1282" s="18"/>
      <c r="P1282" s="18"/>
      <c r="Q1282" s="18"/>
      <c r="R1282" s="18"/>
    </row>
    <row r="1283" spans="14:18" x14ac:dyDescent="0.2">
      <c r="N1283" s="18"/>
      <c r="O1283" s="18"/>
      <c r="P1283" s="18"/>
      <c r="Q1283" s="18"/>
      <c r="R1283" s="18"/>
    </row>
    <row r="1284" spans="14:18" x14ac:dyDescent="0.2">
      <c r="N1284" s="18"/>
      <c r="O1284" s="18"/>
      <c r="P1284" s="18"/>
      <c r="Q1284" s="18"/>
      <c r="R1284" s="18"/>
    </row>
    <row r="1285" spans="14:18" x14ac:dyDescent="0.2">
      <c r="N1285" s="18"/>
      <c r="O1285" s="18"/>
      <c r="P1285" s="18"/>
      <c r="Q1285" s="18"/>
      <c r="R1285" s="18"/>
    </row>
    <row r="1286" spans="14:18" x14ac:dyDescent="0.2">
      <c r="N1286" s="18"/>
      <c r="O1286" s="18"/>
      <c r="P1286" s="18"/>
      <c r="Q1286" s="18"/>
      <c r="R1286" s="18"/>
    </row>
    <row r="1287" spans="14:18" x14ac:dyDescent="0.2">
      <c r="N1287" s="18"/>
      <c r="O1287" s="18"/>
      <c r="P1287" s="18"/>
      <c r="Q1287" s="18"/>
      <c r="R1287" s="18"/>
    </row>
    <row r="1288" spans="14:18" x14ac:dyDescent="0.2">
      <c r="N1288" s="18"/>
      <c r="O1288" s="18"/>
      <c r="P1288" s="18"/>
      <c r="Q1288" s="18"/>
      <c r="R1288" s="18"/>
    </row>
    <row r="1289" spans="14:18" x14ac:dyDescent="0.2">
      <c r="N1289" s="18"/>
      <c r="O1289" s="18"/>
      <c r="P1289" s="18"/>
      <c r="Q1289" s="18"/>
      <c r="R1289" s="18"/>
    </row>
    <row r="1290" spans="14:18" x14ac:dyDescent="0.2">
      <c r="N1290" s="18"/>
      <c r="O1290" s="18"/>
      <c r="P1290" s="18"/>
      <c r="Q1290" s="18"/>
      <c r="R1290" s="18"/>
    </row>
    <row r="1291" spans="14:18" x14ac:dyDescent="0.2">
      <c r="N1291" s="18"/>
      <c r="O1291" s="18"/>
      <c r="P1291" s="18"/>
      <c r="Q1291" s="18"/>
      <c r="R1291" s="18"/>
    </row>
    <row r="1292" spans="14:18" x14ac:dyDescent="0.2">
      <c r="N1292" s="18"/>
      <c r="O1292" s="18"/>
      <c r="P1292" s="18"/>
      <c r="Q1292" s="18"/>
      <c r="R1292" s="18"/>
    </row>
    <row r="1293" spans="14:18" x14ac:dyDescent="0.2">
      <c r="N1293" s="18"/>
      <c r="O1293" s="18"/>
      <c r="P1293" s="18"/>
      <c r="Q1293" s="18"/>
      <c r="R1293" s="18"/>
    </row>
    <row r="1294" spans="14:18" x14ac:dyDescent="0.2">
      <c r="N1294" s="18"/>
      <c r="O1294" s="18"/>
      <c r="P1294" s="18"/>
      <c r="Q1294" s="18"/>
      <c r="R1294" s="18"/>
    </row>
    <row r="1295" spans="14:18" x14ac:dyDescent="0.2">
      <c r="N1295" s="18"/>
      <c r="O1295" s="18"/>
      <c r="P1295" s="18"/>
      <c r="Q1295" s="18"/>
      <c r="R1295" s="18"/>
    </row>
    <row r="1296" spans="14:18" x14ac:dyDescent="0.2">
      <c r="N1296" s="18"/>
      <c r="O1296" s="18"/>
      <c r="P1296" s="18"/>
      <c r="Q1296" s="18"/>
      <c r="R1296" s="18"/>
    </row>
    <row r="1297" spans="14:18" x14ac:dyDescent="0.2">
      <c r="N1297" s="18"/>
      <c r="O1297" s="18"/>
      <c r="P1297" s="18"/>
      <c r="Q1297" s="18"/>
      <c r="R1297" s="18"/>
    </row>
    <row r="1298" spans="14:18" x14ac:dyDescent="0.2">
      <c r="N1298" s="18"/>
      <c r="O1298" s="18"/>
      <c r="P1298" s="18"/>
      <c r="Q1298" s="18"/>
      <c r="R1298" s="18"/>
    </row>
    <row r="1299" spans="14:18" x14ac:dyDescent="0.2">
      <c r="N1299" s="18"/>
      <c r="O1299" s="18"/>
      <c r="P1299" s="18"/>
      <c r="Q1299" s="18"/>
      <c r="R1299" s="18"/>
    </row>
    <row r="1300" spans="14:18" x14ac:dyDescent="0.2">
      <c r="N1300" s="18"/>
      <c r="O1300" s="18"/>
      <c r="P1300" s="18"/>
      <c r="Q1300" s="18"/>
      <c r="R1300" s="18"/>
    </row>
    <row r="1301" spans="14:18" x14ac:dyDescent="0.2">
      <c r="N1301" s="18"/>
      <c r="O1301" s="18"/>
      <c r="P1301" s="18"/>
      <c r="Q1301" s="18"/>
      <c r="R1301" s="18"/>
    </row>
    <row r="1302" spans="14:18" x14ac:dyDescent="0.2">
      <c r="N1302" s="18"/>
      <c r="O1302" s="18"/>
      <c r="P1302" s="18"/>
      <c r="Q1302" s="18"/>
      <c r="R1302" s="18"/>
    </row>
    <row r="1303" spans="14:18" x14ac:dyDescent="0.2">
      <c r="N1303" s="18"/>
      <c r="O1303" s="18"/>
      <c r="P1303" s="18"/>
      <c r="Q1303" s="18"/>
      <c r="R1303" s="18"/>
    </row>
    <row r="1304" spans="14:18" x14ac:dyDescent="0.2">
      <c r="N1304" s="18"/>
      <c r="O1304" s="18"/>
      <c r="P1304" s="18"/>
      <c r="Q1304" s="18"/>
      <c r="R1304" s="18"/>
    </row>
    <row r="1305" spans="14:18" x14ac:dyDescent="0.2">
      <c r="N1305" s="18"/>
      <c r="O1305" s="18"/>
      <c r="P1305" s="18"/>
      <c r="Q1305" s="18"/>
      <c r="R1305" s="18"/>
    </row>
    <row r="1306" spans="14:18" x14ac:dyDescent="0.2">
      <c r="N1306" s="18"/>
      <c r="O1306" s="18"/>
      <c r="P1306" s="18"/>
      <c r="Q1306" s="18"/>
      <c r="R1306" s="18"/>
    </row>
    <row r="1307" spans="14:18" x14ac:dyDescent="0.2">
      <c r="N1307" s="18"/>
      <c r="O1307" s="18"/>
      <c r="P1307" s="18"/>
      <c r="Q1307" s="18"/>
      <c r="R1307" s="18"/>
    </row>
    <row r="1308" spans="14:18" x14ac:dyDescent="0.2">
      <c r="N1308" s="18"/>
      <c r="O1308" s="18"/>
      <c r="P1308" s="18"/>
      <c r="Q1308" s="18"/>
      <c r="R1308" s="18"/>
    </row>
    <row r="1309" spans="14:18" x14ac:dyDescent="0.2">
      <c r="N1309" s="18"/>
      <c r="O1309" s="18"/>
      <c r="P1309" s="18"/>
      <c r="Q1309" s="18"/>
      <c r="R1309" s="18"/>
    </row>
    <row r="1310" spans="14:18" x14ac:dyDescent="0.2">
      <c r="N1310" s="18"/>
      <c r="O1310" s="18"/>
      <c r="P1310" s="18"/>
      <c r="Q1310" s="18"/>
      <c r="R1310" s="18"/>
    </row>
    <row r="1311" spans="14:18" x14ac:dyDescent="0.2">
      <c r="N1311" s="18"/>
      <c r="O1311" s="18"/>
      <c r="P1311" s="18"/>
      <c r="Q1311" s="18"/>
      <c r="R1311" s="18"/>
    </row>
    <row r="1312" spans="14:18" x14ac:dyDescent="0.2">
      <c r="N1312" s="18"/>
      <c r="O1312" s="18"/>
      <c r="P1312" s="18"/>
      <c r="Q1312" s="18"/>
      <c r="R1312" s="18"/>
    </row>
    <row r="1313" spans="14:18" x14ac:dyDescent="0.2">
      <c r="N1313" s="18"/>
      <c r="O1313" s="18"/>
      <c r="P1313" s="18"/>
      <c r="Q1313" s="18"/>
      <c r="R1313" s="18"/>
    </row>
    <row r="1314" spans="14:18" x14ac:dyDescent="0.2">
      <c r="N1314" s="18"/>
      <c r="O1314" s="18"/>
      <c r="P1314" s="18"/>
      <c r="Q1314" s="18"/>
      <c r="R1314" s="18"/>
    </row>
    <row r="1315" spans="14:18" x14ac:dyDescent="0.2">
      <c r="N1315" s="18"/>
      <c r="O1315" s="18"/>
      <c r="P1315" s="18"/>
      <c r="Q1315" s="18"/>
      <c r="R1315" s="18"/>
    </row>
    <row r="1316" spans="14:18" x14ac:dyDescent="0.2">
      <c r="N1316" s="18"/>
      <c r="O1316" s="18"/>
      <c r="P1316" s="18"/>
      <c r="Q1316" s="18"/>
      <c r="R1316" s="18"/>
    </row>
    <row r="1317" spans="14:18" x14ac:dyDescent="0.2">
      <c r="N1317" s="18"/>
      <c r="O1317" s="18"/>
      <c r="P1317" s="18"/>
      <c r="Q1317" s="18"/>
      <c r="R1317" s="18"/>
    </row>
    <row r="1318" spans="14:18" x14ac:dyDescent="0.2">
      <c r="N1318" s="18"/>
      <c r="O1318" s="18"/>
      <c r="P1318" s="18"/>
      <c r="Q1318" s="18"/>
      <c r="R1318" s="18"/>
    </row>
    <row r="1319" spans="14:18" x14ac:dyDescent="0.2">
      <c r="N1319" s="18"/>
      <c r="O1319" s="18"/>
      <c r="P1319" s="18"/>
      <c r="Q1319" s="18"/>
      <c r="R1319" s="18"/>
    </row>
    <row r="1320" spans="14:18" x14ac:dyDescent="0.2">
      <c r="N1320" s="18"/>
      <c r="O1320" s="18"/>
      <c r="P1320" s="18"/>
      <c r="Q1320" s="18"/>
      <c r="R1320" s="18"/>
    </row>
    <row r="1321" spans="14:18" x14ac:dyDescent="0.2">
      <c r="N1321" s="18"/>
      <c r="O1321" s="18"/>
      <c r="P1321" s="18"/>
      <c r="Q1321" s="18"/>
      <c r="R1321" s="18"/>
    </row>
    <row r="1322" spans="14:18" x14ac:dyDescent="0.2">
      <c r="N1322" s="18"/>
      <c r="O1322" s="18"/>
      <c r="P1322" s="18"/>
      <c r="Q1322" s="18"/>
      <c r="R1322" s="18"/>
    </row>
    <row r="1323" spans="14:18" x14ac:dyDescent="0.2">
      <c r="N1323" s="18"/>
      <c r="O1323" s="18"/>
      <c r="P1323" s="18"/>
      <c r="Q1323" s="18"/>
      <c r="R1323" s="18"/>
    </row>
    <row r="1324" spans="14:18" x14ac:dyDescent="0.2">
      <c r="N1324" s="18"/>
      <c r="O1324" s="18"/>
      <c r="P1324" s="18"/>
      <c r="Q1324" s="18"/>
      <c r="R1324" s="18"/>
    </row>
    <row r="1325" spans="14:18" x14ac:dyDescent="0.2">
      <c r="N1325" s="18"/>
      <c r="O1325" s="18"/>
      <c r="P1325" s="18"/>
      <c r="Q1325" s="18"/>
      <c r="R1325" s="18"/>
    </row>
    <row r="1326" spans="14:18" x14ac:dyDescent="0.2">
      <c r="N1326" s="18"/>
      <c r="O1326" s="18"/>
      <c r="P1326" s="18"/>
      <c r="Q1326" s="18"/>
      <c r="R1326" s="18"/>
    </row>
    <row r="1327" spans="14:18" x14ac:dyDescent="0.2">
      <c r="N1327" s="18"/>
      <c r="O1327" s="18"/>
      <c r="P1327" s="18"/>
      <c r="Q1327" s="18"/>
      <c r="R1327" s="18"/>
    </row>
    <row r="1328" spans="14:18" x14ac:dyDescent="0.2">
      <c r="N1328" s="18"/>
      <c r="O1328" s="18"/>
      <c r="P1328" s="18"/>
      <c r="Q1328" s="18"/>
      <c r="R1328" s="18"/>
    </row>
    <row r="1329" spans="14:18" x14ac:dyDescent="0.2">
      <c r="N1329" s="18"/>
      <c r="O1329" s="18"/>
      <c r="P1329" s="18"/>
      <c r="Q1329" s="18"/>
      <c r="R1329" s="18"/>
    </row>
    <row r="1330" spans="14:18" x14ac:dyDescent="0.2">
      <c r="N1330" s="18"/>
      <c r="O1330" s="18"/>
      <c r="P1330" s="18"/>
      <c r="Q1330" s="18"/>
      <c r="R1330" s="18"/>
    </row>
    <row r="1331" spans="14:18" x14ac:dyDescent="0.2">
      <c r="N1331" s="18"/>
      <c r="O1331" s="18"/>
      <c r="P1331" s="18"/>
      <c r="Q1331" s="18"/>
      <c r="R1331" s="18"/>
    </row>
    <row r="1332" spans="14:18" x14ac:dyDescent="0.2">
      <c r="N1332" s="18"/>
      <c r="O1332" s="18"/>
      <c r="P1332" s="18"/>
      <c r="Q1332" s="18"/>
      <c r="R1332" s="18"/>
    </row>
    <row r="1333" spans="14:18" x14ac:dyDescent="0.2">
      <c r="N1333" s="18"/>
      <c r="O1333" s="18"/>
      <c r="P1333" s="18"/>
      <c r="Q1333" s="18"/>
      <c r="R1333" s="18"/>
    </row>
    <row r="1334" spans="14:18" x14ac:dyDescent="0.2">
      <c r="N1334" s="18"/>
      <c r="O1334" s="18"/>
      <c r="P1334" s="18"/>
      <c r="Q1334" s="18"/>
      <c r="R1334" s="18"/>
    </row>
    <row r="1335" spans="14:18" x14ac:dyDescent="0.2">
      <c r="N1335" s="18"/>
      <c r="O1335" s="18"/>
      <c r="P1335" s="18"/>
      <c r="Q1335" s="18"/>
      <c r="R1335" s="18"/>
    </row>
    <row r="1336" spans="14:18" x14ac:dyDescent="0.2">
      <c r="N1336" s="18"/>
      <c r="O1336" s="18"/>
      <c r="P1336" s="18"/>
      <c r="Q1336" s="18"/>
      <c r="R1336" s="18"/>
    </row>
    <row r="1337" spans="14:18" x14ac:dyDescent="0.2">
      <c r="N1337" s="18"/>
      <c r="O1337" s="18"/>
      <c r="P1337" s="18"/>
      <c r="Q1337" s="18"/>
      <c r="R1337" s="18"/>
    </row>
    <row r="1338" spans="14:18" x14ac:dyDescent="0.2">
      <c r="N1338" s="18"/>
      <c r="O1338" s="18"/>
      <c r="P1338" s="18"/>
      <c r="Q1338" s="18"/>
      <c r="R1338" s="18"/>
    </row>
    <row r="1339" spans="14:18" x14ac:dyDescent="0.2">
      <c r="N1339" s="18"/>
      <c r="O1339" s="18"/>
      <c r="P1339" s="18"/>
      <c r="Q1339" s="18"/>
      <c r="R1339" s="18"/>
    </row>
    <row r="1340" spans="14:18" x14ac:dyDescent="0.2">
      <c r="N1340" s="18"/>
      <c r="O1340" s="18"/>
      <c r="P1340" s="18"/>
      <c r="Q1340" s="18"/>
      <c r="R1340" s="18"/>
    </row>
    <row r="1341" spans="14:18" x14ac:dyDescent="0.2">
      <c r="N1341" s="18"/>
      <c r="O1341" s="18"/>
      <c r="P1341" s="18"/>
      <c r="Q1341" s="18"/>
      <c r="R1341" s="18"/>
    </row>
    <row r="1342" spans="14:18" x14ac:dyDescent="0.2">
      <c r="N1342" s="18"/>
      <c r="O1342" s="18"/>
      <c r="P1342" s="18"/>
      <c r="Q1342" s="18"/>
      <c r="R1342" s="18"/>
    </row>
    <row r="1343" spans="14:18" x14ac:dyDescent="0.2">
      <c r="N1343" s="18"/>
      <c r="O1343" s="18"/>
      <c r="P1343" s="18"/>
      <c r="Q1343" s="18"/>
      <c r="R1343" s="18"/>
    </row>
    <row r="1344" spans="14:18" x14ac:dyDescent="0.2">
      <c r="N1344" s="18"/>
      <c r="O1344" s="18"/>
      <c r="P1344" s="18"/>
      <c r="Q1344" s="18"/>
      <c r="R1344" s="18"/>
    </row>
    <row r="1345" spans="14:18" x14ac:dyDescent="0.2">
      <c r="N1345" s="18"/>
      <c r="O1345" s="18"/>
      <c r="P1345" s="18"/>
      <c r="Q1345" s="18"/>
      <c r="R1345" s="18"/>
    </row>
    <row r="1346" spans="14:18" x14ac:dyDescent="0.2">
      <c r="N1346" s="18"/>
      <c r="O1346" s="18"/>
      <c r="P1346" s="18"/>
      <c r="Q1346" s="18"/>
      <c r="R1346" s="18"/>
    </row>
    <row r="1347" spans="14:18" x14ac:dyDescent="0.2">
      <c r="N1347" s="18"/>
      <c r="O1347" s="18"/>
      <c r="P1347" s="18"/>
      <c r="Q1347" s="18"/>
      <c r="R1347" s="18"/>
    </row>
    <row r="1348" spans="14:18" x14ac:dyDescent="0.2">
      <c r="N1348" s="18"/>
      <c r="O1348" s="18"/>
      <c r="P1348" s="18"/>
      <c r="Q1348" s="18"/>
      <c r="R1348" s="18"/>
    </row>
    <row r="1349" spans="14:18" x14ac:dyDescent="0.2">
      <c r="N1349" s="18"/>
      <c r="O1349" s="18"/>
      <c r="P1349" s="18"/>
      <c r="Q1349" s="18"/>
      <c r="R1349" s="18"/>
    </row>
    <row r="1350" spans="14:18" x14ac:dyDescent="0.2">
      <c r="N1350" s="18"/>
      <c r="O1350" s="18"/>
      <c r="P1350" s="18"/>
      <c r="Q1350" s="18"/>
      <c r="R1350" s="18"/>
    </row>
    <row r="1351" spans="14:18" x14ac:dyDescent="0.2">
      <c r="N1351" s="18"/>
      <c r="O1351" s="18"/>
      <c r="P1351" s="18"/>
      <c r="Q1351" s="18"/>
      <c r="R1351" s="18"/>
    </row>
    <row r="1352" spans="14:18" x14ac:dyDescent="0.2">
      <c r="N1352" s="18"/>
      <c r="O1352" s="18"/>
      <c r="P1352" s="18"/>
      <c r="Q1352" s="18"/>
      <c r="R1352" s="18"/>
    </row>
    <row r="1353" spans="14:18" x14ac:dyDescent="0.2">
      <c r="N1353" s="18"/>
      <c r="O1353" s="18"/>
      <c r="P1353" s="18"/>
      <c r="Q1353" s="18"/>
      <c r="R1353" s="18"/>
    </row>
    <row r="1354" spans="14:18" x14ac:dyDescent="0.2">
      <c r="N1354" s="18"/>
      <c r="O1354" s="18"/>
      <c r="P1354" s="18"/>
      <c r="Q1354" s="18"/>
      <c r="R1354" s="18"/>
    </row>
    <row r="1355" spans="14:18" x14ac:dyDescent="0.2">
      <c r="N1355" s="18"/>
      <c r="O1355" s="18"/>
      <c r="P1355" s="18"/>
      <c r="Q1355" s="18"/>
      <c r="R1355" s="18"/>
    </row>
    <row r="1356" spans="14:18" x14ac:dyDescent="0.2">
      <c r="N1356" s="18"/>
      <c r="O1356" s="18"/>
      <c r="P1356" s="18"/>
      <c r="Q1356" s="18"/>
      <c r="R1356" s="18"/>
    </row>
    <row r="1357" spans="14:18" x14ac:dyDescent="0.2">
      <c r="N1357" s="18"/>
      <c r="O1357" s="18"/>
      <c r="P1357" s="18"/>
      <c r="Q1357" s="18"/>
      <c r="R1357" s="18"/>
    </row>
    <row r="1358" spans="14:18" x14ac:dyDescent="0.2">
      <c r="N1358" s="18"/>
      <c r="O1358" s="18"/>
      <c r="P1358" s="18"/>
      <c r="Q1358" s="18"/>
      <c r="R1358" s="18"/>
    </row>
    <row r="1359" spans="14:18" x14ac:dyDescent="0.2">
      <c r="N1359" s="18"/>
      <c r="O1359" s="18"/>
      <c r="P1359" s="18"/>
      <c r="Q1359" s="18"/>
      <c r="R1359" s="18"/>
    </row>
    <row r="1360" spans="14:18" x14ac:dyDescent="0.2">
      <c r="N1360" s="18"/>
      <c r="O1360" s="18"/>
      <c r="P1360" s="18"/>
      <c r="Q1360" s="18"/>
      <c r="R1360" s="18"/>
    </row>
    <row r="1361" spans="14:18" x14ac:dyDescent="0.2">
      <c r="N1361" s="18"/>
      <c r="O1361" s="18"/>
      <c r="P1361" s="18"/>
      <c r="Q1361" s="18"/>
      <c r="R1361" s="18"/>
    </row>
    <row r="1362" spans="14:18" x14ac:dyDescent="0.2">
      <c r="N1362" s="18"/>
      <c r="O1362" s="18"/>
      <c r="P1362" s="18"/>
      <c r="Q1362" s="18"/>
      <c r="R1362" s="18"/>
    </row>
    <row r="1363" spans="14:18" x14ac:dyDescent="0.2">
      <c r="N1363" s="18"/>
      <c r="O1363" s="18"/>
      <c r="P1363" s="18"/>
      <c r="Q1363" s="18"/>
      <c r="R1363" s="18"/>
    </row>
    <row r="1364" spans="14:18" x14ac:dyDescent="0.2">
      <c r="N1364" s="18"/>
      <c r="O1364" s="18"/>
      <c r="P1364" s="18"/>
      <c r="Q1364" s="18"/>
      <c r="R1364" s="18"/>
    </row>
    <row r="1365" spans="14:18" x14ac:dyDescent="0.2">
      <c r="N1365" s="18"/>
      <c r="O1365" s="18"/>
      <c r="P1365" s="18"/>
      <c r="Q1365" s="18"/>
      <c r="R1365" s="18"/>
    </row>
    <row r="1366" spans="14:18" x14ac:dyDescent="0.2">
      <c r="N1366" s="18"/>
      <c r="O1366" s="18"/>
      <c r="P1366" s="18"/>
      <c r="Q1366" s="18"/>
      <c r="R1366" s="18"/>
    </row>
    <row r="1367" spans="14:18" x14ac:dyDescent="0.2">
      <c r="N1367" s="18"/>
      <c r="O1367" s="18"/>
      <c r="P1367" s="18"/>
      <c r="Q1367" s="18"/>
      <c r="R1367" s="18"/>
    </row>
    <row r="1368" spans="14:18" x14ac:dyDescent="0.2">
      <c r="N1368" s="18"/>
      <c r="O1368" s="18"/>
      <c r="P1368" s="18"/>
      <c r="Q1368" s="18"/>
      <c r="R1368" s="18"/>
    </row>
    <row r="1369" spans="14:18" x14ac:dyDescent="0.2">
      <c r="N1369" s="18"/>
      <c r="O1369" s="18"/>
      <c r="P1369" s="18"/>
      <c r="Q1369" s="18"/>
      <c r="R1369" s="18"/>
    </row>
    <row r="1370" spans="14:18" x14ac:dyDescent="0.2">
      <c r="N1370" s="18"/>
      <c r="O1370" s="18"/>
      <c r="P1370" s="18"/>
      <c r="Q1370" s="18"/>
      <c r="R1370" s="18"/>
    </row>
    <row r="1371" spans="14:18" x14ac:dyDescent="0.2">
      <c r="N1371" s="18"/>
      <c r="O1371" s="18"/>
      <c r="P1371" s="18"/>
      <c r="Q1371" s="18"/>
      <c r="R1371" s="18"/>
    </row>
    <row r="1372" spans="14:18" x14ac:dyDescent="0.2">
      <c r="N1372" s="18"/>
      <c r="O1372" s="18"/>
      <c r="P1372" s="18"/>
      <c r="Q1372" s="18"/>
      <c r="R1372" s="18"/>
    </row>
    <row r="1373" spans="14:18" x14ac:dyDescent="0.2">
      <c r="N1373" s="18"/>
      <c r="O1373" s="18"/>
      <c r="P1373" s="18"/>
      <c r="Q1373" s="18"/>
      <c r="R1373" s="18"/>
    </row>
    <row r="1374" spans="14:18" x14ac:dyDescent="0.2">
      <c r="N1374" s="18"/>
      <c r="O1374" s="18"/>
      <c r="P1374" s="18"/>
      <c r="Q1374" s="18"/>
      <c r="R1374" s="18"/>
    </row>
    <row r="1375" spans="14:18" x14ac:dyDescent="0.2">
      <c r="N1375" s="18"/>
      <c r="O1375" s="18"/>
      <c r="P1375" s="18"/>
      <c r="Q1375" s="18"/>
      <c r="R1375" s="18"/>
    </row>
    <row r="1376" spans="14:18" x14ac:dyDescent="0.2">
      <c r="N1376" s="18"/>
      <c r="O1376" s="18"/>
      <c r="P1376" s="18"/>
      <c r="Q1376" s="18"/>
      <c r="R1376" s="18"/>
    </row>
    <row r="1377" spans="14:18" x14ac:dyDescent="0.2">
      <c r="N1377" s="18"/>
      <c r="O1377" s="18"/>
      <c r="P1377" s="18"/>
      <c r="Q1377" s="18"/>
      <c r="R1377" s="18"/>
    </row>
    <row r="1378" spans="14:18" x14ac:dyDescent="0.2">
      <c r="N1378" s="18"/>
      <c r="O1378" s="18"/>
      <c r="P1378" s="18"/>
      <c r="Q1378" s="18"/>
      <c r="R1378" s="18"/>
    </row>
    <row r="1379" spans="14:18" x14ac:dyDescent="0.2">
      <c r="N1379" s="18"/>
      <c r="O1379" s="18"/>
      <c r="P1379" s="18"/>
      <c r="Q1379" s="18"/>
      <c r="R1379" s="18"/>
    </row>
    <row r="1380" spans="14:18" x14ac:dyDescent="0.2">
      <c r="N1380" s="18"/>
      <c r="O1380" s="18"/>
      <c r="P1380" s="18"/>
      <c r="Q1380" s="18"/>
      <c r="R1380" s="18"/>
    </row>
    <row r="1381" spans="14:18" x14ac:dyDescent="0.2">
      <c r="N1381" s="18"/>
      <c r="O1381" s="18"/>
      <c r="P1381" s="18"/>
      <c r="Q1381" s="18"/>
      <c r="R1381" s="18"/>
    </row>
    <row r="1382" spans="14:18" x14ac:dyDescent="0.2">
      <c r="N1382" s="18"/>
      <c r="O1382" s="18"/>
      <c r="P1382" s="18"/>
      <c r="Q1382" s="18"/>
      <c r="R1382" s="18"/>
    </row>
    <row r="1383" spans="14:18" x14ac:dyDescent="0.2">
      <c r="N1383" s="18"/>
      <c r="O1383" s="18"/>
      <c r="P1383" s="18"/>
      <c r="Q1383" s="18"/>
      <c r="R1383" s="18"/>
    </row>
    <row r="1384" spans="14:18" x14ac:dyDescent="0.2">
      <c r="N1384" s="18"/>
      <c r="O1384" s="18"/>
      <c r="P1384" s="18"/>
      <c r="Q1384" s="18"/>
      <c r="R1384" s="18"/>
    </row>
    <row r="1385" spans="14:18" x14ac:dyDescent="0.2">
      <c r="N1385" s="18"/>
      <c r="O1385" s="18"/>
      <c r="P1385" s="18"/>
      <c r="Q1385" s="18"/>
      <c r="R1385" s="18"/>
    </row>
    <row r="1386" spans="14:18" x14ac:dyDescent="0.2">
      <c r="N1386" s="18"/>
      <c r="O1386" s="18"/>
      <c r="P1386" s="18"/>
      <c r="Q1386" s="18"/>
      <c r="R1386" s="18"/>
    </row>
    <row r="1387" spans="14:18" x14ac:dyDescent="0.2">
      <c r="N1387" s="18"/>
      <c r="O1387" s="18"/>
      <c r="P1387" s="18"/>
      <c r="Q1387" s="18"/>
      <c r="R1387" s="18"/>
    </row>
    <row r="1388" spans="14:18" x14ac:dyDescent="0.2">
      <c r="N1388" s="18"/>
      <c r="O1388" s="18"/>
      <c r="P1388" s="18"/>
      <c r="Q1388" s="18"/>
      <c r="R1388" s="18"/>
    </row>
    <row r="1389" spans="14:18" x14ac:dyDescent="0.2">
      <c r="N1389" s="18"/>
      <c r="O1389" s="18"/>
      <c r="P1389" s="18"/>
      <c r="Q1389" s="18"/>
      <c r="R1389" s="18"/>
    </row>
    <row r="1390" spans="14:18" x14ac:dyDescent="0.2">
      <c r="N1390" s="18"/>
      <c r="O1390" s="18"/>
      <c r="P1390" s="18"/>
      <c r="Q1390" s="18"/>
      <c r="R1390" s="18"/>
    </row>
    <row r="1391" spans="14:18" x14ac:dyDescent="0.2">
      <c r="N1391" s="18"/>
      <c r="O1391" s="18"/>
      <c r="P1391" s="18"/>
      <c r="Q1391" s="18"/>
      <c r="R1391" s="18"/>
    </row>
    <row r="1392" spans="14:18" x14ac:dyDescent="0.2">
      <c r="N1392" s="18"/>
      <c r="O1392" s="18"/>
      <c r="P1392" s="18"/>
      <c r="Q1392" s="18"/>
      <c r="R1392" s="18"/>
    </row>
    <row r="1393" spans="14:18" x14ac:dyDescent="0.2">
      <c r="N1393" s="18"/>
      <c r="O1393" s="18"/>
      <c r="P1393" s="18"/>
      <c r="Q1393" s="18"/>
      <c r="R1393" s="18"/>
    </row>
    <row r="1394" spans="14:18" x14ac:dyDescent="0.2">
      <c r="N1394" s="18"/>
      <c r="O1394" s="18"/>
      <c r="P1394" s="18"/>
      <c r="Q1394" s="18"/>
      <c r="R1394" s="18"/>
    </row>
    <row r="1395" spans="14:18" x14ac:dyDescent="0.2">
      <c r="N1395" s="18"/>
      <c r="O1395" s="18"/>
      <c r="P1395" s="18"/>
      <c r="Q1395" s="18"/>
      <c r="R1395" s="18"/>
    </row>
    <row r="1396" spans="14:18" x14ac:dyDescent="0.2">
      <c r="N1396" s="18"/>
      <c r="O1396" s="18"/>
      <c r="P1396" s="18"/>
      <c r="Q1396" s="18"/>
      <c r="R1396" s="18"/>
    </row>
    <row r="1397" spans="14:18" x14ac:dyDescent="0.2">
      <c r="N1397" s="18"/>
      <c r="O1397" s="18"/>
      <c r="P1397" s="18"/>
      <c r="Q1397" s="18"/>
      <c r="R1397" s="18"/>
    </row>
    <row r="1398" spans="14:18" x14ac:dyDescent="0.2">
      <c r="N1398" s="18"/>
      <c r="O1398" s="18"/>
      <c r="P1398" s="18"/>
      <c r="Q1398" s="18"/>
      <c r="R1398" s="18"/>
    </row>
    <row r="1399" spans="14:18" x14ac:dyDescent="0.2">
      <c r="N1399" s="18"/>
      <c r="O1399" s="18"/>
      <c r="P1399" s="18"/>
      <c r="Q1399" s="18"/>
      <c r="R1399" s="18"/>
    </row>
    <row r="1400" spans="14:18" x14ac:dyDescent="0.2">
      <c r="N1400" s="18"/>
      <c r="O1400" s="18"/>
      <c r="P1400" s="18"/>
      <c r="Q1400" s="18"/>
      <c r="R1400" s="18"/>
    </row>
    <row r="1401" spans="14:18" x14ac:dyDescent="0.2">
      <c r="N1401" s="18"/>
      <c r="O1401" s="18"/>
      <c r="P1401" s="18"/>
      <c r="Q1401" s="18"/>
      <c r="R1401" s="18"/>
    </row>
    <row r="1402" spans="14:18" x14ac:dyDescent="0.2">
      <c r="N1402" s="18"/>
      <c r="O1402" s="18"/>
      <c r="P1402" s="18"/>
      <c r="Q1402" s="18"/>
      <c r="R1402" s="18"/>
    </row>
    <row r="1403" spans="14:18" x14ac:dyDescent="0.2">
      <c r="N1403" s="18"/>
      <c r="O1403" s="18"/>
      <c r="P1403" s="18"/>
      <c r="Q1403" s="18"/>
      <c r="R1403" s="18"/>
    </row>
    <row r="1404" spans="14:18" x14ac:dyDescent="0.2">
      <c r="N1404" s="18"/>
      <c r="O1404" s="18"/>
      <c r="P1404" s="18"/>
      <c r="Q1404" s="18"/>
      <c r="R1404" s="18"/>
    </row>
    <row r="1405" spans="14:18" x14ac:dyDescent="0.2">
      <c r="N1405" s="18"/>
      <c r="O1405" s="18"/>
      <c r="P1405" s="18"/>
      <c r="Q1405" s="18"/>
      <c r="R1405" s="18"/>
    </row>
    <row r="1406" spans="14:18" x14ac:dyDescent="0.2">
      <c r="N1406" s="18"/>
      <c r="O1406" s="18"/>
      <c r="P1406" s="18"/>
      <c r="Q1406" s="18"/>
      <c r="R1406" s="18"/>
    </row>
    <row r="1407" spans="14:18" x14ac:dyDescent="0.2">
      <c r="N1407" s="18"/>
      <c r="O1407" s="18"/>
      <c r="P1407" s="18"/>
      <c r="Q1407" s="18"/>
      <c r="R1407" s="18"/>
    </row>
    <row r="1408" spans="14:18" x14ac:dyDescent="0.2">
      <c r="N1408" s="18"/>
      <c r="O1408" s="18"/>
      <c r="P1408" s="18"/>
      <c r="Q1408" s="18"/>
      <c r="R1408" s="18"/>
    </row>
    <row r="1409" spans="14:18" x14ac:dyDescent="0.2">
      <c r="N1409" s="18"/>
      <c r="O1409" s="18"/>
      <c r="P1409" s="18"/>
      <c r="Q1409" s="18"/>
      <c r="R1409" s="18"/>
    </row>
    <row r="1410" spans="14:18" x14ac:dyDescent="0.2">
      <c r="N1410" s="18"/>
      <c r="O1410" s="18"/>
      <c r="P1410" s="18"/>
      <c r="Q1410" s="18"/>
      <c r="R1410" s="18"/>
    </row>
    <row r="1411" spans="14:18" x14ac:dyDescent="0.2">
      <c r="N1411" s="18"/>
      <c r="O1411" s="18"/>
      <c r="P1411" s="18"/>
      <c r="Q1411" s="18"/>
      <c r="R1411" s="18"/>
    </row>
    <row r="1412" spans="14:18" x14ac:dyDescent="0.2">
      <c r="N1412" s="18"/>
      <c r="O1412" s="18"/>
      <c r="P1412" s="18"/>
      <c r="Q1412" s="18"/>
      <c r="R1412" s="18"/>
    </row>
    <row r="1413" spans="14:18" x14ac:dyDescent="0.2">
      <c r="N1413" s="18"/>
      <c r="O1413" s="18"/>
      <c r="P1413" s="18"/>
      <c r="Q1413" s="18"/>
      <c r="R1413" s="18"/>
    </row>
    <row r="1414" spans="14:18" x14ac:dyDescent="0.2">
      <c r="N1414" s="18"/>
      <c r="O1414" s="18"/>
      <c r="P1414" s="18"/>
      <c r="Q1414" s="18"/>
      <c r="R1414" s="18"/>
    </row>
    <row r="1415" spans="14:18" x14ac:dyDescent="0.2">
      <c r="N1415" s="18"/>
      <c r="O1415" s="18"/>
      <c r="P1415" s="18"/>
      <c r="Q1415" s="18"/>
      <c r="R1415" s="18"/>
    </row>
    <row r="1416" spans="14:18" x14ac:dyDescent="0.2">
      <c r="N1416" s="18"/>
      <c r="O1416" s="18"/>
      <c r="P1416" s="18"/>
      <c r="Q1416" s="18"/>
      <c r="R1416" s="18"/>
    </row>
    <row r="1417" spans="14:18" x14ac:dyDescent="0.2">
      <c r="N1417" s="18"/>
      <c r="O1417" s="18"/>
      <c r="P1417" s="18"/>
      <c r="Q1417" s="18"/>
      <c r="R1417" s="18"/>
    </row>
    <row r="1418" spans="14:18" x14ac:dyDescent="0.2">
      <c r="N1418" s="18"/>
      <c r="O1418" s="18"/>
      <c r="P1418" s="18"/>
      <c r="Q1418" s="18"/>
      <c r="R1418" s="18"/>
    </row>
    <row r="1419" spans="14:18" x14ac:dyDescent="0.2">
      <c r="N1419" s="18"/>
      <c r="O1419" s="18"/>
      <c r="P1419" s="18"/>
      <c r="Q1419" s="18"/>
      <c r="R1419" s="18"/>
    </row>
    <row r="1420" spans="14:18" x14ac:dyDescent="0.2">
      <c r="N1420" s="18"/>
      <c r="O1420" s="18"/>
      <c r="P1420" s="18"/>
      <c r="Q1420" s="18"/>
      <c r="R1420" s="18"/>
    </row>
    <row r="1421" spans="14:18" x14ac:dyDescent="0.2">
      <c r="N1421" s="18"/>
      <c r="O1421" s="18"/>
      <c r="P1421" s="18"/>
      <c r="Q1421" s="18"/>
      <c r="R1421" s="18"/>
    </row>
    <row r="1422" spans="14:18" x14ac:dyDescent="0.2">
      <c r="N1422" s="18"/>
      <c r="O1422" s="18"/>
      <c r="P1422" s="18"/>
      <c r="Q1422" s="18"/>
      <c r="R1422" s="18"/>
    </row>
    <row r="1423" spans="14:18" x14ac:dyDescent="0.2">
      <c r="N1423" s="18"/>
      <c r="O1423" s="18"/>
      <c r="P1423" s="18"/>
      <c r="Q1423" s="18"/>
      <c r="R1423" s="18"/>
    </row>
    <row r="1424" spans="14:18" x14ac:dyDescent="0.2">
      <c r="N1424" s="18"/>
      <c r="O1424" s="18"/>
      <c r="P1424" s="18"/>
      <c r="Q1424" s="18"/>
      <c r="R1424" s="18"/>
    </row>
    <row r="1425" spans="14:18" x14ac:dyDescent="0.2">
      <c r="N1425" s="18"/>
      <c r="O1425" s="18"/>
      <c r="P1425" s="18"/>
      <c r="Q1425" s="18"/>
      <c r="R1425" s="18"/>
    </row>
    <row r="1426" spans="14:18" x14ac:dyDescent="0.2">
      <c r="N1426" s="18"/>
      <c r="O1426" s="18"/>
      <c r="P1426" s="18"/>
      <c r="Q1426" s="18"/>
      <c r="R1426" s="18"/>
    </row>
    <row r="1427" spans="14:18" x14ac:dyDescent="0.2">
      <c r="N1427" s="18"/>
      <c r="O1427" s="18"/>
      <c r="P1427" s="18"/>
      <c r="Q1427" s="18"/>
      <c r="R1427" s="18"/>
    </row>
    <row r="1428" spans="14:18" x14ac:dyDescent="0.2">
      <c r="N1428" s="18"/>
      <c r="O1428" s="18"/>
      <c r="P1428" s="18"/>
      <c r="Q1428" s="18"/>
      <c r="R1428" s="18"/>
    </row>
    <row r="1429" spans="14:18" x14ac:dyDescent="0.2">
      <c r="N1429" s="18"/>
      <c r="O1429" s="18"/>
      <c r="P1429" s="18"/>
      <c r="Q1429" s="18"/>
      <c r="R1429" s="18"/>
    </row>
    <row r="1430" spans="14:18" x14ac:dyDescent="0.2">
      <c r="N1430" s="18"/>
      <c r="O1430" s="18"/>
      <c r="P1430" s="18"/>
      <c r="Q1430" s="18"/>
      <c r="R1430" s="18"/>
    </row>
    <row r="1431" spans="14:18" x14ac:dyDescent="0.2">
      <c r="N1431" s="18"/>
      <c r="O1431" s="18"/>
      <c r="P1431" s="18"/>
      <c r="Q1431" s="18"/>
      <c r="R1431" s="18"/>
    </row>
    <row r="1432" spans="14:18" x14ac:dyDescent="0.2">
      <c r="N1432" s="18"/>
      <c r="O1432" s="18"/>
      <c r="P1432" s="18"/>
      <c r="Q1432" s="18"/>
      <c r="R1432" s="18"/>
    </row>
    <row r="1433" spans="14:18" x14ac:dyDescent="0.2">
      <c r="N1433" s="18"/>
      <c r="O1433" s="18"/>
      <c r="P1433" s="18"/>
      <c r="Q1433" s="18"/>
      <c r="R1433" s="18"/>
    </row>
    <row r="1434" spans="14:18" x14ac:dyDescent="0.2">
      <c r="N1434" s="18"/>
      <c r="O1434" s="18"/>
      <c r="P1434" s="18"/>
      <c r="Q1434" s="18"/>
      <c r="R1434" s="18"/>
    </row>
    <row r="1435" spans="14:18" x14ac:dyDescent="0.2">
      <c r="N1435" s="18"/>
      <c r="O1435" s="18"/>
      <c r="P1435" s="18"/>
      <c r="Q1435" s="18"/>
      <c r="R1435" s="18"/>
    </row>
    <row r="1436" spans="14:18" x14ac:dyDescent="0.2">
      <c r="N1436" s="18"/>
      <c r="O1436" s="18"/>
      <c r="P1436" s="18"/>
      <c r="Q1436" s="18"/>
      <c r="R1436" s="18"/>
    </row>
    <row r="1437" spans="14:18" x14ac:dyDescent="0.2">
      <c r="N1437" s="18"/>
      <c r="O1437" s="18"/>
      <c r="P1437" s="18"/>
      <c r="Q1437" s="18"/>
      <c r="R1437" s="18"/>
    </row>
    <row r="1438" spans="14:18" x14ac:dyDescent="0.2">
      <c r="N1438" s="18"/>
      <c r="O1438" s="18"/>
      <c r="P1438" s="18"/>
      <c r="Q1438" s="18"/>
      <c r="R1438" s="18"/>
    </row>
    <row r="1439" spans="14:18" x14ac:dyDescent="0.2">
      <c r="N1439" s="18"/>
      <c r="O1439" s="18"/>
      <c r="P1439" s="18"/>
      <c r="Q1439" s="18"/>
      <c r="R1439" s="18"/>
    </row>
    <row r="1440" spans="14:18" x14ac:dyDescent="0.2">
      <c r="N1440" s="18"/>
      <c r="O1440" s="18"/>
      <c r="P1440" s="18"/>
      <c r="Q1440" s="18"/>
      <c r="R1440" s="18"/>
    </row>
    <row r="1441" spans="14:18" x14ac:dyDescent="0.2">
      <c r="N1441" s="18"/>
      <c r="O1441" s="18"/>
      <c r="P1441" s="18"/>
      <c r="Q1441" s="18"/>
      <c r="R1441" s="18"/>
    </row>
    <row r="1442" spans="14:18" x14ac:dyDescent="0.2">
      <c r="N1442" s="18"/>
      <c r="O1442" s="18"/>
      <c r="P1442" s="18"/>
      <c r="Q1442" s="18"/>
      <c r="R1442" s="18"/>
    </row>
    <row r="1443" spans="14:18" x14ac:dyDescent="0.2">
      <c r="N1443" s="18"/>
      <c r="O1443" s="18"/>
      <c r="P1443" s="18"/>
      <c r="Q1443" s="18"/>
      <c r="R1443" s="18"/>
    </row>
    <row r="1444" spans="14:18" x14ac:dyDescent="0.2">
      <c r="N1444" s="18"/>
      <c r="O1444" s="18"/>
      <c r="P1444" s="18"/>
      <c r="Q1444" s="18"/>
      <c r="R1444" s="18"/>
    </row>
    <row r="1445" spans="14:18" x14ac:dyDescent="0.2">
      <c r="N1445" s="18"/>
      <c r="O1445" s="18"/>
      <c r="P1445" s="18"/>
      <c r="Q1445" s="18"/>
      <c r="R1445" s="18"/>
    </row>
    <row r="1446" spans="14:18" x14ac:dyDescent="0.2">
      <c r="N1446" s="18"/>
      <c r="O1446" s="18"/>
      <c r="P1446" s="18"/>
      <c r="Q1446" s="18"/>
      <c r="R1446" s="18"/>
    </row>
    <row r="1447" spans="14:18" x14ac:dyDescent="0.2">
      <c r="N1447" s="18"/>
      <c r="O1447" s="18"/>
      <c r="P1447" s="18"/>
      <c r="Q1447" s="18"/>
      <c r="R1447" s="18"/>
    </row>
    <row r="1448" spans="14:18" x14ac:dyDescent="0.2">
      <c r="N1448" s="18"/>
      <c r="O1448" s="18"/>
      <c r="P1448" s="18"/>
      <c r="Q1448" s="18"/>
      <c r="R1448" s="18"/>
    </row>
    <row r="1449" spans="14:18" x14ac:dyDescent="0.2">
      <c r="N1449" s="18"/>
      <c r="O1449" s="18"/>
      <c r="P1449" s="18"/>
      <c r="Q1449" s="18"/>
      <c r="R1449" s="18"/>
    </row>
    <row r="1450" spans="14:18" x14ac:dyDescent="0.2">
      <c r="N1450" s="18"/>
      <c r="O1450" s="18"/>
      <c r="P1450" s="18"/>
      <c r="Q1450" s="18"/>
      <c r="R1450" s="18"/>
    </row>
    <row r="1451" spans="14:18" x14ac:dyDescent="0.2">
      <c r="N1451" s="18"/>
      <c r="O1451" s="18"/>
      <c r="P1451" s="18"/>
      <c r="Q1451" s="18"/>
      <c r="R1451" s="18"/>
    </row>
    <row r="1452" spans="14:18" x14ac:dyDescent="0.2">
      <c r="N1452" s="18"/>
      <c r="O1452" s="18"/>
      <c r="P1452" s="18"/>
      <c r="Q1452" s="18"/>
      <c r="R1452" s="18"/>
    </row>
    <row r="1453" spans="14:18" x14ac:dyDescent="0.2">
      <c r="N1453" s="18"/>
      <c r="O1453" s="18"/>
      <c r="P1453" s="18"/>
      <c r="Q1453" s="18"/>
      <c r="R1453" s="18"/>
    </row>
    <row r="1454" spans="14:18" x14ac:dyDescent="0.2">
      <c r="N1454" s="18"/>
      <c r="O1454" s="18"/>
      <c r="P1454" s="18"/>
      <c r="Q1454" s="18"/>
      <c r="R1454" s="18"/>
    </row>
    <row r="1455" spans="14:18" x14ac:dyDescent="0.2">
      <c r="N1455" s="18"/>
      <c r="O1455" s="18"/>
      <c r="P1455" s="18"/>
      <c r="Q1455" s="18"/>
      <c r="R1455" s="18"/>
    </row>
    <row r="1456" spans="14:18" x14ac:dyDescent="0.2">
      <c r="N1456" s="18"/>
      <c r="O1456" s="18"/>
      <c r="P1456" s="18"/>
      <c r="Q1456" s="18"/>
      <c r="R1456" s="18"/>
    </row>
    <row r="1457" spans="14:18" x14ac:dyDescent="0.2">
      <c r="N1457" s="18"/>
      <c r="O1457" s="18"/>
      <c r="P1457" s="18"/>
      <c r="Q1457" s="18"/>
      <c r="R1457" s="18"/>
    </row>
    <row r="1458" spans="14:18" x14ac:dyDescent="0.2">
      <c r="N1458" s="18"/>
      <c r="O1458" s="18"/>
      <c r="P1458" s="18"/>
      <c r="Q1458" s="18"/>
      <c r="R1458" s="18"/>
    </row>
    <row r="1459" spans="14:18" x14ac:dyDescent="0.2">
      <c r="N1459" s="18"/>
      <c r="O1459" s="18"/>
      <c r="P1459" s="18"/>
      <c r="Q1459" s="18"/>
      <c r="R1459" s="18"/>
    </row>
    <row r="1460" spans="14:18" x14ac:dyDescent="0.2">
      <c r="N1460" s="18"/>
      <c r="O1460" s="18"/>
      <c r="P1460" s="18"/>
      <c r="Q1460" s="18"/>
      <c r="R1460" s="18"/>
    </row>
    <row r="1461" spans="14:18" x14ac:dyDescent="0.2">
      <c r="N1461" s="18"/>
      <c r="O1461" s="18"/>
      <c r="P1461" s="18"/>
      <c r="Q1461" s="18"/>
      <c r="R1461" s="18"/>
    </row>
    <row r="1462" spans="14:18" x14ac:dyDescent="0.2">
      <c r="N1462" s="18"/>
      <c r="O1462" s="18"/>
      <c r="P1462" s="18"/>
      <c r="Q1462" s="18"/>
      <c r="R1462" s="18"/>
    </row>
    <row r="1463" spans="14:18" x14ac:dyDescent="0.2">
      <c r="N1463" s="18"/>
      <c r="O1463" s="18"/>
      <c r="P1463" s="18"/>
      <c r="Q1463" s="18"/>
      <c r="R1463" s="18"/>
    </row>
    <row r="1464" spans="14:18" x14ac:dyDescent="0.2">
      <c r="N1464" s="18"/>
      <c r="O1464" s="18"/>
      <c r="P1464" s="18"/>
      <c r="Q1464" s="18"/>
      <c r="R1464" s="18"/>
    </row>
    <row r="1465" spans="14:18" x14ac:dyDescent="0.2">
      <c r="N1465" s="18"/>
      <c r="O1465" s="18"/>
      <c r="P1465" s="18"/>
      <c r="Q1465" s="18"/>
      <c r="R1465" s="18"/>
    </row>
    <row r="1466" spans="14:18" x14ac:dyDescent="0.2">
      <c r="N1466" s="18"/>
      <c r="O1466" s="18"/>
      <c r="P1466" s="18"/>
      <c r="Q1466" s="18"/>
      <c r="R1466" s="18"/>
    </row>
    <row r="1467" spans="14:18" x14ac:dyDescent="0.2">
      <c r="N1467" s="18"/>
      <c r="O1467" s="18"/>
      <c r="P1467" s="18"/>
      <c r="Q1467" s="18"/>
      <c r="R1467" s="18"/>
    </row>
    <row r="1468" spans="14:18" x14ac:dyDescent="0.2">
      <c r="N1468" s="18"/>
      <c r="O1468" s="18"/>
      <c r="P1468" s="18"/>
      <c r="Q1468" s="18"/>
      <c r="R1468" s="18"/>
    </row>
    <row r="1469" spans="14:18" x14ac:dyDescent="0.2">
      <c r="N1469" s="18"/>
      <c r="O1469" s="18"/>
      <c r="P1469" s="18"/>
      <c r="Q1469" s="18"/>
      <c r="R1469" s="18"/>
    </row>
    <row r="1470" spans="14:18" x14ac:dyDescent="0.2">
      <c r="N1470" s="18"/>
      <c r="O1470" s="18"/>
      <c r="P1470" s="18"/>
      <c r="Q1470" s="18"/>
      <c r="R1470" s="18"/>
    </row>
    <row r="1471" spans="14:18" x14ac:dyDescent="0.2">
      <c r="N1471" s="18"/>
      <c r="O1471" s="18"/>
      <c r="P1471" s="18"/>
      <c r="Q1471" s="18"/>
      <c r="R1471" s="18"/>
    </row>
    <row r="1472" spans="14:18" x14ac:dyDescent="0.2">
      <c r="N1472" s="18"/>
      <c r="O1472" s="18"/>
      <c r="P1472" s="18"/>
      <c r="Q1472" s="18"/>
      <c r="R1472" s="18"/>
    </row>
    <row r="1473" spans="14:18" x14ac:dyDescent="0.2">
      <c r="N1473" s="18"/>
      <c r="O1473" s="18"/>
      <c r="P1473" s="18"/>
      <c r="Q1473" s="18"/>
      <c r="R1473" s="18"/>
    </row>
    <row r="1474" spans="14:18" x14ac:dyDescent="0.2">
      <c r="N1474" s="18"/>
      <c r="O1474" s="18"/>
      <c r="P1474" s="18"/>
      <c r="Q1474" s="18"/>
      <c r="R1474" s="18"/>
    </row>
    <row r="1475" spans="14:18" x14ac:dyDescent="0.2">
      <c r="N1475" s="18"/>
      <c r="O1475" s="18"/>
      <c r="P1475" s="18"/>
      <c r="Q1475" s="18"/>
      <c r="R1475" s="18"/>
    </row>
    <row r="1476" spans="14:18" x14ac:dyDescent="0.2">
      <c r="N1476" s="18"/>
      <c r="O1476" s="18"/>
      <c r="P1476" s="18"/>
      <c r="Q1476" s="18"/>
      <c r="R1476" s="18"/>
    </row>
    <row r="1477" spans="14:18" x14ac:dyDescent="0.2">
      <c r="N1477" s="18"/>
      <c r="O1477" s="18"/>
      <c r="P1477" s="18"/>
      <c r="Q1477" s="18"/>
      <c r="R1477" s="18"/>
    </row>
    <row r="1478" spans="14:18" x14ac:dyDescent="0.2">
      <c r="N1478" s="18"/>
      <c r="O1478" s="18"/>
      <c r="P1478" s="18"/>
      <c r="Q1478" s="18"/>
      <c r="R1478" s="18"/>
    </row>
    <row r="1479" spans="14:18" x14ac:dyDescent="0.2">
      <c r="N1479" s="18"/>
      <c r="O1479" s="18"/>
      <c r="P1479" s="18"/>
      <c r="Q1479" s="18"/>
      <c r="R1479" s="18"/>
    </row>
    <row r="1480" spans="14:18" x14ac:dyDescent="0.2">
      <c r="N1480" s="18"/>
      <c r="O1480" s="18"/>
      <c r="P1480" s="18"/>
      <c r="Q1480" s="18"/>
      <c r="R1480" s="18"/>
    </row>
    <row r="1481" spans="14:18" x14ac:dyDescent="0.2">
      <c r="N1481" s="18"/>
      <c r="O1481" s="18"/>
      <c r="P1481" s="18"/>
      <c r="Q1481" s="18"/>
      <c r="R1481" s="18"/>
    </row>
    <row r="1482" spans="14:18" x14ac:dyDescent="0.2">
      <c r="N1482" s="18"/>
      <c r="O1482" s="18"/>
      <c r="P1482" s="18"/>
      <c r="Q1482" s="18"/>
      <c r="R1482" s="18"/>
    </row>
    <row r="1483" spans="14:18" x14ac:dyDescent="0.2">
      <c r="N1483" s="18"/>
      <c r="O1483" s="18"/>
      <c r="P1483" s="18"/>
      <c r="Q1483" s="18"/>
      <c r="R1483" s="18"/>
    </row>
    <row r="1484" spans="14:18" x14ac:dyDescent="0.2">
      <c r="N1484" s="18"/>
      <c r="O1484" s="18"/>
      <c r="P1484" s="18"/>
      <c r="Q1484" s="18"/>
      <c r="R1484" s="18"/>
    </row>
    <row r="1485" spans="14:18" x14ac:dyDescent="0.2">
      <c r="N1485" s="18"/>
      <c r="O1485" s="18"/>
      <c r="P1485" s="18"/>
      <c r="Q1485" s="18"/>
      <c r="R1485" s="18"/>
    </row>
    <row r="1486" spans="14:18" x14ac:dyDescent="0.2">
      <c r="N1486" s="18"/>
      <c r="O1486" s="18"/>
      <c r="P1486" s="18"/>
      <c r="Q1486" s="18"/>
      <c r="R1486" s="18"/>
    </row>
    <row r="1487" spans="14:18" x14ac:dyDescent="0.2">
      <c r="N1487" s="18"/>
      <c r="O1487" s="18"/>
      <c r="P1487" s="18"/>
      <c r="Q1487" s="18"/>
      <c r="R1487" s="18"/>
    </row>
    <row r="1488" spans="14:18" x14ac:dyDescent="0.2">
      <c r="N1488" s="18"/>
      <c r="O1488" s="18"/>
      <c r="P1488" s="18"/>
      <c r="Q1488" s="18"/>
      <c r="R1488" s="18"/>
    </row>
    <row r="1489" spans="14:18" x14ac:dyDescent="0.2">
      <c r="N1489" s="18"/>
      <c r="O1489" s="18"/>
      <c r="P1489" s="18"/>
      <c r="Q1489" s="18"/>
      <c r="R1489" s="18"/>
    </row>
    <row r="1490" spans="14:18" x14ac:dyDescent="0.2">
      <c r="N1490" s="18"/>
      <c r="O1490" s="18"/>
      <c r="P1490" s="18"/>
      <c r="Q1490" s="18"/>
      <c r="R1490" s="18"/>
    </row>
    <row r="1491" spans="14:18" x14ac:dyDescent="0.2">
      <c r="N1491" s="18"/>
      <c r="O1491" s="18"/>
      <c r="P1491" s="18"/>
      <c r="Q1491" s="18"/>
      <c r="R1491" s="18"/>
    </row>
    <row r="1492" spans="14:18" x14ac:dyDescent="0.2">
      <c r="N1492" s="18"/>
      <c r="O1492" s="18"/>
      <c r="P1492" s="18"/>
      <c r="Q1492" s="18"/>
      <c r="R1492" s="18"/>
    </row>
    <row r="1493" spans="14:18" x14ac:dyDescent="0.2">
      <c r="N1493" s="18"/>
      <c r="O1493" s="18"/>
      <c r="P1493" s="18"/>
      <c r="Q1493" s="18"/>
      <c r="R1493" s="18"/>
    </row>
    <row r="1494" spans="14:18" x14ac:dyDescent="0.2">
      <c r="N1494" s="18"/>
      <c r="O1494" s="18"/>
      <c r="P1494" s="18"/>
      <c r="Q1494" s="18"/>
      <c r="R1494" s="18"/>
    </row>
    <row r="1495" spans="14:18" x14ac:dyDescent="0.2">
      <c r="N1495" s="18"/>
      <c r="O1495" s="18"/>
      <c r="P1495" s="18"/>
      <c r="Q1495" s="18"/>
      <c r="R1495" s="18"/>
    </row>
    <row r="1496" spans="14:18" x14ac:dyDescent="0.2">
      <c r="N1496" s="18"/>
      <c r="O1496" s="18"/>
      <c r="P1496" s="18"/>
      <c r="Q1496" s="18"/>
      <c r="R1496" s="18"/>
    </row>
    <row r="1497" spans="14:18" x14ac:dyDescent="0.2">
      <c r="N1497" s="18"/>
      <c r="O1497" s="18"/>
      <c r="P1497" s="18"/>
      <c r="Q1497" s="18"/>
      <c r="R1497" s="18"/>
    </row>
    <row r="1498" spans="14:18" x14ac:dyDescent="0.2">
      <c r="N1498" s="18"/>
      <c r="O1498" s="18"/>
      <c r="P1498" s="18"/>
      <c r="Q1498" s="18"/>
      <c r="R1498" s="18"/>
    </row>
    <row r="1499" spans="14:18" x14ac:dyDescent="0.2">
      <c r="N1499" s="18"/>
      <c r="O1499" s="18"/>
      <c r="P1499" s="18"/>
      <c r="Q1499" s="18"/>
      <c r="R1499" s="18"/>
    </row>
    <row r="1500" spans="14:18" x14ac:dyDescent="0.2">
      <c r="N1500" s="18"/>
      <c r="O1500" s="18"/>
      <c r="P1500" s="18"/>
      <c r="Q1500" s="18"/>
      <c r="R1500" s="18"/>
    </row>
    <row r="1501" spans="14:18" x14ac:dyDescent="0.2">
      <c r="N1501" s="18"/>
      <c r="O1501" s="18"/>
      <c r="P1501" s="18"/>
      <c r="Q1501" s="18"/>
      <c r="R1501" s="18"/>
    </row>
    <row r="1502" spans="14:18" x14ac:dyDescent="0.2">
      <c r="N1502" s="18"/>
      <c r="O1502" s="18"/>
      <c r="P1502" s="18"/>
      <c r="Q1502" s="18"/>
      <c r="R1502" s="18"/>
    </row>
    <row r="1503" spans="14:18" x14ac:dyDescent="0.2">
      <c r="N1503" s="18"/>
      <c r="O1503" s="18"/>
      <c r="P1503" s="18"/>
      <c r="Q1503" s="18"/>
      <c r="R1503" s="18"/>
    </row>
    <row r="1504" spans="14:18" x14ac:dyDescent="0.2">
      <c r="N1504" s="18"/>
      <c r="O1504" s="18"/>
      <c r="P1504" s="18"/>
      <c r="Q1504" s="18"/>
      <c r="R1504" s="18"/>
    </row>
    <row r="1505" spans="14:18" x14ac:dyDescent="0.2">
      <c r="N1505" s="18"/>
      <c r="O1505" s="18"/>
      <c r="P1505" s="18"/>
      <c r="Q1505" s="18"/>
      <c r="R1505" s="18"/>
    </row>
    <row r="1506" spans="14:18" x14ac:dyDescent="0.2">
      <c r="N1506" s="18"/>
      <c r="O1506" s="18"/>
      <c r="P1506" s="18"/>
      <c r="Q1506" s="18"/>
      <c r="R1506" s="18"/>
    </row>
    <row r="1507" spans="14:18" x14ac:dyDescent="0.2">
      <c r="N1507" s="18"/>
      <c r="O1507" s="18"/>
      <c r="P1507" s="18"/>
      <c r="Q1507" s="18"/>
      <c r="R1507" s="18"/>
    </row>
    <row r="1508" spans="14:18" x14ac:dyDescent="0.2">
      <c r="N1508" s="18"/>
      <c r="O1508" s="18"/>
      <c r="P1508" s="18"/>
      <c r="Q1508" s="18"/>
      <c r="R1508" s="18"/>
    </row>
    <row r="1509" spans="14:18" x14ac:dyDescent="0.2">
      <c r="N1509" s="18"/>
      <c r="O1509" s="18"/>
      <c r="P1509" s="18"/>
      <c r="Q1509" s="18"/>
      <c r="R1509" s="18"/>
    </row>
    <row r="1510" spans="14:18" x14ac:dyDescent="0.2">
      <c r="N1510" s="18"/>
      <c r="O1510" s="18"/>
      <c r="P1510" s="18"/>
      <c r="Q1510" s="18"/>
      <c r="R1510" s="18"/>
    </row>
    <row r="1511" spans="14:18" x14ac:dyDescent="0.2">
      <c r="N1511" s="18"/>
      <c r="O1511" s="18"/>
      <c r="P1511" s="18"/>
      <c r="Q1511" s="18"/>
      <c r="R1511" s="18"/>
    </row>
    <row r="1512" spans="14:18" x14ac:dyDescent="0.2">
      <c r="N1512" s="18"/>
      <c r="O1512" s="18"/>
      <c r="P1512" s="18"/>
      <c r="Q1512" s="18"/>
      <c r="R1512" s="18"/>
    </row>
    <row r="1513" spans="14:18" x14ac:dyDescent="0.2">
      <c r="N1513" s="18"/>
      <c r="O1513" s="18"/>
      <c r="P1513" s="18"/>
      <c r="Q1513" s="18"/>
      <c r="R1513" s="18"/>
    </row>
    <row r="1514" spans="14:18" x14ac:dyDescent="0.2">
      <c r="N1514" s="18"/>
      <c r="O1514" s="18"/>
      <c r="P1514" s="18"/>
      <c r="Q1514" s="18"/>
      <c r="R1514" s="18"/>
    </row>
    <row r="1515" spans="14:18" x14ac:dyDescent="0.2">
      <c r="N1515" s="18"/>
      <c r="O1515" s="18"/>
      <c r="P1515" s="18"/>
      <c r="Q1515" s="18"/>
      <c r="R1515" s="18"/>
    </row>
    <row r="1516" spans="14:18" x14ac:dyDescent="0.2">
      <c r="N1516" s="18"/>
      <c r="O1516" s="18"/>
      <c r="P1516" s="18"/>
      <c r="Q1516" s="18"/>
      <c r="R1516" s="18"/>
    </row>
    <row r="1517" spans="14:18" x14ac:dyDescent="0.2">
      <c r="N1517" s="18"/>
      <c r="O1517" s="18"/>
      <c r="P1517" s="18"/>
      <c r="Q1517" s="18"/>
      <c r="R1517" s="18"/>
    </row>
    <row r="1518" spans="14:18" x14ac:dyDescent="0.2">
      <c r="N1518" s="18"/>
      <c r="O1518" s="18"/>
      <c r="P1518" s="18"/>
      <c r="Q1518" s="18"/>
      <c r="R1518" s="18"/>
    </row>
    <row r="1519" spans="14:18" x14ac:dyDescent="0.2">
      <c r="N1519" s="18"/>
      <c r="O1519" s="18"/>
      <c r="P1519" s="18"/>
      <c r="Q1519" s="18"/>
      <c r="R1519" s="18"/>
    </row>
    <row r="1520" spans="14:18" x14ac:dyDescent="0.2">
      <c r="N1520" s="18"/>
      <c r="O1520" s="18"/>
      <c r="P1520" s="18"/>
      <c r="Q1520" s="18"/>
      <c r="R1520" s="18"/>
    </row>
    <row r="1521" spans="14:18" x14ac:dyDescent="0.2">
      <c r="N1521" s="18"/>
      <c r="O1521" s="18"/>
      <c r="P1521" s="18"/>
      <c r="Q1521" s="18"/>
      <c r="R1521" s="18"/>
    </row>
    <row r="1522" spans="14:18" x14ac:dyDescent="0.2">
      <c r="N1522" s="18"/>
      <c r="O1522" s="18"/>
      <c r="P1522" s="18"/>
      <c r="Q1522" s="18"/>
      <c r="R1522" s="18"/>
    </row>
    <row r="1523" spans="14:18" x14ac:dyDescent="0.2">
      <c r="N1523" s="18"/>
      <c r="O1523" s="18"/>
      <c r="P1523" s="18"/>
      <c r="Q1523" s="18"/>
      <c r="R1523" s="18"/>
    </row>
    <row r="1524" spans="14:18" x14ac:dyDescent="0.2">
      <c r="N1524" s="18"/>
      <c r="O1524" s="18"/>
      <c r="P1524" s="18"/>
      <c r="Q1524" s="18"/>
      <c r="R1524" s="18"/>
    </row>
    <row r="1525" spans="14:18" x14ac:dyDescent="0.2">
      <c r="N1525" s="18"/>
      <c r="O1525" s="18"/>
      <c r="P1525" s="18"/>
      <c r="Q1525" s="18"/>
      <c r="R1525" s="18"/>
    </row>
    <row r="1526" spans="14:18" x14ac:dyDescent="0.2">
      <c r="N1526" s="18"/>
      <c r="O1526" s="18"/>
      <c r="P1526" s="18"/>
      <c r="Q1526" s="18"/>
      <c r="R1526" s="18"/>
    </row>
    <row r="1527" spans="14:18" x14ac:dyDescent="0.2">
      <c r="N1527" s="18"/>
      <c r="O1527" s="18"/>
      <c r="P1527" s="18"/>
      <c r="Q1527" s="18"/>
      <c r="R1527" s="18"/>
    </row>
    <row r="1528" spans="14:18" x14ac:dyDescent="0.2">
      <c r="N1528" s="18"/>
      <c r="O1528" s="18"/>
      <c r="P1528" s="18"/>
      <c r="Q1528" s="18"/>
      <c r="R1528" s="18"/>
    </row>
    <row r="1529" spans="14:18" x14ac:dyDescent="0.2">
      <c r="N1529" s="18"/>
      <c r="O1529" s="18"/>
      <c r="P1529" s="18"/>
      <c r="Q1529" s="18"/>
      <c r="R1529" s="18"/>
    </row>
    <row r="1530" spans="14:18" x14ac:dyDescent="0.2">
      <c r="N1530" s="18"/>
      <c r="O1530" s="18"/>
      <c r="P1530" s="18"/>
      <c r="Q1530" s="18"/>
      <c r="R1530" s="18"/>
    </row>
    <row r="1531" spans="14:18" x14ac:dyDescent="0.2">
      <c r="N1531" s="18"/>
      <c r="O1531" s="18"/>
      <c r="P1531" s="18"/>
      <c r="Q1531" s="18"/>
      <c r="R1531" s="18"/>
    </row>
    <row r="1532" spans="14:18" x14ac:dyDescent="0.2">
      <c r="N1532" s="18"/>
      <c r="O1532" s="18"/>
      <c r="P1532" s="18"/>
      <c r="Q1532" s="18"/>
      <c r="R1532" s="18"/>
    </row>
    <row r="1533" spans="14:18" x14ac:dyDescent="0.2">
      <c r="N1533" s="18"/>
      <c r="O1533" s="18"/>
      <c r="P1533" s="18"/>
      <c r="Q1533" s="18"/>
      <c r="R1533" s="18"/>
    </row>
    <row r="1534" spans="14:18" x14ac:dyDescent="0.2">
      <c r="N1534" s="18"/>
      <c r="O1534" s="18"/>
      <c r="P1534" s="18"/>
      <c r="Q1534" s="18"/>
      <c r="R1534" s="18"/>
    </row>
    <row r="1535" spans="14:18" x14ac:dyDescent="0.2">
      <c r="N1535" s="18"/>
      <c r="O1535" s="18"/>
      <c r="P1535" s="18"/>
      <c r="Q1535" s="18"/>
      <c r="R1535" s="18"/>
    </row>
    <row r="1536" spans="14:18" x14ac:dyDescent="0.2">
      <c r="N1536" s="18"/>
      <c r="O1536" s="18"/>
      <c r="P1536" s="18"/>
      <c r="Q1536" s="18"/>
      <c r="R1536" s="18"/>
    </row>
    <row r="1537" spans="14:18" x14ac:dyDescent="0.2">
      <c r="N1537" s="18"/>
      <c r="O1537" s="18"/>
      <c r="P1537" s="18"/>
      <c r="Q1537" s="18"/>
      <c r="R1537" s="18"/>
    </row>
  </sheetData>
  <mergeCells count="4">
    <mergeCell ref="J1:L1"/>
    <mergeCell ref="A2:L2"/>
    <mergeCell ref="J3:L3"/>
    <mergeCell ref="N14:N16"/>
  </mergeCells>
  <pageMargins left="0.7" right="0.7" top="0.75" bottom="0.75" header="0.3" footer="0.3"/>
  <pageSetup scale="59" orientation="portrait" horizontalDpi="1200" verticalDpi="1200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J1515"/>
  <sheetViews>
    <sheetView zoomScaleNormal="100" zoomScaleSheetLayoutView="100" workbookViewId="0">
      <pane ySplit="11" topLeftCell="A60" activePane="bottomLeft" state="frozen"/>
      <selection pane="bottomLeft" activeCell="A5" sqref="A5"/>
    </sheetView>
  </sheetViews>
  <sheetFormatPr defaultColWidth="9.140625" defaultRowHeight="11.25" x14ac:dyDescent="0.2"/>
  <cols>
    <col min="1" max="1" width="3" style="413" bestFit="1" customWidth="1"/>
    <col min="2" max="2" width="33.140625" style="413" customWidth="1"/>
    <col min="3" max="3" width="18.85546875" style="413" bestFit="1" customWidth="1"/>
    <col min="4" max="4" width="10" style="413" bestFit="1" customWidth="1"/>
    <col min="5" max="5" width="8.5703125" style="413" bestFit="1" customWidth="1"/>
    <col min="6" max="6" width="2.5703125" style="413" customWidth="1"/>
    <col min="7" max="8" width="11.5703125" style="413" bestFit="1" customWidth="1"/>
    <col min="9" max="9" width="1" style="413" customWidth="1"/>
    <col min="10" max="10" width="13.7109375" style="413" bestFit="1" customWidth="1"/>
    <col min="11" max="16384" width="9.140625" style="413"/>
  </cols>
  <sheetData>
    <row r="1" spans="1:10" ht="12.75" customHeight="1" thickBot="1" x14ac:dyDescent="0.25">
      <c r="G1" s="414"/>
      <c r="H1" s="415"/>
      <c r="I1" s="416"/>
    </row>
    <row r="2" spans="1:10" ht="12.75" customHeight="1" x14ac:dyDescent="0.2">
      <c r="A2" s="630" t="s">
        <v>261</v>
      </c>
      <c r="B2" s="631"/>
      <c r="C2" s="631"/>
      <c r="D2" s="631"/>
      <c r="E2" s="631"/>
      <c r="F2" s="631"/>
      <c r="G2" s="631"/>
      <c r="H2" s="621"/>
      <c r="I2" s="417"/>
      <c r="J2" s="418" t="s">
        <v>145</v>
      </c>
    </row>
    <row r="3" spans="1:10" s="417" customFormat="1" ht="12.75" customHeight="1" thickBot="1" x14ac:dyDescent="0.25">
      <c r="A3" s="416"/>
      <c r="B3" s="419"/>
      <c r="H3" s="415"/>
      <c r="J3" s="420" t="s">
        <v>296</v>
      </c>
    </row>
    <row r="4" spans="1:10" s="417" customFormat="1" x14ac:dyDescent="0.2">
      <c r="A4" s="359" t="s">
        <v>25</v>
      </c>
      <c r="B4" s="360"/>
      <c r="C4" s="361"/>
      <c r="D4" s="362"/>
      <c r="E4" s="363"/>
      <c r="F4" s="363"/>
      <c r="G4" s="364"/>
      <c r="H4" s="364"/>
      <c r="I4" s="364"/>
      <c r="J4" s="361"/>
    </row>
    <row r="5" spans="1:10" s="417" customFormat="1" x14ac:dyDescent="0.2">
      <c r="A5" s="368" t="str">
        <f>"PGA Gas Cost Filing Proposed Effective " &amp; '(R) 2020 PGA Cost NEW'!N3</f>
        <v>PGA Gas Cost Filing Proposed Effective November 1, 2020</v>
      </c>
      <c r="B5" s="369"/>
      <c r="C5" s="369"/>
      <c r="D5" s="369"/>
      <c r="E5" s="369"/>
      <c r="F5" s="369"/>
      <c r="G5" s="369"/>
      <c r="H5" s="369"/>
      <c r="I5" s="369"/>
      <c r="J5" s="369"/>
    </row>
    <row r="6" spans="1:10" s="417" customFormat="1" x14ac:dyDescent="0.2">
      <c r="A6" s="369" t="s">
        <v>297</v>
      </c>
      <c r="B6" s="369"/>
      <c r="C6" s="369"/>
      <c r="D6" s="369"/>
      <c r="E6" s="369"/>
      <c r="F6" s="369"/>
      <c r="G6" s="369"/>
      <c r="H6" s="369"/>
      <c r="I6" s="369"/>
      <c r="J6" s="369"/>
    </row>
    <row r="7" spans="1:10" s="417" customFormat="1" x14ac:dyDescent="0.2">
      <c r="I7" s="421"/>
      <c r="J7" s="421"/>
    </row>
    <row r="8" spans="1:10" s="417" customFormat="1" x14ac:dyDescent="0.2">
      <c r="D8" s="415" t="s">
        <v>0</v>
      </c>
      <c r="E8" s="415" t="s">
        <v>1</v>
      </c>
      <c r="F8" s="415"/>
      <c r="G8" s="415" t="s">
        <v>2</v>
      </c>
      <c r="H8" s="415" t="s">
        <v>2</v>
      </c>
      <c r="I8" s="421"/>
      <c r="J8" s="422"/>
    </row>
    <row r="9" spans="1:10" s="417" customFormat="1" x14ac:dyDescent="0.2">
      <c r="D9" s="415" t="s">
        <v>3</v>
      </c>
      <c r="E9" s="415" t="s">
        <v>4</v>
      </c>
      <c r="F9" s="415"/>
      <c r="G9" s="415" t="s">
        <v>5</v>
      </c>
      <c r="H9" s="415" t="s">
        <v>6</v>
      </c>
      <c r="J9" s="423"/>
    </row>
    <row r="10" spans="1:10" s="417" customFormat="1" x14ac:dyDescent="0.2">
      <c r="D10" s="415" t="s">
        <v>7</v>
      </c>
      <c r="E10" s="415" t="s">
        <v>8</v>
      </c>
      <c r="F10" s="415"/>
      <c r="G10" s="415" t="s">
        <v>9</v>
      </c>
      <c r="H10" s="415" t="s">
        <v>9</v>
      </c>
      <c r="J10" s="424"/>
    </row>
    <row r="11" spans="1:10" s="417" customFormat="1" x14ac:dyDescent="0.2">
      <c r="D11" s="425" t="s">
        <v>10</v>
      </c>
      <c r="E11" s="425" t="s">
        <v>11</v>
      </c>
      <c r="F11" s="425"/>
      <c r="G11" s="426" t="s">
        <v>12</v>
      </c>
      <c r="H11" s="425" t="s">
        <v>38</v>
      </c>
      <c r="J11" s="415"/>
    </row>
    <row r="12" spans="1:10" s="417" customFormat="1" ht="12" thickBot="1" x14ac:dyDescent="0.25">
      <c r="A12" s="415">
        <v>1</v>
      </c>
      <c r="B12" s="427" t="s">
        <v>14</v>
      </c>
      <c r="D12" s="428"/>
      <c r="I12" s="415"/>
    </row>
    <row r="13" spans="1:10" s="417" customFormat="1" x14ac:dyDescent="0.2">
      <c r="A13" s="415">
        <v>2</v>
      </c>
      <c r="B13" s="553" t="s">
        <v>158</v>
      </c>
      <c r="C13" s="529"/>
      <c r="D13" s="530"/>
      <c r="E13" s="554"/>
      <c r="G13" s="496"/>
      <c r="H13" s="517"/>
      <c r="I13" s="415"/>
    </row>
    <row r="14" spans="1:10" s="417" customFormat="1" x14ac:dyDescent="0.2">
      <c r="A14" s="415">
        <v>3</v>
      </c>
      <c r="B14" s="476" t="s">
        <v>159</v>
      </c>
      <c r="C14" s="429" t="s">
        <v>15</v>
      </c>
      <c r="D14" s="430"/>
      <c r="E14" s="555"/>
      <c r="F14" s="431"/>
      <c r="G14" s="499"/>
      <c r="H14" s="518"/>
      <c r="I14" s="415"/>
      <c r="J14" s="432"/>
    </row>
    <row r="15" spans="1:10" s="417" customFormat="1" x14ac:dyDescent="0.2">
      <c r="A15" s="415">
        <v>4</v>
      </c>
      <c r="B15" s="476" t="s">
        <v>159</v>
      </c>
      <c r="C15" s="429" t="s">
        <v>5</v>
      </c>
      <c r="D15" s="430"/>
      <c r="E15" s="555"/>
      <c r="F15" s="433"/>
      <c r="G15" s="501"/>
      <c r="H15" s="519"/>
      <c r="I15" s="415"/>
      <c r="J15" s="432"/>
    </row>
    <row r="16" spans="1:10" s="417" customFormat="1" x14ac:dyDescent="0.2">
      <c r="A16" s="415">
        <v>5</v>
      </c>
      <c r="B16" s="476" t="s">
        <v>160</v>
      </c>
      <c r="C16" s="429" t="s">
        <v>15</v>
      </c>
      <c r="D16" s="430"/>
      <c r="E16" s="555"/>
      <c r="F16" s="433"/>
      <c r="G16" s="502"/>
      <c r="H16" s="519"/>
      <c r="I16" s="415"/>
      <c r="J16" s="432"/>
    </row>
    <row r="17" spans="1:10" s="417" customFormat="1" x14ac:dyDescent="0.2">
      <c r="A17" s="415">
        <v>6</v>
      </c>
      <c r="B17" s="476" t="s">
        <v>160</v>
      </c>
      <c r="C17" s="429" t="s">
        <v>5</v>
      </c>
      <c r="D17" s="430"/>
      <c r="E17" s="555"/>
      <c r="F17" s="433"/>
      <c r="G17" s="501"/>
      <c r="H17" s="519"/>
      <c r="I17" s="415"/>
      <c r="J17" s="432"/>
    </row>
    <row r="18" spans="1:10" s="417" customFormat="1" x14ac:dyDescent="0.2">
      <c r="A18" s="415">
        <v>7</v>
      </c>
      <c r="B18" s="476" t="s">
        <v>260</v>
      </c>
      <c r="C18" s="429" t="s">
        <v>15</v>
      </c>
      <c r="D18" s="430"/>
      <c r="E18" s="555"/>
      <c r="F18" s="433"/>
      <c r="G18" s="502"/>
      <c r="H18" s="518"/>
      <c r="I18" s="415"/>
      <c r="J18" s="432"/>
    </row>
    <row r="19" spans="1:10" s="417" customFormat="1" x14ac:dyDescent="0.2">
      <c r="A19" s="415">
        <v>8</v>
      </c>
      <c r="B19" s="476" t="s">
        <v>161</v>
      </c>
      <c r="C19" s="429" t="s">
        <v>15</v>
      </c>
      <c r="D19" s="430"/>
      <c r="E19" s="555"/>
      <c r="F19" s="432"/>
      <c r="G19" s="541"/>
      <c r="H19" s="542"/>
      <c r="I19" s="415"/>
      <c r="J19" s="432"/>
    </row>
    <row r="20" spans="1:10" s="417" customFormat="1" x14ac:dyDescent="0.2">
      <c r="A20" s="415">
        <v>9</v>
      </c>
      <c r="B20" s="556" t="s">
        <v>162</v>
      </c>
      <c r="C20" s="429"/>
      <c r="D20" s="434"/>
      <c r="E20" s="557"/>
      <c r="F20" s="431"/>
      <c r="G20" s="501"/>
      <c r="H20" s="520"/>
      <c r="I20" s="415"/>
      <c r="J20" s="432"/>
    </row>
    <row r="21" spans="1:10" s="417" customFormat="1" x14ac:dyDescent="0.2">
      <c r="A21" s="415">
        <v>10</v>
      </c>
      <c r="B21" s="558" t="s">
        <v>163</v>
      </c>
      <c r="C21" s="429"/>
      <c r="D21" s="435"/>
      <c r="E21" s="557"/>
      <c r="F21" s="432"/>
      <c r="G21" s="501"/>
      <c r="H21" s="520"/>
      <c r="I21" s="415"/>
      <c r="J21" s="432"/>
    </row>
    <row r="22" spans="1:10" s="417" customFormat="1" x14ac:dyDescent="0.2">
      <c r="A22" s="415">
        <v>11</v>
      </c>
      <c r="B22" s="476" t="s">
        <v>250</v>
      </c>
      <c r="C22" s="429" t="s">
        <v>15</v>
      </c>
      <c r="D22" s="430"/>
      <c r="E22" s="555"/>
      <c r="F22" s="431"/>
      <c r="G22" s="502"/>
      <c r="H22" s="518"/>
      <c r="I22" s="415"/>
      <c r="J22" s="432"/>
    </row>
    <row r="23" spans="1:10" s="417" customFormat="1" x14ac:dyDescent="0.2">
      <c r="A23" s="415">
        <v>12</v>
      </c>
      <c r="B23" s="476" t="s">
        <v>250</v>
      </c>
      <c r="C23" s="429" t="s">
        <v>5</v>
      </c>
      <c r="D23" s="430"/>
      <c r="E23" s="555"/>
      <c r="F23" s="431"/>
      <c r="G23" s="501"/>
      <c r="H23" s="519"/>
      <c r="I23" s="415"/>
      <c r="J23" s="432"/>
    </row>
    <row r="24" spans="1:10" s="417" customFormat="1" x14ac:dyDescent="0.2">
      <c r="A24" s="415">
        <v>13</v>
      </c>
      <c r="B24" s="476" t="s">
        <v>251</v>
      </c>
      <c r="C24" s="429" t="s">
        <v>15</v>
      </c>
      <c r="D24" s="430"/>
      <c r="E24" s="559"/>
      <c r="F24" s="431"/>
      <c r="G24" s="502"/>
      <c r="H24" s="518"/>
      <c r="I24" s="415"/>
      <c r="J24" s="432"/>
    </row>
    <row r="25" spans="1:10" s="417" customFormat="1" x14ac:dyDescent="0.2">
      <c r="A25" s="415">
        <v>14</v>
      </c>
      <c r="B25" s="476" t="s">
        <v>251</v>
      </c>
      <c r="C25" s="429" t="s">
        <v>5</v>
      </c>
      <c r="D25" s="430"/>
      <c r="E25" s="555"/>
      <c r="G25" s="539"/>
      <c r="H25" s="543"/>
      <c r="I25" s="415"/>
      <c r="J25" s="432"/>
    </row>
    <row r="26" spans="1:10" s="417" customFormat="1" x14ac:dyDescent="0.2">
      <c r="A26" s="415">
        <v>15</v>
      </c>
      <c r="B26" s="556" t="s">
        <v>162</v>
      </c>
      <c r="C26" s="429"/>
      <c r="D26" s="434"/>
      <c r="E26" s="557"/>
      <c r="G26" s="501"/>
      <c r="H26" s="520"/>
      <c r="I26" s="415"/>
      <c r="J26" s="432"/>
    </row>
    <row r="27" spans="1:10" s="417" customFormat="1" x14ac:dyDescent="0.2">
      <c r="A27" s="415">
        <v>16</v>
      </c>
      <c r="B27" s="558" t="s">
        <v>164</v>
      </c>
      <c r="C27" s="429"/>
      <c r="D27" s="434"/>
      <c r="E27" s="557"/>
      <c r="F27" s="432"/>
      <c r="G27" s="501"/>
      <c r="H27" s="519"/>
      <c r="I27" s="415"/>
      <c r="J27" s="432"/>
    </row>
    <row r="28" spans="1:10" s="417" customFormat="1" x14ac:dyDescent="0.2">
      <c r="A28" s="415">
        <v>17</v>
      </c>
      <c r="B28" s="476" t="s">
        <v>165</v>
      </c>
      <c r="C28" s="429" t="s">
        <v>111</v>
      </c>
      <c r="D28" s="430"/>
      <c r="E28" s="555"/>
      <c r="F28" s="432"/>
      <c r="G28" s="502"/>
      <c r="H28" s="518"/>
      <c r="I28" s="415"/>
      <c r="J28" s="432"/>
    </row>
    <row r="29" spans="1:10" s="417" customFormat="1" x14ac:dyDescent="0.2">
      <c r="A29" s="415">
        <v>18</v>
      </c>
      <c r="B29" s="476" t="s">
        <v>165</v>
      </c>
      <c r="C29" s="429" t="s">
        <v>16</v>
      </c>
      <c r="D29" s="436"/>
      <c r="E29" s="555"/>
      <c r="G29" s="502"/>
      <c r="H29" s="518"/>
      <c r="I29" s="415"/>
    </row>
    <row r="30" spans="1:10" s="417" customFormat="1" x14ac:dyDescent="0.2">
      <c r="A30" s="415">
        <v>19</v>
      </c>
      <c r="B30" s="476" t="s">
        <v>165</v>
      </c>
      <c r="C30" s="429" t="s">
        <v>5</v>
      </c>
      <c r="D30" s="436"/>
      <c r="E30" s="555"/>
      <c r="G30" s="501"/>
      <c r="H30" s="519"/>
      <c r="I30" s="415"/>
    </row>
    <row r="31" spans="1:10" s="417" customFormat="1" x14ac:dyDescent="0.2">
      <c r="A31" s="415">
        <v>20</v>
      </c>
      <c r="B31" s="476" t="s">
        <v>258</v>
      </c>
      <c r="C31" s="429" t="s">
        <v>111</v>
      </c>
      <c r="D31" s="436"/>
      <c r="E31" s="555"/>
      <c r="G31" s="502"/>
      <c r="H31" s="519"/>
      <c r="I31" s="415"/>
    </row>
    <row r="32" spans="1:10" s="417" customFormat="1" x14ac:dyDescent="0.2">
      <c r="A32" s="415">
        <v>21</v>
      </c>
      <c r="B32" s="476" t="s">
        <v>258</v>
      </c>
      <c r="C32" s="429" t="s">
        <v>16</v>
      </c>
      <c r="D32" s="436"/>
      <c r="E32" s="555"/>
      <c r="G32" s="502"/>
      <c r="H32" s="519"/>
      <c r="I32" s="415"/>
    </row>
    <row r="33" spans="1:10" s="417" customFormat="1" x14ac:dyDescent="0.2">
      <c r="A33" s="415">
        <v>22</v>
      </c>
      <c r="B33" s="476" t="s">
        <v>258</v>
      </c>
      <c r="C33" s="429" t="s">
        <v>259</v>
      </c>
      <c r="D33" s="436"/>
      <c r="E33" s="555"/>
      <c r="G33" s="541"/>
      <c r="H33" s="543"/>
      <c r="I33" s="415"/>
    </row>
    <row r="34" spans="1:10" s="417" customFormat="1" x14ac:dyDescent="0.2">
      <c r="A34" s="415">
        <v>23</v>
      </c>
      <c r="B34" s="556" t="s">
        <v>162</v>
      </c>
      <c r="C34" s="429"/>
      <c r="D34" s="434"/>
      <c r="E34" s="560"/>
      <c r="F34" s="437"/>
      <c r="G34" s="501"/>
      <c r="H34" s="520"/>
      <c r="I34" s="415"/>
      <c r="J34" s="437"/>
    </row>
    <row r="35" spans="1:10" s="417" customFormat="1" x14ac:dyDescent="0.2">
      <c r="A35" s="415">
        <v>24</v>
      </c>
      <c r="B35" s="561" t="s">
        <v>167</v>
      </c>
      <c r="C35" s="429"/>
      <c r="D35" s="434"/>
      <c r="E35" s="560"/>
      <c r="F35" s="437"/>
      <c r="G35" s="501"/>
      <c r="H35" s="520"/>
      <c r="I35" s="415"/>
      <c r="J35" s="437"/>
    </row>
    <row r="36" spans="1:10" s="417" customFormat="1" x14ac:dyDescent="0.2">
      <c r="A36" s="415">
        <v>25</v>
      </c>
      <c r="B36" s="558" t="s">
        <v>252</v>
      </c>
      <c r="C36" s="429"/>
      <c r="D36" s="434"/>
      <c r="E36" s="560"/>
      <c r="F36" s="437"/>
      <c r="G36" s="501"/>
      <c r="H36" s="519"/>
      <c r="I36" s="415"/>
      <c r="J36" s="437"/>
    </row>
    <row r="37" spans="1:10" s="417" customFormat="1" x14ac:dyDescent="0.2">
      <c r="A37" s="415">
        <v>26</v>
      </c>
      <c r="B37" s="476" t="s">
        <v>253</v>
      </c>
      <c r="C37" s="429" t="s">
        <v>6</v>
      </c>
      <c r="D37" s="430"/>
      <c r="E37" s="555"/>
      <c r="F37" s="437"/>
      <c r="G37" s="502"/>
      <c r="H37" s="518"/>
      <c r="I37" s="415"/>
      <c r="J37" s="437"/>
    </row>
    <row r="38" spans="1:10" s="417" customFormat="1" x14ac:dyDescent="0.2">
      <c r="A38" s="415">
        <v>27</v>
      </c>
      <c r="B38" s="476" t="s">
        <v>168</v>
      </c>
      <c r="C38" s="429" t="s">
        <v>169</v>
      </c>
      <c r="D38" s="436"/>
      <c r="E38" s="555"/>
      <c r="G38" s="502"/>
      <c r="H38" s="518"/>
      <c r="I38" s="415"/>
    </row>
    <row r="39" spans="1:10" s="417" customFormat="1" x14ac:dyDescent="0.2">
      <c r="A39" s="415">
        <v>28</v>
      </c>
      <c r="B39" s="476" t="s">
        <v>168</v>
      </c>
      <c r="C39" s="429" t="s">
        <v>5</v>
      </c>
      <c r="D39" s="436"/>
      <c r="E39" s="555"/>
      <c r="G39" s="501"/>
      <c r="H39" s="519"/>
      <c r="I39" s="415"/>
    </row>
    <row r="40" spans="1:10" s="417" customFormat="1" x14ac:dyDescent="0.2">
      <c r="A40" s="415">
        <v>29</v>
      </c>
      <c r="B40" s="476" t="s">
        <v>254</v>
      </c>
      <c r="C40" s="429" t="s">
        <v>6</v>
      </c>
      <c r="D40" s="436"/>
      <c r="E40" s="555"/>
      <c r="G40" s="502"/>
      <c r="H40" s="518"/>
      <c r="I40" s="415"/>
    </row>
    <row r="41" spans="1:10" s="417" customFormat="1" x14ac:dyDescent="0.2">
      <c r="A41" s="415">
        <v>30</v>
      </c>
      <c r="B41" s="476" t="s">
        <v>170</v>
      </c>
      <c r="C41" s="429" t="s">
        <v>6</v>
      </c>
      <c r="D41" s="436"/>
      <c r="E41" s="555"/>
      <c r="G41" s="502"/>
      <c r="H41" s="518"/>
      <c r="I41" s="415"/>
    </row>
    <row r="42" spans="1:10" s="417" customFormat="1" x14ac:dyDescent="0.2">
      <c r="A42" s="415">
        <v>31</v>
      </c>
      <c r="B42" s="476" t="s">
        <v>171</v>
      </c>
      <c r="C42" s="429" t="s">
        <v>169</v>
      </c>
      <c r="D42" s="436"/>
      <c r="E42" s="555"/>
      <c r="G42" s="502"/>
      <c r="H42" s="518"/>
      <c r="I42" s="415"/>
    </row>
    <row r="43" spans="1:10" s="417" customFormat="1" x14ac:dyDescent="0.2">
      <c r="A43" s="415">
        <v>32</v>
      </c>
      <c r="B43" s="476" t="s">
        <v>171</v>
      </c>
      <c r="C43" s="429" t="s">
        <v>5</v>
      </c>
      <c r="D43" s="436"/>
      <c r="E43" s="555"/>
      <c r="G43" s="539"/>
      <c r="H43" s="543"/>
      <c r="I43" s="415"/>
    </row>
    <row r="44" spans="1:10" s="417" customFormat="1" x14ac:dyDescent="0.2">
      <c r="A44" s="415">
        <v>33</v>
      </c>
      <c r="B44" s="556" t="s">
        <v>162</v>
      </c>
      <c r="C44" s="429"/>
      <c r="D44" s="435"/>
      <c r="E44" s="557"/>
      <c r="G44" s="501"/>
      <c r="H44" s="520"/>
      <c r="I44" s="415"/>
    </row>
    <row r="45" spans="1:10" s="417" customFormat="1" x14ac:dyDescent="0.2">
      <c r="A45" s="415">
        <v>34</v>
      </c>
      <c r="B45" s="558" t="s">
        <v>172</v>
      </c>
      <c r="C45" s="429"/>
      <c r="D45" s="435"/>
      <c r="E45" s="557"/>
      <c r="G45" s="501"/>
      <c r="H45" s="519"/>
      <c r="I45" s="415"/>
    </row>
    <row r="46" spans="1:10" s="417" customFormat="1" x14ac:dyDescent="0.2">
      <c r="A46" s="415">
        <v>35</v>
      </c>
      <c r="B46" s="476" t="s">
        <v>173</v>
      </c>
      <c r="C46" s="429" t="s">
        <v>111</v>
      </c>
      <c r="D46" s="436"/>
      <c r="E46" s="555"/>
      <c r="G46" s="502"/>
      <c r="H46" s="518"/>
      <c r="I46" s="415"/>
    </row>
    <row r="47" spans="1:10" s="417" customFormat="1" x14ac:dyDescent="0.2">
      <c r="A47" s="415">
        <v>36</v>
      </c>
      <c r="B47" s="476" t="s">
        <v>173</v>
      </c>
      <c r="C47" s="429" t="s">
        <v>16</v>
      </c>
      <c r="D47" s="436"/>
      <c r="E47" s="555"/>
      <c r="G47" s="502"/>
      <c r="H47" s="518"/>
      <c r="I47" s="415"/>
    </row>
    <row r="48" spans="1:10" s="417" customFormat="1" x14ac:dyDescent="0.2">
      <c r="A48" s="415">
        <v>37</v>
      </c>
      <c r="B48" s="476" t="s">
        <v>173</v>
      </c>
      <c r="C48" s="429" t="s">
        <v>174</v>
      </c>
      <c r="D48" s="436"/>
      <c r="E48" s="555"/>
      <c r="G48" s="501"/>
      <c r="H48" s="519"/>
      <c r="I48" s="415"/>
    </row>
    <row r="49" spans="1:9" s="417" customFormat="1" x14ac:dyDescent="0.2">
      <c r="A49" s="415">
        <v>38</v>
      </c>
      <c r="B49" s="476" t="s">
        <v>173</v>
      </c>
      <c r="C49" s="429" t="s">
        <v>166</v>
      </c>
      <c r="D49" s="436"/>
      <c r="E49" s="555"/>
      <c r="G49" s="501"/>
      <c r="H49" s="519"/>
      <c r="I49" s="415"/>
    </row>
    <row r="50" spans="1:9" s="417" customFormat="1" x14ac:dyDescent="0.2">
      <c r="A50" s="415">
        <v>39</v>
      </c>
      <c r="B50" s="556" t="s">
        <v>162</v>
      </c>
      <c r="C50" s="429"/>
      <c r="D50" s="435"/>
      <c r="E50" s="557"/>
      <c r="G50" s="539"/>
      <c r="H50" s="540"/>
      <c r="I50" s="415"/>
    </row>
    <row r="51" spans="1:9" s="417" customFormat="1" x14ac:dyDescent="0.2">
      <c r="A51" s="415">
        <v>40</v>
      </c>
      <c r="B51" s="562" t="s">
        <v>175</v>
      </c>
      <c r="C51" s="429"/>
      <c r="D51" s="435"/>
      <c r="E51" s="557"/>
      <c r="G51" s="501"/>
      <c r="H51" s="520"/>
      <c r="I51" s="415"/>
    </row>
    <row r="52" spans="1:9" s="417" customFormat="1" x14ac:dyDescent="0.2">
      <c r="A52" s="415">
        <v>41</v>
      </c>
      <c r="B52" s="558" t="s">
        <v>17</v>
      </c>
      <c r="C52" s="429"/>
      <c r="D52" s="435"/>
      <c r="E52" s="557"/>
      <c r="G52" s="501"/>
      <c r="H52" s="519"/>
      <c r="I52" s="415"/>
    </row>
    <row r="53" spans="1:9" s="417" customFormat="1" x14ac:dyDescent="0.2">
      <c r="A53" s="415">
        <v>42</v>
      </c>
      <c r="B53" s="476" t="s">
        <v>176</v>
      </c>
      <c r="C53" s="429" t="s">
        <v>15</v>
      </c>
      <c r="D53" s="436"/>
      <c r="E53" s="557"/>
      <c r="G53" s="502"/>
      <c r="H53" s="518"/>
      <c r="I53" s="415"/>
    </row>
    <row r="54" spans="1:9" s="417" customFormat="1" x14ac:dyDescent="0.2">
      <c r="A54" s="415">
        <v>43</v>
      </c>
      <c r="B54" s="476" t="s">
        <v>177</v>
      </c>
      <c r="C54" s="429" t="s">
        <v>15</v>
      </c>
      <c r="D54" s="436"/>
      <c r="E54" s="557"/>
      <c r="G54" s="502"/>
      <c r="H54" s="518"/>
      <c r="I54" s="415"/>
    </row>
    <row r="55" spans="1:9" s="417" customFormat="1" x14ac:dyDescent="0.2">
      <c r="A55" s="415">
        <v>44</v>
      </c>
      <c r="B55" s="476" t="s">
        <v>176</v>
      </c>
      <c r="C55" s="429" t="s">
        <v>15</v>
      </c>
      <c r="D55" s="436"/>
      <c r="E55" s="557"/>
      <c r="G55" s="502"/>
      <c r="H55" s="518"/>
      <c r="I55" s="415"/>
    </row>
    <row r="56" spans="1:9" s="417" customFormat="1" x14ac:dyDescent="0.2">
      <c r="A56" s="415">
        <v>45</v>
      </c>
      <c r="B56" s="476" t="s">
        <v>178</v>
      </c>
      <c r="C56" s="429" t="s">
        <v>15</v>
      </c>
      <c r="D56" s="436"/>
      <c r="E56" s="557"/>
      <c r="G56" s="541"/>
      <c r="H56" s="542"/>
      <c r="I56" s="415"/>
    </row>
    <row r="57" spans="1:9" s="417" customFormat="1" x14ac:dyDescent="0.2">
      <c r="A57" s="415">
        <v>46</v>
      </c>
      <c r="B57" s="556" t="s">
        <v>179</v>
      </c>
      <c r="C57" s="429"/>
      <c r="D57" s="435"/>
      <c r="E57" s="557"/>
      <c r="G57" s="501"/>
      <c r="H57" s="520"/>
      <c r="I57" s="415"/>
    </row>
    <row r="58" spans="1:9" s="417" customFormat="1" x14ac:dyDescent="0.2">
      <c r="A58" s="415">
        <v>47</v>
      </c>
      <c r="B58" s="558" t="s">
        <v>67</v>
      </c>
      <c r="C58" s="429"/>
      <c r="D58" s="435"/>
      <c r="E58" s="557"/>
      <c r="G58" s="501"/>
      <c r="H58" s="519"/>
      <c r="I58" s="415"/>
    </row>
    <row r="59" spans="1:9" s="417" customFormat="1" x14ac:dyDescent="0.2">
      <c r="A59" s="415">
        <v>48</v>
      </c>
      <c r="B59" s="476" t="s">
        <v>180</v>
      </c>
      <c r="C59" s="429" t="s">
        <v>15</v>
      </c>
      <c r="D59" s="436"/>
      <c r="E59" s="557"/>
      <c r="G59" s="502"/>
      <c r="H59" s="518"/>
      <c r="I59" s="415"/>
    </row>
    <row r="60" spans="1:9" s="417" customFormat="1" x14ac:dyDescent="0.2">
      <c r="A60" s="415">
        <v>49</v>
      </c>
      <c r="B60" s="476" t="s">
        <v>181</v>
      </c>
      <c r="C60" s="429" t="s">
        <v>15</v>
      </c>
      <c r="D60" s="436"/>
      <c r="E60" s="557"/>
      <c r="G60" s="502"/>
      <c r="H60" s="518"/>
      <c r="I60" s="415"/>
    </row>
    <row r="61" spans="1:9" s="417" customFormat="1" x14ac:dyDescent="0.2">
      <c r="A61" s="415">
        <v>50</v>
      </c>
      <c r="B61" s="476" t="s">
        <v>182</v>
      </c>
      <c r="C61" s="429" t="s">
        <v>15</v>
      </c>
      <c r="D61" s="436"/>
      <c r="E61" s="557"/>
      <c r="G61" s="502"/>
      <c r="H61" s="518"/>
      <c r="I61" s="415"/>
    </row>
    <row r="62" spans="1:9" s="417" customFormat="1" x14ac:dyDescent="0.2">
      <c r="A62" s="415">
        <v>51</v>
      </c>
      <c r="B62" s="476" t="s">
        <v>182</v>
      </c>
      <c r="C62" s="429" t="s">
        <v>15</v>
      </c>
      <c r="D62" s="436"/>
      <c r="E62" s="557"/>
      <c r="G62" s="502"/>
      <c r="H62" s="518"/>
      <c r="I62" s="415"/>
    </row>
    <row r="63" spans="1:9" s="417" customFormat="1" x14ac:dyDescent="0.2">
      <c r="A63" s="415">
        <v>52</v>
      </c>
      <c r="B63" s="556" t="s">
        <v>183</v>
      </c>
      <c r="C63" s="429"/>
      <c r="D63" s="435"/>
      <c r="E63" s="557"/>
      <c r="G63" s="539"/>
      <c r="H63" s="540"/>
      <c r="I63" s="415"/>
    </row>
    <row r="64" spans="1:9" s="417" customFormat="1" ht="12" thickBot="1" x14ac:dyDescent="0.25">
      <c r="A64" s="415">
        <v>53</v>
      </c>
      <c r="B64" s="563" t="s">
        <v>184</v>
      </c>
      <c r="C64" s="535"/>
      <c r="D64" s="536"/>
      <c r="E64" s="564"/>
      <c r="G64" s="522"/>
      <c r="H64" s="523"/>
      <c r="I64" s="415"/>
    </row>
    <row r="65" spans="1:10" s="417" customFormat="1" x14ac:dyDescent="0.2">
      <c r="A65" s="415">
        <v>54</v>
      </c>
      <c r="B65" s="416"/>
      <c r="C65" s="416"/>
      <c r="D65" s="438"/>
      <c r="E65" s="439"/>
      <c r="G65" s="440"/>
      <c r="H65" s="440"/>
      <c r="I65" s="415"/>
      <c r="J65" s="441"/>
    </row>
    <row r="66" spans="1:10" s="417" customFormat="1" ht="12.75" customHeight="1" thickBot="1" x14ac:dyDescent="0.25">
      <c r="A66" s="415">
        <v>55</v>
      </c>
      <c r="B66" s="427" t="s">
        <v>18</v>
      </c>
      <c r="D66" s="428"/>
      <c r="E66" s="439"/>
      <c r="G66" s="440"/>
      <c r="H66" s="440"/>
      <c r="I66" s="415"/>
      <c r="J66" s="441"/>
    </row>
    <row r="67" spans="1:10" s="417" customFormat="1" ht="12.75" customHeight="1" x14ac:dyDescent="0.2">
      <c r="A67" s="415">
        <v>56</v>
      </c>
      <c r="B67" s="528" t="s">
        <v>19</v>
      </c>
      <c r="C67" s="529" t="s">
        <v>6</v>
      </c>
      <c r="D67" s="530"/>
      <c r="E67" s="531"/>
      <c r="F67" s="442"/>
      <c r="G67" s="524"/>
      <c r="H67" s="525"/>
      <c r="I67" s="415"/>
      <c r="J67" s="443"/>
    </row>
    <row r="68" spans="1:10" s="417" customFormat="1" x14ac:dyDescent="0.2">
      <c r="A68" s="415">
        <v>57</v>
      </c>
      <c r="B68" s="476" t="s">
        <v>19</v>
      </c>
      <c r="C68" s="429" t="s">
        <v>5</v>
      </c>
      <c r="D68" s="436"/>
      <c r="E68" s="532"/>
      <c r="F68" s="432"/>
      <c r="G68" s="501"/>
      <c r="H68" s="521"/>
      <c r="I68" s="415"/>
      <c r="J68" s="441"/>
    </row>
    <row r="69" spans="1:10" s="417" customFormat="1" x14ac:dyDescent="0.2">
      <c r="A69" s="415">
        <v>58</v>
      </c>
      <c r="B69" s="476" t="s">
        <v>20</v>
      </c>
      <c r="C69" s="429" t="s">
        <v>5</v>
      </c>
      <c r="D69" s="436"/>
      <c r="E69" s="532"/>
      <c r="F69" s="432"/>
      <c r="G69" s="501"/>
      <c r="H69" s="521"/>
      <c r="I69" s="415"/>
      <c r="J69" s="441"/>
    </row>
    <row r="70" spans="1:10" s="417" customFormat="1" ht="12.75" customHeight="1" x14ac:dyDescent="0.2">
      <c r="A70" s="415">
        <v>59</v>
      </c>
      <c r="B70" s="476" t="s">
        <v>21</v>
      </c>
      <c r="C70" s="429" t="s">
        <v>5</v>
      </c>
      <c r="D70" s="436"/>
      <c r="E70" s="532"/>
      <c r="F70" s="432"/>
      <c r="G70" s="501"/>
      <c r="H70" s="521"/>
      <c r="I70" s="415"/>
      <c r="J70" s="441"/>
    </row>
    <row r="71" spans="1:10" s="417" customFormat="1" x14ac:dyDescent="0.2">
      <c r="A71" s="415">
        <v>60</v>
      </c>
      <c r="B71" s="476" t="s">
        <v>256</v>
      </c>
      <c r="C71" s="429" t="s">
        <v>5</v>
      </c>
      <c r="D71" s="444"/>
      <c r="E71" s="533"/>
      <c r="F71" s="432"/>
      <c r="G71" s="538"/>
      <c r="H71" s="521"/>
      <c r="I71" s="415"/>
      <c r="J71" s="441"/>
    </row>
    <row r="72" spans="1:10" s="417" customFormat="1" ht="12" thickBot="1" x14ac:dyDescent="0.25">
      <c r="A72" s="415">
        <v>61</v>
      </c>
      <c r="B72" s="534" t="s">
        <v>70</v>
      </c>
      <c r="C72" s="535"/>
      <c r="D72" s="536"/>
      <c r="E72" s="537"/>
      <c r="F72" s="432"/>
      <c r="G72" s="526"/>
      <c r="H72" s="527"/>
      <c r="I72" s="415"/>
      <c r="J72" s="441"/>
    </row>
    <row r="73" spans="1:10" s="417" customFormat="1" x14ac:dyDescent="0.2">
      <c r="A73" s="415">
        <v>62</v>
      </c>
      <c r="B73" s="416"/>
      <c r="C73" s="416"/>
      <c r="D73" s="438"/>
      <c r="E73" s="445"/>
      <c r="F73" s="432"/>
      <c r="G73" s="440"/>
      <c r="H73" s="440"/>
      <c r="I73" s="415"/>
      <c r="J73" s="441"/>
    </row>
    <row r="74" spans="1:10" s="417" customFormat="1" x14ac:dyDescent="0.2">
      <c r="A74" s="415">
        <v>63</v>
      </c>
      <c r="B74" s="446" t="s">
        <v>22</v>
      </c>
      <c r="D74" s="428"/>
      <c r="G74" s="440"/>
      <c r="H74" s="440"/>
      <c r="I74" s="415"/>
      <c r="J74" s="441"/>
    </row>
    <row r="75" spans="1:10" s="417" customFormat="1" ht="12" thickBot="1" x14ac:dyDescent="0.25">
      <c r="A75" s="415">
        <v>64</v>
      </c>
      <c r="D75" s="428"/>
      <c r="I75" s="415"/>
      <c r="J75" s="441"/>
    </row>
    <row r="76" spans="1:10" s="417" customFormat="1" x14ac:dyDescent="0.2">
      <c r="A76" s="415">
        <v>65</v>
      </c>
      <c r="B76" s="528" t="s">
        <v>71</v>
      </c>
      <c r="C76" s="529"/>
      <c r="D76" s="544"/>
      <c r="E76" s="545"/>
      <c r="F76" s="545"/>
      <c r="G76" s="546"/>
      <c r="H76" s="547"/>
      <c r="I76" s="415"/>
      <c r="J76" s="447"/>
    </row>
    <row r="77" spans="1:10" s="417" customFormat="1" x14ac:dyDescent="0.2">
      <c r="A77" s="415">
        <v>66</v>
      </c>
      <c r="B77" s="476" t="s">
        <v>74</v>
      </c>
      <c r="C77" s="429"/>
      <c r="D77" s="448"/>
      <c r="E77" s="429"/>
      <c r="F77" s="448"/>
      <c r="G77" s="397"/>
      <c r="H77" s="548"/>
      <c r="I77" s="415"/>
      <c r="J77" s="447"/>
    </row>
    <row r="78" spans="1:10" s="417" customFormat="1" x14ac:dyDescent="0.2">
      <c r="A78" s="415">
        <v>67</v>
      </c>
      <c r="B78" s="476" t="s">
        <v>69</v>
      </c>
      <c r="C78" s="429"/>
      <c r="D78" s="429"/>
      <c r="E78" s="429"/>
      <c r="F78" s="429"/>
      <c r="G78" s="398"/>
      <c r="H78" s="549"/>
      <c r="I78" s="415"/>
      <c r="J78" s="449"/>
    </row>
    <row r="79" spans="1:10" s="417" customFormat="1" ht="12" thickBot="1" x14ac:dyDescent="0.25">
      <c r="A79" s="415">
        <v>68</v>
      </c>
      <c r="B79" s="550" t="s">
        <v>110</v>
      </c>
      <c r="C79" s="535"/>
      <c r="D79" s="535"/>
      <c r="E79" s="551"/>
      <c r="F79" s="535"/>
      <c r="G79" s="470"/>
      <c r="H79" s="552"/>
      <c r="I79" s="415"/>
      <c r="J79" s="450"/>
    </row>
    <row r="80" spans="1:10" s="417" customFormat="1" x14ac:dyDescent="0.2">
      <c r="A80" s="415"/>
      <c r="G80" s="441"/>
      <c r="H80" s="451"/>
      <c r="I80" s="415"/>
    </row>
    <row r="81" spans="1:10" x14ac:dyDescent="0.2">
      <c r="A81" s="452" t="s">
        <v>72</v>
      </c>
      <c r="B81" s="413" t="s">
        <v>76</v>
      </c>
      <c r="D81" s="453"/>
      <c r="G81" s="414"/>
      <c r="I81" s="415"/>
      <c r="J81" s="417"/>
    </row>
    <row r="82" spans="1:10" x14ac:dyDescent="0.2">
      <c r="A82" s="452" t="s">
        <v>73</v>
      </c>
      <c r="B82" s="413" t="s">
        <v>75</v>
      </c>
      <c r="H82" s="454"/>
      <c r="I82" s="437"/>
      <c r="J82" s="417"/>
    </row>
    <row r="83" spans="1:10" x14ac:dyDescent="0.2">
      <c r="A83" s="455"/>
      <c r="E83" s="456"/>
      <c r="I83" s="457"/>
      <c r="J83" s="417"/>
    </row>
    <row r="84" spans="1:10" x14ac:dyDescent="0.2">
      <c r="A84" s="455"/>
      <c r="E84" s="456"/>
      <c r="I84" s="458"/>
      <c r="J84" s="417"/>
    </row>
    <row r="85" spans="1:10" x14ac:dyDescent="0.2">
      <c r="A85" s="455"/>
      <c r="I85" s="417"/>
      <c r="J85" s="417"/>
    </row>
    <row r="86" spans="1:10" x14ac:dyDescent="0.2">
      <c r="A86" s="455"/>
      <c r="G86" s="454"/>
      <c r="I86" s="458"/>
      <c r="J86" s="417"/>
    </row>
    <row r="87" spans="1:10" x14ac:dyDescent="0.2">
      <c r="A87" s="455"/>
      <c r="H87" s="459"/>
      <c r="J87" s="417"/>
    </row>
    <row r="88" spans="1:10" x14ac:dyDescent="0.2">
      <c r="G88" s="460"/>
      <c r="I88" s="417"/>
      <c r="J88" s="417"/>
    </row>
    <row r="89" spans="1:10" x14ac:dyDescent="0.2">
      <c r="G89" s="461"/>
      <c r="I89" s="417"/>
      <c r="J89" s="417"/>
    </row>
    <row r="90" spans="1:10" x14ac:dyDescent="0.2">
      <c r="I90" s="417"/>
      <c r="J90" s="417"/>
    </row>
    <row r="91" spans="1:10" x14ac:dyDescent="0.2">
      <c r="I91" s="417"/>
      <c r="J91" s="417"/>
    </row>
    <row r="92" spans="1:10" x14ac:dyDescent="0.2">
      <c r="I92" s="417"/>
      <c r="J92" s="417"/>
    </row>
    <row r="93" spans="1:10" x14ac:dyDescent="0.2">
      <c r="I93" s="417"/>
      <c r="J93" s="417"/>
    </row>
    <row r="94" spans="1:10" x14ac:dyDescent="0.2">
      <c r="I94" s="417"/>
      <c r="J94" s="417"/>
    </row>
    <row r="95" spans="1:10" x14ac:dyDescent="0.2">
      <c r="I95" s="417"/>
      <c r="J95" s="417"/>
    </row>
    <row r="96" spans="1:10" x14ac:dyDescent="0.2">
      <c r="I96" s="417"/>
      <c r="J96" s="417"/>
    </row>
    <row r="97" spans="9:10" x14ac:dyDescent="0.2">
      <c r="I97" s="417"/>
      <c r="J97" s="417"/>
    </row>
    <row r="98" spans="9:10" x14ac:dyDescent="0.2">
      <c r="I98" s="417"/>
      <c r="J98" s="417"/>
    </row>
    <row r="99" spans="9:10" x14ac:dyDescent="0.2">
      <c r="I99" s="417"/>
      <c r="J99" s="417"/>
    </row>
    <row r="100" spans="9:10" x14ac:dyDescent="0.2">
      <c r="I100" s="417"/>
      <c r="J100" s="417"/>
    </row>
    <row r="101" spans="9:10" x14ac:dyDescent="0.2">
      <c r="I101" s="417"/>
      <c r="J101" s="417"/>
    </row>
    <row r="102" spans="9:10" x14ac:dyDescent="0.2">
      <c r="I102" s="417"/>
      <c r="J102" s="417"/>
    </row>
    <row r="103" spans="9:10" x14ac:dyDescent="0.2">
      <c r="I103" s="417"/>
      <c r="J103" s="417"/>
    </row>
    <row r="104" spans="9:10" x14ac:dyDescent="0.2">
      <c r="I104" s="417"/>
      <c r="J104" s="417"/>
    </row>
    <row r="105" spans="9:10" x14ac:dyDescent="0.2">
      <c r="I105" s="417"/>
      <c r="J105" s="417"/>
    </row>
    <row r="106" spans="9:10" x14ac:dyDescent="0.2">
      <c r="I106" s="417"/>
      <c r="J106" s="417"/>
    </row>
    <row r="107" spans="9:10" x14ac:dyDescent="0.2">
      <c r="I107" s="417"/>
      <c r="J107" s="417"/>
    </row>
    <row r="108" spans="9:10" x14ac:dyDescent="0.2">
      <c r="I108" s="417"/>
      <c r="J108" s="417"/>
    </row>
    <row r="109" spans="9:10" x14ac:dyDescent="0.2">
      <c r="I109" s="417"/>
      <c r="J109" s="417"/>
    </row>
    <row r="110" spans="9:10" x14ac:dyDescent="0.2">
      <c r="I110" s="417"/>
      <c r="J110" s="417"/>
    </row>
    <row r="111" spans="9:10" x14ac:dyDescent="0.2">
      <c r="I111" s="417"/>
      <c r="J111" s="417"/>
    </row>
    <row r="112" spans="9:10" x14ac:dyDescent="0.2">
      <c r="I112" s="417"/>
      <c r="J112" s="417"/>
    </row>
    <row r="113" spans="9:10" x14ac:dyDescent="0.2">
      <c r="I113" s="417"/>
      <c r="J113" s="417"/>
    </row>
    <row r="114" spans="9:10" x14ac:dyDescent="0.2">
      <c r="I114" s="417"/>
      <c r="J114" s="417"/>
    </row>
    <row r="115" spans="9:10" x14ac:dyDescent="0.2">
      <c r="I115" s="417"/>
      <c r="J115" s="417"/>
    </row>
    <row r="116" spans="9:10" x14ac:dyDescent="0.2">
      <c r="I116" s="417"/>
      <c r="J116" s="417"/>
    </row>
    <row r="117" spans="9:10" x14ac:dyDescent="0.2">
      <c r="I117" s="417"/>
      <c r="J117" s="417"/>
    </row>
    <row r="118" spans="9:10" x14ac:dyDescent="0.2">
      <c r="I118" s="417"/>
      <c r="J118" s="417"/>
    </row>
    <row r="119" spans="9:10" x14ac:dyDescent="0.2">
      <c r="I119" s="417"/>
      <c r="J119" s="417"/>
    </row>
    <row r="120" spans="9:10" x14ac:dyDescent="0.2">
      <c r="I120" s="417"/>
      <c r="J120" s="417"/>
    </row>
    <row r="121" spans="9:10" x14ac:dyDescent="0.2">
      <c r="I121" s="417"/>
      <c r="J121" s="417"/>
    </row>
    <row r="122" spans="9:10" x14ac:dyDescent="0.2">
      <c r="I122" s="417"/>
      <c r="J122" s="417"/>
    </row>
    <row r="123" spans="9:10" x14ac:dyDescent="0.2">
      <c r="I123" s="417"/>
      <c r="J123" s="417"/>
    </row>
    <row r="124" spans="9:10" x14ac:dyDescent="0.2">
      <c r="I124" s="417"/>
      <c r="J124" s="417"/>
    </row>
    <row r="125" spans="9:10" x14ac:dyDescent="0.2">
      <c r="I125" s="417"/>
      <c r="J125" s="417"/>
    </row>
    <row r="126" spans="9:10" x14ac:dyDescent="0.2">
      <c r="I126" s="417"/>
      <c r="J126" s="417"/>
    </row>
    <row r="127" spans="9:10" x14ac:dyDescent="0.2">
      <c r="I127" s="417"/>
      <c r="J127" s="417"/>
    </row>
    <row r="128" spans="9:10" x14ac:dyDescent="0.2">
      <c r="I128" s="417"/>
      <c r="J128" s="417"/>
    </row>
    <row r="129" spans="9:10" x14ac:dyDescent="0.2">
      <c r="I129" s="417"/>
      <c r="J129" s="417"/>
    </row>
    <row r="130" spans="9:10" x14ac:dyDescent="0.2">
      <c r="I130" s="417"/>
      <c r="J130" s="417"/>
    </row>
    <row r="131" spans="9:10" x14ac:dyDescent="0.2">
      <c r="I131" s="417"/>
      <c r="J131" s="417"/>
    </row>
    <row r="132" spans="9:10" x14ac:dyDescent="0.2">
      <c r="I132" s="417"/>
      <c r="J132" s="417"/>
    </row>
    <row r="133" spans="9:10" x14ac:dyDescent="0.2">
      <c r="I133" s="417"/>
      <c r="J133" s="417"/>
    </row>
    <row r="134" spans="9:10" x14ac:dyDescent="0.2">
      <c r="I134" s="417"/>
      <c r="J134" s="417"/>
    </row>
    <row r="135" spans="9:10" x14ac:dyDescent="0.2">
      <c r="I135" s="417"/>
      <c r="J135" s="417"/>
    </row>
    <row r="136" spans="9:10" x14ac:dyDescent="0.2">
      <c r="I136" s="417"/>
      <c r="J136" s="417"/>
    </row>
    <row r="137" spans="9:10" x14ac:dyDescent="0.2">
      <c r="I137" s="417"/>
      <c r="J137" s="417"/>
    </row>
    <row r="138" spans="9:10" x14ac:dyDescent="0.2">
      <c r="I138" s="417"/>
      <c r="J138" s="417"/>
    </row>
    <row r="139" spans="9:10" x14ac:dyDescent="0.2">
      <c r="I139" s="417"/>
      <c r="J139" s="417"/>
    </row>
    <row r="140" spans="9:10" x14ac:dyDescent="0.2">
      <c r="I140" s="417"/>
      <c r="J140" s="417"/>
    </row>
    <row r="141" spans="9:10" x14ac:dyDescent="0.2">
      <c r="I141" s="417"/>
      <c r="J141" s="417"/>
    </row>
    <row r="142" spans="9:10" x14ac:dyDescent="0.2">
      <c r="I142" s="417"/>
      <c r="J142" s="417"/>
    </row>
    <row r="143" spans="9:10" x14ac:dyDescent="0.2">
      <c r="I143" s="417"/>
      <c r="J143" s="417"/>
    </row>
    <row r="144" spans="9:10" x14ac:dyDescent="0.2">
      <c r="I144" s="417"/>
      <c r="J144" s="417"/>
    </row>
    <row r="145" spans="9:10" x14ac:dyDescent="0.2">
      <c r="I145" s="417"/>
      <c r="J145" s="417"/>
    </row>
    <row r="146" spans="9:10" x14ac:dyDescent="0.2">
      <c r="I146" s="417"/>
      <c r="J146" s="417"/>
    </row>
    <row r="147" spans="9:10" x14ac:dyDescent="0.2">
      <c r="I147" s="417"/>
      <c r="J147" s="417"/>
    </row>
    <row r="148" spans="9:10" x14ac:dyDescent="0.2">
      <c r="I148" s="417"/>
      <c r="J148" s="417"/>
    </row>
    <row r="149" spans="9:10" x14ac:dyDescent="0.2">
      <c r="I149" s="417"/>
      <c r="J149" s="417"/>
    </row>
    <row r="150" spans="9:10" x14ac:dyDescent="0.2">
      <c r="I150" s="417"/>
      <c r="J150" s="417"/>
    </row>
    <row r="151" spans="9:10" x14ac:dyDescent="0.2">
      <c r="I151" s="417"/>
      <c r="J151" s="417"/>
    </row>
    <row r="152" spans="9:10" x14ac:dyDescent="0.2">
      <c r="I152" s="417"/>
      <c r="J152" s="417"/>
    </row>
    <row r="153" spans="9:10" x14ac:dyDescent="0.2">
      <c r="I153" s="417"/>
      <c r="J153" s="417"/>
    </row>
    <row r="154" spans="9:10" x14ac:dyDescent="0.2">
      <c r="I154" s="417"/>
      <c r="J154" s="417"/>
    </row>
    <row r="155" spans="9:10" x14ac:dyDescent="0.2">
      <c r="I155" s="417"/>
      <c r="J155" s="417"/>
    </row>
    <row r="156" spans="9:10" x14ac:dyDescent="0.2">
      <c r="I156" s="417"/>
      <c r="J156" s="417"/>
    </row>
    <row r="157" spans="9:10" x14ac:dyDescent="0.2">
      <c r="I157" s="417"/>
      <c r="J157" s="417"/>
    </row>
    <row r="158" spans="9:10" x14ac:dyDescent="0.2">
      <c r="I158" s="417"/>
      <c r="J158" s="417"/>
    </row>
    <row r="159" spans="9:10" x14ac:dyDescent="0.2">
      <c r="I159" s="417"/>
      <c r="J159" s="417"/>
    </row>
    <row r="160" spans="9:10" x14ac:dyDescent="0.2">
      <c r="I160" s="417"/>
      <c r="J160" s="417"/>
    </row>
    <row r="161" spans="9:10" x14ac:dyDescent="0.2">
      <c r="I161" s="417"/>
      <c r="J161" s="417"/>
    </row>
    <row r="162" spans="9:10" x14ac:dyDescent="0.2">
      <c r="I162" s="417"/>
      <c r="J162" s="417"/>
    </row>
    <row r="163" spans="9:10" x14ac:dyDescent="0.2">
      <c r="I163" s="417"/>
      <c r="J163" s="417"/>
    </row>
    <row r="164" spans="9:10" x14ac:dyDescent="0.2">
      <c r="I164" s="417"/>
      <c r="J164" s="417"/>
    </row>
    <row r="165" spans="9:10" x14ac:dyDescent="0.2">
      <c r="I165" s="417"/>
      <c r="J165" s="417"/>
    </row>
    <row r="166" spans="9:10" x14ac:dyDescent="0.2">
      <c r="I166" s="417"/>
      <c r="J166" s="417"/>
    </row>
    <row r="167" spans="9:10" x14ac:dyDescent="0.2">
      <c r="I167" s="417"/>
      <c r="J167" s="417"/>
    </row>
    <row r="168" spans="9:10" x14ac:dyDescent="0.2">
      <c r="I168" s="417"/>
      <c r="J168" s="417"/>
    </row>
    <row r="169" spans="9:10" x14ac:dyDescent="0.2">
      <c r="I169" s="417"/>
      <c r="J169" s="417"/>
    </row>
    <row r="170" spans="9:10" x14ac:dyDescent="0.2">
      <c r="I170" s="417"/>
      <c r="J170" s="417"/>
    </row>
    <row r="171" spans="9:10" x14ac:dyDescent="0.2">
      <c r="I171" s="417"/>
      <c r="J171" s="417"/>
    </row>
    <row r="172" spans="9:10" x14ac:dyDescent="0.2">
      <c r="I172" s="417"/>
      <c r="J172" s="417"/>
    </row>
    <row r="173" spans="9:10" x14ac:dyDescent="0.2">
      <c r="I173" s="417"/>
      <c r="J173" s="417"/>
    </row>
    <row r="174" spans="9:10" x14ac:dyDescent="0.2">
      <c r="I174" s="417"/>
      <c r="J174" s="417"/>
    </row>
    <row r="175" spans="9:10" x14ac:dyDescent="0.2">
      <c r="I175" s="417"/>
      <c r="J175" s="417"/>
    </row>
    <row r="176" spans="9:10" x14ac:dyDescent="0.2">
      <c r="I176" s="417"/>
      <c r="J176" s="417"/>
    </row>
    <row r="177" spans="9:10" x14ac:dyDescent="0.2">
      <c r="I177" s="417"/>
      <c r="J177" s="417"/>
    </row>
    <row r="178" spans="9:10" x14ac:dyDescent="0.2">
      <c r="I178" s="417"/>
      <c r="J178" s="417"/>
    </row>
    <row r="179" spans="9:10" x14ac:dyDescent="0.2">
      <c r="I179" s="417"/>
      <c r="J179" s="417"/>
    </row>
    <row r="180" spans="9:10" x14ac:dyDescent="0.2">
      <c r="I180" s="417"/>
      <c r="J180" s="417"/>
    </row>
    <row r="181" spans="9:10" x14ac:dyDescent="0.2">
      <c r="I181" s="417"/>
      <c r="J181" s="417"/>
    </row>
    <row r="182" spans="9:10" x14ac:dyDescent="0.2">
      <c r="I182" s="417"/>
      <c r="J182" s="417"/>
    </row>
    <row r="183" spans="9:10" x14ac:dyDescent="0.2">
      <c r="I183" s="417"/>
      <c r="J183" s="417"/>
    </row>
    <row r="184" spans="9:10" x14ac:dyDescent="0.2">
      <c r="I184" s="417"/>
      <c r="J184" s="417"/>
    </row>
    <row r="185" spans="9:10" x14ac:dyDescent="0.2">
      <c r="I185" s="417"/>
      <c r="J185" s="417"/>
    </row>
    <row r="186" spans="9:10" x14ac:dyDescent="0.2">
      <c r="I186" s="417"/>
      <c r="J186" s="417"/>
    </row>
    <row r="187" spans="9:10" x14ac:dyDescent="0.2">
      <c r="I187" s="417"/>
      <c r="J187" s="417"/>
    </row>
    <row r="188" spans="9:10" x14ac:dyDescent="0.2">
      <c r="I188" s="417"/>
      <c r="J188" s="417"/>
    </row>
    <row r="189" spans="9:10" x14ac:dyDescent="0.2">
      <c r="I189" s="417"/>
      <c r="J189" s="417"/>
    </row>
    <row r="190" spans="9:10" x14ac:dyDescent="0.2">
      <c r="I190" s="417"/>
      <c r="J190" s="417"/>
    </row>
    <row r="191" spans="9:10" x14ac:dyDescent="0.2">
      <c r="I191" s="417"/>
      <c r="J191" s="417"/>
    </row>
    <row r="192" spans="9:10" x14ac:dyDescent="0.2">
      <c r="I192" s="417"/>
      <c r="J192" s="417"/>
    </row>
    <row r="193" spans="9:10" x14ac:dyDescent="0.2">
      <c r="I193" s="417"/>
      <c r="J193" s="417"/>
    </row>
    <row r="194" spans="9:10" x14ac:dyDescent="0.2">
      <c r="I194" s="417"/>
      <c r="J194" s="417"/>
    </row>
    <row r="195" spans="9:10" x14ac:dyDescent="0.2">
      <c r="I195" s="417"/>
      <c r="J195" s="417"/>
    </row>
    <row r="196" spans="9:10" x14ac:dyDescent="0.2">
      <c r="I196" s="417"/>
      <c r="J196" s="417"/>
    </row>
    <row r="197" spans="9:10" x14ac:dyDescent="0.2">
      <c r="I197" s="417"/>
      <c r="J197" s="417"/>
    </row>
    <row r="198" spans="9:10" x14ac:dyDescent="0.2">
      <c r="I198" s="417"/>
      <c r="J198" s="417"/>
    </row>
    <row r="199" spans="9:10" x14ac:dyDescent="0.2">
      <c r="I199" s="417"/>
      <c r="J199" s="417"/>
    </row>
    <row r="200" spans="9:10" x14ac:dyDescent="0.2">
      <c r="I200" s="417"/>
      <c r="J200" s="417"/>
    </row>
    <row r="201" spans="9:10" x14ac:dyDescent="0.2">
      <c r="I201" s="417"/>
      <c r="J201" s="417"/>
    </row>
    <row r="202" spans="9:10" x14ac:dyDescent="0.2">
      <c r="I202" s="417"/>
      <c r="J202" s="417"/>
    </row>
    <row r="203" spans="9:10" x14ac:dyDescent="0.2">
      <c r="I203" s="417"/>
      <c r="J203" s="417"/>
    </row>
    <row r="204" spans="9:10" x14ac:dyDescent="0.2">
      <c r="I204" s="417"/>
      <c r="J204" s="417"/>
    </row>
    <row r="205" spans="9:10" x14ac:dyDescent="0.2">
      <c r="I205" s="417"/>
      <c r="J205" s="417"/>
    </row>
    <row r="206" spans="9:10" x14ac:dyDescent="0.2">
      <c r="I206" s="417"/>
      <c r="J206" s="417"/>
    </row>
    <row r="207" spans="9:10" x14ac:dyDescent="0.2">
      <c r="I207" s="417"/>
      <c r="J207" s="417"/>
    </row>
    <row r="208" spans="9:10" x14ac:dyDescent="0.2">
      <c r="I208" s="417"/>
      <c r="J208" s="417"/>
    </row>
    <row r="209" spans="9:10" x14ac:dyDescent="0.2">
      <c r="I209" s="417"/>
      <c r="J209" s="417"/>
    </row>
    <row r="210" spans="9:10" x14ac:dyDescent="0.2">
      <c r="I210" s="417"/>
      <c r="J210" s="417"/>
    </row>
    <row r="211" spans="9:10" x14ac:dyDescent="0.2">
      <c r="I211" s="417"/>
      <c r="J211" s="417"/>
    </row>
    <row r="212" spans="9:10" x14ac:dyDescent="0.2">
      <c r="I212" s="417"/>
      <c r="J212" s="417"/>
    </row>
    <row r="213" spans="9:10" x14ac:dyDescent="0.2">
      <c r="I213" s="417"/>
      <c r="J213" s="417"/>
    </row>
    <row r="214" spans="9:10" x14ac:dyDescent="0.2">
      <c r="I214" s="417"/>
      <c r="J214" s="417"/>
    </row>
    <row r="215" spans="9:10" x14ac:dyDescent="0.2">
      <c r="I215" s="417"/>
      <c r="J215" s="417"/>
    </row>
    <row r="216" spans="9:10" x14ac:dyDescent="0.2">
      <c r="I216" s="417"/>
      <c r="J216" s="417"/>
    </row>
    <row r="217" spans="9:10" x14ac:dyDescent="0.2">
      <c r="I217" s="417"/>
      <c r="J217" s="417"/>
    </row>
    <row r="218" spans="9:10" x14ac:dyDescent="0.2">
      <c r="I218" s="417"/>
      <c r="J218" s="417"/>
    </row>
    <row r="219" spans="9:10" x14ac:dyDescent="0.2">
      <c r="I219" s="417"/>
      <c r="J219" s="417"/>
    </row>
    <row r="220" spans="9:10" x14ac:dyDescent="0.2">
      <c r="I220" s="417"/>
      <c r="J220" s="417"/>
    </row>
    <row r="221" spans="9:10" x14ac:dyDescent="0.2">
      <c r="I221" s="417"/>
      <c r="J221" s="417"/>
    </row>
    <row r="222" spans="9:10" x14ac:dyDescent="0.2">
      <c r="I222" s="417"/>
      <c r="J222" s="417"/>
    </row>
    <row r="223" spans="9:10" x14ac:dyDescent="0.2">
      <c r="I223" s="417"/>
      <c r="J223" s="417"/>
    </row>
    <row r="224" spans="9:10" x14ac:dyDescent="0.2">
      <c r="I224" s="417"/>
      <c r="J224" s="417"/>
    </row>
    <row r="225" spans="9:10" x14ac:dyDescent="0.2">
      <c r="I225" s="417"/>
      <c r="J225" s="417"/>
    </row>
    <row r="226" spans="9:10" x14ac:dyDescent="0.2">
      <c r="I226" s="417"/>
      <c r="J226" s="417"/>
    </row>
    <row r="227" spans="9:10" x14ac:dyDescent="0.2">
      <c r="I227" s="417"/>
      <c r="J227" s="417"/>
    </row>
    <row r="228" spans="9:10" x14ac:dyDescent="0.2">
      <c r="I228" s="417"/>
      <c r="J228" s="417"/>
    </row>
    <row r="229" spans="9:10" x14ac:dyDescent="0.2">
      <c r="I229" s="417"/>
      <c r="J229" s="417"/>
    </row>
    <row r="230" spans="9:10" x14ac:dyDescent="0.2">
      <c r="I230" s="417"/>
      <c r="J230" s="417"/>
    </row>
    <row r="231" spans="9:10" x14ac:dyDescent="0.2">
      <c r="I231" s="417"/>
      <c r="J231" s="417"/>
    </row>
    <row r="232" spans="9:10" x14ac:dyDescent="0.2">
      <c r="I232" s="417"/>
      <c r="J232" s="417"/>
    </row>
    <row r="233" spans="9:10" x14ac:dyDescent="0.2">
      <c r="I233" s="417"/>
      <c r="J233" s="417"/>
    </row>
    <row r="234" spans="9:10" x14ac:dyDescent="0.2">
      <c r="I234" s="417"/>
      <c r="J234" s="417"/>
    </row>
    <row r="235" spans="9:10" x14ac:dyDescent="0.2">
      <c r="I235" s="417"/>
      <c r="J235" s="417"/>
    </row>
    <row r="236" spans="9:10" x14ac:dyDescent="0.2">
      <c r="I236" s="417"/>
      <c r="J236" s="417"/>
    </row>
    <row r="237" spans="9:10" x14ac:dyDescent="0.2">
      <c r="I237" s="417"/>
      <c r="J237" s="417"/>
    </row>
    <row r="238" spans="9:10" x14ac:dyDescent="0.2">
      <c r="I238" s="417"/>
      <c r="J238" s="417"/>
    </row>
    <row r="239" spans="9:10" x14ac:dyDescent="0.2">
      <c r="I239" s="417"/>
      <c r="J239" s="417"/>
    </row>
    <row r="240" spans="9:10" x14ac:dyDescent="0.2">
      <c r="I240" s="417"/>
      <c r="J240" s="417"/>
    </row>
    <row r="241" spans="9:10" x14ac:dyDescent="0.2">
      <c r="I241" s="417"/>
      <c r="J241" s="417"/>
    </row>
    <row r="242" spans="9:10" x14ac:dyDescent="0.2">
      <c r="I242" s="417"/>
      <c r="J242" s="417"/>
    </row>
    <row r="243" spans="9:10" x14ac:dyDescent="0.2">
      <c r="I243" s="417"/>
      <c r="J243" s="417"/>
    </row>
    <row r="244" spans="9:10" x14ac:dyDescent="0.2">
      <c r="I244" s="417"/>
      <c r="J244" s="417"/>
    </row>
    <row r="245" spans="9:10" x14ac:dyDescent="0.2">
      <c r="I245" s="417"/>
      <c r="J245" s="417"/>
    </row>
    <row r="246" spans="9:10" x14ac:dyDescent="0.2">
      <c r="I246" s="417"/>
      <c r="J246" s="417"/>
    </row>
    <row r="247" spans="9:10" x14ac:dyDescent="0.2">
      <c r="I247" s="417"/>
      <c r="J247" s="417"/>
    </row>
    <row r="248" spans="9:10" x14ac:dyDescent="0.2">
      <c r="I248" s="417"/>
      <c r="J248" s="417"/>
    </row>
    <row r="249" spans="9:10" x14ac:dyDescent="0.2">
      <c r="I249" s="417"/>
      <c r="J249" s="417"/>
    </row>
    <row r="250" spans="9:10" x14ac:dyDescent="0.2">
      <c r="I250" s="417"/>
      <c r="J250" s="417"/>
    </row>
    <row r="251" spans="9:10" x14ac:dyDescent="0.2">
      <c r="I251" s="417"/>
      <c r="J251" s="417"/>
    </row>
    <row r="252" spans="9:10" x14ac:dyDescent="0.2">
      <c r="I252" s="417"/>
      <c r="J252" s="417"/>
    </row>
    <row r="253" spans="9:10" x14ac:dyDescent="0.2">
      <c r="I253" s="417"/>
      <c r="J253" s="417"/>
    </row>
    <row r="254" spans="9:10" x14ac:dyDescent="0.2">
      <c r="I254" s="417"/>
      <c r="J254" s="417"/>
    </row>
    <row r="255" spans="9:10" x14ac:dyDescent="0.2">
      <c r="I255" s="417"/>
      <c r="J255" s="417"/>
    </row>
    <row r="256" spans="9:10" x14ac:dyDescent="0.2">
      <c r="I256" s="417"/>
      <c r="J256" s="417"/>
    </row>
    <row r="257" spans="9:10" x14ac:dyDescent="0.2">
      <c r="I257" s="417"/>
      <c r="J257" s="417"/>
    </row>
    <row r="258" spans="9:10" x14ac:dyDescent="0.2">
      <c r="I258" s="417"/>
      <c r="J258" s="417"/>
    </row>
    <row r="259" spans="9:10" x14ac:dyDescent="0.2">
      <c r="I259" s="417"/>
      <c r="J259" s="417"/>
    </row>
    <row r="260" spans="9:10" x14ac:dyDescent="0.2">
      <c r="I260" s="417"/>
      <c r="J260" s="417"/>
    </row>
    <row r="261" spans="9:10" x14ac:dyDescent="0.2">
      <c r="I261" s="417"/>
      <c r="J261" s="417"/>
    </row>
    <row r="262" spans="9:10" x14ac:dyDescent="0.2">
      <c r="I262" s="417"/>
      <c r="J262" s="417"/>
    </row>
    <row r="263" spans="9:10" x14ac:dyDescent="0.2">
      <c r="I263" s="417"/>
      <c r="J263" s="417"/>
    </row>
    <row r="264" spans="9:10" x14ac:dyDescent="0.2">
      <c r="I264" s="417"/>
      <c r="J264" s="417"/>
    </row>
    <row r="265" spans="9:10" x14ac:dyDescent="0.2">
      <c r="I265" s="417"/>
      <c r="J265" s="417"/>
    </row>
    <row r="266" spans="9:10" x14ac:dyDescent="0.2">
      <c r="I266" s="417"/>
      <c r="J266" s="417"/>
    </row>
    <row r="267" spans="9:10" x14ac:dyDescent="0.2">
      <c r="I267" s="417"/>
      <c r="J267" s="417"/>
    </row>
    <row r="268" spans="9:10" x14ac:dyDescent="0.2">
      <c r="I268" s="417"/>
      <c r="J268" s="417"/>
    </row>
    <row r="269" spans="9:10" x14ac:dyDescent="0.2">
      <c r="I269" s="417"/>
      <c r="J269" s="417"/>
    </row>
    <row r="270" spans="9:10" x14ac:dyDescent="0.2">
      <c r="I270" s="417"/>
      <c r="J270" s="417"/>
    </row>
    <row r="271" spans="9:10" x14ac:dyDescent="0.2">
      <c r="I271" s="417"/>
      <c r="J271" s="417"/>
    </row>
    <row r="272" spans="9:10" x14ac:dyDescent="0.2">
      <c r="I272" s="417"/>
      <c r="J272" s="417"/>
    </row>
    <row r="273" spans="9:10" x14ac:dyDescent="0.2">
      <c r="I273" s="417"/>
      <c r="J273" s="417"/>
    </row>
    <row r="274" spans="9:10" x14ac:dyDescent="0.2">
      <c r="I274" s="417"/>
      <c r="J274" s="417"/>
    </row>
    <row r="275" spans="9:10" x14ac:dyDescent="0.2">
      <c r="I275" s="417"/>
      <c r="J275" s="417"/>
    </row>
    <row r="276" spans="9:10" x14ac:dyDescent="0.2">
      <c r="I276" s="417"/>
      <c r="J276" s="417"/>
    </row>
    <row r="277" spans="9:10" x14ac:dyDescent="0.2">
      <c r="I277" s="417"/>
      <c r="J277" s="417"/>
    </row>
    <row r="278" spans="9:10" x14ac:dyDescent="0.2">
      <c r="I278" s="417"/>
      <c r="J278" s="417"/>
    </row>
    <row r="279" spans="9:10" x14ac:dyDescent="0.2">
      <c r="I279" s="417"/>
      <c r="J279" s="417"/>
    </row>
    <row r="280" spans="9:10" x14ac:dyDescent="0.2">
      <c r="I280" s="417"/>
      <c r="J280" s="417"/>
    </row>
    <row r="281" spans="9:10" x14ac:dyDescent="0.2">
      <c r="I281" s="417"/>
      <c r="J281" s="417"/>
    </row>
    <row r="282" spans="9:10" x14ac:dyDescent="0.2">
      <c r="I282" s="417"/>
      <c r="J282" s="417"/>
    </row>
    <row r="283" spans="9:10" x14ac:dyDescent="0.2">
      <c r="I283" s="417"/>
      <c r="J283" s="417"/>
    </row>
    <row r="284" spans="9:10" x14ac:dyDescent="0.2">
      <c r="I284" s="417"/>
      <c r="J284" s="417"/>
    </row>
    <row r="285" spans="9:10" x14ac:dyDescent="0.2">
      <c r="I285" s="417"/>
      <c r="J285" s="417"/>
    </row>
    <row r="286" spans="9:10" x14ac:dyDescent="0.2">
      <c r="I286" s="417"/>
      <c r="J286" s="417"/>
    </row>
    <row r="287" spans="9:10" x14ac:dyDescent="0.2">
      <c r="I287" s="417"/>
      <c r="J287" s="417"/>
    </row>
    <row r="288" spans="9:10" x14ac:dyDescent="0.2">
      <c r="I288" s="417"/>
      <c r="J288" s="417"/>
    </row>
    <row r="289" spans="9:10" x14ac:dyDescent="0.2">
      <c r="I289" s="417"/>
      <c r="J289" s="417"/>
    </row>
    <row r="290" spans="9:10" x14ac:dyDescent="0.2">
      <c r="I290" s="417"/>
      <c r="J290" s="417"/>
    </row>
    <row r="291" spans="9:10" x14ac:dyDescent="0.2">
      <c r="I291" s="417"/>
      <c r="J291" s="417"/>
    </row>
    <row r="292" spans="9:10" x14ac:dyDescent="0.2">
      <c r="I292" s="417"/>
      <c r="J292" s="417"/>
    </row>
    <row r="293" spans="9:10" x14ac:dyDescent="0.2">
      <c r="I293" s="417"/>
      <c r="J293" s="417"/>
    </row>
    <row r="294" spans="9:10" x14ac:dyDescent="0.2">
      <c r="I294" s="417"/>
      <c r="J294" s="417"/>
    </row>
    <row r="295" spans="9:10" x14ac:dyDescent="0.2">
      <c r="I295" s="417"/>
      <c r="J295" s="417"/>
    </row>
    <row r="296" spans="9:10" x14ac:dyDescent="0.2">
      <c r="I296" s="417"/>
      <c r="J296" s="417"/>
    </row>
    <row r="297" spans="9:10" x14ac:dyDescent="0.2">
      <c r="I297" s="417"/>
      <c r="J297" s="417"/>
    </row>
    <row r="298" spans="9:10" x14ac:dyDescent="0.2">
      <c r="I298" s="417"/>
      <c r="J298" s="417"/>
    </row>
    <row r="299" spans="9:10" x14ac:dyDescent="0.2">
      <c r="I299" s="417"/>
      <c r="J299" s="417"/>
    </row>
    <row r="300" spans="9:10" x14ac:dyDescent="0.2">
      <c r="I300" s="417"/>
      <c r="J300" s="417"/>
    </row>
    <row r="301" spans="9:10" x14ac:dyDescent="0.2">
      <c r="I301" s="417"/>
      <c r="J301" s="417"/>
    </row>
    <row r="302" spans="9:10" x14ac:dyDescent="0.2">
      <c r="I302" s="417"/>
      <c r="J302" s="417"/>
    </row>
    <row r="303" spans="9:10" x14ac:dyDescent="0.2">
      <c r="I303" s="417"/>
      <c r="J303" s="417"/>
    </row>
    <row r="304" spans="9:10" x14ac:dyDescent="0.2">
      <c r="I304" s="417"/>
      <c r="J304" s="417"/>
    </row>
    <row r="305" spans="9:10" x14ac:dyDescent="0.2">
      <c r="I305" s="417"/>
      <c r="J305" s="417"/>
    </row>
    <row r="306" spans="9:10" x14ac:dyDescent="0.2">
      <c r="I306" s="417"/>
      <c r="J306" s="417"/>
    </row>
    <row r="307" spans="9:10" x14ac:dyDescent="0.2">
      <c r="I307" s="417"/>
      <c r="J307" s="417"/>
    </row>
    <row r="308" spans="9:10" x14ac:dyDescent="0.2">
      <c r="I308" s="417"/>
      <c r="J308" s="417"/>
    </row>
    <row r="309" spans="9:10" x14ac:dyDescent="0.2">
      <c r="I309" s="417"/>
      <c r="J309" s="417"/>
    </row>
    <row r="310" spans="9:10" x14ac:dyDescent="0.2">
      <c r="I310" s="417"/>
      <c r="J310" s="417"/>
    </row>
    <row r="311" spans="9:10" x14ac:dyDescent="0.2">
      <c r="I311" s="417"/>
      <c r="J311" s="417"/>
    </row>
    <row r="312" spans="9:10" x14ac:dyDescent="0.2">
      <c r="I312" s="417"/>
      <c r="J312" s="417"/>
    </row>
    <row r="313" spans="9:10" x14ac:dyDescent="0.2">
      <c r="I313" s="417"/>
      <c r="J313" s="417"/>
    </row>
    <row r="314" spans="9:10" x14ac:dyDescent="0.2">
      <c r="I314" s="417"/>
      <c r="J314" s="417"/>
    </row>
    <row r="315" spans="9:10" x14ac:dyDescent="0.2">
      <c r="I315" s="417"/>
      <c r="J315" s="417"/>
    </row>
    <row r="316" spans="9:10" x14ac:dyDescent="0.2">
      <c r="I316" s="417"/>
      <c r="J316" s="417"/>
    </row>
    <row r="317" spans="9:10" x14ac:dyDescent="0.2">
      <c r="I317" s="417"/>
      <c r="J317" s="417"/>
    </row>
    <row r="318" spans="9:10" x14ac:dyDescent="0.2">
      <c r="I318" s="417"/>
      <c r="J318" s="417"/>
    </row>
    <row r="319" spans="9:10" x14ac:dyDescent="0.2">
      <c r="I319" s="417"/>
      <c r="J319" s="417"/>
    </row>
    <row r="320" spans="9:10" x14ac:dyDescent="0.2">
      <c r="I320" s="417"/>
      <c r="J320" s="417"/>
    </row>
    <row r="321" spans="9:10" x14ac:dyDescent="0.2">
      <c r="I321" s="417"/>
      <c r="J321" s="417"/>
    </row>
    <row r="322" spans="9:10" x14ac:dyDescent="0.2">
      <c r="I322" s="417"/>
      <c r="J322" s="417"/>
    </row>
    <row r="323" spans="9:10" x14ac:dyDescent="0.2">
      <c r="I323" s="417"/>
      <c r="J323" s="417"/>
    </row>
    <row r="324" spans="9:10" x14ac:dyDescent="0.2">
      <c r="I324" s="417"/>
      <c r="J324" s="417"/>
    </row>
    <row r="325" spans="9:10" x14ac:dyDescent="0.2">
      <c r="I325" s="417"/>
      <c r="J325" s="417"/>
    </row>
    <row r="326" spans="9:10" x14ac:dyDescent="0.2">
      <c r="I326" s="417"/>
      <c r="J326" s="417"/>
    </row>
    <row r="327" spans="9:10" x14ac:dyDescent="0.2">
      <c r="I327" s="417"/>
      <c r="J327" s="417"/>
    </row>
    <row r="328" spans="9:10" x14ac:dyDescent="0.2">
      <c r="I328" s="417"/>
      <c r="J328" s="417"/>
    </row>
    <row r="329" spans="9:10" x14ac:dyDescent="0.2">
      <c r="I329" s="417"/>
      <c r="J329" s="417"/>
    </row>
    <row r="330" spans="9:10" x14ac:dyDescent="0.2">
      <c r="I330" s="417"/>
      <c r="J330" s="417"/>
    </row>
    <row r="331" spans="9:10" x14ac:dyDescent="0.2">
      <c r="I331" s="417"/>
      <c r="J331" s="417"/>
    </row>
    <row r="332" spans="9:10" x14ac:dyDescent="0.2">
      <c r="I332" s="417"/>
      <c r="J332" s="417"/>
    </row>
    <row r="333" spans="9:10" x14ac:dyDescent="0.2">
      <c r="I333" s="417"/>
      <c r="J333" s="417"/>
    </row>
    <row r="334" spans="9:10" x14ac:dyDescent="0.2">
      <c r="I334" s="417"/>
      <c r="J334" s="417"/>
    </row>
    <row r="335" spans="9:10" x14ac:dyDescent="0.2">
      <c r="I335" s="417"/>
      <c r="J335" s="417"/>
    </row>
    <row r="336" spans="9:10" x14ac:dyDescent="0.2">
      <c r="I336" s="417"/>
      <c r="J336" s="417"/>
    </row>
    <row r="337" spans="9:10" x14ac:dyDescent="0.2">
      <c r="I337" s="417"/>
      <c r="J337" s="417"/>
    </row>
    <row r="338" spans="9:10" x14ac:dyDescent="0.2">
      <c r="I338" s="417"/>
      <c r="J338" s="417"/>
    </row>
    <row r="339" spans="9:10" x14ac:dyDescent="0.2">
      <c r="I339" s="417"/>
      <c r="J339" s="417"/>
    </row>
    <row r="340" spans="9:10" x14ac:dyDescent="0.2">
      <c r="I340" s="417"/>
      <c r="J340" s="417"/>
    </row>
    <row r="341" spans="9:10" x14ac:dyDescent="0.2">
      <c r="I341" s="417"/>
      <c r="J341" s="417"/>
    </row>
    <row r="342" spans="9:10" x14ac:dyDescent="0.2">
      <c r="I342" s="417"/>
      <c r="J342" s="417"/>
    </row>
    <row r="343" spans="9:10" x14ac:dyDescent="0.2">
      <c r="I343" s="417"/>
      <c r="J343" s="417"/>
    </row>
    <row r="344" spans="9:10" x14ac:dyDescent="0.2">
      <c r="I344" s="417"/>
      <c r="J344" s="417"/>
    </row>
    <row r="345" spans="9:10" x14ac:dyDescent="0.2">
      <c r="I345" s="417"/>
      <c r="J345" s="417"/>
    </row>
    <row r="346" spans="9:10" x14ac:dyDescent="0.2">
      <c r="I346" s="417"/>
      <c r="J346" s="417"/>
    </row>
    <row r="347" spans="9:10" x14ac:dyDescent="0.2">
      <c r="I347" s="417"/>
      <c r="J347" s="417"/>
    </row>
    <row r="348" spans="9:10" x14ac:dyDescent="0.2">
      <c r="I348" s="417"/>
      <c r="J348" s="417"/>
    </row>
    <row r="349" spans="9:10" x14ac:dyDescent="0.2">
      <c r="I349" s="417"/>
      <c r="J349" s="417"/>
    </row>
    <row r="350" spans="9:10" x14ac:dyDescent="0.2">
      <c r="I350" s="417"/>
      <c r="J350" s="417"/>
    </row>
    <row r="351" spans="9:10" x14ac:dyDescent="0.2">
      <c r="I351" s="417"/>
      <c r="J351" s="417"/>
    </row>
    <row r="352" spans="9:10" x14ac:dyDescent="0.2">
      <c r="I352" s="417"/>
      <c r="J352" s="417"/>
    </row>
    <row r="353" spans="9:10" x14ac:dyDescent="0.2">
      <c r="I353" s="417"/>
      <c r="J353" s="417"/>
    </row>
    <row r="354" spans="9:10" x14ac:dyDescent="0.2">
      <c r="I354" s="417"/>
      <c r="J354" s="417"/>
    </row>
    <row r="355" spans="9:10" x14ac:dyDescent="0.2">
      <c r="I355" s="417"/>
      <c r="J355" s="417"/>
    </row>
    <row r="356" spans="9:10" x14ac:dyDescent="0.2">
      <c r="I356" s="417"/>
      <c r="J356" s="417"/>
    </row>
    <row r="357" spans="9:10" x14ac:dyDescent="0.2">
      <c r="I357" s="417"/>
      <c r="J357" s="417"/>
    </row>
    <row r="358" spans="9:10" x14ac:dyDescent="0.2">
      <c r="I358" s="417"/>
      <c r="J358" s="417"/>
    </row>
    <row r="359" spans="9:10" x14ac:dyDescent="0.2">
      <c r="I359" s="417"/>
      <c r="J359" s="417"/>
    </row>
    <row r="360" spans="9:10" x14ac:dyDescent="0.2">
      <c r="I360" s="417"/>
      <c r="J360" s="417"/>
    </row>
    <row r="361" spans="9:10" x14ac:dyDescent="0.2">
      <c r="I361" s="417"/>
      <c r="J361" s="417"/>
    </row>
    <row r="362" spans="9:10" x14ac:dyDescent="0.2">
      <c r="I362" s="417"/>
      <c r="J362" s="417"/>
    </row>
    <row r="363" spans="9:10" x14ac:dyDescent="0.2">
      <c r="I363" s="417"/>
      <c r="J363" s="417"/>
    </row>
    <row r="364" spans="9:10" x14ac:dyDescent="0.2">
      <c r="I364" s="417"/>
      <c r="J364" s="417"/>
    </row>
    <row r="365" spans="9:10" x14ac:dyDescent="0.2">
      <c r="I365" s="417"/>
      <c r="J365" s="417"/>
    </row>
    <row r="366" spans="9:10" x14ac:dyDescent="0.2">
      <c r="I366" s="417"/>
      <c r="J366" s="417"/>
    </row>
    <row r="367" spans="9:10" x14ac:dyDescent="0.2">
      <c r="I367" s="417"/>
      <c r="J367" s="417"/>
    </row>
    <row r="368" spans="9:10" x14ac:dyDescent="0.2">
      <c r="I368" s="417"/>
      <c r="J368" s="417"/>
    </row>
    <row r="369" spans="9:10" x14ac:dyDescent="0.2">
      <c r="I369" s="417"/>
      <c r="J369" s="417"/>
    </row>
    <row r="370" spans="9:10" x14ac:dyDescent="0.2">
      <c r="I370" s="417"/>
      <c r="J370" s="417"/>
    </row>
    <row r="371" spans="9:10" x14ac:dyDescent="0.2">
      <c r="I371" s="417"/>
      <c r="J371" s="417"/>
    </row>
    <row r="372" spans="9:10" x14ac:dyDescent="0.2">
      <c r="I372" s="417"/>
      <c r="J372" s="417"/>
    </row>
    <row r="373" spans="9:10" x14ac:dyDescent="0.2">
      <c r="I373" s="417"/>
      <c r="J373" s="417"/>
    </row>
    <row r="374" spans="9:10" x14ac:dyDescent="0.2">
      <c r="I374" s="417"/>
      <c r="J374" s="417"/>
    </row>
    <row r="375" spans="9:10" x14ac:dyDescent="0.2">
      <c r="I375" s="417"/>
      <c r="J375" s="417"/>
    </row>
    <row r="376" spans="9:10" x14ac:dyDescent="0.2">
      <c r="I376" s="417"/>
      <c r="J376" s="417"/>
    </row>
    <row r="377" spans="9:10" x14ac:dyDescent="0.2">
      <c r="I377" s="417"/>
      <c r="J377" s="417"/>
    </row>
    <row r="378" spans="9:10" x14ac:dyDescent="0.2">
      <c r="I378" s="417"/>
      <c r="J378" s="417"/>
    </row>
    <row r="379" spans="9:10" x14ac:dyDescent="0.2">
      <c r="I379" s="417"/>
      <c r="J379" s="417"/>
    </row>
    <row r="380" spans="9:10" x14ac:dyDescent="0.2">
      <c r="I380" s="417"/>
      <c r="J380" s="417"/>
    </row>
    <row r="381" spans="9:10" x14ac:dyDescent="0.2">
      <c r="I381" s="417"/>
      <c r="J381" s="417"/>
    </row>
    <row r="382" spans="9:10" x14ac:dyDescent="0.2">
      <c r="I382" s="417"/>
      <c r="J382" s="417"/>
    </row>
    <row r="383" spans="9:10" x14ac:dyDescent="0.2">
      <c r="I383" s="417"/>
      <c r="J383" s="417"/>
    </row>
    <row r="384" spans="9:10" x14ac:dyDescent="0.2">
      <c r="I384" s="417"/>
      <c r="J384" s="417"/>
    </row>
    <row r="385" spans="9:10" x14ac:dyDescent="0.2">
      <c r="I385" s="417"/>
      <c r="J385" s="417"/>
    </row>
    <row r="386" spans="9:10" x14ac:dyDescent="0.2">
      <c r="I386" s="417"/>
      <c r="J386" s="417"/>
    </row>
    <row r="387" spans="9:10" x14ac:dyDescent="0.2">
      <c r="I387" s="417"/>
      <c r="J387" s="417"/>
    </row>
    <row r="388" spans="9:10" x14ac:dyDescent="0.2">
      <c r="I388" s="417"/>
      <c r="J388" s="417"/>
    </row>
    <row r="389" spans="9:10" x14ac:dyDescent="0.2">
      <c r="I389" s="417"/>
      <c r="J389" s="417"/>
    </row>
    <row r="390" spans="9:10" x14ac:dyDescent="0.2">
      <c r="I390" s="417"/>
      <c r="J390" s="417"/>
    </row>
    <row r="391" spans="9:10" x14ac:dyDescent="0.2">
      <c r="I391" s="417"/>
      <c r="J391" s="417"/>
    </row>
    <row r="392" spans="9:10" x14ac:dyDescent="0.2">
      <c r="I392" s="417"/>
      <c r="J392" s="417"/>
    </row>
    <row r="393" spans="9:10" x14ac:dyDescent="0.2">
      <c r="I393" s="417"/>
      <c r="J393" s="417"/>
    </row>
    <row r="394" spans="9:10" x14ac:dyDescent="0.2">
      <c r="I394" s="417"/>
      <c r="J394" s="417"/>
    </row>
    <row r="395" spans="9:10" x14ac:dyDescent="0.2">
      <c r="I395" s="417"/>
      <c r="J395" s="417"/>
    </row>
    <row r="396" spans="9:10" x14ac:dyDescent="0.2">
      <c r="I396" s="417"/>
      <c r="J396" s="417"/>
    </row>
    <row r="397" spans="9:10" x14ac:dyDescent="0.2">
      <c r="I397" s="417"/>
      <c r="J397" s="417"/>
    </row>
    <row r="398" spans="9:10" x14ac:dyDescent="0.2">
      <c r="I398" s="417"/>
      <c r="J398" s="417"/>
    </row>
    <row r="399" spans="9:10" x14ac:dyDescent="0.2">
      <c r="I399" s="417"/>
      <c r="J399" s="417"/>
    </row>
    <row r="400" spans="9:10" x14ac:dyDescent="0.2">
      <c r="I400" s="417"/>
      <c r="J400" s="417"/>
    </row>
    <row r="401" spans="9:10" x14ac:dyDescent="0.2">
      <c r="I401" s="417"/>
      <c r="J401" s="417"/>
    </row>
    <row r="402" spans="9:10" x14ac:dyDescent="0.2">
      <c r="I402" s="417"/>
      <c r="J402" s="417"/>
    </row>
    <row r="403" spans="9:10" x14ac:dyDescent="0.2">
      <c r="I403" s="417"/>
      <c r="J403" s="417"/>
    </row>
    <row r="404" spans="9:10" x14ac:dyDescent="0.2">
      <c r="I404" s="417"/>
      <c r="J404" s="417"/>
    </row>
    <row r="405" spans="9:10" x14ac:dyDescent="0.2">
      <c r="I405" s="417"/>
      <c r="J405" s="417"/>
    </row>
    <row r="406" spans="9:10" x14ac:dyDescent="0.2">
      <c r="I406" s="417"/>
      <c r="J406" s="417"/>
    </row>
    <row r="407" spans="9:10" x14ac:dyDescent="0.2">
      <c r="I407" s="417"/>
      <c r="J407" s="417"/>
    </row>
    <row r="408" spans="9:10" x14ac:dyDescent="0.2">
      <c r="I408" s="417"/>
      <c r="J408" s="417"/>
    </row>
    <row r="409" spans="9:10" x14ac:dyDescent="0.2">
      <c r="I409" s="417"/>
      <c r="J409" s="417"/>
    </row>
    <row r="410" spans="9:10" x14ac:dyDescent="0.2">
      <c r="I410" s="417"/>
      <c r="J410" s="417"/>
    </row>
    <row r="411" spans="9:10" x14ac:dyDescent="0.2">
      <c r="I411" s="417"/>
      <c r="J411" s="417"/>
    </row>
    <row r="412" spans="9:10" x14ac:dyDescent="0.2">
      <c r="I412" s="417"/>
      <c r="J412" s="417"/>
    </row>
    <row r="413" spans="9:10" x14ac:dyDescent="0.2">
      <c r="I413" s="417"/>
      <c r="J413" s="417"/>
    </row>
    <row r="414" spans="9:10" x14ac:dyDescent="0.2">
      <c r="I414" s="417"/>
      <c r="J414" s="417"/>
    </row>
    <row r="415" spans="9:10" x14ac:dyDescent="0.2">
      <c r="I415" s="417"/>
      <c r="J415" s="417"/>
    </row>
    <row r="416" spans="9:10" x14ac:dyDescent="0.2">
      <c r="I416" s="417"/>
      <c r="J416" s="417"/>
    </row>
    <row r="417" spans="9:10" x14ac:dyDescent="0.2">
      <c r="I417" s="417"/>
      <c r="J417" s="417"/>
    </row>
    <row r="418" spans="9:10" x14ac:dyDescent="0.2">
      <c r="I418" s="417"/>
      <c r="J418" s="417"/>
    </row>
    <row r="419" spans="9:10" x14ac:dyDescent="0.2">
      <c r="I419" s="417"/>
      <c r="J419" s="417"/>
    </row>
    <row r="420" spans="9:10" x14ac:dyDescent="0.2">
      <c r="I420" s="417"/>
      <c r="J420" s="417"/>
    </row>
    <row r="421" spans="9:10" x14ac:dyDescent="0.2">
      <c r="I421" s="417"/>
      <c r="J421" s="417"/>
    </row>
    <row r="422" spans="9:10" x14ac:dyDescent="0.2">
      <c r="I422" s="417"/>
      <c r="J422" s="417"/>
    </row>
    <row r="423" spans="9:10" x14ac:dyDescent="0.2">
      <c r="I423" s="417"/>
      <c r="J423" s="417"/>
    </row>
    <row r="424" spans="9:10" x14ac:dyDescent="0.2">
      <c r="I424" s="417"/>
      <c r="J424" s="417"/>
    </row>
    <row r="425" spans="9:10" x14ac:dyDescent="0.2">
      <c r="I425" s="417"/>
      <c r="J425" s="417"/>
    </row>
    <row r="426" spans="9:10" x14ac:dyDescent="0.2">
      <c r="I426" s="417"/>
      <c r="J426" s="417"/>
    </row>
    <row r="427" spans="9:10" x14ac:dyDescent="0.2">
      <c r="I427" s="417"/>
      <c r="J427" s="417"/>
    </row>
    <row r="428" spans="9:10" x14ac:dyDescent="0.2">
      <c r="I428" s="417"/>
      <c r="J428" s="417"/>
    </row>
    <row r="429" spans="9:10" x14ac:dyDescent="0.2">
      <c r="I429" s="417"/>
      <c r="J429" s="417"/>
    </row>
    <row r="430" spans="9:10" x14ac:dyDescent="0.2">
      <c r="I430" s="417"/>
      <c r="J430" s="417"/>
    </row>
    <row r="431" spans="9:10" x14ac:dyDescent="0.2">
      <c r="I431" s="417"/>
      <c r="J431" s="417"/>
    </row>
    <row r="432" spans="9:10" x14ac:dyDescent="0.2">
      <c r="I432" s="417"/>
      <c r="J432" s="417"/>
    </row>
    <row r="433" spans="9:10" x14ac:dyDescent="0.2">
      <c r="I433" s="417"/>
      <c r="J433" s="417"/>
    </row>
    <row r="434" spans="9:10" x14ac:dyDescent="0.2">
      <c r="I434" s="417"/>
      <c r="J434" s="417"/>
    </row>
    <row r="435" spans="9:10" x14ac:dyDescent="0.2">
      <c r="I435" s="417"/>
      <c r="J435" s="417"/>
    </row>
    <row r="436" spans="9:10" x14ac:dyDescent="0.2">
      <c r="I436" s="417"/>
      <c r="J436" s="417"/>
    </row>
    <row r="437" spans="9:10" x14ac:dyDescent="0.2">
      <c r="I437" s="417"/>
      <c r="J437" s="417"/>
    </row>
    <row r="438" spans="9:10" x14ac:dyDescent="0.2">
      <c r="I438" s="417"/>
      <c r="J438" s="417"/>
    </row>
    <row r="439" spans="9:10" x14ac:dyDescent="0.2">
      <c r="I439" s="417"/>
      <c r="J439" s="417"/>
    </row>
    <row r="440" spans="9:10" x14ac:dyDescent="0.2">
      <c r="I440" s="417"/>
      <c r="J440" s="417"/>
    </row>
    <row r="441" spans="9:10" x14ac:dyDescent="0.2">
      <c r="I441" s="417"/>
      <c r="J441" s="417"/>
    </row>
    <row r="442" spans="9:10" x14ac:dyDescent="0.2">
      <c r="I442" s="417"/>
      <c r="J442" s="417"/>
    </row>
    <row r="443" spans="9:10" x14ac:dyDescent="0.2">
      <c r="I443" s="417"/>
      <c r="J443" s="417"/>
    </row>
    <row r="444" spans="9:10" x14ac:dyDescent="0.2">
      <c r="I444" s="417"/>
      <c r="J444" s="417"/>
    </row>
    <row r="445" spans="9:10" x14ac:dyDescent="0.2">
      <c r="I445" s="417"/>
      <c r="J445" s="417"/>
    </row>
    <row r="446" spans="9:10" x14ac:dyDescent="0.2">
      <c r="I446" s="417"/>
      <c r="J446" s="417"/>
    </row>
    <row r="447" spans="9:10" x14ac:dyDescent="0.2">
      <c r="I447" s="417"/>
      <c r="J447" s="417"/>
    </row>
    <row r="448" spans="9:10" x14ac:dyDescent="0.2">
      <c r="I448" s="417"/>
      <c r="J448" s="417"/>
    </row>
    <row r="449" spans="9:10" x14ac:dyDescent="0.2">
      <c r="I449" s="417"/>
      <c r="J449" s="417"/>
    </row>
    <row r="450" spans="9:10" x14ac:dyDescent="0.2">
      <c r="I450" s="417"/>
      <c r="J450" s="417"/>
    </row>
    <row r="451" spans="9:10" x14ac:dyDescent="0.2">
      <c r="I451" s="417"/>
      <c r="J451" s="417"/>
    </row>
    <row r="452" spans="9:10" x14ac:dyDescent="0.2">
      <c r="I452" s="417"/>
      <c r="J452" s="417"/>
    </row>
    <row r="453" spans="9:10" x14ac:dyDescent="0.2">
      <c r="I453" s="417"/>
      <c r="J453" s="417"/>
    </row>
    <row r="454" spans="9:10" x14ac:dyDescent="0.2">
      <c r="I454" s="417"/>
      <c r="J454" s="417"/>
    </row>
    <row r="455" spans="9:10" x14ac:dyDescent="0.2">
      <c r="I455" s="417"/>
      <c r="J455" s="417"/>
    </row>
    <row r="456" spans="9:10" x14ac:dyDescent="0.2">
      <c r="I456" s="417"/>
      <c r="J456" s="417"/>
    </row>
    <row r="457" spans="9:10" x14ac:dyDescent="0.2">
      <c r="I457" s="417"/>
      <c r="J457" s="417"/>
    </row>
    <row r="458" spans="9:10" x14ac:dyDescent="0.2">
      <c r="I458" s="417"/>
      <c r="J458" s="417"/>
    </row>
    <row r="459" spans="9:10" x14ac:dyDescent="0.2">
      <c r="I459" s="417"/>
      <c r="J459" s="417"/>
    </row>
    <row r="460" spans="9:10" x14ac:dyDescent="0.2">
      <c r="I460" s="417"/>
      <c r="J460" s="417"/>
    </row>
    <row r="461" spans="9:10" x14ac:dyDescent="0.2">
      <c r="I461" s="417"/>
      <c r="J461" s="417"/>
    </row>
    <row r="462" spans="9:10" x14ac:dyDescent="0.2">
      <c r="I462" s="417"/>
      <c r="J462" s="417"/>
    </row>
    <row r="463" spans="9:10" x14ac:dyDescent="0.2">
      <c r="I463" s="417"/>
      <c r="J463" s="417"/>
    </row>
    <row r="464" spans="9:10" x14ac:dyDescent="0.2">
      <c r="I464" s="417"/>
      <c r="J464" s="417"/>
    </row>
    <row r="465" spans="9:10" x14ac:dyDescent="0.2">
      <c r="I465" s="417"/>
      <c r="J465" s="417"/>
    </row>
    <row r="466" spans="9:10" x14ac:dyDescent="0.2">
      <c r="I466" s="417"/>
      <c r="J466" s="417"/>
    </row>
    <row r="467" spans="9:10" x14ac:dyDescent="0.2">
      <c r="I467" s="417"/>
      <c r="J467" s="417"/>
    </row>
    <row r="468" spans="9:10" x14ac:dyDescent="0.2">
      <c r="I468" s="417"/>
      <c r="J468" s="417"/>
    </row>
    <row r="469" spans="9:10" x14ac:dyDescent="0.2">
      <c r="I469" s="417"/>
      <c r="J469" s="417"/>
    </row>
    <row r="470" spans="9:10" x14ac:dyDescent="0.2">
      <c r="I470" s="417"/>
      <c r="J470" s="417"/>
    </row>
    <row r="471" spans="9:10" x14ac:dyDescent="0.2">
      <c r="I471" s="417"/>
      <c r="J471" s="417"/>
    </row>
    <row r="472" spans="9:10" x14ac:dyDescent="0.2">
      <c r="I472" s="417"/>
      <c r="J472" s="417"/>
    </row>
    <row r="473" spans="9:10" x14ac:dyDescent="0.2">
      <c r="I473" s="417"/>
      <c r="J473" s="417"/>
    </row>
    <row r="474" spans="9:10" x14ac:dyDescent="0.2">
      <c r="I474" s="417"/>
      <c r="J474" s="417"/>
    </row>
    <row r="475" spans="9:10" x14ac:dyDescent="0.2">
      <c r="I475" s="417"/>
      <c r="J475" s="417"/>
    </row>
    <row r="476" spans="9:10" x14ac:dyDescent="0.2">
      <c r="I476" s="417"/>
      <c r="J476" s="417"/>
    </row>
    <row r="477" spans="9:10" x14ac:dyDescent="0.2">
      <c r="I477" s="417"/>
      <c r="J477" s="417"/>
    </row>
    <row r="478" spans="9:10" x14ac:dyDescent="0.2">
      <c r="I478" s="417"/>
      <c r="J478" s="417"/>
    </row>
    <row r="479" spans="9:10" x14ac:dyDescent="0.2">
      <c r="I479" s="417"/>
      <c r="J479" s="417"/>
    </row>
    <row r="480" spans="9:10" x14ac:dyDescent="0.2">
      <c r="I480" s="417"/>
      <c r="J480" s="417"/>
    </row>
    <row r="481" spans="9:10" x14ac:dyDescent="0.2">
      <c r="I481" s="417"/>
      <c r="J481" s="417"/>
    </row>
    <row r="482" spans="9:10" x14ac:dyDescent="0.2">
      <c r="I482" s="417"/>
      <c r="J482" s="417"/>
    </row>
    <row r="483" spans="9:10" x14ac:dyDescent="0.2">
      <c r="I483" s="417"/>
      <c r="J483" s="417"/>
    </row>
    <row r="484" spans="9:10" x14ac:dyDescent="0.2">
      <c r="I484" s="417"/>
      <c r="J484" s="417"/>
    </row>
    <row r="485" spans="9:10" x14ac:dyDescent="0.2">
      <c r="I485" s="417"/>
      <c r="J485" s="417"/>
    </row>
    <row r="486" spans="9:10" x14ac:dyDescent="0.2">
      <c r="I486" s="417"/>
      <c r="J486" s="417"/>
    </row>
    <row r="487" spans="9:10" x14ac:dyDescent="0.2">
      <c r="I487" s="417"/>
      <c r="J487" s="417"/>
    </row>
    <row r="488" spans="9:10" x14ac:dyDescent="0.2">
      <c r="I488" s="417"/>
      <c r="J488" s="417"/>
    </row>
    <row r="489" spans="9:10" x14ac:dyDescent="0.2">
      <c r="I489" s="417"/>
      <c r="J489" s="417"/>
    </row>
    <row r="490" spans="9:10" x14ac:dyDescent="0.2">
      <c r="I490" s="417"/>
      <c r="J490" s="417"/>
    </row>
    <row r="491" spans="9:10" x14ac:dyDescent="0.2">
      <c r="I491" s="417"/>
      <c r="J491" s="417"/>
    </row>
    <row r="492" spans="9:10" x14ac:dyDescent="0.2">
      <c r="I492" s="417"/>
      <c r="J492" s="417"/>
    </row>
    <row r="493" spans="9:10" x14ac:dyDescent="0.2">
      <c r="I493" s="417"/>
      <c r="J493" s="417"/>
    </row>
    <row r="494" spans="9:10" x14ac:dyDescent="0.2">
      <c r="I494" s="417"/>
      <c r="J494" s="417"/>
    </row>
    <row r="495" spans="9:10" x14ac:dyDescent="0.2">
      <c r="I495" s="417"/>
      <c r="J495" s="417"/>
    </row>
    <row r="496" spans="9:10" x14ac:dyDescent="0.2">
      <c r="I496" s="417"/>
      <c r="J496" s="417"/>
    </row>
    <row r="497" spans="9:10" x14ac:dyDescent="0.2">
      <c r="I497" s="417"/>
      <c r="J497" s="417"/>
    </row>
    <row r="498" spans="9:10" x14ac:dyDescent="0.2">
      <c r="I498" s="417"/>
      <c r="J498" s="417"/>
    </row>
    <row r="499" spans="9:10" x14ac:dyDescent="0.2">
      <c r="I499" s="417"/>
      <c r="J499" s="417"/>
    </row>
    <row r="500" spans="9:10" x14ac:dyDescent="0.2">
      <c r="I500" s="417"/>
      <c r="J500" s="417"/>
    </row>
    <row r="501" spans="9:10" x14ac:dyDescent="0.2">
      <c r="I501" s="417"/>
      <c r="J501" s="417"/>
    </row>
    <row r="502" spans="9:10" x14ac:dyDescent="0.2">
      <c r="I502" s="417"/>
      <c r="J502" s="417"/>
    </row>
    <row r="503" spans="9:10" x14ac:dyDescent="0.2">
      <c r="I503" s="417"/>
      <c r="J503" s="417"/>
    </row>
    <row r="504" spans="9:10" x14ac:dyDescent="0.2">
      <c r="I504" s="417"/>
      <c r="J504" s="417"/>
    </row>
    <row r="505" spans="9:10" x14ac:dyDescent="0.2">
      <c r="I505" s="417"/>
      <c r="J505" s="417"/>
    </row>
    <row r="506" spans="9:10" x14ac:dyDescent="0.2">
      <c r="I506" s="417"/>
      <c r="J506" s="417"/>
    </row>
    <row r="507" spans="9:10" x14ac:dyDescent="0.2">
      <c r="I507" s="417"/>
      <c r="J507" s="417"/>
    </row>
    <row r="508" spans="9:10" x14ac:dyDescent="0.2">
      <c r="I508" s="417"/>
      <c r="J508" s="417"/>
    </row>
    <row r="509" spans="9:10" x14ac:dyDescent="0.2">
      <c r="I509" s="417"/>
      <c r="J509" s="417"/>
    </row>
    <row r="510" spans="9:10" x14ac:dyDescent="0.2">
      <c r="I510" s="417"/>
      <c r="J510" s="417"/>
    </row>
    <row r="511" spans="9:10" x14ac:dyDescent="0.2">
      <c r="I511" s="417"/>
      <c r="J511" s="417"/>
    </row>
    <row r="512" spans="9:10" x14ac:dyDescent="0.2">
      <c r="I512" s="417"/>
      <c r="J512" s="417"/>
    </row>
    <row r="513" spans="9:10" x14ac:dyDescent="0.2">
      <c r="I513" s="417"/>
      <c r="J513" s="417"/>
    </row>
    <row r="514" spans="9:10" x14ac:dyDescent="0.2">
      <c r="I514" s="417"/>
      <c r="J514" s="417"/>
    </row>
    <row r="515" spans="9:10" x14ac:dyDescent="0.2">
      <c r="I515" s="417"/>
      <c r="J515" s="417"/>
    </row>
    <row r="516" spans="9:10" x14ac:dyDescent="0.2">
      <c r="I516" s="417"/>
      <c r="J516" s="417"/>
    </row>
    <row r="517" spans="9:10" x14ac:dyDescent="0.2">
      <c r="I517" s="417"/>
      <c r="J517" s="417"/>
    </row>
    <row r="518" spans="9:10" x14ac:dyDescent="0.2">
      <c r="I518" s="417"/>
      <c r="J518" s="417"/>
    </row>
    <row r="519" spans="9:10" x14ac:dyDescent="0.2">
      <c r="I519" s="417"/>
      <c r="J519" s="417"/>
    </row>
    <row r="520" spans="9:10" x14ac:dyDescent="0.2">
      <c r="I520" s="417"/>
      <c r="J520" s="417"/>
    </row>
    <row r="521" spans="9:10" x14ac:dyDescent="0.2">
      <c r="I521" s="417"/>
      <c r="J521" s="417"/>
    </row>
    <row r="522" spans="9:10" x14ac:dyDescent="0.2">
      <c r="I522" s="417"/>
      <c r="J522" s="417"/>
    </row>
    <row r="523" spans="9:10" x14ac:dyDescent="0.2">
      <c r="I523" s="417"/>
      <c r="J523" s="417"/>
    </row>
    <row r="524" spans="9:10" x14ac:dyDescent="0.2">
      <c r="I524" s="417"/>
      <c r="J524" s="417"/>
    </row>
    <row r="525" spans="9:10" x14ac:dyDescent="0.2">
      <c r="I525" s="417"/>
      <c r="J525" s="417"/>
    </row>
    <row r="526" spans="9:10" x14ac:dyDescent="0.2">
      <c r="I526" s="417"/>
      <c r="J526" s="417"/>
    </row>
    <row r="527" spans="9:10" x14ac:dyDescent="0.2">
      <c r="I527" s="417"/>
      <c r="J527" s="417"/>
    </row>
    <row r="528" spans="9:10" x14ac:dyDescent="0.2">
      <c r="I528" s="417"/>
      <c r="J528" s="417"/>
    </row>
    <row r="529" spans="9:10" x14ac:dyDescent="0.2">
      <c r="I529" s="417"/>
      <c r="J529" s="417"/>
    </row>
    <row r="530" spans="9:10" x14ac:dyDescent="0.2">
      <c r="I530" s="417"/>
      <c r="J530" s="417"/>
    </row>
    <row r="531" spans="9:10" x14ac:dyDescent="0.2">
      <c r="I531" s="417"/>
      <c r="J531" s="417"/>
    </row>
    <row r="532" spans="9:10" x14ac:dyDescent="0.2">
      <c r="I532" s="417"/>
      <c r="J532" s="417"/>
    </row>
    <row r="533" spans="9:10" x14ac:dyDescent="0.2">
      <c r="I533" s="417"/>
      <c r="J533" s="417"/>
    </row>
    <row r="534" spans="9:10" x14ac:dyDescent="0.2">
      <c r="I534" s="417"/>
      <c r="J534" s="417"/>
    </row>
    <row r="535" spans="9:10" x14ac:dyDescent="0.2">
      <c r="I535" s="417"/>
      <c r="J535" s="417"/>
    </row>
    <row r="536" spans="9:10" x14ac:dyDescent="0.2">
      <c r="I536" s="417"/>
      <c r="J536" s="417"/>
    </row>
    <row r="537" spans="9:10" x14ac:dyDescent="0.2">
      <c r="I537" s="417"/>
      <c r="J537" s="417"/>
    </row>
    <row r="538" spans="9:10" x14ac:dyDescent="0.2">
      <c r="I538" s="417"/>
      <c r="J538" s="417"/>
    </row>
    <row r="539" spans="9:10" x14ac:dyDescent="0.2">
      <c r="I539" s="417"/>
      <c r="J539" s="417"/>
    </row>
    <row r="540" spans="9:10" x14ac:dyDescent="0.2">
      <c r="I540" s="417"/>
      <c r="J540" s="417"/>
    </row>
    <row r="541" spans="9:10" x14ac:dyDescent="0.2">
      <c r="I541" s="417"/>
      <c r="J541" s="417"/>
    </row>
    <row r="542" spans="9:10" x14ac:dyDescent="0.2">
      <c r="I542" s="417"/>
      <c r="J542" s="417"/>
    </row>
    <row r="543" spans="9:10" x14ac:dyDescent="0.2">
      <c r="I543" s="417"/>
      <c r="J543" s="417"/>
    </row>
    <row r="544" spans="9:10" x14ac:dyDescent="0.2">
      <c r="I544" s="417"/>
      <c r="J544" s="417"/>
    </row>
    <row r="545" spans="9:10" x14ac:dyDescent="0.2">
      <c r="I545" s="417"/>
      <c r="J545" s="417"/>
    </row>
    <row r="546" spans="9:10" x14ac:dyDescent="0.2">
      <c r="I546" s="417"/>
      <c r="J546" s="417"/>
    </row>
    <row r="547" spans="9:10" x14ac:dyDescent="0.2">
      <c r="I547" s="417"/>
      <c r="J547" s="417"/>
    </row>
    <row r="548" spans="9:10" x14ac:dyDescent="0.2">
      <c r="I548" s="417"/>
      <c r="J548" s="417"/>
    </row>
    <row r="549" spans="9:10" x14ac:dyDescent="0.2">
      <c r="I549" s="417"/>
      <c r="J549" s="417"/>
    </row>
    <row r="550" spans="9:10" x14ac:dyDescent="0.2">
      <c r="I550" s="417"/>
      <c r="J550" s="417"/>
    </row>
    <row r="551" spans="9:10" x14ac:dyDescent="0.2">
      <c r="I551" s="417"/>
      <c r="J551" s="417"/>
    </row>
    <row r="552" spans="9:10" x14ac:dyDescent="0.2">
      <c r="I552" s="417"/>
      <c r="J552" s="417"/>
    </row>
    <row r="553" spans="9:10" x14ac:dyDescent="0.2">
      <c r="I553" s="417"/>
      <c r="J553" s="417"/>
    </row>
    <row r="554" spans="9:10" x14ac:dyDescent="0.2">
      <c r="I554" s="417"/>
      <c r="J554" s="417"/>
    </row>
    <row r="555" spans="9:10" x14ac:dyDescent="0.2">
      <c r="I555" s="417"/>
      <c r="J555" s="417"/>
    </row>
    <row r="556" spans="9:10" x14ac:dyDescent="0.2">
      <c r="I556" s="417"/>
      <c r="J556" s="417"/>
    </row>
    <row r="557" spans="9:10" x14ac:dyDescent="0.2">
      <c r="I557" s="417"/>
      <c r="J557" s="417"/>
    </row>
    <row r="558" spans="9:10" x14ac:dyDescent="0.2">
      <c r="I558" s="417"/>
      <c r="J558" s="417"/>
    </row>
    <row r="559" spans="9:10" x14ac:dyDescent="0.2">
      <c r="I559" s="417"/>
      <c r="J559" s="417"/>
    </row>
    <row r="560" spans="9:10" x14ac:dyDescent="0.2">
      <c r="I560" s="417"/>
      <c r="J560" s="417"/>
    </row>
    <row r="561" spans="9:10" x14ac:dyDescent="0.2">
      <c r="I561" s="417"/>
      <c r="J561" s="417"/>
    </row>
    <row r="562" spans="9:10" x14ac:dyDescent="0.2">
      <c r="I562" s="417"/>
      <c r="J562" s="417"/>
    </row>
    <row r="563" spans="9:10" x14ac:dyDescent="0.2">
      <c r="I563" s="417"/>
      <c r="J563" s="417"/>
    </row>
    <row r="564" spans="9:10" x14ac:dyDescent="0.2">
      <c r="I564" s="417"/>
      <c r="J564" s="417"/>
    </row>
    <row r="565" spans="9:10" x14ac:dyDescent="0.2">
      <c r="I565" s="417"/>
      <c r="J565" s="417"/>
    </row>
    <row r="566" spans="9:10" x14ac:dyDescent="0.2">
      <c r="I566" s="417"/>
      <c r="J566" s="417"/>
    </row>
    <row r="567" spans="9:10" x14ac:dyDescent="0.2">
      <c r="I567" s="417"/>
      <c r="J567" s="417"/>
    </row>
    <row r="568" spans="9:10" x14ac:dyDescent="0.2">
      <c r="I568" s="417"/>
      <c r="J568" s="417"/>
    </row>
    <row r="569" spans="9:10" x14ac:dyDescent="0.2">
      <c r="I569" s="417"/>
      <c r="J569" s="417"/>
    </row>
    <row r="570" spans="9:10" x14ac:dyDescent="0.2">
      <c r="I570" s="417"/>
      <c r="J570" s="417"/>
    </row>
    <row r="571" spans="9:10" x14ac:dyDescent="0.2">
      <c r="I571" s="417"/>
      <c r="J571" s="417"/>
    </row>
    <row r="572" spans="9:10" x14ac:dyDescent="0.2">
      <c r="I572" s="417"/>
      <c r="J572" s="417"/>
    </row>
    <row r="573" spans="9:10" x14ac:dyDescent="0.2">
      <c r="I573" s="417"/>
      <c r="J573" s="417"/>
    </row>
    <row r="574" spans="9:10" x14ac:dyDescent="0.2">
      <c r="I574" s="417"/>
      <c r="J574" s="417"/>
    </row>
    <row r="575" spans="9:10" x14ac:dyDescent="0.2">
      <c r="I575" s="417"/>
      <c r="J575" s="417"/>
    </row>
    <row r="576" spans="9:10" x14ac:dyDescent="0.2">
      <c r="I576" s="417"/>
      <c r="J576" s="417"/>
    </row>
    <row r="577" spans="9:10" x14ac:dyDescent="0.2">
      <c r="I577" s="417"/>
      <c r="J577" s="417"/>
    </row>
    <row r="578" spans="9:10" x14ac:dyDescent="0.2">
      <c r="I578" s="417"/>
      <c r="J578" s="417"/>
    </row>
    <row r="579" spans="9:10" x14ac:dyDescent="0.2">
      <c r="I579" s="417"/>
      <c r="J579" s="417"/>
    </row>
    <row r="580" spans="9:10" x14ac:dyDescent="0.2">
      <c r="I580" s="417"/>
      <c r="J580" s="417"/>
    </row>
    <row r="581" spans="9:10" x14ac:dyDescent="0.2">
      <c r="I581" s="417"/>
      <c r="J581" s="417"/>
    </row>
    <row r="582" spans="9:10" x14ac:dyDescent="0.2">
      <c r="I582" s="417"/>
      <c r="J582" s="417"/>
    </row>
    <row r="583" spans="9:10" x14ac:dyDescent="0.2">
      <c r="I583" s="417"/>
      <c r="J583" s="417"/>
    </row>
    <row r="584" spans="9:10" x14ac:dyDescent="0.2">
      <c r="I584" s="417"/>
      <c r="J584" s="417"/>
    </row>
    <row r="585" spans="9:10" x14ac:dyDescent="0.2">
      <c r="I585" s="417"/>
      <c r="J585" s="417"/>
    </row>
    <row r="586" spans="9:10" x14ac:dyDescent="0.2">
      <c r="I586" s="417"/>
      <c r="J586" s="417"/>
    </row>
    <row r="587" spans="9:10" x14ac:dyDescent="0.2">
      <c r="I587" s="417"/>
      <c r="J587" s="417"/>
    </row>
    <row r="588" spans="9:10" x14ac:dyDescent="0.2">
      <c r="I588" s="417"/>
      <c r="J588" s="417"/>
    </row>
    <row r="589" spans="9:10" x14ac:dyDescent="0.2">
      <c r="I589" s="417"/>
      <c r="J589" s="417"/>
    </row>
    <row r="590" spans="9:10" x14ac:dyDescent="0.2">
      <c r="I590" s="417"/>
      <c r="J590" s="417"/>
    </row>
    <row r="591" spans="9:10" x14ac:dyDescent="0.2">
      <c r="I591" s="417"/>
      <c r="J591" s="417"/>
    </row>
    <row r="592" spans="9:10" x14ac:dyDescent="0.2">
      <c r="I592" s="417"/>
      <c r="J592" s="417"/>
    </row>
    <row r="593" spans="9:10" x14ac:dyDescent="0.2">
      <c r="I593" s="417"/>
      <c r="J593" s="417"/>
    </row>
    <row r="594" spans="9:10" x14ac:dyDescent="0.2">
      <c r="I594" s="417"/>
      <c r="J594" s="417"/>
    </row>
    <row r="595" spans="9:10" x14ac:dyDescent="0.2">
      <c r="I595" s="417"/>
      <c r="J595" s="417"/>
    </row>
    <row r="596" spans="9:10" x14ac:dyDescent="0.2">
      <c r="I596" s="417"/>
      <c r="J596" s="417"/>
    </row>
    <row r="597" spans="9:10" x14ac:dyDescent="0.2">
      <c r="I597" s="417"/>
      <c r="J597" s="417"/>
    </row>
    <row r="598" spans="9:10" x14ac:dyDescent="0.2">
      <c r="I598" s="417"/>
      <c r="J598" s="417"/>
    </row>
    <row r="599" spans="9:10" x14ac:dyDescent="0.2">
      <c r="I599" s="417"/>
      <c r="J599" s="417"/>
    </row>
    <row r="600" spans="9:10" x14ac:dyDescent="0.2">
      <c r="I600" s="417"/>
      <c r="J600" s="417"/>
    </row>
    <row r="601" spans="9:10" x14ac:dyDescent="0.2">
      <c r="I601" s="417"/>
      <c r="J601" s="417"/>
    </row>
    <row r="602" spans="9:10" x14ac:dyDescent="0.2">
      <c r="I602" s="417"/>
      <c r="J602" s="417"/>
    </row>
    <row r="603" spans="9:10" x14ac:dyDescent="0.2">
      <c r="I603" s="417"/>
      <c r="J603" s="417"/>
    </row>
    <row r="604" spans="9:10" x14ac:dyDescent="0.2">
      <c r="I604" s="417"/>
      <c r="J604" s="417"/>
    </row>
    <row r="605" spans="9:10" x14ac:dyDescent="0.2">
      <c r="I605" s="417"/>
      <c r="J605" s="417"/>
    </row>
    <row r="606" spans="9:10" x14ac:dyDescent="0.2">
      <c r="I606" s="417"/>
      <c r="J606" s="417"/>
    </row>
    <row r="607" spans="9:10" x14ac:dyDescent="0.2">
      <c r="I607" s="417"/>
      <c r="J607" s="417"/>
    </row>
    <row r="608" spans="9:10" x14ac:dyDescent="0.2">
      <c r="I608" s="417"/>
      <c r="J608" s="417"/>
    </row>
    <row r="609" spans="9:10" x14ac:dyDescent="0.2">
      <c r="I609" s="417"/>
      <c r="J609" s="417"/>
    </row>
    <row r="610" spans="9:10" x14ac:dyDescent="0.2">
      <c r="I610" s="417"/>
      <c r="J610" s="417"/>
    </row>
    <row r="611" spans="9:10" x14ac:dyDescent="0.2">
      <c r="I611" s="417"/>
      <c r="J611" s="417"/>
    </row>
    <row r="612" spans="9:10" x14ac:dyDescent="0.2">
      <c r="I612" s="417"/>
      <c r="J612" s="417"/>
    </row>
    <row r="613" spans="9:10" x14ac:dyDescent="0.2">
      <c r="I613" s="417"/>
      <c r="J613" s="417"/>
    </row>
    <row r="614" spans="9:10" x14ac:dyDescent="0.2">
      <c r="I614" s="417"/>
      <c r="J614" s="417"/>
    </row>
    <row r="615" spans="9:10" x14ac:dyDescent="0.2">
      <c r="I615" s="417"/>
      <c r="J615" s="417"/>
    </row>
    <row r="616" spans="9:10" x14ac:dyDescent="0.2">
      <c r="I616" s="417"/>
      <c r="J616" s="417"/>
    </row>
    <row r="617" spans="9:10" x14ac:dyDescent="0.2">
      <c r="I617" s="417"/>
      <c r="J617" s="417"/>
    </row>
    <row r="618" spans="9:10" x14ac:dyDescent="0.2">
      <c r="I618" s="417"/>
      <c r="J618" s="417"/>
    </row>
    <row r="619" spans="9:10" x14ac:dyDescent="0.2">
      <c r="I619" s="417"/>
      <c r="J619" s="417"/>
    </row>
    <row r="620" spans="9:10" x14ac:dyDescent="0.2">
      <c r="I620" s="417"/>
      <c r="J620" s="417"/>
    </row>
    <row r="621" spans="9:10" x14ac:dyDescent="0.2">
      <c r="I621" s="417"/>
      <c r="J621" s="417"/>
    </row>
    <row r="622" spans="9:10" x14ac:dyDescent="0.2">
      <c r="I622" s="417"/>
      <c r="J622" s="417"/>
    </row>
    <row r="623" spans="9:10" x14ac:dyDescent="0.2">
      <c r="I623" s="417"/>
      <c r="J623" s="417"/>
    </row>
    <row r="624" spans="9:10" x14ac:dyDescent="0.2">
      <c r="I624" s="417"/>
      <c r="J624" s="417"/>
    </row>
    <row r="625" spans="9:10" x14ac:dyDescent="0.2">
      <c r="I625" s="417"/>
      <c r="J625" s="417"/>
    </row>
    <row r="626" spans="9:10" x14ac:dyDescent="0.2">
      <c r="I626" s="417"/>
      <c r="J626" s="417"/>
    </row>
    <row r="627" spans="9:10" x14ac:dyDescent="0.2">
      <c r="I627" s="417"/>
      <c r="J627" s="417"/>
    </row>
    <row r="628" spans="9:10" x14ac:dyDescent="0.2">
      <c r="I628" s="417"/>
      <c r="J628" s="417"/>
    </row>
    <row r="629" spans="9:10" x14ac:dyDescent="0.2">
      <c r="I629" s="417"/>
      <c r="J629" s="417"/>
    </row>
    <row r="630" spans="9:10" x14ac:dyDescent="0.2">
      <c r="I630" s="417"/>
      <c r="J630" s="417"/>
    </row>
    <row r="631" spans="9:10" x14ac:dyDescent="0.2">
      <c r="I631" s="417"/>
      <c r="J631" s="417"/>
    </row>
    <row r="632" spans="9:10" x14ac:dyDescent="0.2">
      <c r="I632" s="417"/>
      <c r="J632" s="417"/>
    </row>
    <row r="633" spans="9:10" x14ac:dyDescent="0.2">
      <c r="I633" s="417"/>
      <c r="J633" s="417"/>
    </row>
    <row r="634" spans="9:10" x14ac:dyDescent="0.2">
      <c r="I634" s="417"/>
      <c r="J634" s="417"/>
    </row>
    <row r="635" spans="9:10" x14ac:dyDescent="0.2">
      <c r="I635" s="417"/>
      <c r="J635" s="417"/>
    </row>
    <row r="636" spans="9:10" x14ac:dyDescent="0.2">
      <c r="I636" s="417"/>
      <c r="J636" s="417"/>
    </row>
    <row r="637" spans="9:10" x14ac:dyDescent="0.2">
      <c r="I637" s="417"/>
      <c r="J637" s="417"/>
    </row>
    <row r="638" spans="9:10" x14ac:dyDescent="0.2">
      <c r="I638" s="417"/>
      <c r="J638" s="417"/>
    </row>
    <row r="639" spans="9:10" x14ac:dyDescent="0.2">
      <c r="I639" s="417"/>
      <c r="J639" s="417"/>
    </row>
    <row r="640" spans="9:10" x14ac:dyDescent="0.2">
      <c r="I640" s="417"/>
      <c r="J640" s="417"/>
    </row>
    <row r="641" spans="9:10" x14ac:dyDescent="0.2">
      <c r="I641" s="417"/>
      <c r="J641" s="417"/>
    </row>
    <row r="642" spans="9:10" x14ac:dyDescent="0.2">
      <c r="I642" s="417"/>
      <c r="J642" s="417"/>
    </row>
    <row r="643" spans="9:10" x14ac:dyDescent="0.2">
      <c r="I643" s="417"/>
      <c r="J643" s="417"/>
    </row>
    <row r="644" spans="9:10" x14ac:dyDescent="0.2">
      <c r="I644" s="417"/>
      <c r="J644" s="417"/>
    </row>
    <row r="645" spans="9:10" x14ac:dyDescent="0.2">
      <c r="I645" s="417"/>
      <c r="J645" s="417"/>
    </row>
    <row r="646" spans="9:10" x14ac:dyDescent="0.2">
      <c r="I646" s="417"/>
      <c r="J646" s="417"/>
    </row>
    <row r="647" spans="9:10" x14ac:dyDescent="0.2">
      <c r="I647" s="417"/>
      <c r="J647" s="417"/>
    </row>
    <row r="648" spans="9:10" x14ac:dyDescent="0.2">
      <c r="I648" s="417"/>
      <c r="J648" s="417"/>
    </row>
    <row r="649" spans="9:10" x14ac:dyDescent="0.2">
      <c r="I649" s="417"/>
      <c r="J649" s="417"/>
    </row>
    <row r="650" spans="9:10" x14ac:dyDescent="0.2">
      <c r="I650" s="417"/>
      <c r="J650" s="417"/>
    </row>
    <row r="651" spans="9:10" x14ac:dyDescent="0.2">
      <c r="I651" s="417"/>
      <c r="J651" s="417"/>
    </row>
    <row r="652" spans="9:10" x14ac:dyDescent="0.2">
      <c r="I652" s="417"/>
      <c r="J652" s="417"/>
    </row>
    <row r="653" spans="9:10" x14ac:dyDescent="0.2">
      <c r="I653" s="417"/>
      <c r="J653" s="417"/>
    </row>
    <row r="654" spans="9:10" x14ac:dyDescent="0.2">
      <c r="I654" s="417"/>
      <c r="J654" s="417"/>
    </row>
    <row r="655" spans="9:10" x14ac:dyDescent="0.2">
      <c r="I655" s="417"/>
      <c r="J655" s="417"/>
    </row>
    <row r="656" spans="9:10" x14ac:dyDescent="0.2">
      <c r="I656" s="417"/>
      <c r="J656" s="417"/>
    </row>
    <row r="657" spans="9:10" x14ac:dyDescent="0.2">
      <c r="I657" s="417"/>
      <c r="J657" s="417"/>
    </row>
    <row r="658" spans="9:10" x14ac:dyDescent="0.2">
      <c r="I658" s="417"/>
      <c r="J658" s="417"/>
    </row>
    <row r="659" spans="9:10" x14ac:dyDescent="0.2">
      <c r="I659" s="417"/>
      <c r="J659" s="417"/>
    </row>
    <row r="660" spans="9:10" x14ac:dyDescent="0.2">
      <c r="I660" s="417"/>
      <c r="J660" s="417"/>
    </row>
    <row r="661" spans="9:10" x14ac:dyDescent="0.2">
      <c r="I661" s="417"/>
      <c r="J661" s="417"/>
    </row>
    <row r="662" spans="9:10" x14ac:dyDescent="0.2">
      <c r="I662" s="417"/>
      <c r="J662" s="417"/>
    </row>
    <row r="663" spans="9:10" x14ac:dyDescent="0.2">
      <c r="I663" s="417"/>
      <c r="J663" s="417"/>
    </row>
    <row r="664" spans="9:10" x14ac:dyDescent="0.2">
      <c r="I664" s="417"/>
      <c r="J664" s="417"/>
    </row>
    <row r="665" spans="9:10" x14ac:dyDescent="0.2">
      <c r="I665" s="417"/>
      <c r="J665" s="417"/>
    </row>
    <row r="666" spans="9:10" x14ac:dyDescent="0.2">
      <c r="I666" s="417"/>
      <c r="J666" s="417"/>
    </row>
    <row r="667" spans="9:10" x14ac:dyDescent="0.2">
      <c r="I667" s="417"/>
      <c r="J667" s="417"/>
    </row>
    <row r="668" spans="9:10" x14ac:dyDescent="0.2">
      <c r="I668" s="417"/>
      <c r="J668" s="417"/>
    </row>
    <row r="669" spans="9:10" x14ac:dyDescent="0.2">
      <c r="I669" s="417"/>
      <c r="J669" s="417"/>
    </row>
    <row r="670" spans="9:10" x14ac:dyDescent="0.2">
      <c r="I670" s="417"/>
      <c r="J670" s="417"/>
    </row>
    <row r="671" spans="9:10" x14ac:dyDescent="0.2">
      <c r="I671" s="417"/>
      <c r="J671" s="417"/>
    </row>
    <row r="672" spans="9:10" x14ac:dyDescent="0.2">
      <c r="I672" s="417"/>
      <c r="J672" s="417"/>
    </row>
    <row r="673" spans="9:10" x14ac:dyDescent="0.2">
      <c r="I673" s="417"/>
      <c r="J673" s="417"/>
    </row>
    <row r="674" spans="9:10" x14ac:dyDescent="0.2">
      <c r="I674" s="417"/>
      <c r="J674" s="417"/>
    </row>
    <row r="675" spans="9:10" x14ac:dyDescent="0.2">
      <c r="I675" s="417"/>
      <c r="J675" s="417"/>
    </row>
    <row r="676" spans="9:10" x14ac:dyDescent="0.2">
      <c r="I676" s="417"/>
      <c r="J676" s="417"/>
    </row>
    <row r="677" spans="9:10" x14ac:dyDescent="0.2">
      <c r="I677" s="417"/>
      <c r="J677" s="417"/>
    </row>
    <row r="678" spans="9:10" x14ac:dyDescent="0.2">
      <c r="I678" s="417"/>
      <c r="J678" s="417"/>
    </row>
    <row r="679" spans="9:10" x14ac:dyDescent="0.2">
      <c r="I679" s="417"/>
      <c r="J679" s="417"/>
    </row>
    <row r="680" spans="9:10" x14ac:dyDescent="0.2">
      <c r="I680" s="417"/>
      <c r="J680" s="417"/>
    </row>
    <row r="681" spans="9:10" x14ac:dyDescent="0.2">
      <c r="I681" s="417"/>
      <c r="J681" s="417"/>
    </row>
    <row r="682" spans="9:10" x14ac:dyDescent="0.2">
      <c r="I682" s="417"/>
      <c r="J682" s="417"/>
    </row>
    <row r="683" spans="9:10" x14ac:dyDescent="0.2">
      <c r="I683" s="417"/>
      <c r="J683" s="417"/>
    </row>
    <row r="684" spans="9:10" x14ac:dyDescent="0.2">
      <c r="I684" s="417"/>
      <c r="J684" s="417"/>
    </row>
    <row r="685" spans="9:10" x14ac:dyDescent="0.2">
      <c r="I685" s="417"/>
      <c r="J685" s="417"/>
    </row>
    <row r="686" spans="9:10" x14ac:dyDescent="0.2">
      <c r="I686" s="417"/>
      <c r="J686" s="417"/>
    </row>
    <row r="687" spans="9:10" x14ac:dyDescent="0.2">
      <c r="I687" s="417"/>
      <c r="J687" s="417"/>
    </row>
    <row r="688" spans="9:10" x14ac:dyDescent="0.2">
      <c r="I688" s="417"/>
      <c r="J688" s="417"/>
    </row>
    <row r="689" spans="9:10" x14ac:dyDescent="0.2">
      <c r="I689" s="417"/>
      <c r="J689" s="417"/>
    </row>
    <row r="690" spans="9:10" x14ac:dyDescent="0.2">
      <c r="I690" s="417"/>
      <c r="J690" s="417"/>
    </row>
    <row r="691" spans="9:10" x14ac:dyDescent="0.2">
      <c r="I691" s="417"/>
      <c r="J691" s="417"/>
    </row>
    <row r="692" spans="9:10" x14ac:dyDescent="0.2">
      <c r="I692" s="417"/>
      <c r="J692" s="417"/>
    </row>
    <row r="693" spans="9:10" x14ac:dyDescent="0.2">
      <c r="I693" s="417"/>
      <c r="J693" s="417"/>
    </row>
    <row r="694" spans="9:10" x14ac:dyDescent="0.2">
      <c r="I694" s="417"/>
      <c r="J694" s="417"/>
    </row>
    <row r="695" spans="9:10" x14ac:dyDescent="0.2">
      <c r="I695" s="417"/>
      <c r="J695" s="417"/>
    </row>
    <row r="696" spans="9:10" x14ac:dyDescent="0.2">
      <c r="I696" s="417"/>
      <c r="J696" s="417"/>
    </row>
    <row r="697" spans="9:10" x14ac:dyDescent="0.2">
      <c r="I697" s="417"/>
      <c r="J697" s="417"/>
    </row>
    <row r="698" spans="9:10" x14ac:dyDescent="0.2">
      <c r="I698" s="417"/>
      <c r="J698" s="417"/>
    </row>
    <row r="699" spans="9:10" x14ac:dyDescent="0.2">
      <c r="I699" s="417"/>
      <c r="J699" s="417"/>
    </row>
    <row r="700" spans="9:10" x14ac:dyDescent="0.2">
      <c r="I700" s="417"/>
      <c r="J700" s="417"/>
    </row>
    <row r="701" spans="9:10" x14ac:dyDescent="0.2">
      <c r="I701" s="417"/>
      <c r="J701" s="417"/>
    </row>
    <row r="702" spans="9:10" x14ac:dyDescent="0.2">
      <c r="I702" s="417"/>
      <c r="J702" s="417"/>
    </row>
    <row r="703" spans="9:10" x14ac:dyDescent="0.2">
      <c r="I703" s="417"/>
      <c r="J703" s="417"/>
    </row>
    <row r="704" spans="9:10" x14ac:dyDescent="0.2">
      <c r="I704" s="417"/>
      <c r="J704" s="417"/>
    </row>
    <row r="705" spans="9:10" x14ac:dyDescent="0.2">
      <c r="I705" s="417"/>
      <c r="J705" s="417"/>
    </row>
    <row r="706" spans="9:10" x14ac:dyDescent="0.2">
      <c r="I706" s="417"/>
      <c r="J706" s="417"/>
    </row>
    <row r="707" spans="9:10" x14ac:dyDescent="0.2">
      <c r="I707" s="417"/>
      <c r="J707" s="417"/>
    </row>
    <row r="708" spans="9:10" x14ac:dyDescent="0.2">
      <c r="I708" s="417"/>
      <c r="J708" s="417"/>
    </row>
    <row r="709" spans="9:10" x14ac:dyDescent="0.2">
      <c r="I709" s="417"/>
      <c r="J709" s="417"/>
    </row>
    <row r="710" spans="9:10" x14ac:dyDescent="0.2">
      <c r="I710" s="417"/>
      <c r="J710" s="417"/>
    </row>
    <row r="711" spans="9:10" x14ac:dyDescent="0.2">
      <c r="I711" s="417"/>
      <c r="J711" s="417"/>
    </row>
    <row r="712" spans="9:10" x14ac:dyDescent="0.2">
      <c r="I712" s="417"/>
      <c r="J712" s="417"/>
    </row>
    <row r="713" spans="9:10" x14ac:dyDescent="0.2">
      <c r="I713" s="417"/>
      <c r="J713" s="417"/>
    </row>
    <row r="714" spans="9:10" x14ac:dyDescent="0.2">
      <c r="I714" s="417"/>
      <c r="J714" s="417"/>
    </row>
    <row r="715" spans="9:10" x14ac:dyDescent="0.2">
      <c r="I715" s="417"/>
      <c r="J715" s="417"/>
    </row>
    <row r="716" spans="9:10" x14ac:dyDescent="0.2">
      <c r="I716" s="417"/>
      <c r="J716" s="417"/>
    </row>
    <row r="717" spans="9:10" x14ac:dyDescent="0.2">
      <c r="I717" s="417"/>
      <c r="J717" s="417"/>
    </row>
    <row r="718" spans="9:10" x14ac:dyDescent="0.2">
      <c r="I718" s="417"/>
      <c r="J718" s="417"/>
    </row>
    <row r="719" spans="9:10" x14ac:dyDescent="0.2">
      <c r="I719" s="417"/>
      <c r="J719" s="417"/>
    </row>
    <row r="720" spans="9:10" x14ac:dyDescent="0.2">
      <c r="I720" s="417"/>
      <c r="J720" s="417"/>
    </row>
    <row r="721" spans="9:10" x14ac:dyDescent="0.2">
      <c r="I721" s="417"/>
      <c r="J721" s="417"/>
    </row>
    <row r="722" spans="9:10" x14ac:dyDescent="0.2">
      <c r="I722" s="417"/>
      <c r="J722" s="417"/>
    </row>
    <row r="723" spans="9:10" x14ac:dyDescent="0.2">
      <c r="I723" s="417"/>
      <c r="J723" s="417"/>
    </row>
    <row r="724" spans="9:10" x14ac:dyDescent="0.2">
      <c r="I724" s="417"/>
      <c r="J724" s="417"/>
    </row>
    <row r="725" spans="9:10" x14ac:dyDescent="0.2">
      <c r="I725" s="417"/>
      <c r="J725" s="417"/>
    </row>
    <row r="726" spans="9:10" x14ac:dyDescent="0.2">
      <c r="I726" s="417"/>
      <c r="J726" s="417"/>
    </row>
    <row r="727" spans="9:10" x14ac:dyDescent="0.2">
      <c r="I727" s="417"/>
      <c r="J727" s="417"/>
    </row>
    <row r="728" spans="9:10" x14ac:dyDescent="0.2">
      <c r="I728" s="417"/>
      <c r="J728" s="417"/>
    </row>
    <row r="729" spans="9:10" x14ac:dyDescent="0.2">
      <c r="I729" s="417"/>
      <c r="J729" s="417"/>
    </row>
    <row r="730" spans="9:10" x14ac:dyDescent="0.2">
      <c r="I730" s="417"/>
      <c r="J730" s="417"/>
    </row>
    <row r="731" spans="9:10" x14ac:dyDescent="0.2">
      <c r="I731" s="417"/>
      <c r="J731" s="417"/>
    </row>
    <row r="732" spans="9:10" x14ac:dyDescent="0.2">
      <c r="I732" s="417"/>
      <c r="J732" s="417"/>
    </row>
    <row r="733" spans="9:10" x14ac:dyDescent="0.2">
      <c r="I733" s="417"/>
      <c r="J733" s="417"/>
    </row>
    <row r="734" spans="9:10" x14ac:dyDescent="0.2">
      <c r="I734" s="417"/>
      <c r="J734" s="417"/>
    </row>
    <row r="735" spans="9:10" x14ac:dyDescent="0.2">
      <c r="I735" s="417"/>
      <c r="J735" s="417"/>
    </row>
    <row r="736" spans="9:10" x14ac:dyDescent="0.2">
      <c r="I736" s="417"/>
      <c r="J736" s="417"/>
    </row>
    <row r="737" spans="9:10" x14ac:dyDescent="0.2">
      <c r="I737" s="417"/>
      <c r="J737" s="417"/>
    </row>
    <row r="738" spans="9:10" x14ac:dyDescent="0.2">
      <c r="I738" s="417"/>
      <c r="J738" s="417"/>
    </row>
    <row r="739" spans="9:10" x14ac:dyDescent="0.2">
      <c r="I739" s="417"/>
      <c r="J739" s="417"/>
    </row>
    <row r="740" spans="9:10" x14ac:dyDescent="0.2">
      <c r="I740" s="417"/>
      <c r="J740" s="417"/>
    </row>
    <row r="741" spans="9:10" x14ac:dyDescent="0.2">
      <c r="I741" s="417"/>
      <c r="J741" s="417"/>
    </row>
    <row r="742" spans="9:10" x14ac:dyDescent="0.2">
      <c r="I742" s="417"/>
      <c r="J742" s="417"/>
    </row>
    <row r="743" spans="9:10" x14ac:dyDescent="0.2">
      <c r="I743" s="417"/>
      <c r="J743" s="417"/>
    </row>
    <row r="744" spans="9:10" x14ac:dyDescent="0.2">
      <c r="I744" s="417"/>
      <c r="J744" s="417"/>
    </row>
    <row r="745" spans="9:10" x14ac:dyDescent="0.2">
      <c r="I745" s="417"/>
      <c r="J745" s="417"/>
    </row>
    <row r="746" spans="9:10" x14ac:dyDescent="0.2">
      <c r="I746" s="417"/>
      <c r="J746" s="417"/>
    </row>
    <row r="747" spans="9:10" x14ac:dyDescent="0.2">
      <c r="I747" s="417"/>
      <c r="J747" s="417"/>
    </row>
    <row r="748" spans="9:10" x14ac:dyDescent="0.2">
      <c r="I748" s="417"/>
      <c r="J748" s="417"/>
    </row>
    <row r="749" spans="9:10" x14ac:dyDescent="0.2">
      <c r="I749" s="417"/>
      <c r="J749" s="417"/>
    </row>
    <row r="750" spans="9:10" x14ac:dyDescent="0.2">
      <c r="I750" s="417"/>
      <c r="J750" s="417"/>
    </row>
    <row r="751" spans="9:10" x14ac:dyDescent="0.2">
      <c r="I751" s="417"/>
      <c r="J751" s="417"/>
    </row>
    <row r="752" spans="9:10" x14ac:dyDescent="0.2">
      <c r="I752" s="417"/>
      <c r="J752" s="417"/>
    </row>
    <row r="753" spans="9:10" x14ac:dyDescent="0.2">
      <c r="I753" s="417"/>
      <c r="J753" s="417"/>
    </row>
    <row r="754" spans="9:10" x14ac:dyDescent="0.2">
      <c r="I754" s="417"/>
      <c r="J754" s="417"/>
    </row>
    <row r="755" spans="9:10" x14ac:dyDescent="0.2">
      <c r="I755" s="417"/>
      <c r="J755" s="417"/>
    </row>
    <row r="756" spans="9:10" x14ac:dyDescent="0.2">
      <c r="I756" s="417"/>
      <c r="J756" s="417"/>
    </row>
    <row r="757" spans="9:10" x14ac:dyDescent="0.2">
      <c r="I757" s="417"/>
      <c r="J757" s="417"/>
    </row>
    <row r="758" spans="9:10" x14ac:dyDescent="0.2">
      <c r="I758" s="417"/>
      <c r="J758" s="417"/>
    </row>
    <row r="759" spans="9:10" x14ac:dyDescent="0.2">
      <c r="I759" s="417"/>
      <c r="J759" s="417"/>
    </row>
    <row r="760" spans="9:10" x14ac:dyDescent="0.2">
      <c r="I760" s="417"/>
      <c r="J760" s="417"/>
    </row>
    <row r="761" spans="9:10" x14ac:dyDescent="0.2">
      <c r="I761" s="417"/>
      <c r="J761" s="417"/>
    </row>
    <row r="762" spans="9:10" x14ac:dyDescent="0.2">
      <c r="I762" s="417"/>
      <c r="J762" s="417"/>
    </row>
    <row r="763" spans="9:10" x14ac:dyDescent="0.2">
      <c r="I763" s="417"/>
      <c r="J763" s="417"/>
    </row>
    <row r="764" spans="9:10" x14ac:dyDescent="0.2">
      <c r="I764" s="417"/>
      <c r="J764" s="417"/>
    </row>
    <row r="765" spans="9:10" x14ac:dyDescent="0.2">
      <c r="I765" s="417"/>
      <c r="J765" s="417"/>
    </row>
    <row r="766" spans="9:10" x14ac:dyDescent="0.2">
      <c r="I766" s="417"/>
      <c r="J766" s="417"/>
    </row>
    <row r="767" spans="9:10" x14ac:dyDescent="0.2">
      <c r="I767" s="417"/>
      <c r="J767" s="417"/>
    </row>
    <row r="768" spans="9:10" x14ac:dyDescent="0.2">
      <c r="I768" s="417"/>
      <c r="J768" s="417"/>
    </row>
    <row r="769" spans="9:10" x14ac:dyDescent="0.2">
      <c r="I769" s="417"/>
      <c r="J769" s="417"/>
    </row>
    <row r="770" spans="9:10" x14ac:dyDescent="0.2">
      <c r="I770" s="417"/>
      <c r="J770" s="417"/>
    </row>
    <row r="771" spans="9:10" x14ac:dyDescent="0.2">
      <c r="I771" s="417"/>
      <c r="J771" s="417"/>
    </row>
    <row r="772" spans="9:10" x14ac:dyDescent="0.2">
      <c r="I772" s="417"/>
      <c r="J772" s="417"/>
    </row>
    <row r="773" spans="9:10" x14ac:dyDescent="0.2">
      <c r="I773" s="417"/>
      <c r="J773" s="417"/>
    </row>
    <row r="774" spans="9:10" x14ac:dyDescent="0.2">
      <c r="I774" s="417"/>
      <c r="J774" s="417"/>
    </row>
    <row r="775" spans="9:10" x14ac:dyDescent="0.2">
      <c r="I775" s="417"/>
      <c r="J775" s="417"/>
    </row>
    <row r="776" spans="9:10" x14ac:dyDescent="0.2">
      <c r="I776" s="417"/>
      <c r="J776" s="417"/>
    </row>
    <row r="777" spans="9:10" x14ac:dyDescent="0.2">
      <c r="I777" s="417"/>
      <c r="J777" s="417"/>
    </row>
    <row r="778" spans="9:10" x14ac:dyDescent="0.2">
      <c r="I778" s="417"/>
      <c r="J778" s="417"/>
    </row>
    <row r="779" spans="9:10" x14ac:dyDescent="0.2">
      <c r="I779" s="417"/>
      <c r="J779" s="417"/>
    </row>
    <row r="780" spans="9:10" x14ac:dyDescent="0.2">
      <c r="I780" s="417"/>
      <c r="J780" s="417"/>
    </row>
    <row r="781" spans="9:10" x14ac:dyDescent="0.2">
      <c r="I781" s="417"/>
      <c r="J781" s="417"/>
    </row>
    <row r="782" spans="9:10" x14ac:dyDescent="0.2">
      <c r="I782" s="417"/>
      <c r="J782" s="417"/>
    </row>
    <row r="783" spans="9:10" x14ac:dyDescent="0.2">
      <c r="I783" s="417"/>
      <c r="J783" s="417"/>
    </row>
    <row r="784" spans="9:10" x14ac:dyDescent="0.2">
      <c r="I784" s="417"/>
      <c r="J784" s="417"/>
    </row>
    <row r="785" spans="9:10" x14ac:dyDescent="0.2">
      <c r="I785" s="417"/>
      <c r="J785" s="417"/>
    </row>
    <row r="786" spans="9:10" x14ac:dyDescent="0.2">
      <c r="I786" s="417"/>
      <c r="J786" s="417"/>
    </row>
    <row r="787" spans="9:10" x14ac:dyDescent="0.2">
      <c r="I787" s="417"/>
      <c r="J787" s="417"/>
    </row>
    <row r="788" spans="9:10" x14ac:dyDescent="0.2">
      <c r="I788" s="417"/>
      <c r="J788" s="417"/>
    </row>
    <row r="789" spans="9:10" x14ac:dyDescent="0.2">
      <c r="I789" s="417"/>
      <c r="J789" s="417"/>
    </row>
    <row r="790" spans="9:10" x14ac:dyDescent="0.2">
      <c r="I790" s="417"/>
      <c r="J790" s="417"/>
    </row>
    <row r="791" spans="9:10" x14ac:dyDescent="0.2">
      <c r="I791" s="417"/>
      <c r="J791" s="417"/>
    </row>
    <row r="792" spans="9:10" x14ac:dyDescent="0.2">
      <c r="I792" s="417"/>
      <c r="J792" s="417"/>
    </row>
    <row r="793" spans="9:10" x14ac:dyDescent="0.2">
      <c r="I793" s="417"/>
      <c r="J793" s="417"/>
    </row>
    <row r="794" spans="9:10" x14ac:dyDescent="0.2">
      <c r="I794" s="417"/>
      <c r="J794" s="417"/>
    </row>
    <row r="795" spans="9:10" x14ac:dyDescent="0.2">
      <c r="I795" s="417"/>
      <c r="J795" s="417"/>
    </row>
    <row r="796" spans="9:10" x14ac:dyDescent="0.2">
      <c r="I796" s="417"/>
      <c r="J796" s="417"/>
    </row>
    <row r="797" spans="9:10" x14ac:dyDescent="0.2">
      <c r="I797" s="417"/>
      <c r="J797" s="417"/>
    </row>
    <row r="798" spans="9:10" x14ac:dyDescent="0.2">
      <c r="I798" s="417"/>
      <c r="J798" s="417"/>
    </row>
    <row r="799" spans="9:10" x14ac:dyDescent="0.2">
      <c r="I799" s="417"/>
      <c r="J799" s="417"/>
    </row>
    <row r="800" spans="9:10" x14ac:dyDescent="0.2">
      <c r="I800" s="417"/>
      <c r="J800" s="417"/>
    </row>
    <row r="801" spans="9:10" x14ac:dyDescent="0.2">
      <c r="I801" s="417"/>
      <c r="J801" s="417"/>
    </row>
    <row r="802" spans="9:10" x14ac:dyDescent="0.2">
      <c r="I802" s="417"/>
      <c r="J802" s="417"/>
    </row>
    <row r="803" spans="9:10" x14ac:dyDescent="0.2">
      <c r="I803" s="417"/>
      <c r="J803" s="417"/>
    </row>
    <row r="804" spans="9:10" x14ac:dyDescent="0.2">
      <c r="I804" s="417"/>
      <c r="J804" s="417"/>
    </row>
    <row r="805" spans="9:10" x14ac:dyDescent="0.2">
      <c r="I805" s="417"/>
      <c r="J805" s="417"/>
    </row>
    <row r="806" spans="9:10" x14ac:dyDescent="0.2">
      <c r="I806" s="417"/>
      <c r="J806" s="417"/>
    </row>
    <row r="807" spans="9:10" x14ac:dyDescent="0.2">
      <c r="I807" s="417"/>
      <c r="J807" s="417"/>
    </row>
    <row r="808" spans="9:10" x14ac:dyDescent="0.2">
      <c r="I808" s="417"/>
      <c r="J808" s="417"/>
    </row>
    <row r="809" spans="9:10" x14ac:dyDescent="0.2">
      <c r="I809" s="417"/>
      <c r="J809" s="417"/>
    </row>
    <row r="810" spans="9:10" x14ac:dyDescent="0.2">
      <c r="I810" s="417"/>
      <c r="J810" s="417"/>
    </row>
    <row r="811" spans="9:10" x14ac:dyDescent="0.2">
      <c r="I811" s="417"/>
      <c r="J811" s="417"/>
    </row>
    <row r="812" spans="9:10" x14ac:dyDescent="0.2">
      <c r="I812" s="417"/>
      <c r="J812" s="417"/>
    </row>
    <row r="813" spans="9:10" x14ac:dyDescent="0.2">
      <c r="I813" s="417"/>
      <c r="J813" s="417"/>
    </row>
    <row r="814" spans="9:10" x14ac:dyDescent="0.2">
      <c r="I814" s="417"/>
      <c r="J814" s="417"/>
    </row>
    <row r="815" spans="9:10" x14ac:dyDescent="0.2">
      <c r="I815" s="417"/>
      <c r="J815" s="417"/>
    </row>
    <row r="816" spans="9:10" x14ac:dyDescent="0.2">
      <c r="I816" s="417"/>
      <c r="J816" s="417"/>
    </row>
    <row r="817" spans="9:10" x14ac:dyDescent="0.2">
      <c r="I817" s="417"/>
      <c r="J817" s="417"/>
    </row>
    <row r="818" spans="9:10" x14ac:dyDescent="0.2">
      <c r="I818" s="417"/>
      <c r="J818" s="417"/>
    </row>
    <row r="819" spans="9:10" x14ac:dyDescent="0.2">
      <c r="I819" s="417"/>
      <c r="J819" s="417"/>
    </row>
    <row r="820" spans="9:10" x14ac:dyDescent="0.2">
      <c r="I820" s="417"/>
      <c r="J820" s="417"/>
    </row>
    <row r="821" spans="9:10" x14ac:dyDescent="0.2">
      <c r="I821" s="417"/>
      <c r="J821" s="417"/>
    </row>
    <row r="822" spans="9:10" x14ac:dyDescent="0.2">
      <c r="I822" s="417"/>
      <c r="J822" s="417"/>
    </row>
    <row r="823" spans="9:10" x14ac:dyDescent="0.2">
      <c r="I823" s="417"/>
      <c r="J823" s="417"/>
    </row>
    <row r="824" spans="9:10" x14ac:dyDescent="0.2">
      <c r="I824" s="417"/>
      <c r="J824" s="417"/>
    </row>
    <row r="825" spans="9:10" x14ac:dyDescent="0.2">
      <c r="I825" s="417"/>
      <c r="J825" s="417"/>
    </row>
    <row r="826" spans="9:10" x14ac:dyDescent="0.2">
      <c r="I826" s="417"/>
      <c r="J826" s="417"/>
    </row>
    <row r="827" spans="9:10" x14ac:dyDescent="0.2">
      <c r="I827" s="417"/>
      <c r="J827" s="417"/>
    </row>
    <row r="828" spans="9:10" x14ac:dyDescent="0.2">
      <c r="I828" s="417"/>
      <c r="J828" s="417"/>
    </row>
    <row r="829" spans="9:10" x14ac:dyDescent="0.2">
      <c r="I829" s="417"/>
      <c r="J829" s="417"/>
    </row>
    <row r="830" spans="9:10" x14ac:dyDescent="0.2">
      <c r="I830" s="417"/>
      <c r="J830" s="417"/>
    </row>
    <row r="831" spans="9:10" x14ac:dyDescent="0.2">
      <c r="I831" s="417"/>
      <c r="J831" s="417"/>
    </row>
    <row r="832" spans="9:10" x14ac:dyDescent="0.2">
      <c r="I832" s="417"/>
      <c r="J832" s="417"/>
    </row>
    <row r="833" spans="9:10" x14ac:dyDescent="0.2">
      <c r="I833" s="417"/>
      <c r="J833" s="417"/>
    </row>
    <row r="834" spans="9:10" x14ac:dyDescent="0.2">
      <c r="I834" s="417"/>
      <c r="J834" s="417"/>
    </row>
    <row r="835" spans="9:10" x14ac:dyDescent="0.2">
      <c r="I835" s="417"/>
      <c r="J835" s="417"/>
    </row>
    <row r="836" spans="9:10" x14ac:dyDescent="0.2">
      <c r="I836" s="417"/>
      <c r="J836" s="417"/>
    </row>
    <row r="837" spans="9:10" x14ac:dyDescent="0.2">
      <c r="I837" s="417"/>
      <c r="J837" s="417"/>
    </row>
    <row r="838" spans="9:10" x14ac:dyDescent="0.2">
      <c r="I838" s="417"/>
      <c r="J838" s="417"/>
    </row>
    <row r="839" spans="9:10" x14ac:dyDescent="0.2">
      <c r="I839" s="417"/>
      <c r="J839" s="417"/>
    </row>
    <row r="840" spans="9:10" x14ac:dyDescent="0.2">
      <c r="I840" s="417"/>
      <c r="J840" s="417"/>
    </row>
    <row r="841" spans="9:10" x14ac:dyDescent="0.2">
      <c r="I841" s="417"/>
      <c r="J841" s="417"/>
    </row>
    <row r="842" spans="9:10" x14ac:dyDescent="0.2">
      <c r="I842" s="417"/>
      <c r="J842" s="417"/>
    </row>
    <row r="843" spans="9:10" x14ac:dyDescent="0.2">
      <c r="I843" s="417"/>
      <c r="J843" s="417"/>
    </row>
    <row r="844" spans="9:10" x14ac:dyDescent="0.2">
      <c r="I844" s="417"/>
      <c r="J844" s="417"/>
    </row>
    <row r="845" spans="9:10" x14ac:dyDescent="0.2">
      <c r="I845" s="417"/>
      <c r="J845" s="417"/>
    </row>
    <row r="846" spans="9:10" x14ac:dyDescent="0.2">
      <c r="I846" s="417"/>
      <c r="J846" s="417"/>
    </row>
    <row r="847" spans="9:10" x14ac:dyDescent="0.2">
      <c r="I847" s="417"/>
      <c r="J847" s="417"/>
    </row>
    <row r="848" spans="9:10" x14ac:dyDescent="0.2">
      <c r="I848" s="417"/>
      <c r="J848" s="417"/>
    </row>
    <row r="849" spans="9:10" x14ac:dyDescent="0.2">
      <c r="I849" s="417"/>
      <c r="J849" s="417"/>
    </row>
    <row r="850" spans="9:10" x14ac:dyDescent="0.2">
      <c r="I850" s="417"/>
      <c r="J850" s="417"/>
    </row>
    <row r="851" spans="9:10" x14ac:dyDescent="0.2">
      <c r="I851" s="417"/>
      <c r="J851" s="417"/>
    </row>
    <row r="852" spans="9:10" x14ac:dyDescent="0.2">
      <c r="I852" s="417"/>
      <c r="J852" s="417"/>
    </row>
    <row r="853" spans="9:10" x14ac:dyDescent="0.2">
      <c r="I853" s="417"/>
      <c r="J853" s="417"/>
    </row>
    <row r="854" spans="9:10" x14ac:dyDescent="0.2">
      <c r="I854" s="417"/>
      <c r="J854" s="417"/>
    </row>
    <row r="855" spans="9:10" x14ac:dyDescent="0.2">
      <c r="I855" s="417"/>
      <c r="J855" s="417"/>
    </row>
    <row r="856" spans="9:10" x14ac:dyDescent="0.2">
      <c r="I856" s="417"/>
      <c r="J856" s="417"/>
    </row>
    <row r="857" spans="9:10" x14ac:dyDescent="0.2">
      <c r="I857" s="417"/>
      <c r="J857" s="417"/>
    </row>
    <row r="858" spans="9:10" x14ac:dyDescent="0.2">
      <c r="I858" s="417"/>
      <c r="J858" s="417"/>
    </row>
    <row r="859" spans="9:10" x14ac:dyDescent="0.2">
      <c r="I859" s="417"/>
      <c r="J859" s="417"/>
    </row>
    <row r="860" spans="9:10" x14ac:dyDescent="0.2">
      <c r="I860" s="417"/>
      <c r="J860" s="417"/>
    </row>
    <row r="861" spans="9:10" x14ac:dyDescent="0.2">
      <c r="I861" s="417"/>
      <c r="J861" s="417"/>
    </row>
    <row r="862" spans="9:10" x14ac:dyDescent="0.2">
      <c r="I862" s="417"/>
      <c r="J862" s="417"/>
    </row>
    <row r="863" spans="9:10" x14ac:dyDescent="0.2">
      <c r="I863" s="417"/>
      <c r="J863" s="417"/>
    </row>
    <row r="864" spans="9:10" x14ac:dyDescent="0.2">
      <c r="I864" s="417"/>
      <c r="J864" s="417"/>
    </row>
    <row r="865" spans="9:10" x14ac:dyDescent="0.2">
      <c r="I865" s="417"/>
      <c r="J865" s="417"/>
    </row>
    <row r="866" spans="9:10" x14ac:dyDescent="0.2">
      <c r="I866" s="417"/>
      <c r="J866" s="417"/>
    </row>
    <row r="867" spans="9:10" x14ac:dyDescent="0.2">
      <c r="I867" s="417"/>
      <c r="J867" s="417"/>
    </row>
    <row r="868" spans="9:10" x14ac:dyDescent="0.2">
      <c r="I868" s="417"/>
      <c r="J868" s="417"/>
    </row>
    <row r="869" spans="9:10" x14ac:dyDescent="0.2">
      <c r="I869" s="417"/>
      <c r="J869" s="417"/>
    </row>
    <row r="870" spans="9:10" x14ac:dyDescent="0.2">
      <c r="I870" s="417"/>
      <c r="J870" s="417"/>
    </row>
    <row r="871" spans="9:10" x14ac:dyDescent="0.2">
      <c r="I871" s="417"/>
      <c r="J871" s="417"/>
    </row>
    <row r="872" spans="9:10" x14ac:dyDescent="0.2">
      <c r="I872" s="417"/>
      <c r="J872" s="417"/>
    </row>
    <row r="873" spans="9:10" x14ac:dyDescent="0.2">
      <c r="I873" s="417"/>
      <c r="J873" s="417"/>
    </row>
    <row r="874" spans="9:10" x14ac:dyDescent="0.2">
      <c r="I874" s="417"/>
      <c r="J874" s="417"/>
    </row>
    <row r="875" spans="9:10" x14ac:dyDescent="0.2">
      <c r="I875" s="417"/>
      <c r="J875" s="417"/>
    </row>
    <row r="876" spans="9:10" x14ac:dyDescent="0.2">
      <c r="I876" s="417"/>
      <c r="J876" s="417"/>
    </row>
    <row r="877" spans="9:10" x14ac:dyDescent="0.2">
      <c r="I877" s="417"/>
      <c r="J877" s="417"/>
    </row>
    <row r="878" spans="9:10" x14ac:dyDescent="0.2">
      <c r="I878" s="417"/>
      <c r="J878" s="417"/>
    </row>
    <row r="879" spans="9:10" x14ac:dyDescent="0.2">
      <c r="I879" s="417"/>
      <c r="J879" s="417"/>
    </row>
    <row r="880" spans="9:10" x14ac:dyDescent="0.2">
      <c r="I880" s="417"/>
      <c r="J880" s="417"/>
    </row>
    <row r="881" spans="9:10" x14ac:dyDescent="0.2">
      <c r="I881" s="417"/>
      <c r="J881" s="417"/>
    </row>
    <row r="882" spans="9:10" x14ac:dyDescent="0.2">
      <c r="I882" s="417"/>
      <c r="J882" s="417"/>
    </row>
    <row r="883" spans="9:10" x14ac:dyDescent="0.2">
      <c r="I883" s="417"/>
      <c r="J883" s="417"/>
    </row>
    <row r="884" spans="9:10" x14ac:dyDescent="0.2">
      <c r="I884" s="417"/>
      <c r="J884" s="417"/>
    </row>
    <row r="885" spans="9:10" x14ac:dyDescent="0.2">
      <c r="I885" s="417"/>
      <c r="J885" s="417"/>
    </row>
    <row r="886" spans="9:10" x14ac:dyDescent="0.2">
      <c r="I886" s="417"/>
      <c r="J886" s="417"/>
    </row>
    <row r="887" spans="9:10" x14ac:dyDescent="0.2">
      <c r="I887" s="417"/>
      <c r="J887" s="417"/>
    </row>
    <row r="888" spans="9:10" x14ac:dyDescent="0.2">
      <c r="I888" s="417"/>
      <c r="J888" s="417"/>
    </row>
    <row r="889" spans="9:10" x14ac:dyDescent="0.2">
      <c r="I889" s="417"/>
      <c r="J889" s="417"/>
    </row>
    <row r="890" spans="9:10" x14ac:dyDescent="0.2">
      <c r="I890" s="417"/>
      <c r="J890" s="417"/>
    </row>
    <row r="891" spans="9:10" x14ac:dyDescent="0.2">
      <c r="I891" s="417"/>
      <c r="J891" s="417"/>
    </row>
    <row r="892" spans="9:10" x14ac:dyDescent="0.2">
      <c r="I892" s="417"/>
      <c r="J892" s="417"/>
    </row>
    <row r="893" spans="9:10" x14ac:dyDescent="0.2">
      <c r="I893" s="417"/>
      <c r="J893" s="417"/>
    </row>
    <row r="894" spans="9:10" x14ac:dyDescent="0.2">
      <c r="I894" s="417"/>
      <c r="J894" s="417"/>
    </row>
    <row r="895" spans="9:10" x14ac:dyDescent="0.2">
      <c r="I895" s="417"/>
      <c r="J895" s="417"/>
    </row>
    <row r="896" spans="9:10" x14ac:dyDescent="0.2">
      <c r="I896" s="417"/>
      <c r="J896" s="417"/>
    </row>
    <row r="897" spans="9:10" x14ac:dyDescent="0.2">
      <c r="I897" s="417"/>
      <c r="J897" s="417"/>
    </row>
    <row r="898" spans="9:10" x14ac:dyDescent="0.2">
      <c r="I898" s="417"/>
      <c r="J898" s="417"/>
    </row>
    <row r="899" spans="9:10" x14ac:dyDescent="0.2">
      <c r="I899" s="417"/>
      <c r="J899" s="417"/>
    </row>
    <row r="900" spans="9:10" x14ac:dyDescent="0.2">
      <c r="I900" s="417"/>
      <c r="J900" s="417"/>
    </row>
    <row r="901" spans="9:10" x14ac:dyDescent="0.2">
      <c r="I901" s="417"/>
      <c r="J901" s="417"/>
    </row>
    <row r="902" spans="9:10" x14ac:dyDescent="0.2">
      <c r="I902" s="417"/>
      <c r="J902" s="417"/>
    </row>
    <row r="903" spans="9:10" x14ac:dyDescent="0.2">
      <c r="I903" s="417"/>
      <c r="J903" s="417"/>
    </row>
    <row r="904" spans="9:10" x14ac:dyDescent="0.2">
      <c r="I904" s="417"/>
      <c r="J904" s="417"/>
    </row>
    <row r="905" spans="9:10" x14ac:dyDescent="0.2">
      <c r="I905" s="417"/>
      <c r="J905" s="417"/>
    </row>
    <row r="906" spans="9:10" x14ac:dyDescent="0.2">
      <c r="I906" s="417"/>
      <c r="J906" s="417"/>
    </row>
    <row r="907" spans="9:10" x14ac:dyDescent="0.2">
      <c r="I907" s="417"/>
      <c r="J907" s="417"/>
    </row>
    <row r="908" spans="9:10" x14ac:dyDescent="0.2">
      <c r="I908" s="417"/>
      <c r="J908" s="417"/>
    </row>
    <row r="909" spans="9:10" x14ac:dyDescent="0.2">
      <c r="I909" s="417"/>
      <c r="J909" s="417"/>
    </row>
    <row r="910" spans="9:10" x14ac:dyDescent="0.2">
      <c r="I910" s="417"/>
      <c r="J910" s="417"/>
    </row>
    <row r="911" spans="9:10" x14ac:dyDescent="0.2">
      <c r="I911" s="417"/>
      <c r="J911" s="417"/>
    </row>
    <row r="912" spans="9:10" x14ac:dyDescent="0.2">
      <c r="I912" s="417"/>
      <c r="J912" s="417"/>
    </row>
    <row r="913" spans="9:10" x14ac:dyDescent="0.2">
      <c r="I913" s="417"/>
      <c r="J913" s="417"/>
    </row>
    <row r="914" spans="9:10" x14ac:dyDescent="0.2">
      <c r="I914" s="417"/>
      <c r="J914" s="417"/>
    </row>
    <row r="915" spans="9:10" x14ac:dyDescent="0.2">
      <c r="I915" s="417"/>
      <c r="J915" s="417"/>
    </row>
    <row r="916" spans="9:10" x14ac:dyDescent="0.2">
      <c r="I916" s="417"/>
      <c r="J916" s="417"/>
    </row>
    <row r="917" spans="9:10" x14ac:dyDescent="0.2">
      <c r="I917" s="417"/>
      <c r="J917" s="417"/>
    </row>
    <row r="918" spans="9:10" x14ac:dyDescent="0.2">
      <c r="I918" s="417"/>
      <c r="J918" s="417"/>
    </row>
    <row r="919" spans="9:10" x14ac:dyDescent="0.2">
      <c r="I919" s="417"/>
      <c r="J919" s="417"/>
    </row>
    <row r="920" spans="9:10" x14ac:dyDescent="0.2">
      <c r="I920" s="417"/>
      <c r="J920" s="417"/>
    </row>
    <row r="921" spans="9:10" x14ac:dyDescent="0.2">
      <c r="I921" s="417"/>
      <c r="J921" s="417"/>
    </row>
    <row r="922" spans="9:10" x14ac:dyDescent="0.2">
      <c r="I922" s="417"/>
      <c r="J922" s="417"/>
    </row>
    <row r="923" spans="9:10" x14ac:dyDescent="0.2">
      <c r="I923" s="417"/>
      <c r="J923" s="417"/>
    </row>
    <row r="924" spans="9:10" x14ac:dyDescent="0.2">
      <c r="I924" s="417"/>
      <c r="J924" s="417"/>
    </row>
    <row r="925" spans="9:10" x14ac:dyDescent="0.2">
      <c r="I925" s="417"/>
      <c r="J925" s="417"/>
    </row>
    <row r="926" spans="9:10" x14ac:dyDescent="0.2">
      <c r="I926" s="417"/>
      <c r="J926" s="417"/>
    </row>
    <row r="927" spans="9:10" x14ac:dyDescent="0.2">
      <c r="I927" s="417"/>
      <c r="J927" s="417"/>
    </row>
    <row r="928" spans="9:10" x14ac:dyDescent="0.2">
      <c r="I928" s="417"/>
      <c r="J928" s="417"/>
    </row>
    <row r="929" spans="9:10" x14ac:dyDescent="0.2">
      <c r="I929" s="417"/>
      <c r="J929" s="417"/>
    </row>
    <row r="930" spans="9:10" x14ac:dyDescent="0.2">
      <c r="I930" s="417"/>
      <c r="J930" s="417"/>
    </row>
    <row r="931" spans="9:10" x14ac:dyDescent="0.2">
      <c r="I931" s="417"/>
      <c r="J931" s="417"/>
    </row>
    <row r="932" spans="9:10" x14ac:dyDescent="0.2">
      <c r="I932" s="417"/>
      <c r="J932" s="417"/>
    </row>
    <row r="933" spans="9:10" x14ac:dyDescent="0.2">
      <c r="I933" s="417"/>
      <c r="J933" s="417"/>
    </row>
    <row r="934" spans="9:10" x14ac:dyDescent="0.2">
      <c r="I934" s="417"/>
      <c r="J934" s="417"/>
    </row>
    <row r="935" spans="9:10" x14ac:dyDescent="0.2">
      <c r="I935" s="417"/>
      <c r="J935" s="417"/>
    </row>
    <row r="936" spans="9:10" x14ac:dyDescent="0.2">
      <c r="I936" s="417"/>
      <c r="J936" s="417"/>
    </row>
    <row r="937" spans="9:10" x14ac:dyDescent="0.2">
      <c r="I937" s="417"/>
      <c r="J937" s="417"/>
    </row>
    <row r="938" spans="9:10" x14ac:dyDescent="0.2">
      <c r="I938" s="417"/>
      <c r="J938" s="417"/>
    </row>
    <row r="939" spans="9:10" x14ac:dyDescent="0.2">
      <c r="I939" s="417"/>
      <c r="J939" s="417"/>
    </row>
    <row r="940" spans="9:10" x14ac:dyDescent="0.2">
      <c r="I940" s="417"/>
      <c r="J940" s="417"/>
    </row>
    <row r="941" spans="9:10" x14ac:dyDescent="0.2">
      <c r="I941" s="417"/>
      <c r="J941" s="417"/>
    </row>
    <row r="942" spans="9:10" x14ac:dyDescent="0.2">
      <c r="I942" s="417"/>
      <c r="J942" s="417"/>
    </row>
    <row r="943" spans="9:10" x14ac:dyDescent="0.2">
      <c r="I943" s="417"/>
      <c r="J943" s="417"/>
    </row>
    <row r="944" spans="9:10" x14ac:dyDescent="0.2">
      <c r="I944" s="417"/>
      <c r="J944" s="417"/>
    </row>
    <row r="945" spans="9:10" x14ac:dyDescent="0.2">
      <c r="I945" s="417"/>
      <c r="J945" s="417"/>
    </row>
    <row r="946" spans="9:10" x14ac:dyDescent="0.2">
      <c r="I946" s="417"/>
      <c r="J946" s="417"/>
    </row>
    <row r="947" spans="9:10" x14ac:dyDescent="0.2">
      <c r="I947" s="417"/>
      <c r="J947" s="417"/>
    </row>
    <row r="948" spans="9:10" x14ac:dyDescent="0.2">
      <c r="I948" s="417"/>
      <c r="J948" s="417"/>
    </row>
    <row r="949" spans="9:10" x14ac:dyDescent="0.2">
      <c r="I949" s="417"/>
      <c r="J949" s="417"/>
    </row>
    <row r="950" spans="9:10" x14ac:dyDescent="0.2">
      <c r="I950" s="417"/>
      <c r="J950" s="417"/>
    </row>
    <row r="951" spans="9:10" x14ac:dyDescent="0.2">
      <c r="I951" s="417"/>
      <c r="J951" s="417"/>
    </row>
    <row r="952" spans="9:10" x14ac:dyDescent="0.2">
      <c r="I952" s="417"/>
      <c r="J952" s="417"/>
    </row>
    <row r="953" spans="9:10" x14ac:dyDescent="0.2">
      <c r="I953" s="417"/>
      <c r="J953" s="417"/>
    </row>
    <row r="954" spans="9:10" x14ac:dyDescent="0.2">
      <c r="I954" s="417"/>
      <c r="J954" s="417"/>
    </row>
    <row r="955" spans="9:10" x14ac:dyDescent="0.2">
      <c r="I955" s="417"/>
      <c r="J955" s="417"/>
    </row>
    <row r="956" spans="9:10" x14ac:dyDescent="0.2">
      <c r="I956" s="417"/>
      <c r="J956" s="417"/>
    </row>
    <row r="957" spans="9:10" x14ac:dyDescent="0.2">
      <c r="I957" s="417"/>
      <c r="J957" s="417"/>
    </row>
    <row r="958" spans="9:10" x14ac:dyDescent="0.2">
      <c r="I958" s="417"/>
      <c r="J958" s="417"/>
    </row>
    <row r="959" spans="9:10" x14ac:dyDescent="0.2">
      <c r="I959" s="417"/>
      <c r="J959" s="417"/>
    </row>
    <row r="960" spans="9:10" x14ac:dyDescent="0.2">
      <c r="I960" s="417"/>
      <c r="J960" s="417"/>
    </row>
    <row r="961" spans="9:10" x14ac:dyDescent="0.2">
      <c r="I961" s="417"/>
      <c r="J961" s="417"/>
    </row>
    <row r="962" spans="9:10" x14ac:dyDescent="0.2">
      <c r="I962" s="417"/>
      <c r="J962" s="417"/>
    </row>
    <row r="963" spans="9:10" x14ac:dyDescent="0.2">
      <c r="I963" s="417"/>
      <c r="J963" s="417"/>
    </row>
    <row r="964" spans="9:10" x14ac:dyDescent="0.2">
      <c r="I964" s="417"/>
      <c r="J964" s="417"/>
    </row>
    <row r="965" spans="9:10" x14ac:dyDescent="0.2">
      <c r="I965" s="417"/>
      <c r="J965" s="417"/>
    </row>
    <row r="966" spans="9:10" x14ac:dyDescent="0.2">
      <c r="I966" s="417"/>
      <c r="J966" s="417"/>
    </row>
    <row r="967" spans="9:10" x14ac:dyDescent="0.2">
      <c r="I967" s="417"/>
      <c r="J967" s="417"/>
    </row>
    <row r="968" spans="9:10" x14ac:dyDescent="0.2">
      <c r="I968" s="417"/>
      <c r="J968" s="417"/>
    </row>
    <row r="969" spans="9:10" x14ac:dyDescent="0.2">
      <c r="I969" s="417"/>
      <c r="J969" s="417"/>
    </row>
    <row r="970" spans="9:10" x14ac:dyDescent="0.2">
      <c r="I970" s="417"/>
      <c r="J970" s="417"/>
    </row>
    <row r="971" spans="9:10" x14ac:dyDescent="0.2">
      <c r="I971" s="417"/>
      <c r="J971" s="417"/>
    </row>
    <row r="972" spans="9:10" x14ac:dyDescent="0.2">
      <c r="I972" s="417"/>
      <c r="J972" s="417"/>
    </row>
    <row r="973" spans="9:10" x14ac:dyDescent="0.2">
      <c r="I973" s="417"/>
      <c r="J973" s="417"/>
    </row>
    <row r="974" spans="9:10" x14ac:dyDescent="0.2">
      <c r="I974" s="417"/>
      <c r="J974" s="417"/>
    </row>
    <row r="975" spans="9:10" x14ac:dyDescent="0.2">
      <c r="I975" s="417"/>
      <c r="J975" s="417"/>
    </row>
    <row r="976" spans="9:10" x14ac:dyDescent="0.2">
      <c r="I976" s="417"/>
      <c r="J976" s="417"/>
    </row>
    <row r="977" spans="9:10" x14ac:dyDescent="0.2">
      <c r="I977" s="417"/>
      <c r="J977" s="417"/>
    </row>
    <row r="978" spans="9:10" x14ac:dyDescent="0.2">
      <c r="I978" s="417"/>
      <c r="J978" s="417"/>
    </row>
    <row r="979" spans="9:10" x14ac:dyDescent="0.2">
      <c r="I979" s="417"/>
      <c r="J979" s="417"/>
    </row>
    <row r="980" spans="9:10" x14ac:dyDescent="0.2">
      <c r="I980" s="417"/>
      <c r="J980" s="417"/>
    </row>
    <row r="981" spans="9:10" x14ac:dyDescent="0.2">
      <c r="I981" s="417"/>
      <c r="J981" s="417"/>
    </row>
    <row r="982" spans="9:10" x14ac:dyDescent="0.2">
      <c r="I982" s="417"/>
      <c r="J982" s="417"/>
    </row>
    <row r="983" spans="9:10" x14ac:dyDescent="0.2">
      <c r="I983" s="417"/>
      <c r="J983" s="417"/>
    </row>
    <row r="984" spans="9:10" x14ac:dyDescent="0.2">
      <c r="I984" s="417"/>
      <c r="J984" s="417"/>
    </row>
    <row r="985" spans="9:10" x14ac:dyDescent="0.2">
      <c r="I985" s="417"/>
      <c r="J985" s="417"/>
    </row>
    <row r="986" spans="9:10" x14ac:dyDescent="0.2">
      <c r="I986" s="417"/>
      <c r="J986" s="417"/>
    </row>
    <row r="987" spans="9:10" x14ac:dyDescent="0.2">
      <c r="I987" s="417"/>
      <c r="J987" s="417"/>
    </row>
    <row r="988" spans="9:10" x14ac:dyDescent="0.2">
      <c r="I988" s="417"/>
      <c r="J988" s="417"/>
    </row>
    <row r="989" spans="9:10" x14ac:dyDescent="0.2">
      <c r="I989" s="417"/>
      <c r="J989" s="417"/>
    </row>
    <row r="990" spans="9:10" x14ac:dyDescent="0.2">
      <c r="I990" s="417"/>
      <c r="J990" s="417"/>
    </row>
    <row r="991" spans="9:10" x14ac:dyDescent="0.2">
      <c r="I991" s="417"/>
      <c r="J991" s="417"/>
    </row>
    <row r="992" spans="9:10" x14ac:dyDescent="0.2">
      <c r="I992" s="417"/>
      <c r="J992" s="417"/>
    </row>
    <row r="993" spans="9:10" x14ac:dyDescent="0.2">
      <c r="I993" s="417"/>
      <c r="J993" s="417"/>
    </row>
    <row r="994" spans="9:10" x14ac:dyDescent="0.2">
      <c r="I994" s="417"/>
      <c r="J994" s="417"/>
    </row>
    <row r="995" spans="9:10" x14ac:dyDescent="0.2">
      <c r="I995" s="417"/>
      <c r="J995" s="417"/>
    </row>
    <row r="996" spans="9:10" x14ac:dyDescent="0.2">
      <c r="I996" s="417"/>
      <c r="J996" s="417"/>
    </row>
    <row r="997" spans="9:10" x14ac:dyDescent="0.2">
      <c r="I997" s="417"/>
      <c r="J997" s="417"/>
    </row>
    <row r="998" spans="9:10" x14ac:dyDescent="0.2">
      <c r="I998" s="417"/>
      <c r="J998" s="417"/>
    </row>
    <row r="999" spans="9:10" x14ac:dyDescent="0.2">
      <c r="I999" s="417"/>
      <c r="J999" s="417"/>
    </row>
    <row r="1000" spans="9:10" x14ac:dyDescent="0.2">
      <c r="I1000" s="417"/>
      <c r="J1000" s="417"/>
    </row>
    <row r="1001" spans="9:10" x14ac:dyDescent="0.2">
      <c r="I1001" s="417"/>
      <c r="J1001" s="417"/>
    </row>
    <row r="1002" spans="9:10" x14ac:dyDescent="0.2">
      <c r="I1002" s="417"/>
      <c r="J1002" s="417"/>
    </row>
    <row r="1003" spans="9:10" x14ac:dyDescent="0.2">
      <c r="I1003" s="417"/>
      <c r="J1003" s="417"/>
    </row>
    <row r="1004" spans="9:10" x14ac:dyDescent="0.2">
      <c r="I1004" s="417"/>
      <c r="J1004" s="417"/>
    </row>
    <row r="1005" spans="9:10" x14ac:dyDescent="0.2">
      <c r="I1005" s="417"/>
      <c r="J1005" s="417"/>
    </row>
    <row r="1006" spans="9:10" x14ac:dyDescent="0.2">
      <c r="I1006" s="417"/>
      <c r="J1006" s="417"/>
    </row>
    <row r="1007" spans="9:10" x14ac:dyDescent="0.2">
      <c r="I1007" s="417"/>
      <c r="J1007" s="417"/>
    </row>
    <row r="1008" spans="9:10" x14ac:dyDescent="0.2">
      <c r="I1008" s="417"/>
      <c r="J1008" s="417"/>
    </row>
    <row r="1009" spans="9:10" x14ac:dyDescent="0.2">
      <c r="I1009" s="417"/>
      <c r="J1009" s="417"/>
    </row>
    <row r="1010" spans="9:10" x14ac:dyDescent="0.2">
      <c r="I1010" s="417"/>
      <c r="J1010" s="417"/>
    </row>
    <row r="1011" spans="9:10" x14ac:dyDescent="0.2">
      <c r="I1011" s="417"/>
      <c r="J1011" s="417"/>
    </row>
    <row r="1012" spans="9:10" x14ac:dyDescent="0.2">
      <c r="I1012" s="417"/>
      <c r="J1012" s="417"/>
    </row>
    <row r="1013" spans="9:10" x14ac:dyDescent="0.2">
      <c r="I1013" s="417"/>
      <c r="J1013" s="417"/>
    </row>
    <row r="1014" spans="9:10" x14ac:dyDescent="0.2">
      <c r="I1014" s="417"/>
      <c r="J1014" s="417"/>
    </row>
    <row r="1015" spans="9:10" x14ac:dyDescent="0.2">
      <c r="I1015" s="417"/>
      <c r="J1015" s="417"/>
    </row>
    <row r="1016" spans="9:10" x14ac:dyDescent="0.2">
      <c r="I1016" s="417"/>
      <c r="J1016" s="417"/>
    </row>
    <row r="1017" spans="9:10" x14ac:dyDescent="0.2">
      <c r="I1017" s="417"/>
      <c r="J1017" s="417"/>
    </row>
    <row r="1018" spans="9:10" x14ac:dyDescent="0.2">
      <c r="I1018" s="417"/>
      <c r="J1018" s="417"/>
    </row>
    <row r="1019" spans="9:10" x14ac:dyDescent="0.2">
      <c r="I1019" s="417"/>
      <c r="J1019" s="417"/>
    </row>
    <row r="1020" spans="9:10" x14ac:dyDescent="0.2">
      <c r="I1020" s="417"/>
      <c r="J1020" s="417"/>
    </row>
    <row r="1021" spans="9:10" x14ac:dyDescent="0.2">
      <c r="I1021" s="417"/>
      <c r="J1021" s="417"/>
    </row>
    <row r="1022" spans="9:10" x14ac:dyDescent="0.2">
      <c r="I1022" s="417"/>
      <c r="J1022" s="417"/>
    </row>
    <row r="1023" spans="9:10" x14ac:dyDescent="0.2">
      <c r="I1023" s="417"/>
      <c r="J1023" s="417"/>
    </row>
    <row r="1024" spans="9:10" x14ac:dyDescent="0.2">
      <c r="I1024" s="417"/>
      <c r="J1024" s="417"/>
    </row>
    <row r="1025" spans="9:10" x14ac:dyDescent="0.2">
      <c r="I1025" s="417"/>
      <c r="J1025" s="417"/>
    </row>
    <row r="1026" spans="9:10" x14ac:dyDescent="0.2">
      <c r="I1026" s="417"/>
      <c r="J1026" s="417"/>
    </row>
    <row r="1027" spans="9:10" x14ac:dyDescent="0.2">
      <c r="I1027" s="417"/>
      <c r="J1027" s="417"/>
    </row>
    <row r="1028" spans="9:10" x14ac:dyDescent="0.2">
      <c r="I1028" s="417"/>
      <c r="J1028" s="417"/>
    </row>
    <row r="1029" spans="9:10" x14ac:dyDescent="0.2">
      <c r="I1029" s="417"/>
      <c r="J1029" s="417"/>
    </row>
    <row r="1030" spans="9:10" x14ac:dyDescent="0.2">
      <c r="I1030" s="417"/>
      <c r="J1030" s="417"/>
    </row>
    <row r="1031" spans="9:10" x14ac:dyDescent="0.2">
      <c r="I1031" s="417"/>
      <c r="J1031" s="417"/>
    </row>
    <row r="1032" spans="9:10" x14ac:dyDescent="0.2">
      <c r="I1032" s="417"/>
      <c r="J1032" s="417"/>
    </row>
    <row r="1033" spans="9:10" x14ac:dyDescent="0.2">
      <c r="I1033" s="417"/>
      <c r="J1033" s="417"/>
    </row>
    <row r="1034" spans="9:10" x14ac:dyDescent="0.2">
      <c r="I1034" s="417"/>
      <c r="J1034" s="417"/>
    </row>
    <row r="1035" spans="9:10" x14ac:dyDescent="0.2">
      <c r="I1035" s="417"/>
      <c r="J1035" s="417"/>
    </row>
    <row r="1036" spans="9:10" x14ac:dyDescent="0.2">
      <c r="I1036" s="417"/>
      <c r="J1036" s="417"/>
    </row>
    <row r="1037" spans="9:10" x14ac:dyDescent="0.2">
      <c r="I1037" s="417"/>
      <c r="J1037" s="417"/>
    </row>
    <row r="1038" spans="9:10" x14ac:dyDescent="0.2">
      <c r="I1038" s="417"/>
      <c r="J1038" s="417"/>
    </row>
    <row r="1039" spans="9:10" x14ac:dyDescent="0.2">
      <c r="I1039" s="417"/>
      <c r="J1039" s="417"/>
    </row>
    <row r="1040" spans="9:10" x14ac:dyDescent="0.2">
      <c r="I1040" s="417"/>
      <c r="J1040" s="417"/>
    </row>
    <row r="1041" spans="9:10" x14ac:dyDescent="0.2">
      <c r="I1041" s="417"/>
      <c r="J1041" s="417"/>
    </row>
    <row r="1042" spans="9:10" x14ac:dyDescent="0.2">
      <c r="I1042" s="417"/>
      <c r="J1042" s="417"/>
    </row>
    <row r="1043" spans="9:10" x14ac:dyDescent="0.2">
      <c r="I1043" s="417"/>
      <c r="J1043" s="417"/>
    </row>
    <row r="1044" spans="9:10" x14ac:dyDescent="0.2">
      <c r="I1044" s="417"/>
      <c r="J1044" s="417"/>
    </row>
    <row r="1045" spans="9:10" x14ac:dyDescent="0.2">
      <c r="I1045" s="417"/>
      <c r="J1045" s="417"/>
    </row>
    <row r="1046" spans="9:10" x14ac:dyDescent="0.2">
      <c r="I1046" s="417"/>
      <c r="J1046" s="417"/>
    </row>
    <row r="1047" spans="9:10" x14ac:dyDescent="0.2">
      <c r="I1047" s="417"/>
      <c r="J1047" s="417"/>
    </row>
    <row r="1048" spans="9:10" x14ac:dyDescent="0.2">
      <c r="I1048" s="417"/>
      <c r="J1048" s="417"/>
    </row>
    <row r="1049" spans="9:10" x14ac:dyDescent="0.2">
      <c r="I1049" s="417"/>
      <c r="J1049" s="417"/>
    </row>
    <row r="1050" spans="9:10" x14ac:dyDescent="0.2">
      <c r="I1050" s="417"/>
      <c r="J1050" s="417"/>
    </row>
    <row r="1051" spans="9:10" x14ac:dyDescent="0.2">
      <c r="I1051" s="417"/>
      <c r="J1051" s="417"/>
    </row>
    <row r="1052" spans="9:10" x14ac:dyDescent="0.2">
      <c r="I1052" s="417"/>
      <c r="J1052" s="417"/>
    </row>
    <row r="1053" spans="9:10" x14ac:dyDescent="0.2">
      <c r="I1053" s="417"/>
      <c r="J1053" s="417"/>
    </row>
    <row r="1054" spans="9:10" x14ac:dyDescent="0.2">
      <c r="I1054" s="417"/>
      <c r="J1054" s="417"/>
    </row>
    <row r="1055" spans="9:10" x14ac:dyDescent="0.2">
      <c r="I1055" s="417"/>
      <c r="J1055" s="417"/>
    </row>
    <row r="1056" spans="9:10" x14ac:dyDescent="0.2">
      <c r="I1056" s="417"/>
      <c r="J1056" s="417"/>
    </row>
    <row r="1057" spans="9:10" x14ac:dyDescent="0.2">
      <c r="I1057" s="417"/>
      <c r="J1057" s="417"/>
    </row>
    <row r="1058" spans="9:10" x14ac:dyDescent="0.2">
      <c r="I1058" s="417"/>
      <c r="J1058" s="417"/>
    </row>
    <row r="1059" spans="9:10" x14ac:dyDescent="0.2">
      <c r="I1059" s="417"/>
      <c r="J1059" s="417"/>
    </row>
    <row r="1060" spans="9:10" x14ac:dyDescent="0.2">
      <c r="I1060" s="417"/>
      <c r="J1060" s="417"/>
    </row>
    <row r="1061" spans="9:10" x14ac:dyDescent="0.2">
      <c r="I1061" s="417"/>
      <c r="J1061" s="417"/>
    </row>
    <row r="1062" spans="9:10" x14ac:dyDescent="0.2">
      <c r="I1062" s="417"/>
      <c r="J1062" s="417"/>
    </row>
    <row r="1063" spans="9:10" x14ac:dyDescent="0.2">
      <c r="I1063" s="417"/>
      <c r="J1063" s="417"/>
    </row>
    <row r="1064" spans="9:10" x14ac:dyDescent="0.2">
      <c r="I1064" s="417"/>
      <c r="J1064" s="417"/>
    </row>
    <row r="1065" spans="9:10" x14ac:dyDescent="0.2">
      <c r="I1065" s="417"/>
      <c r="J1065" s="417"/>
    </row>
    <row r="1066" spans="9:10" x14ac:dyDescent="0.2">
      <c r="I1066" s="417"/>
      <c r="J1066" s="417"/>
    </row>
    <row r="1067" spans="9:10" x14ac:dyDescent="0.2">
      <c r="I1067" s="417"/>
      <c r="J1067" s="417"/>
    </row>
    <row r="1068" spans="9:10" x14ac:dyDescent="0.2">
      <c r="I1068" s="417"/>
      <c r="J1068" s="417"/>
    </row>
    <row r="1069" spans="9:10" x14ac:dyDescent="0.2">
      <c r="I1069" s="417"/>
      <c r="J1069" s="417"/>
    </row>
    <row r="1070" spans="9:10" x14ac:dyDescent="0.2">
      <c r="I1070" s="417"/>
      <c r="J1070" s="417"/>
    </row>
    <row r="1071" spans="9:10" x14ac:dyDescent="0.2">
      <c r="I1071" s="417"/>
      <c r="J1071" s="417"/>
    </row>
    <row r="1072" spans="9:10" x14ac:dyDescent="0.2">
      <c r="I1072" s="417"/>
      <c r="J1072" s="417"/>
    </row>
    <row r="1073" spans="9:10" x14ac:dyDescent="0.2">
      <c r="I1073" s="417"/>
      <c r="J1073" s="417"/>
    </row>
    <row r="1074" spans="9:10" x14ac:dyDescent="0.2">
      <c r="I1074" s="417"/>
      <c r="J1074" s="417"/>
    </row>
    <row r="1075" spans="9:10" x14ac:dyDescent="0.2">
      <c r="I1075" s="417"/>
      <c r="J1075" s="417"/>
    </row>
    <row r="1076" spans="9:10" x14ac:dyDescent="0.2">
      <c r="I1076" s="417"/>
      <c r="J1076" s="417"/>
    </row>
    <row r="1077" spans="9:10" x14ac:dyDescent="0.2">
      <c r="I1077" s="417"/>
      <c r="J1077" s="417"/>
    </row>
    <row r="1078" spans="9:10" x14ac:dyDescent="0.2">
      <c r="I1078" s="417"/>
      <c r="J1078" s="417"/>
    </row>
    <row r="1079" spans="9:10" x14ac:dyDescent="0.2">
      <c r="I1079" s="417"/>
      <c r="J1079" s="417"/>
    </row>
    <row r="1080" spans="9:10" x14ac:dyDescent="0.2">
      <c r="I1080" s="417"/>
      <c r="J1080" s="417"/>
    </row>
    <row r="1081" spans="9:10" x14ac:dyDescent="0.2">
      <c r="I1081" s="417"/>
      <c r="J1081" s="417"/>
    </row>
    <row r="1082" spans="9:10" x14ac:dyDescent="0.2">
      <c r="I1082" s="417"/>
      <c r="J1082" s="417"/>
    </row>
    <row r="1083" spans="9:10" x14ac:dyDescent="0.2">
      <c r="I1083" s="417"/>
      <c r="J1083" s="417"/>
    </row>
    <row r="1084" spans="9:10" x14ac:dyDescent="0.2">
      <c r="I1084" s="417"/>
      <c r="J1084" s="417"/>
    </row>
    <row r="1085" spans="9:10" x14ac:dyDescent="0.2">
      <c r="I1085" s="417"/>
      <c r="J1085" s="417"/>
    </row>
    <row r="1086" spans="9:10" x14ac:dyDescent="0.2">
      <c r="I1086" s="417"/>
      <c r="J1086" s="417"/>
    </row>
    <row r="1087" spans="9:10" x14ac:dyDescent="0.2">
      <c r="I1087" s="417"/>
      <c r="J1087" s="417"/>
    </row>
    <row r="1088" spans="9:10" x14ac:dyDescent="0.2">
      <c r="I1088" s="417"/>
      <c r="J1088" s="417"/>
    </row>
    <row r="1089" spans="9:10" x14ac:dyDescent="0.2">
      <c r="I1089" s="417"/>
      <c r="J1089" s="417"/>
    </row>
    <row r="1090" spans="9:10" x14ac:dyDescent="0.2">
      <c r="I1090" s="417"/>
      <c r="J1090" s="417"/>
    </row>
    <row r="1091" spans="9:10" x14ac:dyDescent="0.2">
      <c r="I1091" s="417"/>
      <c r="J1091" s="417"/>
    </row>
    <row r="1092" spans="9:10" x14ac:dyDescent="0.2">
      <c r="I1092" s="417"/>
      <c r="J1092" s="417"/>
    </row>
    <row r="1093" spans="9:10" x14ac:dyDescent="0.2">
      <c r="I1093" s="417"/>
      <c r="J1093" s="417"/>
    </row>
    <row r="1094" spans="9:10" x14ac:dyDescent="0.2">
      <c r="I1094" s="417"/>
      <c r="J1094" s="417"/>
    </row>
    <row r="1095" spans="9:10" x14ac:dyDescent="0.2">
      <c r="I1095" s="417"/>
      <c r="J1095" s="417"/>
    </row>
    <row r="1096" spans="9:10" x14ac:dyDescent="0.2">
      <c r="I1096" s="417"/>
      <c r="J1096" s="417"/>
    </row>
    <row r="1097" spans="9:10" x14ac:dyDescent="0.2">
      <c r="I1097" s="417"/>
      <c r="J1097" s="417"/>
    </row>
    <row r="1098" spans="9:10" x14ac:dyDescent="0.2">
      <c r="I1098" s="417"/>
      <c r="J1098" s="417"/>
    </row>
    <row r="1099" spans="9:10" x14ac:dyDescent="0.2">
      <c r="I1099" s="417"/>
      <c r="J1099" s="417"/>
    </row>
    <row r="1100" spans="9:10" x14ac:dyDescent="0.2">
      <c r="I1100" s="417"/>
      <c r="J1100" s="417"/>
    </row>
    <row r="1101" spans="9:10" x14ac:dyDescent="0.2">
      <c r="I1101" s="417"/>
      <c r="J1101" s="417"/>
    </row>
    <row r="1102" spans="9:10" x14ac:dyDescent="0.2">
      <c r="I1102" s="417"/>
      <c r="J1102" s="417"/>
    </row>
    <row r="1103" spans="9:10" x14ac:dyDescent="0.2">
      <c r="I1103" s="417"/>
      <c r="J1103" s="417"/>
    </row>
    <row r="1104" spans="9:10" x14ac:dyDescent="0.2">
      <c r="I1104" s="417"/>
      <c r="J1104" s="417"/>
    </row>
    <row r="1105" spans="9:10" x14ac:dyDescent="0.2">
      <c r="I1105" s="417"/>
      <c r="J1105" s="417"/>
    </row>
    <row r="1106" spans="9:10" x14ac:dyDescent="0.2">
      <c r="I1106" s="417"/>
      <c r="J1106" s="417"/>
    </row>
    <row r="1107" spans="9:10" x14ac:dyDescent="0.2">
      <c r="I1107" s="417"/>
      <c r="J1107" s="417"/>
    </row>
    <row r="1108" spans="9:10" x14ac:dyDescent="0.2">
      <c r="I1108" s="417"/>
      <c r="J1108" s="417"/>
    </row>
    <row r="1109" spans="9:10" x14ac:dyDescent="0.2">
      <c r="I1109" s="417"/>
      <c r="J1109" s="417"/>
    </row>
    <row r="1110" spans="9:10" x14ac:dyDescent="0.2">
      <c r="I1110" s="417"/>
      <c r="J1110" s="417"/>
    </row>
    <row r="1111" spans="9:10" x14ac:dyDescent="0.2">
      <c r="I1111" s="417"/>
      <c r="J1111" s="417"/>
    </row>
    <row r="1112" spans="9:10" x14ac:dyDescent="0.2">
      <c r="I1112" s="417"/>
      <c r="J1112" s="417"/>
    </row>
    <row r="1113" spans="9:10" x14ac:dyDescent="0.2">
      <c r="I1113" s="417"/>
      <c r="J1113" s="417"/>
    </row>
    <row r="1114" spans="9:10" x14ac:dyDescent="0.2">
      <c r="I1114" s="417"/>
      <c r="J1114" s="417"/>
    </row>
    <row r="1115" spans="9:10" x14ac:dyDescent="0.2">
      <c r="I1115" s="417"/>
      <c r="J1115" s="417"/>
    </row>
    <row r="1116" spans="9:10" x14ac:dyDescent="0.2">
      <c r="I1116" s="417"/>
      <c r="J1116" s="417"/>
    </row>
    <row r="1117" spans="9:10" x14ac:dyDescent="0.2">
      <c r="I1117" s="417"/>
      <c r="J1117" s="417"/>
    </row>
    <row r="1118" spans="9:10" x14ac:dyDescent="0.2">
      <c r="I1118" s="417"/>
      <c r="J1118" s="417"/>
    </row>
    <row r="1119" spans="9:10" x14ac:dyDescent="0.2">
      <c r="I1119" s="417"/>
      <c r="J1119" s="417"/>
    </row>
    <row r="1120" spans="9:10" x14ac:dyDescent="0.2">
      <c r="I1120" s="417"/>
      <c r="J1120" s="417"/>
    </row>
    <row r="1121" spans="9:10" x14ac:dyDescent="0.2">
      <c r="I1121" s="417"/>
      <c r="J1121" s="417"/>
    </row>
    <row r="1122" spans="9:10" x14ac:dyDescent="0.2">
      <c r="I1122" s="417"/>
      <c r="J1122" s="417"/>
    </row>
    <row r="1123" spans="9:10" x14ac:dyDescent="0.2">
      <c r="I1123" s="417"/>
      <c r="J1123" s="417"/>
    </row>
    <row r="1124" spans="9:10" x14ac:dyDescent="0.2">
      <c r="I1124" s="417"/>
      <c r="J1124" s="417"/>
    </row>
    <row r="1125" spans="9:10" x14ac:dyDescent="0.2">
      <c r="I1125" s="417"/>
      <c r="J1125" s="417"/>
    </row>
    <row r="1126" spans="9:10" x14ac:dyDescent="0.2">
      <c r="I1126" s="417"/>
      <c r="J1126" s="417"/>
    </row>
    <row r="1127" spans="9:10" x14ac:dyDescent="0.2">
      <c r="I1127" s="417"/>
      <c r="J1127" s="417"/>
    </row>
    <row r="1128" spans="9:10" x14ac:dyDescent="0.2">
      <c r="I1128" s="417"/>
      <c r="J1128" s="417"/>
    </row>
    <row r="1129" spans="9:10" x14ac:dyDescent="0.2">
      <c r="I1129" s="417"/>
      <c r="J1129" s="417"/>
    </row>
    <row r="1130" spans="9:10" x14ac:dyDescent="0.2">
      <c r="I1130" s="417"/>
      <c r="J1130" s="417"/>
    </row>
    <row r="1131" spans="9:10" x14ac:dyDescent="0.2">
      <c r="I1131" s="417"/>
      <c r="J1131" s="417"/>
    </row>
    <row r="1132" spans="9:10" x14ac:dyDescent="0.2">
      <c r="I1132" s="417"/>
      <c r="J1132" s="417"/>
    </row>
    <row r="1133" spans="9:10" x14ac:dyDescent="0.2">
      <c r="I1133" s="417"/>
      <c r="J1133" s="417"/>
    </row>
    <row r="1134" spans="9:10" x14ac:dyDescent="0.2">
      <c r="I1134" s="417"/>
      <c r="J1134" s="417"/>
    </row>
    <row r="1135" spans="9:10" x14ac:dyDescent="0.2">
      <c r="I1135" s="417"/>
      <c r="J1135" s="417"/>
    </row>
    <row r="1136" spans="9:10" x14ac:dyDescent="0.2">
      <c r="I1136" s="417"/>
      <c r="J1136" s="417"/>
    </row>
    <row r="1137" spans="9:10" x14ac:dyDescent="0.2">
      <c r="I1137" s="417"/>
      <c r="J1137" s="417"/>
    </row>
    <row r="1138" spans="9:10" x14ac:dyDescent="0.2">
      <c r="I1138" s="417"/>
      <c r="J1138" s="417"/>
    </row>
    <row r="1139" spans="9:10" x14ac:dyDescent="0.2">
      <c r="I1139" s="417"/>
      <c r="J1139" s="417"/>
    </row>
    <row r="1140" spans="9:10" x14ac:dyDescent="0.2">
      <c r="I1140" s="417"/>
      <c r="J1140" s="417"/>
    </row>
    <row r="1141" spans="9:10" x14ac:dyDescent="0.2">
      <c r="I1141" s="417"/>
      <c r="J1141" s="417"/>
    </row>
    <row r="1142" spans="9:10" x14ac:dyDescent="0.2">
      <c r="I1142" s="417"/>
      <c r="J1142" s="417"/>
    </row>
    <row r="1143" spans="9:10" x14ac:dyDescent="0.2">
      <c r="I1143" s="417"/>
      <c r="J1143" s="417"/>
    </row>
    <row r="1144" spans="9:10" x14ac:dyDescent="0.2">
      <c r="I1144" s="417"/>
      <c r="J1144" s="417"/>
    </row>
    <row r="1145" spans="9:10" x14ac:dyDescent="0.2">
      <c r="I1145" s="417"/>
      <c r="J1145" s="417"/>
    </row>
    <row r="1146" spans="9:10" x14ac:dyDescent="0.2">
      <c r="I1146" s="417"/>
      <c r="J1146" s="417"/>
    </row>
    <row r="1147" spans="9:10" x14ac:dyDescent="0.2">
      <c r="I1147" s="417"/>
      <c r="J1147" s="417"/>
    </row>
    <row r="1148" spans="9:10" x14ac:dyDescent="0.2">
      <c r="I1148" s="417"/>
      <c r="J1148" s="417"/>
    </row>
    <row r="1149" spans="9:10" x14ac:dyDescent="0.2">
      <c r="I1149" s="417"/>
      <c r="J1149" s="417"/>
    </row>
    <row r="1150" spans="9:10" x14ac:dyDescent="0.2">
      <c r="I1150" s="417"/>
      <c r="J1150" s="417"/>
    </row>
    <row r="1151" spans="9:10" x14ac:dyDescent="0.2">
      <c r="I1151" s="417"/>
      <c r="J1151" s="417"/>
    </row>
    <row r="1152" spans="9:10" x14ac:dyDescent="0.2">
      <c r="I1152" s="417"/>
      <c r="J1152" s="417"/>
    </row>
    <row r="1153" spans="9:10" x14ac:dyDescent="0.2">
      <c r="I1153" s="417"/>
      <c r="J1153" s="417"/>
    </row>
    <row r="1154" spans="9:10" x14ac:dyDescent="0.2">
      <c r="I1154" s="417"/>
      <c r="J1154" s="417"/>
    </row>
    <row r="1155" spans="9:10" x14ac:dyDescent="0.2">
      <c r="I1155" s="417"/>
      <c r="J1155" s="417"/>
    </row>
    <row r="1156" spans="9:10" x14ac:dyDescent="0.2">
      <c r="I1156" s="417"/>
      <c r="J1156" s="417"/>
    </row>
    <row r="1157" spans="9:10" x14ac:dyDescent="0.2">
      <c r="I1157" s="417"/>
      <c r="J1157" s="417"/>
    </row>
    <row r="1158" spans="9:10" x14ac:dyDescent="0.2">
      <c r="I1158" s="417"/>
      <c r="J1158" s="417"/>
    </row>
    <row r="1159" spans="9:10" x14ac:dyDescent="0.2">
      <c r="I1159" s="417"/>
      <c r="J1159" s="417"/>
    </row>
    <row r="1160" spans="9:10" x14ac:dyDescent="0.2">
      <c r="I1160" s="417"/>
      <c r="J1160" s="417"/>
    </row>
    <row r="1161" spans="9:10" x14ac:dyDescent="0.2">
      <c r="I1161" s="417"/>
      <c r="J1161" s="417"/>
    </row>
    <row r="1162" spans="9:10" x14ac:dyDescent="0.2">
      <c r="I1162" s="417"/>
      <c r="J1162" s="417"/>
    </row>
    <row r="1163" spans="9:10" x14ac:dyDescent="0.2">
      <c r="I1163" s="417"/>
      <c r="J1163" s="417"/>
    </row>
    <row r="1164" spans="9:10" x14ac:dyDescent="0.2">
      <c r="I1164" s="417"/>
      <c r="J1164" s="417"/>
    </row>
    <row r="1165" spans="9:10" x14ac:dyDescent="0.2">
      <c r="I1165" s="417"/>
      <c r="J1165" s="417"/>
    </row>
    <row r="1166" spans="9:10" x14ac:dyDescent="0.2">
      <c r="I1166" s="417"/>
      <c r="J1166" s="417"/>
    </row>
    <row r="1167" spans="9:10" x14ac:dyDescent="0.2">
      <c r="I1167" s="417"/>
      <c r="J1167" s="417"/>
    </row>
    <row r="1168" spans="9:10" x14ac:dyDescent="0.2">
      <c r="I1168" s="417"/>
      <c r="J1168" s="417"/>
    </row>
    <row r="1169" spans="9:10" x14ac:dyDescent="0.2">
      <c r="I1169" s="417"/>
      <c r="J1169" s="417"/>
    </row>
    <row r="1170" spans="9:10" x14ac:dyDescent="0.2">
      <c r="I1170" s="417"/>
      <c r="J1170" s="417"/>
    </row>
    <row r="1171" spans="9:10" x14ac:dyDescent="0.2">
      <c r="I1171" s="417"/>
      <c r="J1171" s="417"/>
    </row>
    <row r="1172" spans="9:10" x14ac:dyDescent="0.2">
      <c r="I1172" s="417"/>
      <c r="J1172" s="417"/>
    </row>
    <row r="1173" spans="9:10" x14ac:dyDescent="0.2">
      <c r="I1173" s="417"/>
      <c r="J1173" s="417"/>
    </row>
    <row r="1174" spans="9:10" x14ac:dyDescent="0.2">
      <c r="I1174" s="417"/>
      <c r="J1174" s="417"/>
    </row>
    <row r="1175" spans="9:10" x14ac:dyDescent="0.2">
      <c r="I1175" s="417"/>
      <c r="J1175" s="417"/>
    </row>
    <row r="1176" spans="9:10" x14ac:dyDescent="0.2">
      <c r="I1176" s="417"/>
      <c r="J1176" s="417"/>
    </row>
    <row r="1177" spans="9:10" x14ac:dyDescent="0.2">
      <c r="I1177" s="417"/>
      <c r="J1177" s="417"/>
    </row>
    <row r="1178" spans="9:10" x14ac:dyDescent="0.2">
      <c r="I1178" s="417"/>
      <c r="J1178" s="417"/>
    </row>
    <row r="1179" spans="9:10" x14ac:dyDescent="0.2">
      <c r="I1179" s="417"/>
      <c r="J1179" s="417"/>
    </row>
    <row r="1180" spans="9:10" x14ac:dyDescent="0.2">
      <c r="I1180" s="417"/>
      <c r="J1180" s="417"/>
    </row>
    <row r="1181" spans="9:10" x14ac:dyDescent="0.2">
      <c r="I1181" s="417"/>
      <c r="J1181" s="417"/>
    </row>
    <row r="1182" spans="9:10" x14ac:dyDescent="0.2">
      <c r="I1182" s="417"/>
      <c r="J1182" s="417"/>
    </row>
    <row r="1183" spans="9:10" x14ac:dyDescent="0.2">
      <c r="I1183" s="417"/>
      <c r="J1183" s="417"/>
    </row>
    <row r="1184" spans="9:10" x14ac:dyDescent="0.2">
      <c r="I1184" s="417"/>
      <c r="J1184" s="417"/>
    </row>
    <row r="1185" spans="9:10" x14ac:dyDescent="0.2">
      <c r="I1185" s="417"/>
      <c r="J1185" s="417"/>
    </row>
    <row r="1186" spans="9:10" x14ac:dyDescent="0.2">
      <c r="I1186" s="417"/>
      <c r="J1186" s="417"/>
    </row>
    <row r="1187" spans="9:10" x14ac:dyDescent="0.2">
      <c r="I1187" s="417"/>
      <c r="J1187" s="417"/>
    </row>
    <row r="1188" spans="9:10" x14ac:dyDescent="0.2">
      <c r="I1188" s="417"/>
      <c r="J1188" s="417"/>
    </row>
    <row r="1189" spans="9:10" x14ac:dyDescent="0.2">
      <c r="I1189" s="417"/>
      <c r="J1189" s="417"/>
    </row>
    <row r="1190" spans="9:10" x14ac:dyDescent="0.2">
      <c r="I1190" s="417"/>
      <c r="J1190" s="417"/>
    </row>
    <row r="1191" spans="9:10" x14ac:dyDescent="0.2">
      <c r="I1191" s="417"/>
      <c r="J1191" s="417"/>
    </row>
    <row r="1192" spans="9:10" x14ac:dyDescent="0.2">
      <c r="I1192" s="417"/>
      <c r="J1192" s="417"/>
    </row>
    <row r="1193" spans="9:10" x14ac:dyDescent="0.2">
      <c r="I1193" s="417"/>
      <c r="J1193" s="417"/>
    </row>
    <row r="1194" spans="9:10" x14ac:dyDescent="0.2">
      <c r="I1194" s="417"/>
      <c r="J1194" s="417"/>
    </row>
    <row r="1195" spans="9:10" x14ac:dyDescent="0.2">
      <c r="I1195" s="417"/>
      <c r="J1195" s="417"/>
    </row>
    <row r="1196" spans="9:10" x14ac:dyDescent="0.2">
      <c r="I1196" s="417"/>
      <c r="J1196" s="417"/>
    </row>
    <row r="1197" spans="9:10" x14ac:dyDescent="0.2">
      <c r="I1197" s="417"/>
      <c r="J1197" s="417"/>
    </row>
    <row r="1198" spans="9:10" x14ac:dyDescent="0.2">
      <c r="I1198" s="417"/>
      <c r="J1198" s="417"/>
    </row>
    <row r="1199" spans="9:10" x14ac:dyDescent="0.2">
      <c r="I1199" s="417"/>
      <c r="J1199" s="417"/>
    </row>
    <row r="1200" spans="9:10" x14ac:dyDescent="0.2">
      <c r="I1200" s="417"/>
      <c r="J1200" s="417"/>
    </row>
    <row r="1201" spans="9:10" x14ac:dyDescent="0.2">
      <c r="I1201" s="417"/>
      <c r="J1201" s="417"/>
    </row>
    <row r="1202" spans="9:10" x14ac:dyDescent="0.2">
      <c r="I1202" s="417"/>
      <c r="J1202" s="417"/>
    </row>
    <row r="1203" spans="9:10" x14ac:dyDescent="0.2">
      <c r="I1203" s="417"/>
      <c r="J1203" s="417"/>
    </row>
    <row r="1204" spans="9:10" x14ac:dyDescent="0.2">
      <c r="I1204" s="417"/>
      <c r="J1204" s="417"/>
    </row>
    <row r="1205" spans="9:10" x14ac:dyDescent="0.2">
      <c r="I1205" s="417"/>
      <c r="J1205" s="417"/>
    </row>
    <row r="1206" spans="9:10" x14ac:dyDescent="0.2">
      <c r="I1206" s="417"/>
      <c r="J1206" s="417"/>
    </row>
    <row r="1207" spans="9:10" x14ac:dyDescent="0.2">
      <c r="I1207" s="417"/>
      <c r="J1207" s="417"/>
    </row>
    <row r="1208" spans="9:10" x14ac:dyDescent="0.2">
      <c r="I1208" s="417"/>
      <c r="J1208" s="417"/>
    </row>
    <row r="1209" spans="9:10" x14ac:dyDescent="0.2">
      <c r="I1209" s="417"/>
      <c r="J1209" s="417"/>
    </row>
    <row r="1210" spans="9:10" x14ac:dyDescent="0.2">
      <c r="I1210" s="417"/>
      <c r="J1210" s="417"/>
    </row>
    <row r="1211" spans="9:10" x14ac:dyDescent="0.2">
      <c r="I1211" s="417"/>
      <c r="J1211" s="417"/>
    </row>
    <row r="1212" spans="9:10" x14ac:dyDescent="0.2">
      <c r="I1212" s="417"/>
      <c r="J1212" s="417"/>
    </row>
    <row r="1213" spans="9:10" x14ac:dyDescent="0.2">
      <c r="I1213" s="417"/>
      <c r="J1213" s="417"/>
    </row>
    <row r="1214" spans="9:10" x14ac:dyDescent="0.2">
      <c r="I1214" s="417"/>
      <c r="J1214" s="417"/>
    </row>
    <row r="1215" spans="9:10" x14ac:dyDescent="0.2">
      <c r="I1215" s="417"/>
      <c r="J1215" s="417"/>
    </row>
    <row r="1216" spans="9:10" x14ac:dyDescent="0.2">
      <c r="I1216" s="417"/>
      <c r="J1216" s="417"/>
    </row>
    <row r="1217" spans="9:10" x14ac:dyDescent="0.2">
      <c r="I1217" s="417"/>
      <c r="J1217" s="417"/>
    </row>
    <row r="1218" spans="9:10" x14ac:dyDescent="0.2">
      <c r="I1218" s="417"/>
      <c r="J1218" s="417"/>
    </row>
    <row r="1219" spans="9:10" x14ac:dyDescent="0.2">
      <c r="I1219" s="417"/>
      <c r="J1219" s="417"/>
    </row>
    <row r="1220" spans="9:10" x14ac:dyDescent="0.2">
      <c r="I1220" s="417"/>
      <c r="J1220" s="417"/>
    </row>
    <row r="1221" spans="9:10" x14ac:dyDescent="0.2">
      <c r="I1221" s="417"/>
      <c r="J1221" s="417"/>
    </row>
    <row r="1222" spans="9:10" x14ac:dyDescent="0.2">
      <c r="I1222" s="417"/>
      <c r="J1222" s="417"/>
    </row>
    <row r="1223" spans="9:10" x14ac:dyDescent="0.2">
      <c r="I1223" s="417"/>
      <c r="J1223" s="417"/>
    </row>
    <row r="1224" spans="9:10" x14ac:dyDescent="0.2">
      <c r="I1224" s="417"/>
      <c r="J1224" s="417"/>
    </row>
    <row r="1225" spans="9:10" x14ac:dyDescent="0.2">
      <c r="I1225" s="417"/>
      <c r="J1225" s="417"/>
    </row>
    <row r="1226" spans="9:10" x14ac:dyDescent="0.2">
      <c r="I1226" s="417"/>
      <c r="J1226" s="417"/>
    </row>
    <row r="1227" spans="9:10" x14ac:dyDescent="0.2">
      <c r="I1227" s="417"/>
      <c r="J1227" s="417"/>
    </row>
    <row r="1228" spans="9:10" x14ac:dyDescent="0.2">
      <c r="I1228" s="417"/>
      <c r="J1228" s="417"/>
    </row>
    <row r="1229" spans="9:10" x14ac:dyDescent="0.2">
      <c r="I1229" s="417"/>
      <c r="J1229" s="417"/>
    </row>
    <row r="1230" spans="9:10" x14ac:dyDescent="0.2">
      <c r="I1230" s="417"/>
      <c r="J1230" s="417"/>
    </row>
    <row r="1231" spans="9:10" x14ac:dyDescent="0.2">
      <c r="I1231" s="417"/>
      <c r="J1231" s="417"/>
    </row>
    <row r="1232" spans="9:10" x14ac:dyDescent="0.2">
      <c r="I1232" s="417"/>
      <c r="J1232" s="417"/>
    </row>
    <row r="1233" spans="9:10" x14ac:dyDescent="0.2">
      <c r="I1233" s="417"/>
      <c r="J1233" s="417"/>
    </row>
    <row r="1234" spans="9:10" x14ac:dyDescent="0.2">
      <c r="I1234" s="417"/>
      <c r="J1234" s="417"/>
    </row>
    <row r="1235" spans="9:10" x14ac:dyDescent="0.2">
      <c r="I1235" s="417"/>
      <c r="J1235" s="417"/>
    </row>
    <row r="1236" spans="9:10" x14ac:dyDescent="0.2">
      <c r="I1236" s="417"/>
      <c r="J1236" s="417"/>
    </row>
    <row r="1237" spans="9:10" x14ac:dyDescent="0.2">
      <c r="I1237" s="417"/>
      <c r="J1237" s="417"/>
    </row>
    <row r="1238" spans="9:10" x14ac:dyDescent="0.2">
      <c r="I1238" s="417"/>
      <c r="J1238" s="417"/>
    </row>
    <row r="1239" spans="9:10" x14ac:dyDescent="0.2">
      <c r="I1239" s="417"/>
      <c r="J1239" s="417"/>
    </row>
    <row r="1240" spans="9:10" x14ac:dyDescent="0.2">
      <c r="I1240" s="417"/>
      <c r="J1240" s="417"/>
    </row>
    <row r="1241" spans="9:10" x14ac:dyDescent="0.2">
      <c r="I1241" s="417"/>
      <c r="J1241" s="417"/>
    </row>
    <row r="1242" spans="9:10" x14ac:dyDescent="0.2">
      <c r="I1242" s="417"/>
      <c r="J1242" s="417"/>
    </row>
    <row r="1243" spans="9:10" x14ac:dyDescent="0.2">
      <c r="I1243" s="417"/>
      <c r="J1243" s="417"/>
    </row>
    <row r="1244" spans="9:10" x14ac:dyDescent="0.2">
      <c r="I1244" s="417"/>
      <c r="J1244" s="417"/>
    </row>
    <row r="1245" spans="9:10" x14ac:dyDescent="0.2">
      <c r="I1245" s="417"/>
      <c r="J1245" s="417"/>
    </row>
    <row r="1246" spans="9:10" x14ac:dyDescent="0.2">
      <c r="I1246" s="417"/>
      <c r="J1246" s="417"/>
    </row>
    <row r="1247" spans="9:10" x14ac:dyDescent="0.2">
      <c r="I1247" s="417"/>
      <c r="J1247" s="417"/>
    </row>
    <row r="1248" spans="9:10" x14ac:dyDescent="0.2">
      <c r="I1248" s="417"/>
      <c r="J1248" s="417"/>
    </row>
    <row r="1249" spans="9:10" x14ac:dyDescent="0.2">
      <c r="I1249" s="417"/>
      <c r="J1249" s="417"/>
    </row>
    <row r="1250" spans="9:10" x14ac:dyDescent="0.2">
      <c r="I1250" s="417"/>
      <c r="J1250" s="417"/>
    </row>
    <row r="1251" spans="9:10" x14ac:dyDescent="0.2">
      <c r="I1251" s="417"/>
      <c r="J1251" s="417"/>
    </row>
    <row r="1252" spans="9:10" x14ac:dyDescent="0.2">
      <c r="I1252" s="417"/>
      <c r="J1252" s="417"/>
    </row>
    <row r="1253" spans="9:10" x14ac:dyDescent="0.2">
      <c r="I1253" s="417"/>
      <c r="J1253" s="417"/>
    </row>
    <row r="1254" spans="9:10" x14ac:dyDescent="0.2">
      <c r="I1254" s="417"/>
      <c r="J1254" s="417"/>
    </row>
    <row r="1255" spans="9:10" x14ac:dyDescent="0.2">
      <c r="I1255" s="417"/>
      <c r="J1255" s="417"/>
    </row>
    <row r="1256" spans="9:10" x14ac:dyDescent="0.2">
      <c r="I1256" s="417"/>
      <c r="J1256" s="417"/>
    </row>
    <row r="1257" spans="9:10" x14ac:dyDescent="0.2">
      <c r="I1257" s="417"/>
      <c r="J1257" s="417"/>
    </row>
    <row r="1258" spans="9:10" x14ac:dyDescent="0.2">
      <c r="I1258" s="417"/>
      <c r="J1258" s="417"/>
    </row>
    <row r="1259" spans="9:10" x14ac:dyDescent="0.2">
      <c r="I1259" s="417"/>
      <c r="J1259" s="417"/>
    </row>
    <row r="1260" spans="9:10" x14ac:dyDescent="0.2">
      <c r="I1260" s="417"/>
      <c r="J1260" s="417"/>
    </row>
    <row r="1261" spans="9:10" x14ac:dyDescent="0.2">
      <c r="I1261" s="417"/>
      <c r="J1261" s="417"/>
    </row>
    <row r="1262" spans="9:10" x14ac:dyDescent="0.2">
      <c r="I1262" s="417"/>
      <c r="J1262" s="417"/>
    </row>
    <row r="1263" spans="9:10" x14ac:dyDescent="0.2">
      <c r="I1263" s="417"/>
      <c r="J1263" s="417"/>
    </row>
    <row r="1264" spans="9:10" x14ac:dyDescent="0.2">
      <c r="I1264" s="417"/>
      <c r="J1264" s="417"/>
    </row>
    <row r="1265" spans="9:10" x14ac:dyDescent="0.2">
      <c r="I1265" s="417"/>
      <c r="J1265" s="417"/>
    </row>
    <row r="1266" spans="9:10" x14ac:dyDescent="0.2">
      <c r="I1266" s="417"/>
      <c r="J1266" s="417"/>
    </row>
    <row r="1267" spans="9:10" x14ac:dyDescent="0.2">
      <c r="I1267" s="417"/>
      <c r="J1267" s="417"/>
    </row>
    <row r="1268" spans="9:10" x14ac:dyDescent="0.2">
      <c r="I1268" s="417"/>
      <c r="J1268" s="417"/>
    </row>
    <row r="1269" spans="9:10" x14ac:dyDescent="0.2">
      <c r="I1269" s="417"/>
      <c r="J1269" s="417"/>
    </row>
    <row r="1270" spans="9:10" x14ac:dyDescent="0.2">
      <c r="I1270" s="417"/>
      <c r="J1270" s="417"/>
    </row>
    <row r="1271" spans="9:10" x14ac:dyDescent="0.2">
      <c r="I1271" s="417"/>
      <c r="J1271" s="417"/>
    </row>
    <row r="1272" spans="9:10" x14ac:dyDescent="0.2">
      <c r="I1272" s="417"/>
      <c r="J1272" s="417"/>
    </row>
    <row r="1273" spans="9:10" x14ac:dyDescent="0.2">
      <c r="I1273" s="417"/>
      <c r="J1273" s="417"/>
    </row>
    <row r="1274" spans="9:10" x14ac:dyDescent="0.2">
      <c r="I1274" s="417"/>
      <c r="J1274" s="417"/>
    </row>
    <row r="1275" spans="9:10" x14ac:dyDescent="0.2">
      <c r="I1275" s="417"/>
      <c r="J1275" s="417"/>
    </row>
    <row r="1276" spans="9:10" x14ac:dyDescent="0.2">
      <c r="I1276" s="417"/>
      <c r="J1276" s="417"/>
    </row>
    <row r="1277" spans="9:10" x14ac:dyDescent="0.2">
      <c r="I1277" s="417"/>
      <c r="J1277" s="417"/>
    </row>
    <row r="1278" spans="9:10" x14ac:dyDescent="0.2">
      <c r="I1278" s="417"/>
      <c r="J1278" s="417"/>
    </row>
    <row r="1279" spans="9:10" x14ac:dyDescent="0.2">
      <c r="I1279" s="417"/>
      <c r="J1279" s="417"/>
    </row>
    <row r="1280" spans="9:10" x14ac:dyDescent="0.2">
      <c r="I1280" s="417"/>
      <c r="J1280" s="417"/>
    </row>
    <row r="1281" spans="9:10" x14ac:dyDescent="0.2">
      <c r="I1281" s="417"/>
      <c r="J1281" s="417"/>
    </row>
    <row r="1282" spans="9:10" x14ac:dyDescent="0.2">
      <c r="I1282" s="417"/>
      <c r="J1282" s="417"/>
    </row>
    <row r="1283" spans="9:10" x14ac:dyDescent="0.2">
      <c r="I1283" s="417"/>
      <c r="J1283" s="417"/>
    </row>
    <row r="1284" spans="9:10" x14ac:dyDescent="0.2">
      <c r="I1284" s="417"/>
      <c r="J1284" s="417"/>
    </row>
    <row r="1285" spans="9:10" x14ac:dyDescent="0.2">
      <c r="I1285" s="417"/>
      <c r="J1285" s="417"/>
    </row>
    <row r="1286" spans="9:10" x14ac:dyDescent="0.2">
      <c r="I1286" s="417"/>
      <c r="J1286" s="417"/>
    </row>
    <row r="1287" spans="9:10" x14ac:dyDescent="0.2">
      <c r="I1287" s="417"/>
      <c r="J1287" s="417"/>
    </row>
    <row r="1288" spans="9:10" x14ac:dyDescent="0.2">
      <c r="I1288" s="417"/>
      <c r="J1288" s="417"/>
    </row>
    <row r="1289" spans="9:10" x14ac:dyDescent="0.2">
      <c r="I1289" s="417"/>
      <c r="J1289" s="417"/>
    </row>
    <row r="1290" spans="9:10" x14ac:dyDescent="0.2">
      <c r="I1290" s="417"/>
      <c r="J1290" s="417"/>
    </row>
    <row r="1291" spans="9:10" x14ac:dyDescent="0.2">
      <c r="I1291" s="417"/>
      <c r="J1291" s="417"/>
    </row>
    <row r="1292" spans="9:10" x14ac:dyDescent="0.2">
      <c r="I1292" s="417"/>
      <c r="J1292" s="417"/>
    </row>
    <row r="1293" spans="9:10" x14ac:dyDescent="0.2">
      <c r="I1293" s="417"/>
      <c r="J1293" s="417"/>
    </row>
    <row r="1294" spans="9:10" x14ac:dyDescent="0.2">
      <c r="I1294" s="417"/>
      <c r="J1294" s="417"/>
    </row>
    <row r="1295" spans="9:10" x14ac:dyDescent="0.2">
      <c r="I1295" s="417"/>
      <c r="J1295" s="417"/>
    </row>
    <row r="1296" spans="9:10" x14ac:dyDescent="0.2">
      <c r="I1296" s="417"/>
      <c r="J1296" s="417"/>
    </row>
    <row r="1297" spans="9:10" x14ac:dyDescent="0.2">
      <c r="I1297" s="417"/>
      <c r="J1297" s="417"/>
    </row>
    <row r="1298" spans="9:10" x14ac:dyDescent="0.2">
      <c r="I1298" s="417"/>
      <c r="J1298" s="417"/>
    </row>
    <row r="1299" spans="9:10" x14ac:dyDescent="0.2">
      <c r="I1299" s="417"/>
      <c r="J1299" s="417"/>
    </row>
    <row r="1300" spans="9:10" x14ac:dyDescent="0.2">
      <c r="I1300" s="417"/>
      <c r="J1300" s="417"/>
    </row>
    <row r="1301" spans="9:10" x14ac:dyDescent="0.2">
      <c r="I1301" s="417"/>
      <c r="J1301" s="417"/>
    </row>
    <row r="1302" spans="9:10" x14ac:dyDescent="0.2">
      <c r="I1302" s="417"/>
      <c r="J1302" s="417"/>
    </row>
    <row r="1303" spans="9:10" x14ac:dyDescent="0.2">
      <c r="I1303" s="417"/>
      <c r="J1303" s="417"/>
    </row>
    <row r="1304" spans="9:10" x14ac:dyDescent="0.2">
      <c r="I1304" s="417"/>
      <c r="J1304" s="417"/>
    </row>
    <row r="1305" spans="9:10" x14ac:dyDescent="0.2">
      <c r="I1305" s="417"/>
      <c r="J1305" s="417"/>
    </row>
    <row r="1306" spans="9:10" x14ac:dyDescent="0.2">
      <c r="I1306" s="417"/>
      <c r="J1306" s="417"/>
    </row>
    <row r="1307" spans="9:10" x14ac:dyDescent="0.2">
      <c r="I1307" s="417"/>
      <c r="J1307" s="417"/>
    </row>
    <row r="1308" spans="9:10" x14ac:dyDescent="0.2">
      <c r="I1308" s="417"/>
      <c r="J1308" s="417"/>
    </row>
    <row r="1309" spans="9:10" x14ac:dyDescent="0.2">
      <c r="I1309" s="417"/>
      <c r="J1309" s="417"/>
    </row>
    <row r="1310" spans="9:10" x14ac:dyDescent="0.2">
      <c r="I1310" s="417"/>
      <c r="J1310" s="417"/>
    </row>
    <row r="1311" spans="9:10" x14ac:dyDescent="0.2">
      <c r="I1311" s="417"/>
      <c r="J1311" s="417"/>
    </row>
    <row r="1312" spans="9:10" x14ac:dyDescent="0.2">
      <c r="I1312" s="417"/>
      <c r="J1312" s="417"/>
    </row>
    <row r="1313" spans="9:10" x14ac:dyDescent="0.2">
      <c r="I1313" s="417"/>
      <c r="J1313" s="417"/>
    </row>
    <row r="1314" spans="9:10" x14ac:dyDescent="0.2">
      <c r="I1314" s="417"/>
      <c r="J1314" s="417"/>
    </row>
    <row r="1315" spans="9:10" x14ac:dyDescent="0.2">
      <c r="I1315" s="417"/>
      <c r="J1315" s="417"/>
    </row>
    <row r="1316" spans="9:10" x14ac:dyDescent="0.2">
      <c r="I1316" s="417"/>
      <c r="J1316" s="417"/>
    </row>
    <row r="1317" spans="9:10" x14ac:dyDescent="0.2">
      <c r="I1317" s="417"/>
      <c r="J1317" s="417"/>
    </row>
    <row r="1318" spans="9:10" x14ac:dyDescent="0.2">
      <c r="I1318" s="417"/>
      <c r="J1318" s="417"/>
    </row>
    <row r="1319" spans="9:10" x14ac:dyDescent="0.2">
      <c r="I1319" s="417"/>
      <c r="J1319" s="417"/>
    </row>
    <row r="1320" spans="9:10" x14ac:dyDescent="0.2">
      <c r="I1320" s="417"/>
      <c r="J1320" s="417"/>
    </row>
    <row r="1321" spans="9:10" x14ac:dyDescent="0.2">
      <c r="I1321" s="417"/>
      <c r="J1321" s="417"/>
    </row>
    <row r="1322" spans="9:10" x14ac:dyDescent="0.2">
      <c r="I1322" s="417"/>
      <c r="J1322" s="417"/>
    </row>
    <row r="1323" spans="9:10" x14ac:dyDescent="0.2">
      <c r="I1323" s="417"/>
      <c r="J1323" s="417"/>
    </row>
    <row r="1324" spans="9:10" x14ac:dyDescent="0.2">
      <c r="I1324" s="417"/>
      <c r="J1324" s="417"/>
    </row>
    <row r="1325" spans="9:10" x14ac:dyDescent="0.2">
      <c r="I1325" s="417"/>
      <c r="J1325" s="417"/>
    </row>
    <row r="1326" spans="9:10" x14ac:dyDescent="0.2">
      <c r="I1326" s="417"/>
      <c r="J1326" s="417"/>
    </row>
    <row r="1327" spans="9:10" x14ac:dyDescent="0.2">
      <c r="I1327" s="417"/>
      <c r="J1327" s="417"/>
    </row>
    <row r="1328" spans="9:10" x14ac:dyDescent="0.2">
      <c r="I1328" s="417"/>
      <c r="J1328" s="417"/>
    </row>
    <row r="1329" spans="9:10" x14ac:dyDescent="0.2">
      <c r="I1329" s="417"/>
      <c r="J1329" s="417"/>
    </row>
    <row r="1330" spans="9:10" x14ac:dyDescent="0.2">
      <c r="I1330" s="417"/>
      <c r="J1330" s="417"/>
    </row>
    <row r="1331" spans="9:10" x14ac:dyDescent="0.2">
      <c r="I1331" s="417"/>
      <c r="J1331" s="417"/>
    </row>
    <row r="1332" spans="9:10" x14ac:dyDescent="0.2">
      <c r="I1332" s="417"/>
      <c r="J1332" s="417"/>
    </row>
    <row r="1333" spans="9:10" x14ac:dyDescent="0.2">
      <c r="I1333" s="417"/>
      <c r="J1333" s="417"/>
    </row>
    <row r="1334" spans="9:10" x14ac:dyDescent="0.2">
      <c r="I1334" s="417"/>
      <c r="J1334" s="417"/>
    </row>
    <row r="1335" spans="9:10" x14ac:dyDescent="0.2">
      <c r="I1335" s="417"/>
      <c r="J1335" s="417"/>
    </row>
    <row r="1336" spans="9:10" x14ac:dyDescent="0.2">
      <c r="I1336" s="417"/>
      <c r="J1336" s="417"/>
    </row>
    <row r="1337" spans="9:10" x14ac:dyDescent="0.2">
      <c r="I1337" s="417"/>
      <c r="J1337" s="417"/>
    </row>
    <row r="1338" spans="9:10" x14ac:dyDescent="0.2">
      <c r="I1338" s="417"/>
      <c r="J1338" s="417"/>
    </row>
    <row r="1339" spans="9:10" x14ac:dyDescent="0.2">
      <c r="I1339" s="417"/>
      <c r="J1339" s="417"/>
    </row>
    <row r="1340" spans="9:10" x14ac:dyDescent="0.2">
      <c r="I1340" s="417"/>
      <c r="J1340" s="417"/>
    </row>
    <row r="1341" spans="9:10" x14ac:dyDescent="0.2">
      <c r="I1341" s="417"/>
      <c r="J1341" s="417"/>
    </row>
    <row r="1342" spans="9:10" x14ac:dyDescent="0.2">
      <c r="I1342" s="417"/>
      <c r="J1342" s="417"/>
    </row>
    <row r="1343" spans="9:10" x14ac:dyDescent="0.2">
      <c r="I1343" s="417"/>
      <c r="J1343" s="417"/>
    </row>
    <row r="1344" spans="9:10" x14ac:dyDescent="0.2">
      <c r="I1344" s="417"/>
      <c r="J1344" s="417"/>
    </row>
    <row r="1345" spans="9:10" x14ac:dyDescent="0.2">
      <c r="I1345" s="417"/>
      <c r="J1345" s="417"/>
    </row>
    <row r="1346" spans="9:10" x14ac:dyDescent="0.2">
      <c r="I1346" s="417"/>
      <c r="J1346" s="417"/>
    </row>
    <row r="1347" spans="9:10" x14ac:dyDescent="0.2">
      <c r="I1347" s="417"/>
      <c r="J1347" s="417"/>
    </row>
    <row r="1348" spans="9:10" x14ac:dyDescent="0.2">
      <c r="I1348" s="417"/>
      <c r="J1348" s="417"/>
    </row>
    <row r="1349" spans="9:10" x14ac:dyDescent="0.2">
      <c r="I1349" s="417"/>
      <c r="J1349" s="417"/>
    </row>
    <row r="1350" spans="9:10" x14ac:dyDescent="0.2">
      <c r="I1350" s="417"/>
      <c r="J1350" s="417"/>
    </row>
    <row r="1351" spans="9:10" x14ac:dyDescent="0.2">
      <c r="I1351" s="417"/>
      <c r="J1351" s="417"/>
    </row>
    <row r="1352" spans="9:10" x14ac:dyDescent="0.2">
      <c r="I1352" s="417"/>
      <c r="J1352" s="417"/>
    </row>
    <row r="1353" spans="9:10" x14ac:dyDescent="0.2">
      <c r="I1353" s="417"/>
      <c r="J1353" s="417"/>
    </row>
    <row r="1354" spans="9:10" x14ac:dyDescent="0.2">
      <c r="I1354" s="417"/>
      <c r="J1354" s="417"/>
    </row>
    <row r="1355" spans="9:10" x14ac:dyDescent="0.2">
      <c r="I1355" s="417"/>
      <c r="J1355" s="417"/>
    </row>
    <row r="1356" spans="9:10" x14ac:dyDescent="0.2">
      <c r="I1356" s="417"/>
      <c r="J1356" s="417"/>
    </row>
    <row r="1357" spans="9:10" x14ac:dyDescent="0.2">
      <c r="I1357" s="417"/>
      <c r="J1357" s="417"/>
    </row>
    <row r="1358" spans="9:10" x14ac:dyDescent="0.2">
      <c r="I1358" s="417"/>
      <c r="J1358" s="417"/>
    </row>
    <row r="1359" spans="9:10" x14ac:dyDescent="0.2">
      <c r="I1359" s="417"/>
      <c r="J1359" s="417"/>
    </row>
    <row r="1360" spans="9:10" x14ac:dyDescent="0.2">
      <c r="I1360" s="417"/>
      <c r="J1360" s="417"/>
    </row>
    <row r="1361" spans="9:10" x14ac:dyDescent="0.2">
      <c r="I1361" s="417"/>
      <c r="J1361" s="417"/>
    </row>
    <row r="1362" spans="9:10" x14ac:dyDescent="0.2">
      <c r="I1362" s="417"/>
      <c r="J1362" s="417"/>
    </row>
    <row r="1363" spans="9:10" x14ac:dyDescent="0.2">
      <c r="I1363" s="417"/>
      <c r="J1363" s="417"/>
    </row>
    <row r="1364" spans="9:10" x14ac:dyDescent="0.2">
      <c r="I1364" s="417"/>
      <c r="J1364" s="417"/>
    </row>
    <row r="1365" spans="9:10" x14ac:dyDescent="0.2">
      <c r="I1365" s="417"/>
      <c r="J1365" s="417"/>
    </row>
    <row r="1366" spans="9:10" x14ac:dyDescent="0.2">
      <c r="I1366" s="417"/>
      <c r="J1366" s="417"/>
    </row>
    <row r="1367" spans="9:10" x14ac:dyDescent="0.2">
      <c r="I1367" s="417"/>
      <c r="J1367" s="417"/>
    </row>
    <row r="1368" spans="9:10" x14ac:dyDescent="0.2">
      <c r="I1368" s="417"/>
      <c r="J1368" s="417"/>
    </row>
    <row r="1369" spans="9:10" x14ac:dyDescent="0.2">
      <c r="I1369" s="417"/>
      <c r="J1369" s="417"/>
    </row>
    <row r="1370" spans="9:10" x14ac:dyDescent="0.2">
      <c r="I1370" s="417"/>
      <c r="J1370" s="417"/>
    </row>
    <row r="1371" spans="9:10" x14ac:dyDescent="0.2">
      <c r="I1371" s="417"/>
      <c r="J1371" s="417"/>
    </row>
    <row r="1372" spans="9:10" x14ac:dyDescent="0.2">
      <c r="I1372" s="417"/>
      <c r="J1372" s="417"/>
    </row>
    <row r="1373" spans="9:10" x14ac:dyDescent="0.2">
      <c r="I1373" s="417"/>
      <c r="J1373" s="417"/>
    </row>
    <row r="1374" spans="9:10" x14ac:dyDescent="0.2">
      <c r="I1374" s="417"/>
      <c r="J1374" s="417"/>
    </row>
    <row r="1375" spans="9:10" x14ac:dyDescent="0.2">
      <c r="I1375" s="417"/>
      <c r="J1375" s="417"/>
    </row>
    <row r="1376" spans="9:10" x14ac:dyDescent="0.2">
      <c r="I1376" s="417"/>
      <c r="J1376" s="417"/>
    </row>
    <row r="1377" spans="9:10" x14ac:dyDescent="0.2">
      <c r="I1377" s="417"/>
      <c r="J1377" s="417"/>
    </row>
    <row r="1378" spans="9:10" x14ac:dyDescent="0.2">
      <c r="I1378" s="417"/>
      <c r="J1378" s="417"/>
    </row>
    <row r="1379" spans="9:10" x14ac:dyDescent="0.2">
      <c r="I1379" s="417"/>
      <c r="J1379" s="417"/>
    </row>
    <row r="1380" spans="9:10" x14ac:dyDescent="0.2">
      <c r="I1380" s="417"/>
      <c r="J1380" s="417"/>
    </row>
    <row r="1381" spans="9:10" x14ac:dyDescent="0.2">
      <c r="I1381" s="417"/>
      <c r="J1381" s="417"/>
    </row>
    <row r="1382" spans="9:10" x14ac:dyDescent="0.2">
      <c r="I1382" s="417"/>
      <c r="J1382" s="417"/>
    </row>
    <row r="1383" spans="9:10" x14ac:dyDescent="0.2">
      <c r="I1383" s="417"/>
      <c r="J1383" s="417"/>
    </row>
    <row r="1384" spans="9:10" x14ac:dyDescent="0.2">
      <c r="I1384" s="417"/>
      <c r="J1384" s="417"/>
    </row>
    <row r="1385" spans="9:10" x14ac:dyDescent="0.2">
      <c r="I1385" s="417"/>
      <c r="J1385" s="417"/>
    </row>
    <row r="1386" spans="9:10" x14ac:dyDescent="0.2">
      <c r="I1386" s="417"/>
      <c r="J1386" s="417"/>
    </row>
    <row r="1387" spans="9:10" x14ac:dyDescent="0.2">
      <c r="I1387" s="417"/>
      <c r="J1387" s="417"/>
    </row>
    <row r="1388" spans="9:10" x14ac:dyDescent="0.2">
      <c r="I1388" s="417"/>
      <c r="J1388" s="417"/>
    </row>
    <row r="1389" spans="9:10" x14ac:dyDescent="0.2">
      <c r="I1389" s="417"/>
      <c r="J1389" s="417"/>
    </row>
    <row r="1390" spans="9:10" x14ac:dyDescent="0.2">
      <c r="I1390" s="417"/>
      <c r="J1390" s="417"/>
    </row>
    <row r="1391" spans="9:10" x14ac:dyDescent="0.2">
      <c r="I1391" s="417"/>
      <c r="J1391" s="417"/>
    </row>
    <row r="1392" spans="9:10" x14ac:dyDescent="0.2">
      <c r="I1392" s="417"/>
      <c r="J1392" s="417"/>
    </row>
    <row r="1393" spans="9:10" x14ac:dyDescent="0.2">
      <c r="I1393" s="417"/>
      <c r="J1393" s="417"/>
    </row>
    <row r="1394" spans="9:10" x14ac:dyDescent="0.2">
      <c r="I1394" s="417"/>
      <c r="J1394" s="417"/>
    </row>
    <row r="1395" spans="9:10" x14ac:dyDescent="0.2">
      <c r="I1395" s="417"/>
      <c r="J1395" s="417"/>
    </row>
    <row r="1396" spans="9:10" x14ac:dyDescent="0.2">
      <c r="I1396" s="417"/>
      <c r="J1396" s="417"/>
    </row>
    <row r="1397" spans="9:10" x14ac:dyDescent="0.2">
      <c r="I1397" s="417"/>
      <c r="J1397" s="417"/>
    </row>
    <row r="1398" spans="9:10" x14ac:dyDescent="0.2">
      <c r="I1398" s="417"/>
      <c r="J1398" s="417"/>
    </row>
    <row r="1399" spans="9:10" x14ac:dyDescent="0.2">
      <c r="I1399" s="417"/>
      <c r="J1399" s="417"/>
    </row>
    <row r="1400" spans="9:10" x14ac:dyDescent="0.2">
      <c r="I1400" s="417"/>
      <c r="J1400" s="417"/>
    </row>
    <row r="1401" spans="9:10" x14ac:dyDescent="0.2">
      <c r="I1401" s="417"/>
      <c r="J1401" s="417"/>
    </row>
    <row r="1402" spans="9:10" x14ac:dyDescent="0.2">
      <c r="I1402" s="417"/>
      <c r="J1402" s="417"/>
    </row>
    <row r="1403" spans="9:10" x14ac:dyDescent="0.2">
      <c r="I1403" s="417"/>
      <c r="J1403" s="417"/>
    </row>
    <row r="1404" spans="9:10" x14ac:dyDescent="0.2">
      <c r="I1404" s="417"/>
      <c r="J1404" s="417"/>
    </row>
    <row r="1405" spans="9:10" x14ac:dyDescent="0.2">
      <c r="I1405" s="417"/>
      <c r="J1405" s="417"/>
    </row>
    <row r="1406" spans="9:10" x14ac:dyDescent="0.2">
      <c r="I1406" s="417"/>
      <c r="J1406" s="417"/>
    </row>
    <row r="1407" spans="9:10" x14ac:dyDescent="0.2">
      <c r="I1407" s="417"/>
      <c r="J1407" s="417"/>
    </row>
    <row r="1408" spans="9:10" x14ac:dyDescent="0.2">
      <c r="I1408" s="417"/>
      <c r="J1408" s="417"/>
    </row>
    <row r="1409" spans="9:10" x14ac:dyDescent="0.2">
      <c r="I1409" s="417"/>
      <c r="J1409" s="417"/>
    </row>
    <row r="1410" spans="9:10" x14ac:dyDescent="0.2">
      <c r="I1410" s="417"/>
      <c r="J1410" s="417"/>
    </row>
    <row r="1411" spans="9:10" x14ac:dyDescent="0.2">
      <c r="I1411" s="417"/>
      <c r="J1411" s="417"/>
    </row>
    <row r="1412" spans="9:10" x14ac:dyDescent="0.2">
      <c r="I1412" s="417"/>
      <c r="J1412" s="417"/>
    </row>
    <row r="1413" spans="9:10" x14ac:dyDescent="0.2">
      <c r="I1413" s="417"/>
      <c r="J1413" s="417"/>
    </row>
    <row r="1414" spans="9:10" x14ac:dyDescent="0.2">
      <c r="I1414" s="417"/>
      <c r="J1414" s="417"/>
    </row>
    <row r="1415" spans="9:10" x14ac:dyDescent="0.2">
      <c r="I1415" s="417"/>
      <c r="J1415" s="417"/>
    </row>
    <row r="1416" spans="9:10" x14ac:dyDescent="0.2">
      <c r="I1416" s="417"/>
      <c r="J1416" s="417"/>
    </row>
    <row r="1417" spans="9:10" x14ac:dyDescent="0.2">
      <c r="I1417" s="417"/>
      <c r="J1417" s="417"/>
    </row>
    <row r="1418" spans="9:10" x14ac:dyDescent="0.2">
      <c r="I1418" s="417"/>
      <c r="J1418" s="417"/>
    </row>
    <row r="1419" spans="9:10" x14ac:dyDescent="0.2">
      <c r="I1419" s="417"/>
      <c r="J1419" s="417"/>
    </row>
    <row r="1420" spans="9:10" x14ac:dyDescent="0.2">
      <c r="I1420" s="417"/>
      <c r="J1420" s="417"/>
    </row>
    <row r="1421" spans="9:10" x14ac:dyDescent="0.2">
      <c r="I1421" s="417"/>
      <c r="J1421" s="417"/>
    </row>
    <row r="1422" spans="9:10" x14ac:dyDescent="0.2">
      <c r="I1422" s="417"/>
      <c r="J1422" s="417"/>
    </row>
    <row r="1423" spans="9:10" x14ac:dyDescent="0.2">
      <c r="I1423" s="417"/>
      <c r="J1423" s="417"/>
    </row>
    <row r="1424" spans="9:10" x14ac:dyDescent="0.2">
      <c r="I1424" s="417"/>
      <c r="J1424" s="417"/>
    </row>
    <row r="1425" spans="9:10" x14ac:dyDescent="0.2">
      <c r="I1425" s="417"/>
      <c r="J1425" s="417"/>
    </row>
    <row r="1426" spans="9:10" x14ac:dyDescent="0.2">
      <c r="I1426" s="417"/>
      <c r="J1426" s="417"/>
    </row>
    <row r="1427" spans="9:10" x14ac:dyDescent="0.2">
      <c r="I1427" s="417"/>
      <c r="J1427" s="417"/>
    </row>
    <row r="1428" spans="9:10" x14ac:dyDescent="0.2">
      <c r="I1428" s="417"/>
      <c r="J1428" s="417"/>
    </row>
    <row r="1429" spans="9:10" x14ac:dyDescent="0.2">
      <c r="I1429" s="417"/>
      <c r="J1429" s="417"/>
    </row>
    <row r="1430" spans="9:10" x14ac:dyDescent="0.2">
      <c r="I1430" s="417"/>
      <c r="J1430" s="417"/>
    </row>
    <row r="1431" spans="9:10" x14ac:dyDescent="0.2">
      <c r="I1431" s="417"/>
      <c r="J1431" s="417"/>
    </row>
    <row r="1432" spans="9:10" x14ac:dyDescent="0.2">
      <c r="I1432" s="417"/>
      <c r="J1432" s="417"/>
    </row>
    <row r="1433" spans="9:10" x14ac:dyDescent="0.2">
      <c r="I1433" s="417"/>
      <c r="J1433" s="417"/>
    </row>
    <row r="1434" spans="9:10" x14ac:dyDescent="0.2">
      <c r="I1434" s="417"/>
      <c r="J1434" s="417"/>
    </row>
    <row r="1435" spans="9:10" x14ac:dyDescent="0.2">
      <c r="I1435" s="417"/>
      <c r="J1435" s="417"/>
    </row>
    <row r="1436" spans="9:10" x14ac:dyDescent="0.2">
      <c r="I1436" s="417"/>
      <c r="J1436" s="417"/>
    </row>
    <row r="1437" spans="9:10" x14ac:dyDescent="0.2">
      <c r="I1437" s="417"/>
      <c r="J1437" s="417"/>
    </row>
    <row r="1438" spans="9:10" x14ac:dyDescent="0.2">
      <c r="I1438" s="417"/>
      <c r="J1438" s="417"/>
    </row>
    <row r="1439" spans="9:10" x14ac:dyDescent="0.2">
      <c r="I1439" s="417"/>
      <c r="J1439" s="417"/>
    </row>
    <row r="1440" spans="9:10" x14ac:dyDescent="0.2">
      <c r="I1440" s="417"/>
      <c r="J1440" s="417"/>
    </row>
    <row r="1441" spans="9:10" x14ac:dyDescent="0.2">
      <c r="I1441" s="417"/>
      <c r="J1441" s="417"/>
    </row>
    <row r="1442" spans="9:10" x14ac:dyDescent="0.2">
      <c r="I1442" s="417"/>
      <c r="J1442" s="417"/>
    </row>
    <row r="1443" spans="9:10" x14ac:dyDescent="0.2">
      <c r="I1443" s="417"/>
      <c r="J1443" s="417"/>
    </row>
    <row r="1444" spans="9:10" x14ac:dyDescent="0.2">
      <c r="I1444" s="417"/>
      <c r="J1444" s="417"/>
    </row>
    <row r="1445" spans="9:10" x14ac:dyDescent="0.2">
      <c r="I1445" s="417"/>
      <c r="J1445" s="417"/>
    </row>
    <row r="1446" spans="9:10" x14ac:dyDescent="0.2">
      <c r="I1446" s="417"/>
      <c r="J1446" s="417"/>
    </row>
    <row r="1447" spans="9:10" x14ac:dyDescent="0.2">
      <c r="I1447" s="417"/>
      <c r="J1447" s="417"/>
    </row>
    <row r="1448" spans="9:10" x14ac:dyDescent="0.2">
      <c r="I1448" s="417"/>
      <c r="J1448" s="417"/>
    </row>
    <row r="1449" spans="9:10" x14ac:dyDescent="0.2">
      <c r="I1449" s="417"/>
      <c r="J1449" s="417"/>
    </row>
    <row r="1450" spans="9:10" x14ac:dyDescent="0.2">
      <c r="I1450" s="417"/>
      <c r="J1450" s="417"/>
    </row>
    <row r="1451" spans="9:10" x14ac:dyDescent="0.2">
      <c r="I1451" s="417"/>
      <c r="J1451" s="417"/>
    </row>
    <row r="1452" spans="9:10" x14ac:dyDescent="0.2">
      <c r="I1452" s="417"/>
      <c r="J1452" s="417"/>
    </row>
    <row r="1453" spans="9:10" x14ac:dyDescent="0.2">
      <c r="I1453" s="417"/>
      <c r="J1453" s="417"/>
    </row>
    <row r="1454" spans="9:10" x14ac:dyDescent="0.2">
      <c r="I1454" s="417"/>
      <c r="J1454" s="417"/>
    </row>
    <row r="1455" spans="9:10" x14ac:dyDescent="0.2">
      <c r="I1455" s="417"/>
      <c r="J1455" s="417"/>
    </row>
    <row r="1456" spans="9:10" x14ac:dyDescent="0.2">
      <c r="I1456" s="417"/>
      <c r="J1456" s="417"/>
    </row>
    <row r="1457" spans="9:10" x14ac:dyDescent="0.2">
      <c r="I1457" s="417"/>
      <c r="J1457" s="417"/>
    </row>
    <row r="1458" spans="9:10" x14ac:dyDescent="0.2">
      <c r="I1458" s="417"/>
      <c r="J1458" s="417"/>
    </row>
    <row r="1459" spans="9:10" x14ac:dyDescent="0.2">
      <c r="I1459" s="417"/>
      <c r="J1459" s="417"/>
    </row>
    <row r="1460" spans="9:10" x14ac:dyDescent="0.2">
      <c r="I1460" s="417"/>
      <c r="J1460" s="417"/>
    </row>
    <row r="1461" spans="9:10" x14ac:dyDescent="0.2">
      <c r="I1461" s="417"/>
      <c r="J1461" s="417"/>
    </row>
    <row r="1462" spans="9:10" x14ac:dyDescent="0.2">
      <c r="I1462" s="417"/>
      <c r="J1462" s="417"/>
    </row>
    <row r="1463" spans="9:10" x14ac:dyDescent="0.2">
      <c r="I1463" s="417"/>
      <c r="J1463" s="417"/>
    </row>
    <row r="1464" spans="9:10" x14ac:dyDescent="0.2">
      <c r="I1464" s="417"/>
      <c r="J1464" s="417"/>
    </row>
    <row r="1465" spans="9:10" x14ac:dyDescent="0.2">
      <c r="I1465" s="417"/>
      <c r="J1465" s="417"/>
    </row>
    <row r="1466" spans="9:10" x14ac:dyDescent="0.2">
      <c r="I1466" s="417"/>
      <c r="J1466" s="417"/>
    </row>
    <row r="1467" spans="9:10" x14ac:dyDescent="0.2">
      <c r="I1467" s="417"/>
      <c r="J1467" s="417"/>
    </row>
    <row r="1468" spans="9:10" x14ac:dyDescent="0.2">
      <c r="I1468" s="417"/>
      <c r="J1468" s="417"/>
    </row>
    <row r="1469" spans="9:10" x14ac:dyDescent="0.2">
      <c r="I1469" s="417"/>
      <c r="J1469" s="417"/>
    </row>
    <row r="1470" spans="9:10" x14ac:dyDescent="0.2">
      <c r="I1470" s="417"/>
      <c r="J1470" s="417"/>
    </row>
    <row r="1471" spans="9:10" x14ac:dyDescent="0.2">
      <c r="I1471" s="417"/>
      <c r="J1471" s="417"/>
    </row>
    <row r="1472" spans="9:10" x14ac:dyDescent="0.2">
      <c r="I1472" s="417"/>
      <c r="J1472" s="417"/>
    </row>
    <row r="1473" spans="9:10" x14ac:dyDescent="0.2">
      <c r="I1473" s="417"/>
      <c r="J1473" s="417"/>
    </row>
    <row r="1474" spans="9:10" x14ac:dyDescent="0.2">
      <c r="I1474" s="417"/>
      <c r="J1474" s="417"/>
    </row>
    <row r="1475" spans="9:10" x14ac:dyDescent="0.2">
      <c r="I1475" s="417"/>
      <c r="J1475" s="417"/>
    </row>
    <row r="1476" spans="9:10" x14ac:dyDescent="0.2">
      <c r="I1476" s="417"/>
      <c r="J1476" s="417"/>
    </row>
    <row r="1477" spans="9:10" x14ac:dyDescent="0.2">
      <c r="I1477" s="417"/>
      <c r="J1477" s="417"/>
    </row>
    <row r="1478" spans="9:10" x14ac:dyDescent="0.2">
      <c r="I1478" s="417"/>
      <c r="J1478" s="417"/>
    </row>
    <row r="1479" spans="9:10" x14ac:dyDescent="0.2">
      <c r="I1479" s="417"/>
      <c r="J1479" s="417"/>
    </row>
    <row r="1480" spans="9:10" x14ac:dyDescent="0.2">
      <c r="I1480" s="417"/>
      <c r="J1480" s="417"/>
    </row>
    <row r="1481" spans="9:10" x14ac:dyDescent="0.2">
      <c r="I1481" s="417"/>
      <c r="J1481" s="417"/>
    </row>
    <row r="1482" spans="9:10" x14ac:dyDescent="0.2">
      <c r="I1482" s="417"/>
      <c r="J1482" s="417"/>
    </row>
    <row r="1483" spans="9:10" x14ac:dyDescent="0.2">
      <c r="I1483" s="417"/>
      <c r="J1483" s="417"/>
    </row>
    <row r="1484" spans="9:10" x14ac:dyDescent="0.2">
      <c r="I1484" s="417"/>
      <c r="J1484" s="417"/>
    </row>
    <row r="1485" spans="9:10" x14ac:dyDescent="0.2">
      <c r="I1485" s="417"/>
      <c r="J1485" s="417"/>
    </row>
    <row r="1486" spans="9:10" x14ac:dyDescent="0.2">
      <c r="I1486" s="417"/>
      <c r="J1486" s="417"/>
    </row>
    <row r="1487" spans="9:10" x14ac:dyDescent="0.2">
      <c r="I1487" s="417"/>
      <c r="J1487" s="417"/>
    </row>
    <row r="1488" spans="9:10" x14ac:dyDescent="0.2">
      <c r="I1488" s="417"/>
      <c r="J1488" s="417"/>
    </row>
    <row r="1489" spans="9:10" x14ac:dyDescent="0.2">
      <c r="I1489" s="417"/>
      <c r="J1489" s="417"/>
    </row>
    <row r="1490" spans="9:10" x14ac:dyDescent="0.2">
      <c r="I1490" s="417"/>
      <c r="J1490" s="417"/>
    </row>
    <row r="1491" spans="9:10" x14ac:dyDescent="0.2">
      <c r="I1491" s="417"/>
      <c r="J1491" s="417"/>
    </row>
    <row r="1492" spans="9:10" x14ac:dyDescent="0.2">
      <c r="I1492" s="417"/>
      <c r="J1492" s="417"/>
    </row>
    <row r="1493" spans="9:10" x14ac:dyDescent="0.2">
      <c r="I1493" s="417"/>
      <c r="J1493" s="417"/>
    </row>
    <row r="1494" spans="9:10" x14ac:dyDescent="0.2">
      <c r="I1494" s="417"/>
      <c r="J1494" s="417"/>
    </row>
    <row r="1495" spans="9:10" x14ac:dyDescent="0.2">
      <c r="I1495" s="417"/>
      <c r="J1495" s="417"/>
    </row>
    <row r="1496" spans="9:10" x14ac:dyDescent="0.2">
      <c r="I1496" s="417"/>
      <c r="J1496" s="417"/>
    </row>
    <row r="1497" spans="9:10" x14ac:dyDescent="0.2">
      <c r="I1497" s="417"/>
      <c r="J1497" s="417"/>
    </row>
    <row r="1498" spans="9:10" x14ac:dyDescent="0.2">
      <c r="I1498" s="417"/>
      <c r="J1498" s="417"/>
    </row>
    <row r="1499" spans="9:10" x14ac:dyDescent="0.2">
      <c r="I1499" s="417"/>
      <c r="J1499" s="417"/>
    </row>
    <row r="1500" spans="9:10" x14ac:dyDescent="0.2">
      <c r="I1500" s="417"/>
      <c r="J1500" s="417"/>
    </row>
    <row r="1501" spans="9:10" x14ac:dyDescent="0.2">
      <c r="I1501" s="417"/>
      <c r="J1501" s="417"/>
    </row>
    <row r="1502" spans="9:10" x14ac:dyDescent="0.2">
      <c r="I1502" s="417"/>
      <c r="J1502" s="417"/>
    </row>
    <row r="1503" spans="9:10" x14ac:dyDescent="0.2">
      <c r="I1503" s="417"/>
      <c r="J1503" s="417"/>
    </row>
    <row r="1504" spans="9:10" x14ac:dyDescent="0.2">
      <c r="I1504" s="417"/>
      <c r="J1504" s="417"/>
    </row>
    <row r="1505" spans="9:10" x14ac:dyDescent="0.2">
      <c r="I1505" s="417"/>
      <c r="J1505" s="417"/>
    </row>
    <row r="1506" spans="9:10" x14ac:dyDescent="0.2">
      <c r="I1506" s="417"/>
      <c r="J1506" s="417"/>
    </row>
    <row r="1507" spans="9:10" x14ac:dyDescent="0.2">
      <c r="I1507" s="417"/>
      <c r="J1507" s="417"/>
    </row>
    <row r="1508" spans="9:10" x14ac:dyDescent="0.2">
      <c r="I1508" s="417"/>
      <c r="J1508" s="417"/>
    </row>
    <row r="1509" spans="9:10" x14ac:dyDescent="0.2">
      <c r="I1509" s="417"/>
      <c r="J1509" s="417"/>
    </row>
    <row r="1510" spans="9:10" x14ac:dyDescent="0.2">
      <c r="I1510" s="417"/>
      <c r="J1510" s="417"/>
    </row>
    <row r="1511" spans="9:10" x14ac:dyDescent="0.2">
      <c r="I1511" s="417"/>
      <c r="J1511" s="417"/>
    </row>
    <row r="1512" spans="9:10" x14ac:dyDescent="0.2">
      <c r="I1512" s="417"/>
      <c r="J1512" s="417"/>
    </row>
    <row r="1513" spans="9:10" x14ac:dyDescent="0.2">
      <c r="I1513" s="417"/>
      <c r="J1513" s="417"/>
    </row>
    <row r="1514" spans="9:10" x14ac:dyDescent="0.2">
      <c r="I1514" s="417"/>
      <c r="J1514" s="417"/>
    </row>
    <row r="1515" spans="9:10" x14ac:dyDescent="0.2">
      <c r="I1515" s="417"/>
      <c r="J1515" s="417"/>
    </row>
  </sheetData>
  <mergeCells count="1">
    <mergeCell ref="A2:H2"/>
  </mergeCells>
  <printOptions horizontalCentered="1"/>
  <pageMargins left="0.5" right="0.5" top="0.75" bottom="0.8" header="0.5" footer="0.3"/>
  <pageSetup scale="73" orientation="portrait" r:id="rId1"/>
  <headerFooter alignWithMargins="0">
    <oddFooter>&amp;CPage# &amp;P of &amp;N&amp;R&amp;F 
&amp;A</oddFooter>
  </headerFooter>
  <customProperties>
    <customPr name="_pios_id" r:id="rId2"/>
  </customProperties>
  <drawing r:id="rId3"/>
  <legacyDrawing r:id="rId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K59"/>
  <sheetViews>
    <sheetView topLeftCell="A25" workbookViewId="0">
      <selection activeCell="E53" sqref="E53"/>
    </sheetView>
  </sheetViews>
  <sheetFormatPr defaultColWidth="9.140625" defaultRowHeight="11.25" x14ac:dyDescent="0.2"/>
  <cols>
    <col min="1" max="1" width="4.85546875" style="92" bestFit="1" customWidth="1"/>
    <col min="2" max="2" width="53.7109375" style="92" bestFit="1" customWidth="1"/>
    <col min="3" max="3" width="9.5703125" style="92" bestFit="1" customWidth="1"/>
    <col min="4" max="4" width="12" style="92" bestFit="1" customWidth="1"/>
    <col min="5" max="5" width="11.140625" style="92" bestFit="1" customWidth="1"/>
    <col min="6" max="7" width="12.140625" style="92" bestFit="1" customWidth="1"/>
    <col min="8" max="9" width="10.85546875" style="92" bestFit="1" customWidth="1"/>
    <col min="10" max="10" width="11.85546875" style="92" bestFit="1" customWidth="1"/>
    <col min="11" max="11" width="8.7109375" style="92" bestFit="1" customWidth="1"/>
    <col min="12" max="16384" width="9.140625" style="92"/>
  </cols>
  <sheetData>
    <row r="2" spans="1:11" x14ac:dyDescent="0.2">
      <c r="A2" s="93" t="s">
        <v>188</v>
      </c>
      <c r="B2" s="93"/>
      <c r="C2" s="93"/>
      <c r="D2" s="93"/>
      <c r="E2" s="93"/>
      <c r="F2" s="93"/>
      <c r="G2" s="93"/>
      <c r="H2" s="93"/>
      <c r="I2" s="93"/>
    </row>
    <row r="3" spans="1:11" x14ac:dyDescent="0.2">
      <c r="A3" s="98" t="s">
        <v>321</v>
      </c>
      <c r="B3" s="93"/>
      <c r="C3" s="93"/>
      <c r="D3" s="93"/>
      <c r="E3" s="93"/>
      <c r="F3" s="93"/>
      <c r="G3" s="93"/>
      <c r="H3" s="93"/>
      <c r="I3" s="93"/>
    </row>
    <row r="4" spans="1:11" x14ac:dyDescent="0.2">
      <c r="A4" s="93" t="s">
        <v>189</v>
      </c>
      <c r="B4" s="93"/>
      <c r="C4" s="93"/>
      <c r="D4" s="93"/>
      <c r="E4" s="93"/>
      <c r="F4" s="93"/>
      <c r="G4" s="93"/>
      <c r="H4" s="93"/>
      <c r="I4" s="93"/>
    </row>
    <row r="5" spans="1:11" x14ac:dyDescent="0.2">
      <c r="A5" s="93" t="s">
        <v>190</v>
      </c>
      <c r="B5" s="93"/>
      <c r="C5" s="93"/>
      <c r="D5" s="93"/>
      <c r="E5" s="93"/>
      <c r="F5" s="93"/>
      <c r="G5" s="93"/>
      <c r="H5" s="93"/>
      <c r="I5" s="93"/>
    </row>
    <row r="6" spans="1:11" x14ac:dyDescent="0.2">
      <c r="A6" s="93"/>
      <c r="B6" s="93"/>
      <c r="C6" s="93"/>
      <c r="D6" s="93"/>
      <c r="E6" s="93"/>
      <c r="F6" s="93"/>
      <c r="G6" s="93"/>
      <c r="H6" s="93"/>
      <c r="I6" s="93"/>
    </row>
    <row r="7" spans="1:11" x14ac:dyDescent="0.2">
      <c r="B7" s="245" t="s">
        <v>117</v>
      </c>
      <c r="C7" s="245" t="s">
        <v>118</v>
      </c>
      <c r="D7" s="245" t="s">
        <v>119</v>
      </c>
      <c r="E7" s="245" t="s">
        <v>209</v>
      </c>
      <c r="F7" s="245" t="s">
        <v>323</v>
      </c>
      <c r="G7" s="245" t="s">
        <v>324</v>
      </c>
      <c r="H7" s="246" t="s">
        <v>325</v>
      </c>
      <c r="I7" s="245" t="s">
        <v>120</v>
      </c>
      <c r="J7" s="245" t="s">
        <v>211</v>
      </c>
      <c r="K7" s="245" t="s">
        <v>212</v>
      </c>
    </row>
    <row r="8" spans="1:11" ht="33.75" x14ac:dyDescent="0.2">
      <c r="A8" s="95" t="s">
        <v>191</v>
      </c>
      <c r="B8" s="247" t="s">
        <v>52</v>
      </c>
      <c r="C8" s="248" t="s">
        <v>326</v>
      </c>
      <c r="D8" s="248" t="s">
        <v>23</v>
      </c>
      <c r="E8" s="249" t="s">
        <v>327</v>
      </c>
      <c r="F8" s="250" t="s">
        <v>328</v>
      </c>
      <c r="G8" s="250" t="s">
        <v>329</v>
      </c>
      <c r="H8" s="250" t="s">
        <v>330</v>
      </c>
      <c r="I8" s="250" t="s">
        <v>331</v>
      </c>
      <c r="J8" s="250" t="s">
        <v>332</v>
      </c>
      <c r="K8" s="251" t="s">
        <v>333</v>
      </c>
    </row>
    <row r="9" spans="1:11" x14ac:dyDescent="0.2">
      <c r="A9" s="96">
        <v>1</v>
      </c>
      <c r="B9" s="252" t="s">
        <v>334</v>
      </c>
      <c r="C9" s="253" t="s">
        <v>335</v>
      </c>
      <c r="D9" s="254">
        <f>SUM(E9:K9)</f>
        <v>1154247841.2448502</v>
      </c>
      <c r="E9" s="255">
        <v>609257701.15931797</v>
      </c>
      <c r="F9" s="256">
        <v>234176518.05324447</v>
      </c>
      <c r="G9" s="256">
        <v>86328991.912539333</v>
      </c>
      <c r="H9" s="256">
        <v>90957971.20362018</v>
      </c>
      <c r="I9" s="256">
        <v>9748488.4229263533</v>
      </c>
      <c r="J9" s="256">
        <v>123778170.49320194</v>
      </c>
      <c r="K9" s="257">
        <v>0</v>
      </c>
    </row>
    <row r="10" spans="1:11" x14ac:dyDescent="0.2">
      <c r="A10" s="96">
        <f>A9+1</f>
        <v>2</v>
      </c>
      <c r="B10" s="252" t="s">
        <v>62</v>
      </c>
      <c r="C10" s="258"/>
      <c r="D10" s="254"/>
      <c r="E10" s="259">
        <f>E9/$D9</f>
        <v>0.52783958469633074</v>
      </c>
      <c r="F10" s="260">
        <f t="shared" ref="F10:K10" si="0">F9/$D9</f>
        <v>0.20288235306611996</v>
      </c>
      <c r="G10" s="260">
        <f t="shared" si="0"/>
        <v>7.4792422240473042E-2</v>
      </c>
      <c r="H10" s="260">
        <f t="shared" si="0"/>
        <v>7.8802808160786761E-2</v>
      </c>
      <c r="I10" s="260">
        <f t="shared" si="0"/>
        <v>8.4457497554534383E-3</v>
      </c>
      <c r="J10" s="260">
        <f t="shared" si="0"/>
        <v>0.10723708208083615</v>
      </c>
      <c r="K10" s="261">
        <f t="shared" si="0"/>
        <v>0</v>
      </c>
    </row>
    <row r="11" spans="1:11" x14ac:dyDescent="0.2">
      <c r="A11" s="96">
        <f>A10+1</f>
        <v>3</v>
      </c>
      <c r="B11" s="252"/>
      <c r="C11" s="258"/>
      <c r="D11" s="254"/>
      <c r="E11" s="262"/>
      <c r="F11" s="263"/>
      <c r="G11" s="263"/>
      <c r="H11" s="263"/>
      <c r="I11" s="263"/>
      <c r="J11" s="263"/>
      <c r="K11" s="264"/>
    </row>
    <row r="12" spans="1:11" x14ac:dyDescent="0.2">
      <c r="A12" s="96">
        <f t="shared" ref="A12:A55" si="1">A11+1</f>
        <v>4</v>
      </c>
      <c r="B12" s="252" t="s">
        <v>336</v>
      </c>
      <c r="C12" s="253" t="s">
        <v>335</v>
      </c>
      <c r="D12" s="254">
        <f>SUM(E12:K12)</f>
        <v>958153193.17249894</v>
      </c>
      <c r="E12" s="255">
        <v>609257701.15931797</v>
      </c>
      <c r="F12" s="256">
        <v>234140158.08963937</v>
      </c>
      <c r="G12" s="256">
        <v>65836657.463465482</v>
      </c>
      <c r="H12" s="256">
        <v>16184434.068649085</v>
      </c>
      <c r="I12" s="256">
        <v>9397200.2729263529</v>
      </c>
      <c r="J12" s="256">
        <v>23337042.118500698</v>
      </c>
      <c r="K12" s="257">
        <v>0</v>
      </c>
    </row>
    <row r="13" spans="1:11" x14ac:dyDescent="0.2">
      <c r="A13" s="96">
        <f t="shared" si="1"/>
        <v>5</v>
      </c>
      <c r="B13" s="252" t="s">
        <v>62</v>
      </c>
      <c r="C13" s="258"/>
      <c r="D13" s="254"/>
      <c r="E13" s="259">
        <f>E12/$D12</f>
        <v>0.63586669177820254</v>
      </c>
      <c r="F13" s="260">
        <f t="shared" ref="F13" si="2">F12/$D12</f>
        <v>0.24436609903097872</v>
      </c>
      <c r="G13" s="260">
        <f t="shared" ref="G13" si="3">G12/$D12</f>
        <v>6.8712036793904127E-2</v>
      </c>
      <c r="H13" s="260">
        <f t="shared" ref="H13" si="4">H12/$D12</f>
        <v>1.6891280208607893E-2</v>
      </c>
      <c r="I13" s="260">
        <f t="shared" ref="I13" si="5">I12/$D12</f>
        <v>9.8076177587131923E-3</v>
      </c>
      <c r="J13" s="260">
        <f t="shared" ref="J13" si="6">J12/$D12</f>
        <v>2.43562744295935E-2</v>
      </c>
      <c r="K13" s="261">
        <f t="shared" ref="K13" si="7">K12/$D12</f>
        <v>0</v>
      </c>
    </row>
    <row r="14" spans="1:11" x14ac:dyDescent="0.2">
      <c r="A14" s="96">
        <f t="shared" si="1"/>
        <v>6</v>
      </c>
      <c r="B14" s="252"/>
      <c r="C14" s="258"/>
      <c r="D14" s="254"/>
      <c r="E14" s="262"/>
      <c r="F14" s="263"/>
      <c r="G14" s="263"/>
      <c r="H14" s="263"/>
      <c r="I14" s="263"/>
      <c r="J14" s="263"/>
      <c r="K14" s="264"/>
    </row>
    <row r="15" spans="1:11" x14ac:dyDescent="0.2">
      <c r="A15" s="96">
        <f t="shared" si="1"/>
        <v>7</v>
      </c>
      <c r="B15" s="252" t="s">
        <v>337</v>
      </c>
      <c r="C15" s="253" t="s">
        <v>335</v>
      </c>
      <c r="D15" s="254">
        <f t="shared" ref="D15:D21" si="8">SUM(E15:K15)</f>
        <v>714940068.40642238</v>
      </c>
      <c r="E15" s="255">
        <v>416959240.84287125</v>
      </c>
      <c r="F15" s="256">
        <v>150005665.8101829</v>
      </c>
      <c r="G15" s="256">
        <v>46624345.978723206</v>
      </c>
      <c r="H15" s="256">
        <v>40387167.118164286</v>
      </c>
      <c r="I15" s="256">
        <v>6041409.6491122711</v>
      </c>
      <c r="J15" s="256">
        <v>54922239.007368609</v>
      </c>
      <c r="K15" s="257">
        <v>0</v>
      </c>
    </row>
    <row r="16" spans="1:11" x14ac:dyDescent="0.2">
      <c r="A16" s="96">
        <f t="shared" si="1"/>
        <v>8</v>
      </c>
      <c r="B16" s="252" t="s">
        <v>62</v>
      </c>
      <c r="C16" s="258"/>
      <c r="D16" s="254"/>
      <c r="E16" s="259">
        <f>E15/$D15</f>
        <v>0.5832086621921464</v>
      </c>
      <c r="F16" s="260">
        <f t="shared" ref="F16" si="9">F15/$D15</f>
        <v>0.20981572084012656</v>
      </c>
      <c r="G16" s="260">
        <f t="shared" ref="G16" si="10">G15/$D15</f>
        <v>6.5214341787623295E-2</v>
      </c>
      <c r="H16" s="260">
        <f t="shared" ref="H16" si="11">H15/$D15</f>
        <v>5.6490283455767051E-2</v>
      </c>
      <c r="I16" s="260">
        <f t="shared" ref="I16" si="12">I15/$D15</f>
        <v>8.4502322867123277E-3</v>
      </c>
      <c r="J16" s="260">
        <f t="shared" ref="J16" si="13">J15/$D15</f>
        <v>7.682075943762455E-2</v>
      </c>
      <c r="K16" s="261">
        <f t="shared" ref="K16" si="14">K15/$D15</f>
        <v>0</v>
      </c>
    </row>
    <row r="17" spans="1:11" x14ac:dyDescent="0.2">
      <c r="A17" s="96">
        <f t="shared" si="1"/>
        <v>9</v>
      </c>
      <c r="B17" s="252"/>
      <c r="C17" s="258"/>
      <c r="D17" s="254"/>
      <c r="E17" s="262"/>
      <c r="F17" s="263"/>
      <c r="G17" s="263"/>
      <c r="H17" s="263"/>
      <c r="I17" s="263"/>
      <c r="J17" s="263"/>
      <c r="K17" s="264"/>
    </row>
    <row r="18" spans="1:11" x14ac:dyDescent="0.2">
      <c r="A18" s="96">
        <f t="shared" si="1"/>
        <v>10</v>
      </c>
      <c r="B18" s="252" t="s">
        <v>338</v>
      </c>
      <c r="C18" s="253" t="s">
        <v>335</v>
      </c>
      <c r="D18" s="254">
        <f t="shared" si="8"/>
        <v>630894514.61931407</v>
      </c>
      <c r="E18" s="255">
        <v>416959240.84287125</v>
      </c>
      <c r="F18" s="256">
        <v>149984387.15726954</v>
      </c>
      <c r="G18" s="256">
        <v>37219825.256529301</v>
      </c>
      <c r="H18" s="256">
        <v>8244527.6517143622</v>
      </c>
      <c r="I18" s="256">
        <v>5842124.407445604</v>
      </c>
      <c r="J18" s="256">
        <v>12644409.30348403</v>
      </c>
      <c r="K18" s="257">
        <v>0</v>
      </c>
    </row>
    <row r="19" spans="1:11" x14ac:dyDescent="0.2">
      <c r="A19" s="96">
        <f t="shared" si="1"/>
        <v>11</v>
      </c>
      <c r="B19" s="252" t="s">
        <v>62</v>
      </c>
      <c r="C19" s="258"/>
      <c r="D19" s="254"/>
      <c r="E19" s="259">
        <f>E18/$D18</f>
        <v>0.66090167402147604</v>
      </c>
      <c r="F19" s="260">
        <f t="shared" ref="F19" si="15">F18/$D18</f>
        <v>0.23773290729555813</v>
      </c>
      <c r="G19" s="260">
        <f t="shared" ref="G19" si="16">G18/$D18</f>
        <v>5.8995322346379872E-2</v>
      </c>
      <c r="H19" s="260">
        <f t="shared" ref="H19" si="17">H18/$D18</f>
        <v>1.306799704335544E-2</v>
      </c>
      <c r="I19" s="260">
        <f t="shared" ref="I19" si="18">I18/$D18</f>
        <v>9.2600653073846746E-3</v>
      </c>
      <c r="J19" s="260">
        <f t="shared" ref="J19" si="19">J18/$D18</f>
        <v>2.0042033985845874E-2</v>
      </c>
      <c r="K19" s="261">
        <f t="shared" ref="K19" si="20">K18/$D18</f>
        <v>0</v>
      </c>
    </row>
    <row r="20" spans="1:11" x14ac:dyDescent="0.2">
      <c r="A20" s="96">
        <f t="shared" si="1"/>
        <v>12</v>
      </c>
      <c r="B20" s="252"/>
      <c r="C20" s="258"/>
      <c r="D20" s="254"/>
      <c r="E20" s="262"/>
      <c r="F20" s="263"/>
      <c r="G20" s="263"/>
      <c r="H20" s="263"/>
      <c r="I20" s="263"/>
      <c r="J20" s="263"/>
      <c r="K20" s="264"/>
    </row>
    <row r="21" spans="1:11" x14ac:dyDescent="0.2">
      <c r="A21" s="96">
        <f t="shared" si="1"/>
        <v>13</v>
      </c>
      <c r="B21" s="252" t="s">
        <v>339</v>
      </c>
      <c r="C21" s="253" t="s">
        <v>335</v>
      </c>
      <c r="D21" s="254">
        <f t="shared" si="8"/>
        <v>9901108</v>
      </c>
      <c r="E21" s="256">
        <v>7067584.6358423801</v>
      </c>
      <c r="F21" s="256">
        <v>2519090.6701576198</v>
      </c>
      <c r="G21" s="256">
        <v>301358.96499999997</v>
      </c>
      <c r="H21" s="256">
        <v>6781.239999999998</v>
      </c>
      <c r="I21" s="256">
        <v>6292.4889999999996</v>
      </c>
      <c r="J21" s="256">
        <v>0</v>
      </c>
      <c r="K21" s="257">
        <v>0</v>
      </c>
    </row>
    <row r="22" spans="1:11" x14ac:dyDescent="0.2">
      <c r="A22" s="96">
        <f t="shared" si="1"/>
        <v>14</v>
      </c>
      <c r="B22" s="265" t="s">
        <v>62</v>
      </c>
      <c r="C22" s="266"/>
      <c r="D22" s="267"/>
      <c r="E22" s="268">
        <f>E21/$D21</f>
        <v>0.71381754808071785</v>
      </c>
      <c r="F22" s="269">
        <f t="shared" ref="F22" si="21">F21/$D21</f>
        <v>0.25442512799149547</v>
      </c>
      <c r="G22" s="269">
        <f t="shared" ref="G22" si="22">G21/$D21</f>
        <v>3.0436893022477884E-2</v>
      </c>
      <c r="H22" s="269">
        <f t="shared" ref="H22" si="23">H21/$D21</f>
        <v>6.8489708424552057E-4</v>
      </c>
      <c r="I22" s="269">
        <f t="shared" ref="I22" si="24">I21/$D21</f>
        <v>6.355338210632587E-4</v>
      </c>
      <c r="J22" s="269">
        <f t="shared" ref="J22" si="25">J21/$D21</f>
        <v>0</v>
      </c>
      <c r="K22" s="270">
        <f t="shared" ref="K22" si="26">K21/$D21</f>
        <v>0</v>
      </c>
    </row>
    <row r="23" spans="1:11" x14ac:dyDescent="0.2">
      <c r="A23" s="96">
        <f t="shared" si="1"/>
        <v>15</v>
      </c>
      <c r="B23" s="271"/>
      <c r="C23" s="271"/>
      <c r="D23" s="271"/>
      <c r="E23" s="272"/>
      <c r="F23" s="272"/>
      <c r="G23" s="272"/>
      <c r="H23" s="272"/>
      <c r="I23" s="272"/>
      <c r="J23" s="272"/>
      <c r="K23" s="272"/>
    </row>
    <row r="24" spans="1:11" x14ac:dyDescent="0.2">
      <c r="A24" s="96">
        <f t="shared" si="1"/>
        <v>16</v>
      </c>
      <c r="B24" s="273" t="s">
        <v>340</v>
      </c>
      <c r="C24" s="271"/>
      <c r="D24" s="271"/>
      <c r="E24" s="271"/>
      <c r="F24" s="271"/>
      <c r="G24" s="271"/>
      <c r="H24" s="271"/>
      <c r="I24" s="271"/>
      <c r="J24" s="271"/>
      <c r="K24" s="271"/>
    </row>
    <row r="25" spans="1:11" x14ac:dyDescent="0.2">
      <c r="A25" s="96">
        <f t="shared" si="1"/>
        <v>17</v>
      </c>
      <c r="B25" s="274" t="s">
        <v>52</v>
      </c>
      <c r="C25" s="274" t="s">
        <v>341</v>
      </c>
      <c r="D25" s="248" t="s">
        <v>23</v>
      </c>
      <c r="E25" s="275" t="s">
        <v>336</v>
      </c>
      <c r="F25" s="275" t="s">
        <v>342</v>
      </c>
      <c r="G25" s="275" t="s">
        <v>343</v>
      </c>
      <c r="H25" s="276" t="s">
        <v>344</v>
      </c>
      <c r="I25" s="271"/>
      <c r="J25" s="271"/>
      <c r="K25" s="271"/>
    </row>
    <row r="26" spans="1:11" x14ac:dyDescent="0.2">
      <c r="A26" s="96">
        <f t="shared" si="1"/>
        <v>18</v>
      </c>
      <c r="B26" s="277" t="s">
        <v>345</v>
      </c>
      <c r="C26" s="277" t="s">
        <v>346</v>
      </c>
      <c r="D26" s="278">
        <f>SUM(E26:H26)</f>
        <v>1</v>
      </c>
      <c r="E26" s="279">
        <v>0.2822600508093141</v>
      </c>
      <c r="F26" s="279">
        <v>0.39769589905210218</v>
      </c>
      <c r="G26" s="279">
        <v>0.32004405013858367</v>
      </c>
      <c r="H26" s="280">
        <v>0</v>
      </c>
      <c r="I26" s="271"/>
      <c r="J26" s="271"/>
      <c r="K26" s="271"/>
    </row>
    <row r="27" spans="1:11" x14ac:dyDescent="0.2">
      <c r="A27" s="96">
        <f t="shared" si="1"/>
        <v>19</v>
      </c>
      <c r="B27" s="281" t="s">
        <v>347</v>
      </c>
      <c r="C27" s="281" t="s">
        <v>348</v>
      </c>
      <c r="D27" s="282">
        <f t="shared" ref="D27:D30" si="27">SUM(E27:H27)</f>
        <v>1</v>
      </c>
      <c r="E27" s="283"/>
      <c r="F27" s="284">
        <v>0.11076705406115377</v>
      </c>
      <c r="G27" s="284">
        <v>0.6792329459388462</v>
      </c>
      <c r="H27" s="285">
        <v>0.21000000000000008</v>
      </c>
      <c r="I27" s="271"/>
      <c r="J27" s="271"/>
      <c r="K27" s="271"/>
    </row>
    <row r="28" spans="1:11" x14ac:dyDescent="0.2">
      <c r="A28" s="96">
        <f t="shared" si="1"/>
        <v>20</v>
      </c>
      <c r="B28" s="281" t="s">
        <v>349</v>
      </c>
      <c r="C28" s="281" t="s">
        <v>350</v>
      </c>
      <c r="D28" s="282">
        <f t="shared" si="27"/>
        <v>1</v>
      </c>
      <c r="E28" s="283"/>
      <c r="F28" s="284">
        <v>0.11076705406115377</v>
      </c>
      <c r="G28" s="284">
        <v>0.6792329459388462</v>
      </c>
      <c r="H28" s="285">
        <v>0.21000000000000008</v>
      </c>
      <c r="I28" s="271"/>
      <c r="J28" s="271"/>
      <c r="K28" s="271"/>
    </row>
    <row r="29" spans="1:11" x14ac:dyDescent="0.2">
      <c r="A29" s="96">
        <f t="shared" si="1"/>
        <v>21</v>
      </c>
      <c r="B29" s="281" t="s">
        <v>351</v>
      </c>
      <c r="C29" s="281" t="s">
        <v>352</v>
      </c>
      <c r="D29" s="282">
        <f t="shared" si="27"/>
        <v>1</v>
      </c>
      <c r="E29" s="283"/>
      <c r="F29" s="286"/>
      <c r="G29" s="287">
        <v>1</v>
      </c>
      <c r="H29" s="285">
        <v>0</v>
      </c>
      <c r="I29" s="271"/>
      <c r="J29" s="271"/>
      <c r="K29" s="271"/>
    </row>
    <row r="30" spans="1:11" x14ac:dyDescent="0.2">
      <c r="A30" s="96">
        <f t="shared" si="1"/>
        <v>22</v>
      </c>
      <c r="B30" s="288" t="s">
        <v>353</v>
      </c>
      <c r="C30" s="288" t="s">
        <v>354</v>
      </c>
      <c r="D30" s="289">
        <f t="shared" si="27"/>
        <v>1</v>
      </c>
      <c r="E30" s="290"/>
      <c r="F30" s="291">
        <v>1</v>
      </c>
      <c r="G30" s="291"/>
      <c r="H30" s="292">
        <v>0</v>
      </c>
      <c r="I30" s="271"/>
      <c r="J30" s="271"/>
      <c r="K30" s="271"/>
    </row>
    <row r="31" spans="1:11" x14ac:dyDescent="0.2">
      <c r="A31" s="96">
        <f t="shared" si="1"/>
        <v>23</v>
      </c>
      <c r="B31" s="283"/>
      <c r="C31" s="283"/>
      <c r="D31" s="293"/>
      <c r="E31" s="283"/>
      <c r="F31" s="283"/>
      <c r="G31" s="283"/>
      <c r="H31" s="283"/>
      <c r="I31" s="271"/>
      <c r="J31" s="271"/>
      <c r="K31" s="271"/>
    </row>
    <row r="32" spans="1:11" x14ac:dyDescent="0.2">
      <c r="A32" s="96">
        <f t="shared" si="1"/>
        <v>24</v>
      </c>
      <c r="B32" s="294" t="s">
        <v>355</v>
      </c>
      <c r="C32" s="283"/>
      <c r="D32" s="271"/>
      <c r="E32" s="271"/>
      <c r="F32" s="271"/>
      <c r="G32" s="271"/>
      <c r="H32" s="271"/>
      <c r="I32" s="271"/>
      <c r="J32" s="271"/>
      <c r="K32" s="271"/>
    </row>
    <row r="33" spans="1:11" x14ac:dyDescent="0.2">
      <c r="A33" s="96">
        <f t="shared" si="1"/>
        <v>25</v>
      </c>
      <c r="B33" s="274" t="s">
        <v>52</v>
      </c>
      <c r="C33" s="274" t="s">
        <v>341</v>
      </c>
      <c r="D33" s="248" t="s">
        <v>23</v>
      </c>
      <c r="E33" s="295" t="s">
        <v>336</v>
      </c>
      <c r="F33" s="295" t="s">
        <v>342</v>
      </c>
      <c r="G33" s="295" t="s">
        <v>343</v>
      </c>
      <c r="H33" s="296" t="s">
        <v>344</v>
      </c>
      <c r="I33" s="271"/>
      <c r="J33" s="271"/>
      <c r="K33" s="271"/>
    </row>
    <row r="34" spans="1:11" x14ac:dyDescent="0.2">
      <c r="A34" s="96">
        <f t="shared" si="1"/>
        <v>26</v>
      </c>
      <c r="B34" s="258" t="s">
        <v>345</v>
      </c>
      <c r="C34" s="258" t="s">
        <v>346</v>
      </c>
      <c r="D34" s="297">
        <v>107113626.63890575</v>
      </c>
      <c r="E34" s="298">
        <f>E26*D34</f>
        <v>30233897.697467435</v>
      </c>
      <c r="F34" s="298">
        <f>F26*D34</f>
        <v>42598650.046890825</v>
      </c>
      <c r="G34" s="298">
        <f>G26*D34</f>
        <v>34281078.894547485</v>
      </c>
      <c r="H34" s="299">
        <f>H26*D34</f>
        <v>0</v>
      </c>
      <c r="I34" s="271"/>
      <c r="J34" s="271"/>
      <c r="K34" s="271"/>
    </row>
    <row r="35" spans="1:11" x14ac:dyDescent="0.2">
      <c r="A35" s="96">
        <f t="shared" si="1"/>
        <v>27</v>
      </c>
      <c r="B35" s="281" t="s">
        <v>347</v>
      </c>
      <c r="C35" s="281" t="s">
        <v>348</v>
      </c>
      <c r="D35" s="297">
        <v>6884113.6725660004</v>
      </c>
      <c r="E35" s="298">
        <f t="shared" ref="E35:E38" si="28">E27*D35</f>
        <v>0</v>
      </c>
      <c r="F35" s="298">
        <f t="shared" ref="F35:F38" si="29">F27*D35</f>
        <v>762532.99133224599</v>
      </c>
      <c r="G35" s="298">
        <f t="shared" ref="G35:G38" si="30">G27*D35</f>
        <v>4675916.8099948941</v>
      </c>
      <c r="H35" s="300">
        <f t="shared" ref="H35:H38" si="31">H27*D35</f>
        <v>1445663.8712388605</v>
      </c>
      <c r="I35" s="271"/>
      <c r="J35" s="271"/>
      <c r="K35" s="271"/>
    </row>
    <row r="36" spans="1:11" x14ac:dyDescent="0.2">
      <c r="A36" s="96">
        <f t="shared" si="1"/>
        <v>28</v>
      </c>
      <c r="B36" s="281" t="s">
        <v>349</v>
      </c>
      <c r="C36" s="281" t="s">
        <v>350</v>
      </c>
      <c r="D36" s="297">
        <v>521597.32605000003</v>
      </c>
      <c r="E36" s="298">
        <f t="shared" si="28"/>
        <v>0</v>
      </c>
      <c r="F36" s="298">
        <f t="shared" si="29"/>
        <v>57775.799212733604</v>
      </c>
      <c r="G36" s="298">
        <f t="shared" si="30"/>
        <v>354286.0883667664</v>
      </c>
      <c r="H36" s="300">
        <f t="shared" si="31"/>
        <v>109535.43847050004</v>
      </c>
      <c r="I36" s="271"/>
      <c r="J36" s="271"/>
      <c r="K36" s="271"/>
    </row>
    <row r="37" spans="1:11" x14ac:dyDescent="0.2">
      <c r="A37" s="96">
        <f t="shared" si="1"/>
        <v>29</v>
      </c>
      <c r="B37" s="281" t="s">
        <v>351</v>
      </c>
      <c r="C37" s="281" t="s">
        <v>352</v>
      </c>
      <c r="D37" s="297">
        <v>1389343.687039</v>
      </c>
      <c r="E37" s="298">
        <f t="shared" si="28"/>
        <v>0</v>
      </c>
      <c r="F37" s="298">
        <f t="shared" si="29"/>
        <v>0</v>
      </c>
      <c r="G37" s="298">
        <f t="shared" si="30"/>
        <v>1389343.687039</v>
      </c>
      <c r="H37" s="300">
        <f t="shared" si="31"/>
        <v>0</v>
      </c>
      <c r="I37" s="271"/>
      <c r="J37" s="271"/>
      <c r="K37" s="271"/>
    </row>
    <row r="38" spans="1:11" x14ac:dyDescent="0.2">
      <c r="A38" s="96">
        <f t="shared" si="1"/>
        <v>30</v>
      </c>
      <c r="B38" s="288" t="s">
        <v>356</v>
      </c>
      <c r="C38" s="288" t="s">
        <v>354</v>
      </c>
      <c r="D38" s="297">
        <v>6371973.0993599985</v>
      </c>
      <c r="E38" s="298">
        <f t="shared" si="28"/>
        <v>0</v>
      </c>
      <c r="F38" s="298">
        <f t="shared" si="29"/>
        <v>6371973.0993599985</v>
      </c>
      <c r="G38" s="298">
        <f t="shared" si="30"/>
        <v>0</v>
      </c>
      <c r="H38" s="301">
        <f t="shared" si="31"/>
        <v>0</v>
      </c>
      <c r="I38" s="271"/>
      <c r="J38" s="271"/>
      <c r="K38" s="271"/>
    </row>
    <row r="39" spans="1:11" x14ac:dyDescent="0.2">
      <c r="A39" s="96">
        <f t="shared" si="1"/>
        <v>31</v>
      </c>
      <c r="B39" s="302" t="s">
        <v>23</v>
      </c>
      <c r="C39" s="302"/>
      <c r="D39" s="303">
        <f>SUM(D34:D38)</f>
        <v>122280654.42392075</v>
      </c>
      <c r="E39" s="304">
        <f t="shared" ref="E39:H39" si="32">SUM(E34:E38)</f>
        <v>30233897.697467435</v>
      </c>
      <c r="F39" s="304">
        <f t="shared" si="32"/>
        <v>49790931.936795801</v>
      </c>
      <c r="G39" s="304">
        <f t="shared" si="32"/>
        <v>40700625.479948148</v>
      </c>
      <c r="H39" s="305">
        <f t="shared" si="32"/>
        <v>1555199.3097093606</v>
      </c>
      <c r="I39" s="271"/>
      <c r="J39" s="271"/>
      <c r="K39" s="271"/>
    </row>
    <row r="40" spans="1:11" x14ac:dyDescent="0.2">
      <c r="A40" s="96">
        <f t="shared" si="1"/>
        <v>32</v>
      </c>
      <c r="B40" s="283"/>
      <c r="C40" s="283"/>
      <c r="D40" s="271"/>
      <c r="E40" s="271"/>
      <c r="F40" s="271"/>
      <c r="G40" s="271"/>
      <c r="H40" s="271"/>
      <c r="I40" s="271"/>
      <c r="J40" s="271"/>
      <c r="K40" s="271"/>
    </row>
    <row r="41" spans="1:11" s="94" customFormat="1" ht="54.75" customHeight="1" x14ac:dyDescent="0.2">
      <c r="A41" s="96">
        <f t="shared" si="1"/>
        <v>33</v>
      </c>
      <c r="B41" s="306" t="s">
        <v>52</v>
      </c>
      <c r="C41" s="307"/>
      <c r="D41" s="248" t="s">
        <v>23</v>
      </c>
      <c r="E41" s="249" t="s">
        <v>327</v>
      </c>
      <c r="F41" s="250" t="s">
        <v>328</v>
      </c>
      <c r="G41" s="250" t="s">
        <v>329</v>
      </c>
      <c r="H41" s="250" t="s">
        <v>330</v>
      </c>
      <c r="I41" s="250" t="s">
        <v>331</v>
      </c>
      <c r="J41" s="250" t="s">
        <v>332</v>
      </c>
      <c r="K41" s="251" t="s">
        <v>333</v>
      </c>
    </row>
    <row r="42" spans="1:11" x14ac:dyDescent="0.2">
      <c r="A42" s="96">
        <f t="shared" si="1"/>
        <v>34</v>
      </c>
      <c r="B42" s="252"/>
      <c r="C42" s="283"/>
      <c r="D42" s="258"/>
      <c r="E42" s="283"/>
      <c r="F42" s="283"/>
      <c r="G42" s="283"/>
      <c r="H42" s="283"/>
      <c r="I42" s="283"/>
      <c r="J42" s="283"/>
      <c r="K42" s="308"/>
    </row>
    <row r="43" spans="1:11" x14ac:dyDescent="0.2">
      <c r="A43" s="96">
        <f t="shared" si="1"/>
        <v>35</v>
      </c>
      <c r="B43" s="252" t="s">
        <v>336</v>
      </c>
      <c r="C43" s="283"/>
      <c r="D43" s="309">
        <f>E39</f>
        <v>30233897.697467435</v>
      </c>
      <c r="E43" s="310">
        <f>D43*E13</f>
        <v>19224728.508449234</v>
      </c>
      <c r="F43" s="310">
        <f>D43*F13</f>
        <v>7388139.6388318073</v>
      </c>
      <c r="G43" s="310">
        <f>D43*G13</f>
        <v>2077432.6910115157</v>
      </c>
      <c r="H43" s="310">
        <f>D43*H13</f>
        <v>510689.23780630744</v>
      </c>
      <c r="I43" s="310">
        <f>D43*I13</f>
        <v>296522.51197279949</v>
      </c>
      <c r="J43" s="310">
        <f>D43*J13</f>
        <v>736385.10939577187</v>
      </c>
      <c r="K43" s="311">
        <f>D43*K13</f>
        <v>0</v>
      </c>
    </row>
    <row r="44" spans="1:11" x14ac:dyDescent="0.2">
      <c r="A44" s="96">
        <f t="shared" si="1"/>
        <v>36</v>
      </c>
      <c r="B44" s="252" t="s">
        <v>342</v>
      </c>
      <c r="C44" s="283"/>
      <c r="D44" s="309">
        <f>F39</f>
        <v>49790931.936795801</v>
      </c>
      <c r="E44" s="310">
        <f>D44*E19</f>
        <v>32906910.268117718</v>
      </c>
      <c r="F44" s="310">
        <f>D44*F19</f>
        <v>11836943.006289721</v>
      </c>
      <c r="G44" s="310">
        <f>D44*G19</f>
        <v>2937432.0795379286</v>
      </c>
      <c r="H44" s="310">
        <f>D44*H19</f>
        <v>650667.75133595953</v>
      </c>
      <c r="I44" s="310">
        <f>D44*I19</f>
        <v>461067.2814502744</v>
      </c>
      <c r="J44" s="310">
        <f>D44*J19</f>
        <v>997911.55006420019</v>
      </c>
      <c r="K44" s="311">
        <f>D44*K19</f>
        <v>0</v>
      </c>
    </row>
    <row r="45" spans="1:11" x14ac:dyDescent="0.2">
      <c r="A45" s="96">
        <f t="shared" si="1"/>
        <v>37</v>
      </c>
      <c r="B45" s="252" t="s">
        <v>343</v>
      </c>
      <c r="C45" s="283"/>
      <c r="D45" s="309">
        <f>G39</f>
        <v>40700625.479948148</v>
      </c>
      <c r="E45" s="310">
        <f>D45*E22</f>
        <v>29052820.685448177</v>
      </c>
      <c r="F45" s="310">
        <f>D45*F22</f>
        <v>10355261.847069729</v>
      </c>
      <c r="G45" s="310">
        <f>D45*G22</f>
        <v>1238800.5836811194</v>
      </c>
      <c r="H45" s="310">
        <f>D45*H22</f>
        <v>27875.739718185429</v>
      </c>
      <c r="I45" s="310">
        <f>D45*I22</f>
        <v>25866.624030936073</v>
      </c>
      <c r="J45" s="310">
        <f>D45*J22</f>
        <v>0</v>
      </c>
      <c r="K45" s="311">
        <f>D45*K22</f>
        <v>0</v>
      </c>
    </row>
    <row r="46" spans="1:11" x14ac:dyDescent="0.2">
      <c r="A46" s="96">
        <f t="shared" si="1"/>
        <v>38</v>
      </c>
      <c r="B46" s="252" t="s">
        <v>344</v>
      </c>
      <c r="C46" s="283"/>
      <c r="D46" s="309">
        <f>H39</f>
        <v>1555199.3097093606</v>
      </c>
      <c r="E46" s="310">
        <f>D46*E10</f>
        <v>820895.75775700912</v>
      </c>
      <c r="F46" s="310">
        <f>D46*F10</f>
        <v>315522.49544064054</v>
      </c>
      <c r="G46" s="310">
        <f>D46*G10</f>
        <v>116317.1234398747</v>
      </c>
      <c r="H46" s="310">
        <f>D46*H10</f>
        <v>122554.07285481473</v>
      </c>
      <c r="I46" s="310">
        <f>D46*I10</f>
        <v>13134.824189659188</v>
      </c>
      <c r="J46" s="310">
        <f>D46*J10</f>
        <v>166775.03602736242</v>
      </c>
      <c r="K46" s="311">
        <f>D46*K10</f>
        <v>0</v>
      </c>
    </row>
    <row r="47" spans="1:11" x14ac:dyDescent="0.2">
      <c r="A47" s="96">
        <f t="shared" si="1"/>
        <v>39</v>
      </c>
      <c r="B47" s="252"/>
      <c r="C47" s="283"/>
      <c r="D47" s="312"/>
      <c r="E47" s="313"/>
      <c r="F47" s="313"/>
      <c r="G47" s="313"/>
      <c r="H47" s="313"/>
      <c r="I47" s="313"/>
      <c r="J47" s="313"/>
      <c r="K47" s="314"/>
    </row>
    <row r="48" spans="1:11" x14ac:dyDescent="0.2">
      <c r="A48" s="96">
        <f t="shared" si="1"/>
        <v>40</v>
      </c>
      <c r="B48" s="315" t="s">
        <v>23</v>
      </c>
      <c r="C48" s="316"/>
      <c r="D48" s="317">
        <f>SUM(D43:D46)</f>
        <v>122280654.42392074</v>
      </c>
      <c r="E48" s="318">
        <f t="shared" ref="E48:K48" si="33">SUM(E43:E46)</f>
        <v>82005355.21977213</v>
      </c>
      <c r="F48" s="318">
        <f t="shared" si="33"/>
        <v>29895866.987631898</v>
      </c>
      <c r="G48" s="318">
        <f t="shared" si="33"/>
        <v>6369982.4776704386</v>
      </c>
      <c r="H48" s="318">
        <f t="shared" si="33"/>
        <v>1311786.8017152674</v>
      </c>
      <c r="I48" s="318">
        <f t="shared" si="33"/>
        <v>796591.24164366908</v>
      </c>
      <c r="J48" s="318">
        <f t="shared" si="33"/>
        <v>1901071.6954873344</v>
      </c>
      <c r="K48" s="319">
        <f t="shared" si="33"/>
        <v>0</v>
      </c>
    </row>
    <row r="49" spans="1:11" x14ac:dyDescent="0.2">
      <c r="A49" s="96">
        <f t="shared" si="1"/>
        <v>41</v>
      </c>
      <c r="B49" s="320"/>
      <c r="C49" s="283"/>
      <c r="D49" s="321"/>
      <c r="E49" s="321"/>
      <c r="F49" s="321"/>
      <c r="G49" s="321"/>
      <c r="H49" s="321"/>
      <c r="I49" s="321"/>
      <c r="J49" s="321"/>
      <c r="K49" s="321"/>
    </row>
    <row r="50" spans="1:11" x14ac:dyDescent="0.2">
      <c r="A50" s="96">
        <f t="shared" si="1"/>
        <v>42</v>
      </c>
      <c r="B50" s="315" t="s">
        <v>336</v>
      </c>
      <c r="C50" s="316"/>
      <c r="D50" s="322">
        <f>SUM(E50:K50)</f>
        <v>958153193.17249894</v>
      </c>
      <c r="E50" s="323">
        <v>609257701.15931797</v>
      </c>
      <c r="F50" s="323">
        <v>234140158.08963937</v>
      </c>
      <c r="G50" s="323">
        <v>65836657.463465482</v>
      </c>
      <c r="H50" s="323">
        <v>16184434.068649085</v>
      </c>
      <c r="I50" s="323">
        <v>9397200.2729263529</v>
      </c>
      <c r="J50" s="323">
        <v>23337042.118500698</v>
      </c>
      <c r="K50" s="324">
        <v>0</v>
      </c>
    </row>
    <row r="51" spans="1:11" x14ac:dyDescent="0.2">
      <c r="A51" s="96">
        <f t="shared" si="1"/>
        <v>43</v>
      </c>
      <c r="B51" s="325"/>
      <c r="C51" s="283"/>
      <c r="D51" s="321"/>
      <c r="E51" s="321"/>
      <c r="F51" s="321"/>
      <c r="G51" s="321"/>
      <c r="H51" s="321"/>
      <c r="I51" s="321"/>
      <c r="J51" s="321"/>
      <c r="K51" s="321"/>
    </row>
    <row r="52" spans="1:11" x14ac:dyDescent="0.2">
      <c r="A52" s="96">
        <f t="shared" si="1"/>
        <v>44</v>
      </c>
      <c r="B52" s="326" t="s">
        <v>357</v>
      </c>
      <c r="C52" s="283"/>
      <c r="D52" s="321"/>
      <c r="E52" s="321"/>
      <c r="F52" s="321"/>
      <c r="G52" s="321"/>
      <c r="H52" s="321"/>
      <c r="I52" s="321"/>
      <c r="J52" s="321"/>
      <c r="K52" s="321"/>
    </row>
    <row r="53" spans="1:11" x14ac:dyDescent="0.2">
      <c r="A53" s="96">
        <f t="shared" si="1"/>
        <v>45</v>
      </c>
      <c r="B53" s="327" t="s">
        <v>358</v>
      </c>
      <c r="C53" s="328"/>
      <c r="D53" s="329"/>
      <c r="E53" s="330">
        <f>ROUND(SUM(E43:E45)/E50,5)</f>
        <v>0.13325000000000001</v>
      </c>
      <c r="F53" s="330">
        <f>ROUND(SUM(F43:F45)/F50,5)</f>
        <v>0.12634000000000001</v>
      </c>
      <c r="G53" s="330">
        <f t="shared" ref="G53:H53" si="34">ROUND(SUM(G43:G45)/G50,5)</f>
        <v>9.4990000000000005E-2</v>
      </c>
      <c r="H53" s="330">
        <f t="shared" si="34"/>
        <v>7.3480000000000004E-2</v>
      </c>
      <c r="I53" s="330">
        <f>ROUND(SUM(I43:I45)/I50,5)</f>
        <v>8.337E-2</v>
      </c>
      <c r="J53" s="330">
        <f>ROUND(SUM(J43:J45)/J50,5)</f>
        <v>7.4319999999999997E-2</v>
      </c>
      <c r="K53" s="331"/>
    </row>
    <row r="54" spans="1:11" x14ac:dyDescent="0.2">
      <c r="A54" s="96">
        <f t="shared" si="1"/>
        <v>46</v>
      </c>
      <c r="B54" s="332" t="s">
        <v>359</v>
      </c>
      <c r="C54" s="283"/>
      <c r="D54" s="333"/>
      <c r="E54" s="334">
        <f>ROUND($D$46/$D$9,5)</f>
        <v>1.3500000000000001E-3</v>
      </c>
      <c r="F54" s="334">
        <f t="shared" ref="F54:J54" si="35">ROUND($D$46/$D$9,5)</f>
        <v>1.3500000000000001E-3</v>
      </c>
      <c r="G54" s="334">
        <f t="shared" si="35"/>
        <v>1.3500000000000001E-3</v>
      </c>
      <c r="H54" s="334">
        <f t="shared" si="35"/>
        <v>1.3500000000000001E-3</v>
      </c>
      <c r="I54" s="334">
        <f t="shared" si="35"/>
        <v>1.3500000000000001E-3</v>
      </c>
      <c r="J54" s="334">
        <f t="shared" si="35"/>
        <v>1.3500000000000001E-3</v>
      </c>
      <c r="K54" s="335"/>
    </row>
    <row r="55" spans="1:11" x14ac:dyDescent="0.2">
      <c r="A55" s="96">
        <f t="shared" si="1"/>
        <v>47</v>
      </c>
      <c r="B55" s="315" t="s">
        <v>23</v>
      </c>
      <c r="C55" s="316"/>
      <c r="D55" s="336"/>
      <c r="E55" s="337">
        <f>SUM(E53:E54)</f>
        <v>0.1346</v>
      </c>
      <c r="F55" s="337">
        <f t="shared" ref="F55:K55" si="36">SUM(F53:F54)</f>
        <v>0.12769</v>
      </c>
      <c r="G55" s="337">
        <f t="shared" si="36"/>
        <v>9.6340000000000009E-2</v>
      </c>
      <c r="H55" s="337">
        <f t="shared" si="36"/>
        <v>7.4830000000000008E-2</v>
      </c>
      <c r="I55" s="337">
        <f t="shared" si="36"/>
        <v>8.4720000000000004E-2</v>
      </c>
      <c r="J55" s="337">
        <f t="shared" si="36"/>
        <v>7.5670000000000001E-2</v>
      </c>
      <c r="K55" s="338">
        <f t="shared" si="36"/>
        <v>0</v>
      </c>
    </row>
    <row r="56" spans="1:11" x14ac:dyDescent="0.2">
      <c r="A56" s="96"/>
    </row>
    <row r="57" spans="1:11" x14ac:dyDescent="0.2">
      <c r="A57" s="96"/>
      <c r="B57" s="6" t="s">
        <v>322</v>
      </c>
      <c r="E57" s="339"/>
      <c r="F57" s="339"/>
      <c r="G57" s="339"/>
      <c r="H57" s="339"/>
      <c r="I57" s="339"/>
      <c r="J57" s="339"/>
      <c r="K57" s="339"/>
    </row>
    <row r="58" spans="1:11" x14ac:dyDescent="0.2">
      <c r="A58" s="96"/>
      <c r="E58" s="339"/>
      <c r="F58" s="339"/>
      <c r="G58" s="339"/>
      <c r="H58" s="339"/>
      <c r="I58" s="339"/>
      <c r="J58" s="339"/>
      <c r="K58" s="339"/>
    </row>
    <row r="59" spans="1:11" x14ac:dyDescent="0.2">
      <c r="E59" s="339"/>
      <c r="F59" s="339"/>
      <c r="G59" s="339"/>
      <c r="H59" s="339"/>
      <c r="I59" s="339"/>
      <c r="J59" s="339"/>
      <c r="K59" s="339"/>
    </row>
  </sheetData>
  <pageMargins left="0.25" right="0.25" top="1" bottom="1" header="0.5" footer="0.5"/>
  <pageSetup scale="87" orientation="landscape" blackAndWhite="1" r:id="rId1"/>
  <headerFooter alignWithMargins="0">
    <oddHeader>&amp;C2019 PGA Schedule 101 Rates Workpapers</oddHeader>
    <oddFooter>&amp;CPage# &amp;P of &amp;N&amp;R&amp;F
&amp;A</oddFooter>
  </headerFooter>
  <customProperties>
    <customPr name="_pios_id" r:id="rId2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E20"/>
  <sheetViews>
    <sheetView workbookViewId="0">
      <selection activeCell="D8" sqref="D8"/>
    </sheetView>
  </sheetViews>
  <sheetFormatPr defaultColWidth="8.85546875" defaultRowHeight="11.25" x14ac:dyDescent="0.2"/>
  <cols>
    <col min="1" max="1" width="3" style="100" bestFit="1" customWidth="1"/>
    <col min="2" max="2" width="47.28515625" style="100" bestFit="1" customWidth="1"/>
    <col min="3" max="3" width="1.85546875" style="100" customWidth="1"/>
    <col min="4" max="4" width="9.42578125" style="100" bestFit="1" customWidth="1"/>
    <col min="5" max="5" width="8" style="100" bestFit="1" customWidth="1"/>
    <col min="6" max="16384" width="8.85546875" style="100"/>
  </cols>
  <sheetData>
    <row r="2" spans="1:5" s="99" customFormat="1" x14ac:dyDescent="0.2">
      <c r="A2" s="98" t="s">
        <v>25</v>
      </c>
      <c r="B2" s="98"/>
      <c r="C2" s="98"/>
      <c r="D2" s="98"/>
      <c r="E2" s="98"/>
    </row>
    <row r="3" spans="1:5" s="99" customFormat="1" x14ac:dyDescent="0.2">
      <c r="A3" s="98" t="s">
        <v>262</v>
      </c>
      <c r="B3" s="98"/>
      <c r="C3" s="98"/>
      <c r="D3" s="98"/>
      <c r="E3" s="98"/>
    </row>
    <row r="4" spans="1:5" s="99" customFormat="1" x14ac:dyDescent="0.2">
      <c r="A4" s="98" t="s">
        <v>320</v>
      </c>
      <c r="B4" s="98"/>
      <c r="C4" s="98"/>
      <c r="D4" s="98"/>
      <c r="E4" s="98"/>
    </row>
    <row r="6" spans="1:5" x14ac:dyDescent="0.2">
      <c r="B6" s="101" t="s">
        <v>52</v>
      </c>
      <c r="C6" s="99"/>
      <c r="D6" s="101" t="s">
        <v>1</v>
      </c>
      <c r="E6" s="101" t="s">
        <v>62</v>
      </c>
    </row>
    <row r="7" spans="1:5" x14ac:dyDescent="0.2">
      <c r="A7" s="102">
        <v>2</v>
      </c>
      <c r="B7" s="100" t="s">
        <v>263</v>
      </c>
      <c r="D7" s="240">
        <v>5.1240000000000001E-3</v>
      </c>
      <c r="E7" s="103">
        <f>D7</f>
        <v>5.1240000000000001E-3</v>
      </c>
    </row>
    <row r="8" spans="1:5" x14ac:dyDescent="0.2">
      <c r="A8" s="102">
        <v>3</v>
      </c>
      <c r="B8" s="100" t="s">
        <v>264</v>
      </c>
      <c r="D8" s="240">
        <v>3.8519999999999999E-2</v>
      </c>
      <c r="E8" s="103">
        <f>D8</f>
        <v>3.8519999999999999E-2</v>
      </c>
    </row>
    <row r="9" spans="1:5" x14ac:dyDescent="0.2">
      <c r="A9" s="102">
        <v>4</v>
      </c>
      <c r="B9" s="100" t="s">
        <v>265</v>
      </c>
      <c r="D9" s="240">
        <v>2E-3</v>
      </c>
      <c r="E9" s="103">
        <f>D9</f>
        <v>2E-3</v>
      </c>
    </row>
    <row r="10" spans="1:5" x14ac:dyDescent="0.2">
      <c r="A10" s="102">
        <v>5</v>
      </c>
      <c r="D10" s="241"/>
    </row>
    <row r="11" spans="1:5" x14ac:dyDescent="0.2">
      <c r="A11" s="102">
        <v>6</v>
      </c>
    </row>
    <row r="12" spans="1:5" x14ac:dyDescent="0.2">
      <c r="A12" s="102">
        <v>7</v>
      </c>
      <c r="B12" s="101" t="s">
        <v>262</v>
      </c>
    </row>
    <row r="13" spans="1:5" x14ac:dyDescent="0.2">
      <c r="A13" s="102">
        <v>8</v>
      </c>
      <c r="B13" s="100" t="s">
        <v>266</v>
      </c>
      <c r="D13" s="242">
        <f>D7</f>
        <v>5.1240000000000001E-3</v>
      </c>
    </row>
    <row r="14" spans="1:5" x14ac:dyDescent="0.2">
      <c r="A14" s="102">
        <v>9</v>
      </c>
      <c r="B14" s="100" t="s">
        <v>267</v>
      </c>
      <c r="D14" s="242">
        <f>(1-D13)*D8</f>
        <v>3.8322623519999995E-2</v>
      </c>
    </row>
    <row r="15" spans="1:5" x14ac:dyDescent="0.2">
      <c r="A15" s="102">
        <v>10</v>
      </c>
      <c r="B15" s="100" t="s">
        <v>268</v>
      </c>
      <c r="D15" s="242">
        <f>D9</f>
        <v>2E-3</v>
      </c>
    </row>
    <row r="16" spans="1:5" x14ac:dyDescent="0.2">
      <c r="A16" s="102">
        <v>11</v>
      </c>
      <c r="B16" s="104" t="s">
        <v>269</v>
      </c>
      <c r="D16" s="243">
        <f>SUM(D13:D15)</f>
        <v>4.5446623519999993E-2</v>
      </c>
    </row>
    <row r="17" spans="1:4" x14ac:dyDescent="0.2">
      <c r="A17" s="102">
        <v>12</v>
      </c>
      <c r="B17" s="105" t="s">
        <v>270</v>
      </c>
      <c r="D17" s="243">
        <f>1-D16</f>
        <v>0.95455337648000005</v>
      </c>
    </row>
    <row r="18" spans="1:4" ht="12" thickBot="1" x14ac:dyDescent="0.25">
      <c r="A18" s="102">
        <v>13</v>
      </c>
      <c r="B18" s="104" t="s">
        <v>271</v>
      </c>
      <c r="D18" s="244">
        <f>1/D17</f>
        <v>1.0476103533231305</v>
      </c>
    </row>
    <row r="19" spans="1:4" ht="12" thickTop="1" x14ac:dyDescent="0.2">
      <c r="A19" s="102">
        <v>14</v>
      </c>
    </row>
    <row r="20" spans="1:4" x14ac:dyDescent="0.2">
      <c r="A20" s="102">
        <v>15</v>
      </c>
    </row>
  </sheetData>
  <pageMargins left="0.7" right="0.7" top="0.75" bottom="0.75" header="0.3" footer="0.3"/>
  <pageSetup orientation="landscape" horizontalDpi="90" verticalDpi="90" r:id="rId1"/>
  <headerFooter>
    <oddHeader>&amp;C2019 PGA Schedule 101 Rates Workpapers</oddHeader>
    <oddFooter>&amp;CPage# &amp;P of &amp;N&amp;R&amp;F
&amp;A</oddFooter>
  </headerFooter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pageSetUpPr fitToPage="1"/>
  </sheetPr>
  <dimension ref="B1:S67"/>
  <sheetViews>
    <sheetView zoomScaleNormal="100" workbookViewId="0">
      <pane xSplit="3" ySplit="6" topLeftCell="D18" activePane="bottomRight" state="frozen"/>
      <selection activeCell="A11" sqref="A11"/>
      <selection pane="topRight" activeCell="A11" sqref="A11"/>
      <selection pane="bottomLeft" activeCell="A11" sqref="A11"/>
      <selection pane="bottomRight" activeCell="C21" sqref="C21"/>
    </sheetView>
  </sheetViews>
  <sheetFormatPr defaultColWidth="9.140625" defaultRowHeight="11.25" x14ac:dyDescent="0.2"/>
  <cols>
    <col min="1" max="1" width="2.140625" style="3" customWidth="1"/>
    <col min="2" max="2" width="4.42578125" style="3" customWidth="1"/>
    <col min="3" max="3" width="65" style="3" bestFit="1" customWidth="1"/>
    <col min="4" max="5" width="11.5703125" style="3" bestFit="1" customWidth="1"/>
    <col min="6" max="6" width="10.5703125" style="3" bestFit="1" customWidth="1"/>
    <col min="7" max="8" width="10.7109375" style="3" bestFit="1" customWidth="1"/>
    <col min="9" max="10" width="9.85546875" style="3" bestFit="1" customWidth="1"/>
    <col min="11" max="11" width="11.42578125" style="3" customWidth="1"/>
    <col min="12" max="12" width="3.7109375" style="3" customWidth="1"/>
    <col min="13" max="13" width="11.5703125" style="3" bestFit="1" customWidth="1"/>
    <col min="14" max="14" width="3.7109375" style="3" customWidth="1"/>
    <col min="15" max="15" width="3.42578125" style="3" customWidth="1"/>
    <col min="16" max="16" width="3.85546875" style="3" bestFit="1" customWidth="1"/>
    <col min="17" max="17" width="9.140625" style="3"/>
    <col min="18" max="18" width="12" style="3" customWidth="1"/>
    <col min="19" max="16384" width="9.140625" style="3"/>
  </cols>
  <sheetData>
    <row r="1" spans="2:18" x14ac:dyDescent="0.2">
      <c r="B1" s="1" t="s">
        <v>25</v>
      </c>
      <c r="C1" s="1"/>
      <c r="D1" s="1"/>
      <c r="E1" s="1"/>
      <c r="F1" s="1"/>
      <c r="G1" s="1"/>
      <c r="H1" s="1"/>
      <c r="I1" s="1"/>
      <c r="J1" s="2"/>
      <c r="K1" s="2"/>
      <c r="L1" s="2"/>
      <c r="M1" s="2"/>
      <c r="N1" s="2"/>
      <c r="O1" s="2"/>
    </row>
    <row r="2" spans="2:18" ht="11.25" customHeight="1" x14ac:dyDescent="0.2">
      <c r="B2" s="4" t="str">
        <f>"PGA Gas Cost Filing Proposed Effective " &amp; '(R) 2020 PGA Cost NEW'!N3</f>
        <v>PGA Gas Cost Filing Proposed Effective November 1, 2020</v>
      </c>
      <c r="C2" s="5"/>
      <c r="D2" s="5"/>
      <c r="E2" s="5"/>
      <c r="F2" s="5"/>
      <c r="G2" s="5"/>
      <c r="H2" s="5"/>
      <c r="I2" s="5"/>
      <c r="J2" s="2"/>
      <c r="K2" s="2"/>
      <c r="L2" s="2"/>
      <c r="M2" s="2"/>
      <c r="N2" s="2"/>
      <c r="O2" s="2"/>
    </row>
    <row r="3" spans="2:18" ht="11.25" customHeight="1" x14ac:dyDescent="0.2">
      <c r="B3" s="1" t="s">
        <v>57</v>
      </c>
      <c r="C3" s="1"/>
      <c r="D3" s="1"/>
      <c r="E3" s="1"/>
      <c r="F3" s="1"/>
      <c r="G3" s="1"/>
      <c r="H3" s="1"/>
      <c r="I3" s="1"/>
      <c r="J3" s="2"/>
      <c r="K3" s="2"/>
      <c r="L3" s="2"/>
      <c r="M3" s="2"/>
      <c r="N3" s="2"/>
      <c r="O3" s="2"/>
    </row>
    <row r="4" spans="2:18" x14ac:dyDescent="0.2">
      <c r="B4" s="6"/>
      <c r="C4" s="6"/>
      <c r="D4" s="6"/>
      <c r="L4" s="2"/>
      <c r="M4" s="2"/>
      <c r="N4" s="2"/>
      <c r="O4" s="2"/>
    </row>
    <row r="5" spans="2:18" x14ac:dyDescent="0.2">
      <c r="D5" s="7"/>
      <c r="E5" s="340" t="s">
        <v>28</v>
      </c>
      <c r="F5" s="341"/>
      <c r="G5" s="340" t="s">
        <v>29</v>
      </c>
      <c r="H5" s="341"/>
      <c r="I5" s="340" t="s">
        <v>132</v>
      </c>
      <c r="J5" s="342"/>
      <c r="K5" s="341"/>
      <c r="L5" s="2"/>
      <c r="M5" s="2"/>
      <c r="N5" s="2"/>
      <c r="O5" s="2"/>
    </row>
    <row r="6" spans="2:18" x14ac:dyDescent="0.2">
      <c r="B6" s="10" t="s">
        <v>27</v>
      </c>
      <c r="C6" s="10" t="s">
        <v>52</v>
      </c>
      <c r="D6" s="11" t="s">
        <v>23</v>
      </c>
      <c r="E6" s="343">
        <v>23</v>
      </c>
      <c r="F6" s="344">
        <v>16</v>
      </c>
      <c r="G6" s="343">
        <v>31</v>
      </c>
      <c r="H6" s="344">
        <v>41</v>
      </c>
      <c r="I6" s="344">
        <v>85</v>
      </c>
      <c r="J6" s="344">
        <v>86</v>
      </c>
      <c r="K6" s="344">
        <v>87</v>
      </c>
      <c r="L6" s="2"/>
      <c r="M6" s="12"/>
      <c r="N6" s="12"/>
      <c r="O6" s="12"/>
    </row>
    <row r="7" spans="2:18" x14ac:dyDescent="0.2">
      <c r="B7" s="13"/>
      <c r="C7" s="14" t="s">
        <v>26</v>
      </c>
      <c r="D7" s="13"/>
      <c r="E7" s="13"/>
      <c r="F7" s="13"/>
      <c r="G7" s="15"/>
      <c r="H7" s="13"/>
      <c r="I7" s="13"/>
      <c r="J7" s="13"/>
      <c r="K7" s="13"/>
      <c r="L7" s="2"/>
      <c r="M7" s="12"/>
      <c r="N7" s="12"/>
      <c r="O7" s="12"/>
    </row>
    <row r="8" spans="2:18" x14ac:dyDescent="0.2">
      <c r="B8" s="16">
        <v>1</v>
      </c>
      <c r="C8" s="3" t="s">
        <v>79</v>
      </c>
      <c r="D8" s="13"/>
      <c r="E8" s="17">
        <v>0</v>
      </c>
      <c r="F8" s="17">
        <v>0</v>
      </c>
      <c r="G8" s="17">
        <v>0</v>
      </c>
      <c r="H8" s="17">
        <v>1</v>
      </c>
      <c r="I8" s="17">
        <v>1</v>
      </c>
      <c r="J8" s="17">
        <v>1</v>
      </c>
      <c r="K8" s="17">
        <v>1</v>
      </c>
      <c r="L8" s="2"/>
      <c r="M8" s="12"/>
      <c r="N8" s="12"/>
      <c r="O8" s="12"/>
    </row>
    <row r="9" spans="2:18" x14ac:dyDescent="0.2">
      <c r="B9" s="16">
        <f>B8+1</f>
        <v>2</v>
      </c>
      <c r="C9" s="3" t="s">
        <v>78</v>
      </c>
      <c r="D9" s="18"/>
      <c r="E9" s="19">
        <v>0.14904999999999999</v>
      </c>
      <c r="F9" s="19">
        <v>0.14904999999999999</v>
      </c>
      <c r="G9" s="19">
        <v>0.14046</v>
      </c>
      <c r="H9" s="19">
        <v>4.718E-2</v>
      </c>
      <c r="I9" s="19">
        <v>8.9090000000000003E-2</v>
      </c>
      <c r="J9" s="19">
        <v>8.5949999999999999E-2</v>
      </c>
      <c r="K9" s="19">
        <v>8.8120000000000004E-2</v>
      </c>
      <c r="L9" s="2"/>
      <c r="M9" s="12"/>
      <c r="N9" s="12"/>
      <c r="O9" s="12"/>
    </row>
    <row r="10" spans="2:18" x14ac:dyDescent="0.2">
      <c r="B10" s="16">
        <f>B9+1</f>
        <v>3</v>
      </c>
      <c r="C10" s="3" t="s">
        <v>80</v>
      </c>
      <c r="D10" s="20">
        <f>SUM(E10:K10)</f>
        <v>4630141.7617004234</v>
      </c>
      <c r="E10" s="226">
        <v>0</v>
      </c>
      <c r="F10" s="226">
        <v>0</v>
      </c>
      <c r="G10" s="226">
        <v>0</v>
      </c>
      <c r="H10" s="21">
        <v>4495128.4371523922</v>
      </c>
      <c r="I10" s="21">
        <v>95985.343511450381</v>
      </c>
      <c r="J10" s="21">
        <v>39027.981036581463</v>
      </c>
      <c r="K10" s="21">
        <v>0</v>
      </c>
      <c r="L10" s="2"/>
      <c r="M10" s="12"/>
      <c r="N10" s="12"/>
      <c r="O10" s="12"/>
      <c r="R10" s="22"/>
    </row>
    <row r="11" spans="2:18" x14ac:dyDescent="0.2">
      <c r="B11" s="16">
        <f>B10+1</f>
        <v>4</v>
      </c>
      <c r="C11" s="3" t="s">
        <v>319</v>
      </c>
      <c r="D11" s="23">
        <f>SUM(E11:K11)</f>
        <v>949515051</v>
      </c>
      <c r="E11" s="21">
        <f>'F2020 Forecast '!C19</f>
        <v>623977402</v>
      </c>
      <c r="F11" s="21">
        <f>'F2020 Forecast '!D19</f>
        <v>9053</v>
      </c>
      <c r="G11" s="21">
        <f>'F2020 Forecast '!E19</f>
        <v>231606572</v>
      </c>
      <c r="H11" s="21">
        <f>'F2020 Forecast '!F19</f>
        <v>64824052</v>
      </c>
      <c r="I11" s="21">
        <f>'F2020 Forecast '!G19</f>
        <v>9854273</v>
      </c>
      <c r="J11" s="21">
        <f>'F2020 Forecast '!H19</f>
        <v>4822377</v>
      </c>
      <c r="K11" s="21">
        <f>'F2020 Forecast '!I19</f>
        <v>14421322</v>
      </c>
      <c r="L11" s="2"/>
      <c r="M11" s="12"/>
      <c r="N11" s="12"/>
      <c r="O11" s="12"/>
      <c r="R11" s="22"/>
    </row>
    <row r="12" spans="2:18" x14ac:dyDescent="0.2">
      <c r="B12" s="16"/>
      <c r="D12" s="23"/>
      <c r="E12" s="24"/>
      <c r="F12" s="24"/>
      <c r="G12" s="24"/>
      <c r="H12" s="24"/>
      <c r="I12" s="24"/>
      <c r="J12" s="24"/>
      <c r="K12" s="24"/>
      <c r="L12" s="2"/>
      <c r="M12" s="12"/>
      <c r="N12" s="12"/>
      <c r="O12" s="12"/>
      <c r="R12" s="22"/>
    </row>
    <row r="13" spans="2:18" x14ac:dyDescent="0.2">
      <c r="B13" s="16">
        <f>B11+1</f>
        <v>5</v>
      </c>
      <c r="C13" s="3" t="s">
        <v>193</v>
      </c>
      <c r="D13" s="25"/>
      <c r="E13" s="25">
        <f>'2019 GRC Gas Cost Allocation'!E53</f>
        <v>0.13325000000000001</v>
      </c>
      <c r="F13" s="25">
        <f>'2019 GRC Gas Cost Allocation'!E53</f>
        <v>0.13325000000000001</v>
      </c>
      <c r="G13" s="25">
        <f>'2019 GRC Gas Cost Allocation'!F53</f>
        <v>0.12634000000000001</v>
      </c>
      <c r="H13" s="25">
        <f>'2019 GRC Gas Cost Allocation'!G53</f>
        <v>9.4990000000000005E-2</v>
      </c>
      <c r="I13" s="25">
        <f>'2019 GRC Gas Cost Allocation'!H53</f>
        <v>7.3480000000000004E-2</v>
      </c>
      <c r="J13" s="25">
        <f>'2019 GRC Gas Cost Allocation'!I53</f>
        <v>8.337E-2</v>
      </c>
      <c r="K13" s="25">
        <f>'2019 GRC Gas Cost Allocation'!J53</f>
        <v>7.4319999999999997E-2</v>
      </c>
      <c r="L13" s="2"/>
      <c r="M13" s="12"/>
      <c r="N13" s="12"/>
      <c r="O13" s="12"/>
      <c r="R13" s="22"/>
    </row>
    <row r="14" spans="2:18" x14ac:dyDescent="0.2">
      <c r="B14" s="16">
        <f>B13+1</f>
        <v>6</v>
      </c>
      <c r="C14" s="3" t="s">
        <v>198</v>
      </c>
      <c r="D14" s="26">
        <f>SUM(E14:K14)</f>
        <v>120762932.33628002</v>
      </c>
      <c r="E14" s="26">
        <f>E11*E13</f>
        <v>83144988.816500008</v>
      </c>
      <c r="F14" s="26">
        <f t="shared" ref="F14:K14" si="0">F11*F13</f>
        <v>1206.3122500000002</v>
      </c>
      <c r="G14" s="26">
        <f t="shared" si="0"/>
        <v>29261174.306480002</v>
      </c>
      <c r="H14" s="26">
        <f t="shared" si="0"/>
        <v>6157636.69948</v>
      </c>
      <c r="I14" s="26">
        <f t="shared" si="0"/>
        <v>724091.98004000005</v>
      </c>
      <c r="J14" s="26">
        <f t="shared" si="0"/>
        <v>402041.57049000001</v>
      </c>
      <c r="K14" s="26">
        <f t="shared" si="0"/>
        <v>1071792.6510399999</v>
      </c>
      <c r="L14" s="2"/>
      <c r="M14" s="12"/>
      <c r="N14" s="12"/>
      <c r="O14" s="12"/>
      <c r="R14" s="22"/>
    </row>
    <row r="15" spans="2:18" x14ac:dyDescent="0.2">
      <c r="B15" s="16"/>
      <c r="F15" s="27"/>
      <c r="L15" s="2"/>
      <c r="M15" s="12"/>
      <c r="N15" s="12"/>
      <c r="O15" s="12"/>
      <c r="R15" s="22"/>
    </row>
    <row r="16" spans="2:18" x14ac:dyDescent="0.2">
      <c r="B16" s="16">
        <f>B14+1</f>
        <v>7</v>
      </c>
      <c r="C16" s="3" t="s">
        <v>196</v>
      </c>
      <c r="D16" s="516">
        <f>'(R) 2020 PGA Cost NEW'!J96</f>
        <v>135851759.24087003</v>
      </c>
      <c r="E16" s="26">
        <f>$D16*(E14/$D14)</f>
        <v>93533609.893891156</v>
      </c>
      <c r="F16" s="26">
        <f>$D16*(F14/$D14)</f>
        <v>1357.0359561986138</v>
      </c>
      <c r="G16" s="26">
        <f t="shared" ref="G16:K16" si="1">$D16*(G14/$D14)</f>
        <v>32917236.523535583</v>
      </c>
      <c r="H16" s="26">
        <f t="shared" si="1"/>
        <v>6927007.8343335371</v>
      </c>
      <c r="I16" s="26">
        <f t="shared" si="1"/>
        <v>814564.26601763244</v>
      </c>
      <c r="J16" s="26">
        <f t="shared" si="1"/>
        <v>452274.99516935967</v>
      </c>
      <c r="K16" s="26">
        <f t="shared" si="1"/>
        <v>1205708.6919665395</v>
      </c>
      <c r="L16" s="2"/>
      <c r="M16" s="12"/>
      <c r="N16" s="12"/>
      <c r="O16" s="12"/>
      <c r="R16" s="22"/>
    </row>
    <row r="17" spans="2:18" x14ac:dyDescent="0.2">
      <c r="B17" s="16">
        <f>B16+1</f>
        <v>8</v>
      </c>
      <c r="C17" s="3" t="s">
        <v>194</v>
      </c>
      <c r="D17" s="28">
        <f>SUM(E17:K17)</f>
        <v>0.99999999999999989</v>
      </c>
      <c r="E17" s="28">
        <f>E16/$D$16</f>
        <v>0.68849759779741038</v>
      </c>
      <c r="F17" s="28">
        <f t="shared" ref="F17:K17" si="2">F16/$D$16</f>
        <v>9.9890937282051716E-6</v>
      </c>
      <c r="G17" s="28">
        <f t="shared" si="2"/>
        <v>0.24230261505242745</v>
      </c>
      <c r="H17" s="28">
        <f t="shared" si="2"/>
        <v>5.0989459930744836E-2</v>
      </c>
      <c r="I17" s="28">
        <f t="shared" si="2"/>
        <v>5.9959787828244527E-3</v>
      </c>
      <c r="J17" s="28">
        <f t="shared" si="2"/>
        <v>3.3291802601353136E-3</v>
      </c>
      <c r="K17" s="28">
        <f t="shared" si="2"/>
        <v>8.8751790827292475E-3</v>
      </c>
      <c r="L17" s="2"/>
      <c r="M17" s="12"/>
      <c r="N17" s="12"/>
      <c r="O17" s="12"/>
      <c r="R17" s="22"/>
    </row>
    <row r="18" spans="2:18" x14ac:dyDescent="0.2">
      <c r="B18" s="16"/>
      <c r="L18" s="2"/>
      <c r="M18" s="12"/>
      <c r="N18" s="12"/>
      <c r="O18" s="12"/>
      <c r="R18" s="22"/>
    </row>
    <row r="19" spans="2:18" x14ac:dyDescent="0.2">
      <c r="B19" s="16">
        <f>B17+1</f>
        <v>9</v>
      </c>
      <c r="C19" s="3" t="s">
        <v>195</v>
      </c>
      <c r="E19" s="29">
        <v>0</v>
      </c>
      <c r="F19" s="29">
        <v>0</v>
      </c>
      <c r="G19" s="29">
        <v>0</v>
      </c>
      <c r="H19" s="29">
        <v>1</v>
      </c>
      <c r="I19" s="29">
        <v>1</v>
      </c>
      <c r="J19" s="29">
        <v>1</v>
      </c>
      <c r="K19" s="29">
        <v>1</v>
      </c>
      <c r="L19" s="2"/>
      <c r="M19" s="12"/>
      <c r="N19" s="12"/>
      <c r="O19" s="12"/>
      <c r="R19" s="22"/>
    </row>
    <row r="20" spans="2:18" x14ac:dyDescent="0.2">
      <c r="B20" s="16">
        <f>B19+1</f>
        <v>10</v>
      </c>
      <c r="C20" s="3" t="s">
        <v>199</v>
      </c>
      <c r="D20" s="26">
        <f>SUM(E20:K20)</f>
        <v>4630141.7617004234</v>
      </c>
      <c r="E20" s="26">
        <f>E19*E10</f>
        <v>0</v>
      </c>
      <c r="F20" s="26">
        <f t="shared" ref="F20:G20" si="3">F19*F10</f>
        <v>0</v>
      </c>
      <c r="G20" s="26">
        <f t="shared" si="3"/>
        <v>0</v>
      </c>
      <c r="H20" s="26">
        <f>H19*H10</f>
        <v>4495128.4371523922</v>
      </c>
      <c r="I20" s="26">
        <f t="shared" ref="I20:K20" si="4">I19*I10</f>
        <v>95985.343511450381</v>
      </c>
      <c r="J20" s="26">
        <f t="shared" si="4"/>
        <v>39027.981036581463</v>
      </c>
      <c r="K20" s="26">
        <f t="shared" si="4"/>
        <v>0</v>
      </c>
      <c r="L20" s="2"/>
      <c r="M20" s="12"/>
      <c r="N20" s="12"/>
      <c r="O20" s="12"/>
      <c r="R20" s="22"/>
    </row>
    <row r="21" spans="2:18" x14ac:dyDescent="0.2">
      <c r="B21" s="16"/>
      <c r="L21" s="2"/>
      <c r="M21" s="12"/>
      <c r="N21" s="12"/>
      <c r="O21" s="12"/>
      <c r="R21" s="22"/>
    </row>
    <row r="22" spans="2:18" x14ac:dyDescent="0.2">
      <c r="B22" s="16">
        <f>B20+1</f>
        <v>11</v>
      </c>
      <c r="C22" s="6" t="s">
        <v>200</v>
      </c>
      <c r="D22" s="26">
        <f>SUM(E22:K22)</f>
        <v>131221617.47916958</v>
      </c>
      <c r="E22" s="26">
        <f>E16-E20</f>
        <v>93533609.893891156</v>
      </c>
      <c r="F22" s="26">
        <f t="shared" ref="F22:K22" si="5">F16-F20</f>
        <v>1357.0359561986138</v>
      </c>
      <c r="G22" s="26">
        <f t="shared" si="5"/>
        <v>32917236.523535583</v>
      </c>
      <c r="H22" s="26">
        <f>H16-H20</f>
        <v>2431879.3971811449</v>
      </c>
      <c r="I22" s="26">
        <f t="shared" si="5"/>
        <v>718578.92250618211</v>
      </c>
      <c r="J22" s="26">
        <f t="shared" si="5"/>
        <v>413247.01413277822</v>
      </c>
      <c r="K22" s="26">
        <f t="shared" si="5"/>
        <v>1205708.6919665395</v>
      </c>
      <c r="L22" s="2"/>
      <c r="M22" s="12"/>
      <c r="N22" s="12"/>
      <c r="O22" s="12"/>
      <c r="R22" s="22"/>
    </row>
    <row r="23" spans="2:18" x14ac:dyDescent="0.2">
      <c r="B23" s="16">
        <f>B22+1</f>
        <v>12</v>
      </c>
      <c r="C23" s="6" t="s">
        <v>201</v>
      </c>
      <c r="E23" s="30">
        <f>ROUND(E22/E11,5)</f>
        <v>0.14990000000000001</v>
      </c>
      <c r="F23" s="30">
        <f t="shared" ref="F23:K23" si="6">ROUND(F22/F11,5)</f>
        <v>0.14990000000000001</v>
      </c>
      <c r="G23" s="30">
        <f t="shared" si="6"/>
        <v>0.14213000000000001</v>
      </c>
      <c r="H23" s="30">
        <f t="shared" si="6"/>
        <v>3.7519999999999998E-2</v>
      </c>
      <c r="I23" s="30">
        <f t="shared" si="6"/>
        <v>7.2919999999999999E-2</v>
      </c>
      <c r="J23" s="30">
        <f t="shared" si="6"/>
        <v>8.5690000000000002E-2</v>
      </c>
      <c r="K23" s="30">
        <f t="shared" si="6"/>
        <v>8.3610000000000004E-2</v>
      </c>
      <c r="L23" s="2"/>
      <c r="M23" s="12"/>
      <c r="N23" s="12"/>
      <c r="O23" s="12"/>
      <c r="R23" s="22"/>
    </row>
    <row r="24" spans="2:18" x14ac:dyDescent="0.2">
      <c r="B24" s="16">
        <f>B23+1</f>
        <v>13</v>
      </c>
      <c r="C24" s="3" t="s">
        <v>202</v>
      </c>
      <c r="F24" s="27">
        <f>ROUND(F23*19,2)</f>
        <v>2.85</v>
      </c>
      <c r="L24" s="2"/>
      <c r="M24" s="12"/>
      <c r="N24" s="12"/>
      <c r="O24" s="12"/>
      <c r="R24" s="22"/>
    </row>
    <row r="25" spans="2:18" x14ac:dyDescent="0.2">
      <c r="B25" s="16"/>
      <c r="F25" s="27"/>
      <c r="L25" s="2"/>
      <c r="M25" s="12"/>
      <c r="N25" s="12"/>
      <c r="O25" s="12"/>
      <c r="R25" s="22"/>
    </row>
    <row r="26" spans="2:18" x14ac:dyDescent="0.2">
      <c r="B26" s="16">
        <f>B24+1</f>
        <v>14</v>
      </c>
      <c r="C26" s="3" t="s">
        <v>203</v>
      </c>
      <c r="D26" s="26">
        <f>SUM(E26:K26)</f>
        <v>135853721.68031043</v>
      </c>
      <c r="E26" s="26">
        <f>(E23*E11)+(E19*E10)</f>
        <v>93534212.559799999</v>
      </c>
      <c r="F26" s="26">
        <f t="shared" ref="F26:K26" si="7">(F23*F11)+(F19*F10)</f>
        <v>1357.0447000000001</v>
      </c>
      <c r="G26" s="26">
        <f t="shared" si="7"/>
        <v>32918242.078360002</v>
      </c>
      <c r="H26" s="26">
        <f t="shared" si="7"/>
        <v>6927326.8681923915</v>
      </c>
      <c r="I26" s="26">
        <f t="shared" si="7"/>
        <v>814558.93067145033</v>
      </c>
      <c r="J26" s="26">
        <f t="shared" si="7"/>
        <v>452257.46616658143</v>
      </c>
      <c r="K26" s="26">
        <f t="shared" si="7"/>
        <v>1205766.73242</v>
      </c>
      <c r="L26" s="2"/>
      <c r="M26" s="12"/>
      <c r="N26" s="12"/>
      <c r="O26" s="12"/>
      <c r="R26" s="22"/>
    </row>
    <row r="27" spans="2:18" x14ac:dyDescent="0.2">
      <c r="B27" s="16">
        <f>B26+1</f>
        <v>15</v>
      </c>
      <c r="C27" s="6" t="s">
        <v>237</v>
      </c>
      <c r="D27" s="18"/>
      <c r="E27" s="31">
        <f>ROUND(E23-E9,5)</f>
        <v>8.4999999999999995E-4</v>
      </c>
      <c r="F27" s="31">
        <f t="shared" ref="F27:K27" si="8">ROUND(F23-F9,5)</f>
        <v>8.4999999999999995E-4</v>
      </c>
      <c r="G27" s="31">
        <f t="shared" si="8"/>
        <v>1.67E-3</v>
      </c>
      <c r="H27" s="31">
        <f t="shared" si="8"/>
        <v>-9.6600000000000002E-3</v>
      </c>
      <c r="I27" s="31">
        <f t="shared" si="8"/>
        <v>-1.617E-2</v>
      </c>
      <c r="J27" s="31">
        <f t="shared" si="8"/>
        <v>-2.5999999999999998E-4</v>
      </c>
      <c r="K27" s="31">
        <f t="shared" si="8"/>
        <v>-4.5100000000000001E-3</v>
      </c>
      <c r="L27" s="2"/>
      <c r="M27" s="12"/>
      <c r="N27" s="12"/>
      <c r="O27" s="12"/>
      <c r="R27" s="22"/>
    </row>
    <row r="28" spans="2:18" x14ac:dyDescent="0.2">
      <c r="B28" s="16">
        <f>B27+1</f>
        <v>16</v>
      </c>
      <c r="C28" s="6" t="s">
        <v>236</v>
      </c>
      <c r="D28" s="6"/>
      <c r="E28" s="32">
        <f>E27/E9</f>
        <v>5.7027843005702785E-3</v>
      </c>
      <c r="F28" s="32">
        <f t="shared" ref="F28:K28" si="9">F27/F9</f>
        <v>5.7027843005702785E-3</v>
      </c>
      <c r="G28" s="32">
        <f t="shared" si="9"/>
        <v>1.1889505909155631E-2</v>
      </c>
      <c r="H28" s="32">
        <f t="shared" si="9"/>
        <v>-0.20474777448071216</v>
      </c>
      <c r="I28" s="32">
        <f t="shared" si="9"/>
        <v>-0.18150185205971489</v>
      </c>
      <c r="J28" s="32">
        <f t="shared" si="9"/>
        <v>-3.0250145433391505E-3</v>
      </c>
      <c r="K28" s="32">
        <f t="shared" si="9"/>
        <v>-5.1180208806173397E-2</v>
      </c>
      <c r="L28" s="2"/>
      <c r="M28" s="12"/>
      <c r="N28" s="12"/>
      <c r="O28" s="12"/>
      <c r="R28" s="22"/>
    </row>
    <row r="29" spans="2:18" x14ac:dyDescent="0.2">
      <c r="D29" s="26"/>
    </row>
    <row r="30" spans="2:18" x14ac:dyDescent="0.2">
      <c r="C30" s="33" t="s">
        <v>35</v>
      </c>
      <c r="L30" s="2"/>
      <c r="M30" s="2"/>
      <c r="N30" s="2"/>
      <c r="O30" s="2"/>
    </row>
    <row r="31" spans="2:18" x14ac:dyDescent="0.2">
      <c r="B31" s="3">
        <f>B28+1</f>
        <v>17</v>
      </c>
      <c r="C31" s="3" t="s">
        <v>55</v>
      </c>
      <c r="E31" s="19">
        <v>0.18135000000000001</v>
      </c>
      <c r="F31" s="19">
        <v>0.18135000000000001</v>
      </c>
      <c r="G31" s="19">
        <v>0.18135000000000001</v>
      </c>
      <c r="H31" s="19">
        <v>0.18135000000000001</v>
      </c>
      <c r="I31" s="19">
        <v>0.18135000000000001</v>
      </c>
      <c r="J31" s="19">
        <v>0.18135000000000001</v>
      </c>
      <c r="K31" s="19">
        <v>0.18135000000000001</v>
      </c>
      <c r="L31" s="2"/>
      <c r="M31" s="2"/>
      <c r="N31" s="2"/>
      <c r="O31" s="2"/>
    </row>
    <row r="32" spans="2:18" x14ac:dyDescent="0.2">
      <c r="B32" s="3">
        <f>B31+1</f>
        <v>18</v>
      </c>
      <c r="C32" s="3" t="str">
        <f>+C11</f>
        <v>Projected Volume Nov. 20 - Oct. 21 (therms)</v>
      </c>
      <c r="D32" s="23">
        <f>SUM(E32:K32)</f>
        <v>949515051</v>
      </c>
      <c r="E32" s="23">
        <f t="shared" ref="E32:K32" si="10">E11</f>
        <v>623977402</v>
      </c>
      <c r="F32" s="23">
        <f t="shared" si="10"/>
        <v>9053</v>
      </c>
      <c r="G32" s="23">
        <f t="shared" si="10"/>
        <v>231606572</v>
      </c>
      <c r="H32" s="23">
        <f t="shared" si="10"/>
        <v>64824052</v>
      </c>
      <c r="I32" s="23">
        <f t="shared" si="10"/>
        <v>9854273</v>
      </c>
      <c r="J32" s="23">
        <f t="shared" si="10"/>
        <v>4822377</v>
      </c>
      <c r="K32" s="23">
        <f t="shared" si="10"/>
        <v>14421322</v>
      </c>
      <c r="L32" s="2"/>
      <c r="M32" s="2"/>
      <c r="N32" s="2"/>
      <c r="O32" s="2"/>
    </row>
    <row r="33" spans="2:19" x14ac:dyDescent="0.2">
      <c r="B33" s="3">
        <f>B32+1</f>
        <v>19</v>
      </c>
      <c r="C33" s="3" t="s">
        <v>238</v>
      </c>
      <c r="D33" s="26">
        <f>SUM(E33:K33)</f>
        <v>172194554.49885002</v>
      </c>
      <c r="E33" s="26">
        <f>E31*E32</f>
        <v>113158301.85270001</v>
      </c>
      <c r="F33" s="26">
        <f t="shared" ref="F33:K33" si="11">F31*F32</f>
        <v>1641.7615500000002</v>
      </c>
      <c r="G33" s="26">
        <f t="shared" si="11"/>
        <v>42001851.832200006</v>
      </c>
      <c r="H33" s="26">
        <f t="shared" si="11"/>
        <v>11755841.830200002</v>
      </c>
      <c r="I33" s="26">
        <f t="shared" si="11"/>
        <v>1787072.4085500001</v>
      </c>
      <c r="J33" s="26">
        <f t="shared" si="11"/>
        <v>874538.0689500001</v>
      </c>
      <c r="K33" s="26">
        <f t="shared" si="11"/>
        <v>2615306.7447000002</v>
      </c>
      <c r="L33" s="2"/>
      <c r="M33" s="2"/>
      <c r="N33" s="2"/>
      <c r="O33" s="2"/>
    </row>
    <row r="34" spans="2:19" x14ac:dyDescent="0.2">
      <c r="D34" s="26"/>
      <c r="E34" s="26"/>
      <c r="F34" s="26"/>
      <c r="G34" s="26"/>
      <c r="H34" s="26"/>
      <c r="I34" s="26"/>
      <c r="J34" s="26"/>
      <c r="K34" s="26"/>
      <c r="L34" s="2"/>
      <c r="M34" s="2"/>
      <c r="N34" s="2"/>
      <c r="O34" s="2"/>
    </row>
    <row r="35" spans="2:19" x14ac:dyDescent="0.2">
      <c r="B35" s="3">
        <f>B33+1</f>
        <v>20</v>
      </c>
      <c r="C35" s="3" t="s">
        <v>114</v>
      </c>
      <c r="D35" s="34">
        <f>'(R) 2020 PGA Cost NEW'!G96</f>
        <v>203256507.51746383</v>
      </c>
      <c r="E35" s="26"/>
      <c r="F35" s="26"/>
      <c r="G35" s="26"/>
      <c r="H35" s="26"/>
      <c r="I35" s="26"/>
      <c r="J35" s="26"/>
      <c r="K35" s="26"/>
      <c r="L35" s="2"/>
      <c r="M35" s="231"/>
      <c r="N35" s="2"/>
      <c r="O35" s="2"/>
    </row>
    <row r="36" spans="2:19" x14ac:dyDescent="0.2">
      <c r="B36" s="3">
        <f>B35+1</f>
        <v>21</v>
      </c>
      <c r="C36" s="6" t="s">
        <v>239</v>
      </c>
      <c r="D36" s="35">
        <f>ROUND(D35/D32,5)</f>
        <v>0.21406</v>
      </c>
      <c r="E36" s="35">
        <f>$D$36</f>
        <v>0.21406</v>
      </c>
      <c r="F36" s="35">
        <f t="shared" ref="F36:K36" si="12">$D$36</f>
        <v>0.21406</v>
      </c>
      <c r="G36" s="35">
        <f t="shared" si="12"/>
        <v>0.21406</v>
      </c>
      <c r="H36" s="35">
        <f t="shared" si="12"/>
        <v>0.21406</v>
      </c>
      <c r="I36" s="35">
        <f t="shared" si="12"/>
        <v>0.21406</v>
      </c>
      <c r="J36" s="35">
        <f t="shared" si="12"/>
        <v>0.21406</v>
      </c>
      <c r="K36" s="35">
        <f t="shared" si="12"/>
        <v>0.21406</v>
      </c>
      <c r="L36" s="2"/>
      <c r="M36" s="2"/>
      <c r="N36" s="2"/>
      <c r="O36" s="2"/>
      <c r="R36" s="36"/>
      <c r="S36" s="37"/>
    </row>
    <row r="37" spans="2:19" x14ac:dyDescent="0.2">
      <c r="B37" s="3">
        <f>B36+1</f>
        <v>22</v>
      </c>
      <c r="C37" s="6" t="s">
        <v>240</v>
      </c>
      <c r="D37" s="38">
        <f>SUM(E37:K37)</f>
        <v>203253193</v>
      </c>
      <c r="E37" s="26">
        <f>ROUND(E32*E36,0)</f>
        <v>133568603</v>
      </c>
      <c r="F37" s="26">
        <f t="shared" ref="F37:K37" si="13">ROUND(F32*F36,0)</f>
        <v>1938</v>
      </c>
      <c r="G37" s="26">
        <f t="shared" si="13"/>
        <v>49577703</v>
      </c>
      <c r="H37" s="26">
        <f t="shared" si="13"/>
        <v>13876237</v>
      </c>
      <c r="I37" s="26">
        <f t="shared" si="13"/>
        <v>2109406</v>
      </c>
      <c r="J37" s="26">
        <f t="shared" si="13"/>
        <v>1032278</v>
      </c>
      <c r="K37" s="26">
        <f t="shared" si="13"/>
        <v>3087028</v>
      </c>
      <c r="L37" s="2"/>
      <c r="M37" s="2"/>
      <c r="N37" s="2"/>
      <c r="O37" s="2"/>
    </row>
    <row r="38" spans="2:19" x14ac:dyDescent="0.2">
      <c r="B38" s="3">
        <f>B37+1</f>
        <v>23</v>
      </c>
      <c r="C38" s="6" t="s">
        <v>241</v>
      </c>
      <c r="D38" s="6"/>
      <c r="F38" s="39">
        <f>ROUND(F36*19,2)</f>
        <v>4.07</v>
      </c>
      <c r="L38" s="2"/>
      <c r="M38" s="2"/>
      <c r="N38" s="2"/>
      <c r="O38" s="2"/>
    </row>
    <row r="39" spans="2:19" x14ac:dyDescent="0.2">
      <c r="B39" s="16">
        <f>B38+1</f>
        <v>24</v>
      </c>
      <c r="C39" s="6" t="s">
        <v>242</v>
      </c>
      <c r="D39" s="6"/>
      <c r="E39" s="36">
        <f>E36-E31</f>
        <v>3.2709999999999989E-2</v>
      </c>
      <c r="F39" s="36">
        <f>F36-F31</f>
        <v>3.2709999999999989E-2</v>
      </c>
      <c r="G39" s="36">
        <f t="shared" ref="G39:K39" si="14">G36-G31</f>
        <v>3.2709999999999989E-2</v>
      </c>
      <c r="H39" s="36">
        <f t="shared" si="14"/>
        <v>3.2709999999999989E-2</v>
      </c>
      <c r="I39" s="36">
        <f t="shared" si="14"/>
        <v>3.2709999999999989E-2</v>
      </c>
      <c r="J39" s="36">
        <f t="shared" si="14"/>
        <v>3.2709999999999989E-2</v>
      </c>
      <c r="K39" s="36">
        <f t="shared" si="14"/>
        <v>3.2709999999999989E-2</v>
      </c>
      <c r="L39" s="2"/>
      <c r="M39" s="2"/>
      <c r="N39" s="2"/>
      <c r="O39" s="2"/>
    </row>
    <row r="40" spans="2:19" x14ac:dyDescent="0.2">
      <c r="B40" s="16">
        <f>B39+1</f>
        <v>25</v>
      </c>
      <c r="C40" s="3" t="s">
        <v>50</v>
      </c>
      <c r="E40" s="28">
        <f t="shared" ref="E40:K40" si="15">E39/E31</f>
        <v>0.1803694513371932</v>
      </c>
      <c r="F40" s="28">
        <f t="shared" si="15"/>
        <v>0.1803694513371932</v>
      </c>
      <c r="G40" s="28">
        <f t="shared" si="15"/>
        <v>0.1803694513371932</v>
      </c>
      <c r="H40" s="28">
        <f t="shared" si="15"/>
        <v>0.1803694513371932</v>
      </c>
      <c r="I40" s="28">
        <f t="shared" si="15"/>
        <v>0.1803694513371932</v>
      </c>
      <c r="J40" s="28">
        <f t="shared" si="15"/>
        <v>0.1803694513371932</v>
      </c>
      <c r="K40" s="28">
        <f t="shared" si="15"/>
        <v>0.1803694513371932</v>
      </c>
      <c r="L40" s="2"/>
      <c r="M40" s="2"/>
      <c r="N40" s="2"/>
      <c r="O40" s="2"/>
    </row>
    <row r="42" spans="2:19" ht="12.75" customHeight="1" x14ac:dyDescent="0.2">
      <c r="C42" s="33" t="s">
        <v>56</v>
      </c>
      <c r="L42" s="2"/>
      <c r="M42" s="2"/>
      <c r="N42" s="2"/>
      <c r="O42" s="2"/>
      <c r="P42" s="40"/>
      <c r="Q42" s="40"/>
      <c r="R42" s="40"/>
      <c r="S42" s="40"/>
    </row>
    <row r="43" spans="2:19" ht="12.75" customHeight="1" x14ac:dyDescent="0.2">
      <c r="B43" s="3">
        <f>B40+1</f>
        <v>26</v>
      </c>
      <c r="C43" s="3" t="s">
        <v>243</v>
      </c>
      <c r="E43" s="27">
        <f t="shared" ref="E43:G43" si="16">E19</f>
        <v>0</v>
      </c>
      <c r="F43" s="27">
        <f t="shared" si="16"/>
        <v>0</v>
      </c>
      <c r="G43" s="27">
        <f t="shared" si="16"/>
        <v>0</v>
      </c>
      <c r="H43" s="27">
        <f>H19</f>
        <v>1</v>
      </c>
      <c r="I43" s="27">
        <f t="shared" ref="I43:K43" si="17">I19</f>
        <v>1</v>
      </c>
      <c r="J43" s="27">
        <f t="shared" si="17"/>
        <v>1</v>
      </c>
      <c r="K43" s="27">
        <f t="shared" si="17"/>
        <v>1</v>
      </c>
      <c r="L43" s="2"/>
      <c r="M43" s="2"/>
      <c r="N43" s="2"/>
      <c r="O43" s="2"/>
      <c r="P43" s="40"/>
      <c r="Q43" s="40"/>
      <c r="R43" s="40"/>
      <c r="S43" s="40"/>
    </row>
    <row r="44" spans="2:19" ht="12.75" customHeight="1" x14ac:dyDescent="0.2">
      <c r="B44" s="16">
        <f>B43+1</f>
        <v>27</v>
      </c>
      <c r="C44" s="3" t="s">
        <v>82</v>
      </c>
      <c r="D44" s="41">
        <f>'2019 GRC - Gas RAF'!D18-1</f>
        <v>4.7610353323130461E-2</v>
      </c>
      <c r="L44" s="2"/>
      <c r="M44" s="2"/>
      <c r="N44" s="2"/>
      <c r="O44" s="2"/>
      <c r="P44" s="40"/>
      <c r="Q44" s="40"/>
      <c r="R44" s="40"/>
      <c r="S44" s="40"/>
    </row>
    <row r="45" spans="2:19" ht="12.75" customHeight="1" x14ac:dyDescent="0.2">
      <c r="B45" s="16">
        <f>B44+1</f>
        <v>28</v>
      </c>
      <c r="C45" s="3" t="s">
        <v>244</v>
      </c>
      <c r="E45" s="27">
        <f>ROUND(E43*(1+$D$44),2)</f>
        <v>0</v>
      </c>
      <c r="F45" s="27">
        <f t="shared" ref="F45:K45" si="18">ROUND(F43*(1+$D$44),2)</f>
        <v>0</v>
      </c>
      <c r="G45" s="27">
        <f t="shared" si="18"/>
        <v>0</v>
      </c>
      <c r="H45" s="27">
        <f>ROUND(H43*(1+$D$44),2)</f>
        <v>1.05</v>
      </c>
      <c r="I45" s="27">
        <f t="shared" si="18"/>
        <v>1.05</v>
      </c>
      <c r="J45" s="27">
        <f t="shared" si="18"/>
        <v>1.05</v>
      </c>
      <c r="K45" s="27">
        <f t="shared" si="18"/>
        <v>1.05</v>
      </c>
      <c r="L45" s="2"/>
      <c r="M45" s="2"/>
      <c r="N45" s="2"/>
      <c r="O45" s="2"/>
      <c r="P45" s="40"/>
      <c r="Q45" s="40"/>
      <c r="R45" s="40"/>
      <c r="S45" s="40"/>
    </row>
    <row r="46" spans="2:19" ht="12.75" customHeight="1" x14ac:dyDescent="0.2">
      <c r="C46" s="33"/>
      <c r="L46" s="2"/>
      <c r="M46" s="2"/>
      <c r="N46" s="2"/>
      <c r="O46" s="2"/>
      <c r="P46" s="40"/>
      <c r="Q46" s="40"/>
      <c r="R46" s="40"/>
      <c r="S46" s="40"/>
    </row>
    <row r="47" spans="2:19" x14ac:dyDescent="0.2">
      <c r="B47" s="16">
        <f>B45+1</f>
        <v>29</v>
      </c>
      <c r="C47" s="3" t="s">
        <v>245</v>
      </c>
      <c r="E47" s="36">
        <f>E23</f>
        <v>0.14990000000000001</v>
      </c>
      <c r="F47" s="36">
        <f t="shared" ref="F47:K47" si="19">F23</f>
        <v>0.14990000000000001</v>
      </c>
      <c r="G47" s="36">
        <f t="shared" si="19"/>
        <v>0.14213000000000001</v>
      </c>
      <c r="H47" s="36">
        <f t="shared" si="19"/>
        <v>3.7519999999999998E-2</v>
      </c>
      <c r="I47" s="36">
        <f t="shared" si="19"/>
        <v>7.2919999999999999E-2</v>
      </c>
      <c r="J47" s="36">
        <f t="shared" si="19"/>
        <v>8.5690000000000002E-2</v>
      </c>
      <c r="K47" s="36">
        <f t="shared" si="19"/>
        <v>8.3610000000000004E-2</v>
      </c>
      <c r="L47" s="2"/>
      <c r="M47" s="2"/>
      <c r="N47" s="2"/>
      <c r="O47" s="2"/>
      <c r="P47" s="40"/>
      <c r="Q47" s="40"/>
      <c r="R47" s="40"/>
      <c r="S47" s="40"/>
    </row>
    <row r="48" spans="2:19" x14ac:dyDescent="0.2">
      <c r="B48" s="16">
        <f t="shared" ref="B48:B55" si="20">B47+1</f>
        <v>30</v>
      </c>
      <c r="C48" s="3" t="s">
        <v>246</v>
      </c>
      <c r="E48" s="36">
        <f>E36</f>
        <v>0.21406</v>
      </c>
      <c r="F48" s="36">
        <f t="shared" ref="F48:K48" si="21">F36</f>
        <v>0.21406</v>
      </c>
      <c r="G48" s="36">
        <f t="shared" si="21"/>
        <v>0.21406</v>
      </c>
      <c r="H48" s="36">
        <f t="shared" si="21"/>
        <v>0.21406</v>
      </c>
      <c r="I48" s="36">
        <f t="shared" si="21"/>
        <v>0.21406</v>
      </c>
      <c r="J48" s="36">
        <f t="shared" si="21"/>
        <v>0.21406</v>
      </c>
      <c r="K48" s="36">
        <f t="shared" si="21"/>
        <v>0.21406</v>
      </c>
      <c r="L48" s="2"/>
      <c r="M48" s="2"/>
      <c r="N48" s="2"/>
      <c r="O48" s="2"/>
      <c r="P48" s="40"/>
      <c r="Q48" s="40"/>
      <c r="R48" s="40"/>
      <c r="S48" s="40"/>
    </row>
    <row r="49" spans="2:19" x14ac:dyDescent="0.2">
      <c r="B49" s="16">
        <f t="shared" si="20"/>
        <v>31</v>
      </c>
      <c r="C49" s="3" t="s">
        <v>77</v>
      </c>
      <c r="E49" s="42">
        <f>SUM(E47:E48)</f>
        <v>0.36396000000000001</v>
      </c>
      <c r="F49" s="42">
        <f t="shared" ref="F49:K49" si="22">SUM(F47:F48)</f>
        <v>0.36396000000000001</v>
      </c>
      <c r="G49" s="42">
        <f t="shared" si="22"/>
        <v>0.35619000000000001</v>
      </c>
      <c r="H49" s="42">
        <f t="shared" si="22"/>
        <v>0.25158000000000003</v>
      </c>
      <c r="I49" s="42">
        <f t="shared" si="22"/>
        <v>0.28698000000000001</v>
      </c>
      <c r="J49" s="42">
        <f t="shared" si="22"/>
        <v>0.29975000000000002</v>
      </c>
      <c r="K49" s="42">
        <f t="shared" si="22"/>
        <v>0.29766999999999999</v>
      </c>
      <c r="L49" s="2"/>
      <c r="M49" s="2"/>
      <c r="N49" s="2"/>
      <c r="O49" s="2"/>
      <c r="P49" s="40"/>
      <c r="Q49" s="40"/>
      <c r="R49" s="40"/>
      <c r="S49" s="40"/>
    </row>
    <row r="50" spans="2:19" x14ac:dyDescent="0.2">
      <c r="B50" s="16"/>
      <c r="E50" s="36"/>
      <c r="F50" s="36"/>
      <c r="G50" s="36"/>
      <c r="H50" s="36"/>
      <c r="I50" s="36"/>
      <c r="J50" s="36"/>
      <c r="K50" s="36"/>
      <c r="L50" s="2"/>
      <c r="M50" s="2"/>
      <c r="N50" s="2"/>
      <c r="O50" s="2"/>
      <c r="P50" s="40"/>
      <c r="Q50" s="40"/>
      <c r="R50" s="40"/>
      <c r="S50" s="40"/>
    </row>
    <row r="51" spans="2:19" x14ac:dyDescent="0.2">
      <c r="B51" s="16">
        <f>B49+1</f>
        <v>32</v>
      </c>
      <c r="C51" s="3" t="s">
        <v>247</v>
      </c>
      <c r="E51" s="36">
        <f>ROUND(E49*(1+$D$44),5)</f>
        <v>0.38129000000000002</v>
      </c>
      <c r="F51" s="36">
        <f t="shared" ref="F51:K51" si="23">ROUND(F49*(1+$D$44),5)</f>
        <v>0.38129000000000002</v>
      </c>
      <c r="G51" s="36">
        <f t="shared" si="23"/>
        <v>0.37314999999999998</v>
      </c>
      <c r="H51" s="36">
        <f t="shared" si="23"/>
        <v>0.26356000000000002</v>
      </c>
      <c r="I51" s="36">
        <f t="shared" si="23"/>
        <v>0.30064000000000002</v>
      </c>
      <c r="J51" s="36">
        <f t="shared" si="23"/>
        <v>0.31402000000000002</v>
      </c>
      <c r="K51" s="36">
        <f t="shared" si="23"/>
        <v>0.31184000000000001</v>
      </c>
      <c r="L51" s="2"/>
      <c r="M51" s="2"/>
      <c r="N51" s="2"/>
      <c r="O51" s="2"/>
      <c r="P51" s="40"/>
      <c r="Q51" s="40"/>
      <c r="R51" s="40"/>
      <c r="S51" s="40"/>
    </row>
    <row r="52" spans="2:19" x14ac:dyDescent="0.2">
      <c r="B52" s="16">
        <f t="shared" si="20"/>
        <v>33</v>
      </c>
      <c r="C52" s="3" t="s">
        <v>248</v>
      </c>
      <c r="E52" s="36"/>
      <c r="F52" s="43">
        <f>ROUND(F51*19,2)</f>
        <v>7.24</v>
      </c>
      <c r="G52" s="36"/>
      <c r="H52" s="36"/>
      <c r="I52" s="36"/>
      <c r="J52" s="36"/>
      <c r="K52" s="36"/>
      <c r="L52" s="2"/>
      <c r="M52" s="2"/>
      <c r="N52" s="2"/>
      <c r="O52" s="2"/>
      <c r="P52" s="40"/>
      <c r="Q52" s="40"/>
      <c r="R52" s="40"/>
      <c r="S52" s="40"/>
    </row>
    <row r="53" spans="2:19" x14ac:dyDescent="0.2">
      <c r="B53" s="16">
        <f t="shared" si="20"/>
        <v>34</v>
      </c>
      <c r="C53" s="3" t="s">
        <v>81</v>
      </c>
      <c r="D53" s="44"/>
      <c r="E53" s="45">
        <v>0.34614</v>
      </c>
      <c r="F53" s="45">
        <v>0.34614</v>
      </c>
      <c r="G53" s="45">
        <v>0.33714</v>
      </c>
      <c r="H53" s="45">
        <v>0.23941000000000001</v>
      </c>
      <c r="I53" s="45">
        <v>0.28332000000000002</v>
      </c>
      <c r="J53" s="45">
        <v>0.28003</v>
      </c>
      <c r="K53" s="45">
        <v>0.2823</v>
      </c>
      <c r="L53" s="2"/>
      <c r="M53" s="2"/>
      <c r="N53" s="2"/>
      <c r="O53" s="2"/>
      <c r="P53" s="40"/>
      <c r="Q53" s="40"/>
      <c r="R53" s="40"/>
      <c r="S53" s="40"/>
    </row>
    <row r="54" spans="2:19" x14ac:dyDescent="0.2">
      <c r="B54" s="16">
        <f t="shared" si="20"/>
        <v>35</v>
      </c>
      <c r="C54" s="3" t="s">
        <v>249</v>
      </c>
      <c r="E54" s="42">
        <f>E51-E53</f>
        <v>3.5150000000000015E-2</v>
      </c>
      <c r="F54" s="42">
        <f t="shared" ref="F54:K54" si="24">F51-F53</f>
        <v>3.5150000000000015E-2</v>
      </c>
      <c r="G54" s="42">
        <f t="shared" si="24"/>
        <v>3.6009999999999986E-2</v>
      </c>
      <c r="H54" s="42">
        <f t="shared" si="24"/>
        <v>2.4150000000000005E-2</v>
      </c>
      <c r="I54" s="42">
        <f t="shared" si="24"/>
        <v>1.7320000000000002E-2</v>
      </c>
      <c r="J54" s="42">
        <f t="shared" si="24"/>
        <v>3.399000000000002E-2</v>
      </c>
      <c r="K54" s="42">
        <f t="shared" si="24"/>
        <v>2.9540000000000011E-2</v>
      </c>
      <c r="L54" s="2"/>
      <c r="M54" s="2"/>
      <c r="N54" s="2"/>
      <c r="O54" s="2"/>
      <c r="P54" s="40"/>
      <c r="Q54" s="40"/>
      <c r="R54" s="40"/>
      <c r="S54" s="40"/>
    </row>
    <row r="55" spans="2:19" x14ac:dyDescent="0.2">
      <c r="B55" s="16">
        <f t="shared" si="20"/>
        <v>36</v>
      </c>
      <c r="C55" s="3" t="s">
        <v>50</v>
      </c>
      <c r="E55" s="28">
        <f>E54/E53</f>
        <v>0.10154850638469988</v>
      </c>
      <c r="F55" s="28">
        <f t="shared" ref="F55:K55" si="25">F54/F53</f>
        <v>0.10154850638469988</v>
      </c>
      <c r="G55" s="28">
        <f t="shared" si="25"/>
        <v>0.10681022720531526</v>
      </c>
      <c r="H55" s="28">
        <f t="shared" si="25"/>
        <v>0.10087297940771063</v>
      </c>
      <c r="I55" s="28">
        <f t="shared" si="25"/>
        <v>6.1132288578286044E-2</v>
      </c>
      <c r="J55" s="28">
        <f t="shared" si="25"/>
        <v>0.12137985215869736</v>
      </c>
      <c r="K55" s="28">
        <f t="shared" si="25"/>
        <v>0.10464045341834931</v>
      </c>
      <c r="L55" s="2"/>
      <c r="M55" s="2"/>
      <c r="N55" s="2"/>
      <c r="O55" s="2"/>
      <c r="P55" s="40"/>
      <c r="Q55" s="40"/>
      <c r="R55" s="40"/>
      <c r="S55" s="40"/>
    </row>
    <row r="56" spans="2:19" x14ac:dyDescent="0.2">
      <c r="L56" s="46"/>
      <c r="M56" s="46"/>
      <c r="N56" s="46"/>
      <c r="P56" s="40"/>
    </row>
    <row r="57" spans="2:19" x14ac:dyDescent="0.2">
      <c r="B57" s="6"/>
      <c r="C57" s="3" t="s">
        <v>360</v>
      </c>
      <c r="E57" s="36"/>
      <c r="L57" s="2"/>
      <c r="M57" s="2"/>
      <c r="N57" s="2"/>
      <c r="O57" s="2"/>
    </row>
    <row r="58" spans="2:19" x14ac:dyDescent="0.2">
      <c r="C58" s="3" t="s">
        <v>197</v>
      </c>
      <c r="E58" s="36"/>
      <c r="L58" s="2"/>
      <c r="M58" s="2"/>
      <c r="N58" s="2"/>
      <c r="O58" s="2"/>
    </row>
    <row r="59" spans="2:19" x14ac:dyDescent="0.2">
      <c r="E59" s="36"/>
      <c r="L59" s="2"/>
      <c r="M59" s="2"/>
      <c r="N59" s="2"/>
      <c r="O59" s="2"/>
    </row>
    <row r="60" spans="2:19" x14ac:dyDescent="0.2">
      <c r="E60" s="36"/>
      <c r="L60" s="2"/>
      <c r="M60" s="2"/>
      <c r="N60" s="2"/>
      <c r="O60" s="2"/>
    </row>
    <row r="61" spans="2:19" x14ac:dyDescent="0.2">
      <c r="D61" s="26"/>
      <c r="E61" s="36"/>
      <c r="F61" s="26"/>
      <c r="G61" s="26"/>
      <c r="H61" s="26"/>
      <c r="I61" s="26"/>
      <c r="J61" s="26"/>
      <c r="K61" s="26"/>
      <c r="L61" s="2"/>
      <c r="M61" s="2"/>
      <c r="N61" s="2"/>
      <c r="O61" s="2"/>
    </row>
    <row r="62" spans="2:19" x14ac:dyDescent="0.2">
      <c r="D62" s="37"/>
      <c r="L62" s="2"/>
      <c r="M62" s="2"/>
      <c r="N62" s="2"/>
      <c r="O62" s="2"/>
    </row>
    <row r="63" spans="2:19" x14ac:dyDescent="0.2">
      <c r="E63" s="36"/>
      <c r="F63" s="36"/>
      <c r="G63" s="36"/>
      <c r="H63" s="36"/>
      <c r="I63" s="36"/>
      <c r="J63" s="36"/>
      <c r="K63" s="36"/>
      <c r="L63" s="2"/>
      <c r="M63" s="2"/>
      <c r="N63" s="2"/>
      <c r="O63" s="2"/>
    </row>
    <row r="64" spans="2:19" x14ac:dyDescent="0.2">
      <c r="L64" s="2"/>
      <c r="M64" s="2"/>
      <c r="N64" s="2"/>
      <c r="O64" s="2"/>
    </row>
    <row r="65" spans="12:15" x14ac:dyDescent="0.2">
      <c r="L65" s="2"/>
      <c r="M65" s="2"/>
      <c r="N65" s="2"/>
      <c r="O65" s="2"/>
    </row>
    <row r="66" spans="12:15" x14ac:dyDescent="0.2">
      <c r="L66" s="2"/>
      <c r="M66" s="2"/>
      <c r="N66" s="2"/>
      <c r="O66" s="2"/>
    </row>
    <row r="67" spans="12:15" x14ac:dyDescent="0.2">
      <c r="L67" s="2"/>
      <c r="M67" s="2"/>
      <c r="N67" s="2"/>
      <c r="O67" s="2"/>
    </row>
  </sheetData>
  <phoneticPr fontId="4" type="noConversion"/>
  <printOptions horizontalCentered="1"/>
  <pageMargins left="0.5" right="0.5" top="1" bottom="0.6" header="0.5" footer="0.3"/>
  <pageSetup scale="77" orientation="landscape" blackAndWhite="1" r:id="rId1"/>
  <headerFooter alignWithMargins="0">
    <oddFooter>&amp;CPage# &amp;P of &amp;N&amp;R&amp;F
&amp;A</oddFooter>
  </headerFooter>
  <customProperties>
    <customPr name="_pios_id" r:id="rId2"/>
  </customProperties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J43"/>
  <sheetViews>
    <sheetView workbookViewId="0">
      <pane ySplit="8" topLeftCell="A9" activePane="bottomLeft" state="frozen"/>
      <selection pane="bottomLeft" activeCell="B18" sqref="B18"/>
    </sheetView>
  </sheetViews>
  <sheetFormatPr defaultColWidth="9.140625" defaultRowHeight="11.25" x14ac:dyDescent="0.2"/>
  <cols>
    <col min="1" max="1" width="3.7109375" style="6" customWidth="1"/>
    <col min="2" max="2" width="54" style="6" bestFit="1" customWidth="1"/>
    <col min="3" max="3" width="9.140625" style="6" bestFit="1" customWidth="1"/>
    <col min="4" max="4" width="10.140625" style="6" bestFit="1" customWidth="1"/>
    <col min="5" max="6" width="10" style="6" customWidth="1"/>
    <col min="7" max="9" width="9.140625" style="6" bestFit="1" customWidth="1"/>
    <col min="10" max="10" width="9.85546875" style="6" bestFit="1" customWidth="1"/>
    <col min="11" max="16384" width="9.140625" style="6"/>
  </cols>
  <sheetData>
    <row r="1" spans="1:10" x14ac:dyDescent="0.2">
      <c r="A1" s="1" t="s">
        <v>25</v>
      </c>
      <c r="B1" s="1"/>
      <c r="C1" s="1"/>
      <c r="D1" s="1"/>
      <c r="E1" s="1"/>
      <c r="F1" s="1"/>
      <c r="G1" s="1"/>
    </row>
    <row r="2" spans="1:10" ht="11.25" customHeight="1" x14ac:dyDescent="0.2">
      <c r="A2" s="4" t="str">
        <f>"PGA Gas Cost Filing Proposed Effective " &amp; '(R) 2020 PGA Cost NEW'!N3</f>
        <v>PGA Gas Cost Filing Proposed Effective November 1, 2020</v>
      </c>
      <c r="B2" s="1"/>
      <c r="C2" s="1"/>
      <c r="D2" s="1"/>
      <c r="E2" s="48"/>
      <c r="F2" s="1"/>
      <c r="G2" s="1"/>
    </row>
    <row r="3" spans="1:10" ht="11.25" customHeight="1" x14ac:dyDescent="0.2">
      <c r="A3" s="1" t="s">
        <v>66</v>
      </c>
      <c r="B3" s="1"/>
      <c r="C3" s="1"/>
      <c r="D3" s="1"/>
      <c r="E3" s="48"/>
      <c r="F3" s="1"/>
      <c r="G3" s="1"/>
    </row>
    <row r="4" spans="1:10" ht="11.25" customHeight="1" x14ac:dyDescent="0.2">
      <c r="D4" s="49"/>
      <c r="E4" s="50"/>
    </row>
    <row r="5" spans="1:10" x14ac:dyDescent="0.2">
      <c r="D5" s="51"/>
    </row>
    <row r="6" spans="1:10" x14ac:dyDescent="0.2">
      <c r="D6" s="52"/>
    </row>
    <row r="7" spans="1:10" x14ac:dyDescent="0.2">
      <c r="A7" s="53"/>
      <c r="C7" s="340" t="s">
        <v>28</v>
      </c>
      <c r="D7" s="341"/>
      <c r="E7" s="345" t="s">
        <v>29</v>
      </c>
      <c r="F7" s="346"/>
      <c r="G7" s="345" t="s">
        <v>132</v>
      </c>
      <c r="H7" s="347"/>
      <c r="I7" s="346"/>
    </row>
    <row r="8" spans="1:10" ht="22.5" x14ac:dyDescent="0.2">
      <c r="A8" s="55" t="s">
        <v>27</v>
      </c>
      <c r="B8" s="56" t="s">
        <v>52</v>
      </c>
      <c r="C8" s="343">
        <v>23</v>
      </c>
      <c r="D8" s="343" t="s">
        <v>39</v>
      </c>
      <c r="E8" s="343">
        <v>31</v>
      </c>
      <c r="F8" s="343">
        <v>41</v>
      </c>
      <c r="G8" s="343">
        <v>85</v>
      </c>
      <c r="H8" s="343">
        <v>86</v>
      </c>
      <c r="I8" s="343">
        <v>87</v>
      </c>
    </row>
    <row r="9" spans="1:10" ht="12.75" customHeight="1" x14ac:dyDescent="0.2">
      <c r="A9" s="57"/>
      <c r="B9" s="53"/>
      <c r="C9" s="58" t="s">
        <v>10</v>
      </c>
      <c r="D9" s="59" t="s">
        <v>11</v>
      </c>
      <c r="E9" s="59" t="s">
        <v>31</v>
      </c>
      <c r="F9" s="59" t="s">
        <v>13</v>
      </c>
      <c r="G9" s="59" t="s">
        <v>32</v>
      </c>
      <c r="H9" s="59" t="s">
        <v>38</v>
      </c>
      <c r="I9" s="15" t="s">
        <v>33</v>
      </c>
    </row>
    <row r="10" spans="1:10" s="51" customFormat="1" ht="12.75" customHeight="1" x14ac:dyDescent="0.2">
      <c r="A10" s="15">
        <v>1</v>
      </c>
      <c r="B10" s="51" t="s">
        <v>89</v>
      </c>
      <c r="C10" s="60">
        <f>'Rates Summary '!E47</f>
        <v>0.14990000000000001</v>
      </c>
      <c r="D10" s="61">
        <f>'Rates Summary '!F47*19</f>
        <v>2.8481000000000001</v>
      </c>
      <c r="E10" s="60">
        <f>'Rates Summary '!G47</f>
        <v>0.14213000000000001</v>
      </c>
      <c r="F10" s="60">
        <f>'Rates Summary '!H47</f>
        <v>3.7519999999999998E-2</v>
      </c>
      <c r="G10" s="60">
        <f>'Rates Summary '!I47</f>
        <v>7.2919999999999999E-2</v>
      </c>
      <c r="H10" s="60">
        <f>'Rates Summary '!J47</f>
        <v>8.5690000000000002E-2</v>
      </c>
      <c r="I10" s="60">
        <f>'Rates Summary '!K47</f>
        <v>8.3610000000000004E-2</v>
      </c>
    </row>
    <row r="11" spans="1:10" s="51" customFormat="1" ht="12.75" customHeight="1" x14ac:dyDescent="0.2">
      <c r="A11" s="15">
        <f>A10+1</f>
        <v>2</v>
      </c>
      <c r="B11" s="51" t="s">
        <v>51</v>
      </c>
      <c r="C11" s="62">
        <f>'Rates Summary '!E48</f>
        <v>0.21406</v>
      </c>
      <c r="D11" s="61">
        <f>'Rates Summary '!F48*19</f>
        <v>4.0671400000000002</v>
      </c>
      <c r="E11" s="60">
        <f>'Rates Summary '!G48</f>
        <v>0.21406</v>
      </c>
      <c r="F11" s="60">
        <f>'Rates Summary '!H48</f>
        <v>0.21406</v>
      </c>
      <c r="G11" s="60">
        <f>'Rates Summary '!I48</f>
        <v>0.21406</v>
      </c>
      <c r="H11" s="60">
        <f>'Rates Summary '!J48</f>
        <v>0.21406</v>
      </c>
      <c r="I11" s="60">
        <f>'Rates Summary '!K48</f>
        <v>0.21406</v>
      </c>
    </row>
    <row r="12" spans="1:10" s="51" customFormat="1" ht="12.75" customHeight="1" x14ac:dyDescent="0.2">
      <c r="A12" s="15">
        <f>A11+1</f>
        <v>3</v>
      </c>
      <c r="B12" s="51" t="s">
        <v>84</v>
      </c>
      <c r="C12" s="63">
        <f>SUM(C10:C11)</f>
        <v>0.36396000000000001</v>
      </c>
      <c r="D12" s="64">
        <f>ROUND(+D10+D11,2)</f>
        <v>6.92</v>
      </c>
      <c r="E12" s="63">
        <f>SUM(E10:E11)</f>
        <v>0.35619000000000001</v>
      </c>
      <c r="F12" s="63">
        <f>SUM(F10:F11)</f>
        <v>0.25158000000000003</v>
      </c>
      <c r="G12" s="63">
        <f>SUM(G10:G11)</f>
        <v>0.28698000000000001</v>
      </c>
      <c r="H12" s="63">
        <f>SUM(H10:H11)</f>
        <v>0.29975000000000002</v>
      </c>
      <c r="I12" s="63">
        <f>SUM(I10:I11)</f>
        <v>0.29766999999999999</v>
      </c>
      <c r="J12" s="35"/>
    </row>
    <row r="13" spans="1:10" s="51" customFormat="1" ht="12.75" customHeight="1" x14ac:dyDescent="0.2">
      <c r="A13" s="15"/>
      <c r="C13" s="35"/>
      <c r="D13" s="65"/>
      <c r="E13" s="35"/>
      <c r="F13" s="35"/>
      <c r="G13" s="35"/>
      <c r="H13" s="35"/>
      <c r="I13" s="35"/>
    </row>
    <row r="14" spans="1:10" s="51" customFormat="1" ht="12.75" customHeight="1" x14ac:dyDescent="0.2">
      <c r="A14" s="15">
        <f>A12+1</f>
        <v>4</v>
      </c>
      <c r="B14" s="51" t="s">
        <v>91</v>
      </c>
      <c r="C14" s="60">
        <f>'Rates Summary '!E51</f>
        <v>0.38129000000000002</v>
      </c>
      <c r="D14" s="66">
        <f>'Rates Summary '!F52</f>
        <v>7.24</v>
      </c>
      <c r="E14" s="60">
        <f>'Rates Summary '!G51</f>
        <v>0.37314999999999998</v>
      </c>
      <c r="F14" s="60">
        <f>'Rates Summary '!H51</f>
        <v>0.26356000000000002</v>
      </c>
      <c r="G14" s="60">
        <f>'Rates Summary '!I51</f>
        <v>0.30064000000000002</v>
      </c>
      <c r="H14" s="60">
        <f>'Rates Summary '!J51</f>
        <v>0.31402000000000002</v>
      </c>
      <c r="I14" s="60">
        <f>'Rates Summary '!K51</f>
        <v>0.31184000000000001</v>
      </c>
    </row>
    <row r="15" spans="1:10" s="51" customFormat="1" ht="12.75" customHeight="1" x14ac:dyDescent="0.2">
      <c r="A15" s="15"/>
      <c r="C15" s="35"/>
      <c r="D15" s="67"/>
      <c r="E15" s="35"/>
      <c r="F15" s="35"/>
      <c r="G15" s="35"/>
      <c r="H15" s="35"/>
      <c r="I15" s="35"/>
    </row>
    <row r="16" spans="1:10" s="51" customFormat="1" ht="12.75" customHeight="1" x14ac:dyDescent="0.2">
      <c r="A16" s="15">
        <f>A14+1</f>
        <v>5</v>
      </c>
      <c r="B16" s="51" t="s">
        <v>86</v>
      </c>
      <c r="C16" s="67"/>
      <c r="D16" s="67"/>
      <c r="E16" s="67"/>
      <c r="F16" s="61">
        <f>'Rates Summary '!H43</f>
        <v>1</v>
      </c>
      <c r="G16" s="61">
        <f>'Rates Summary '!I43</f>
        <v>1</v>
      </c>
      <c r="H16" s="61">
        <f>'Rates Summary '!J43</f>
        <v>1</v>
      </c>
      <c r="I16" s="61">
        <f>'Rates Summary '!K43</f>
        <v>1</v>
      </c>
    </row>
    <row r="17" spans="1:9" s="51" customFormat="1" ht="12.75" customHeight="1" x14ac:dyDescent="0.2">
      <c r="A17" s="15">
        <f>A16+1</f>
        <v>6</v>
      </c>
      <c r="B17" s="51" t="s">
        <v>112</v>
      </c>
      <c r="C17" s="67"/>
      <c r="D17" s="67"/>
      <c r="E17" s="67"/>
      <c r="F17" s="61">
        <f>'Rates Summary '!H45</f>
        <v>1.05</v>
      </c>
      <c r="G17" s="61">
        <f>'Rates Summary '!I45</f>
        <v>1.05</v>
      </c>
      <c r="H17" s="61">
        <f>'Rates Summary '!J45</f>
        <v>1.05</v>
      </c>
      <c r="I17" s="61">
        <f>'Rates Summary '!K45</f>
        <v>1.05</v>
      </c>
    </row>
    <row r="18" spans="1:9" s="51" customFormat="1" ht="12.75" customHeight="1" x14ac:dyDescent="0.2">
      <c r="A18" s="15"/>
      <c r="C18" s="35"/>
      <c r="D18" s="67"/>
      <c r="E18" s="35"/>
      <c r="F18" s="35"/>
      <c r="G18" s="35"/>
      <c r="H18" s="35"/>
      <c r="I18" s="35"/>
    </row>
    <row r="19" spans="1:9" s="51" customFormat="1" ht="12.75" customHeight="1" x14ac:dyDescent="0.2">
      <c r="A19" s="15">
        <f>A17+1</f>
        <v>7</v>
      </c>
      <c r="B19" s="51" t="s">
        <v>90</v>
      </c>
      <c r="C19" s="60">
        <f>'Rates Summary '!E9</f>
        <v>0.14904999999999999</v>
      </c>
      <c r="D19" s="61">
        <f>'Rates Summary '!F9*19</f>
        <v>2.83195</v>
      </c>
      <c r="E19" s="60">
        <f>'Rates Summary '!G9</f>
        <v>0.14046</v>
      </c>
      <c r="F19" s="60">
        <f>'Rates Summary '!H9</f>
        <v>4.718E-2</v>
      </c>
      <c r="G19" s="60">
        <f>'Rates Summary '!I9</f>
        <v>8.9090000000000003E-2</v>
      </c>
      <c r="H19" s="60">
        <f>'Rates Summary '!J9</f>
        <v>8.5949999999999999E-2</v>
      </c>
      <c r="I19" s="60">
        <f>'Rates Summary '!K9</f>
        <v>8.8120000000000004E-2</v>
      </c>
    </row>
    <row r="20" spans="1:9" s="51" customFormat="1" ht="12.75" customHeight="1" x14ac:dyDescent="0.2">
      <c r="A20" s="15">
        <f>A19+1</f>
        <v>8</v>
      </c>
      <c r="B20" s="68" t="s">
        <v>49</v>
      </c>
      <c r="C20" s="60">
        <f>'Rates Summary '!E31</f>
        <v>0.18135000000000001</v>
      </c>
      <c r="D20" s="61">
        <f>'Rates Summary '!F31*19</f>
        <v>3.4456500000000001</v>
      </c>
      <c r="E20" s="60">
        <f>'Rates Summary '!G31</f>
        <v>0.18135000000000001</v>
      </c>
      <c r="F20" s="60">
        <f>'Rates Summary '!H31</f>
        <v>0.18135000000000001</v>
      </c>
      <c r="G20" s="60">
        <f>'Rates Summary '!I31</f>
        <v>0.18135000000000001</v>
      </c>
      <c r="H20" s="60">
        <f>'Rates Summary '!J31</f>
        <v>0.18135000000000001</v>
      </c>
      <c r="I20" s="60">
        <f>'Rates Summary '!K31</f>
        <v>0.18135000000000001</v>
      </c>
    </row>
    <row r="21" spans="1:9" s="51" customFormat="1" ht="12.75" customHeight="1" x14ac:dyDescent="0.2">
      <c r="A21" s="15">
        <f>A20+1</f>
        <v>9</v>
      </c>
      <c r="B21" s="51" t="s">
        <v>85</v>
      </c>
      <c r="C21" s="63">
        <f>SUM(C19:C20)</f>
        <v>0.33040000000000003</v>
      </c>
      <c r="D21" s="64">
        <f>ROUND(+D19+D20,2)</f>
        <v>6.28</v>
      </c>
      <c r="E21" s="63">
        <f>SUM(E19:E20)</f>
        <v>0.32181000000000004</v>
      </c>
      <c r="F21" s="63">
        <f>SUM(F19:F20)</f>
        <v>0.22853000000000001</v>
      </c>
      <c r="G21" s="63">
        <f>SUM(G19:G20)</f>
        <v>0.27044000000000001</v>
      </c>
      <c r="H21" s="63">
        <f>SUM(H19:H20)</f>
        <v>0.26729999999999998</v>
      </c>
      <c r="I21" s="63">
        <f>SUM(I19:I20)</f>
        <v>0.26946999999999999</v>
      </c>
    </row>
    <row r="22" spans="1:9" s="51" customFormat="1" ht="12.75" customHeight="1" x14ac:dyDescent="0.2">
      <c r="A22" s="15"/>
      <c r="C22" s="35"/>
      <c r="D22" s="65"/>
      <c r="E22" s="35"/>
      <c r="F22" s="35"/>
      <c r="G22" s="35"/>
      <c r="H22" s="35"/>
      <c r="I22" s="35"/>
    </row>
    <row r="23" spans="1:9" s="51" customFormat="1" ht="12.75" customHeight="1" x14ac:dyDescent="0.2">
      <c r="A23" s="15">
        <f>+A21+1</f>
        <v>10</v>
      </c>
      <c r="B23" s="51" t="s">
        <v>92</v>
      </c>
      <c r="C23" s="60">
        <f>+'Rates Summary '!E53</f>
        <v>0.34614</v>
      </c>
      <c r="D23" s="66">
        <f>ROUND(+'Rates Summary '!F53*19,2)</f>
        <v>6.58</v>
      </c>
      <c r="E23" s="60">
        <f>+'Rates Summary '!G53</f>
        <v>0.33714</v>
      </c>
      <c r="F23" s="60">
        <f>+'Rates Summary '!H53</f>
        <v>0.23941000000000001</v>
      </c>
      <c r="G23" s="60">
        <f>+'Rates Summary '!I53</f>
        <v>0.28332000000000002</v>
      </c>
      <c r="H23" s="60">
        <f>+'Rates Summary '!J53</f>
        <v>0.28003</v>
      </c>
      <c r="I23" s="60">
        <f>+'Rates Summary '!K53</f>
        <v>0.2823</v>
      </c>
    </row>
    <row r="24" spans="1:9" s="51" customFormat="1" ht="12.75" customHeight="1" x14ac:dyDescent="0.2">
      <c r="A24" s="15"/>
      <c r="C24" s="35"/>
      <c r="D24" s="67"/>
      <c r="E24" s="35"/>
      <c r="F24" s="35"/>
      <c r="G24" s="35"/>
      <c r="H24" s="35"/>
      <c r="I24" s="35"/>
    </row>
    <row r="25" spans="1:9" s="51" customFormat="1" ht="12.75" customHeight="1" x14ac:dyDescent="0.2">
      <c r="A25" s="15">
        <f>A23+1</f>
        <v>11</v>
      </c>
      <c r="B25" s="51" t="s">
        <v>87</v>
      </c>
      <c r="C25" s="67"/>
      <c r="D25" s="67"/>
      <c r="E25" s="67"/>
      <c r="F25" s="61">
        <f>'Rates Summary '!H8</f>
        <v>1</v>
      </c>
      <c r="G25" s="61">
        <f>'Rates Summary '!I8</f>
        <v>1</v>
      </c>
      <c r="H25" s="61">
        <f>'Rates Summary '!J8</f>
        <v>1</v>
      </c>
      <c r="I25" s="61">
        <f>'Rates Summary '!K8</f>
        <v>1</v>
      </c>
    </row>
    <row r="26" spans="1:9" s="51" customFormat="1" ht="12.75" customHeight="1" x14ac:dyDescent="0.2">
      <c r="A26" s="15">
        <f>A25+1</f>
        <v>12</v>
      </c>
      <c r="B26" s="51" t="s">
        <v>113</v>
      </c>
      <c r="C26" s="67"/>
      <c r="D26" s="67"/>
      <c r="E26" s="67"/>
      <c r="F26" s="67">
        <f>F25*(1+$C$36)</f>
        <v>1.0476103533231305</v>
      </c>
      <c r="G26" s="67">
        <f>G25*(1+$C$36)</f>
        <v>1.0476103533231305</v>
      </c>
      <c r="H26" s="67">
        <f>H25*(1+$C$36)</f>
        <v>1.0476103533231305</v>
      </c>
      <c r="I26" s="67">
        <f>I25*(1+$C$36)</f>
        <v>1.0476103533231305</v>
      </c>
    </row>
    <row r="27" spans="1:9" ht="12.75" customHeight="1" x14ac:dyDescent="0.2">
      <c r="A27" s="53"/>
      <c r="C27" s="35"/>
      <c r="D27" s="65"/>
      <c r="E27" s="35"/>
      <c r="F27" s="35"/>
      <c r="G27" s="35"/>
      <c r="H27" s="35"/>
      <c r="I27" s="35"/>
    </row>
    <row r="28" spans="1:9" s="51" customFormat="1" ht="12.75" customHeight="1" x14ac:dyDescent="0.2">
      <c r="A28" s="15">
        <f>A26+1</f>
        <v>13</v>
      </c>
      <c r="B28" s="69" t="s">
        <v>93</v>
      </c>
      <c r="C28" s="35">
        <f>+C12-C21</f>
        <v>3.3559999999999979E-2</v>
      </c>
      <c r="D28" s="67">
        <f>ROUND(+D12-D21,2)</f>
        <v>0.64</v>
      </c>
      <c r="E28" s="35">
        <f>+E12-E21</f>
        <v>3.4379999999999966E-2</v>
      </c>
      <c r="F28" s="35">
        <f>+F12-F21</f>
        <v>2.3050000000000015E-2</v>
      </c>
      <c r="G28" s="35">
        <f>+G12-G21</f>
        <v>1.6539999999999999E-2</v>
      </c>
      <c r="H28" s="35">
        <f>+H12-H21</f>
        <v>3.2450000000000034E-2</v>
      </c>
      <c r="I28" s="35">
        <f>+I12-I21</f>
        <v>2.8200000000000003E-2</v>
      </c>
    </row>
    <row r="29" spans="1:9" s="51" customFormat="1" ht="12.75" customHeight="1" x14ac:dyDescent="0.2">
      <c r="A29" s="15">
        <f>A28+1</f>
        <v>14</v>
      </c>
      <c r="B29" s="69" t="s">
        <v>94</v>
      </c>
      <c r="C29" s="35">
        <f>+C14-C23</f>
        <v>3.5150000000000015E-2</v>
      </c>
      <c r="D29" s="67">
        <f>ROUND(+D14-D23,2)</f>
        <v>0.66</v>
      </c>
      <c r="E29" s="35">
        <f>+E14-E23</f>
        <v>3.6009999999999986E-2</v>
      </c>
      <c r="F29" s="35">
        <f>+F14-F23</f>
        <v>2.4150000000000005E-2</v>
      </c>
      <c r="G29" s="35">
        <f>+G14-G23</f>
        <v>1.7320000000000002E-2</v>
      </c>
      <c r="H29" s="35">
        <f>+H14-H23</f>
        <v>3.399000000000002E-2</v>
      </c>
      <c r="I29" s="35">
        <f>+I14-I23</f>
        <v>2.9540000000000011E-2</v>
      </c>
    </row>
    <row r="30" spans="1:9" ht="12.75" customHeight="1" x14ac:dyDescent="0.2">
      <c r="A30" s="53"/>
      <c r="B30" s="69"/>
      <c r="C30" s="35"/>
      <c r="D30" s="67"/>
      <c r="E30" s="35"/>
      <c r="F30" s="35"/>
      <c r="G30" s="35"/>
      <c r="H30" s="35"/>
      <c r="I30" s="35"/>
    </row>
    <row r="31" spans="1:9" ht="12.75" customHeight="1" x14ac:dyDescent="0.2">
      <c r="A31" s="15">
        <f>A29+1</f>
        <v>15</v>
      </c>
      <c r="B31" s="69" t="s">
        <v>95</v>
      </c>
      <c r="C31" s="35"/>
      <c r="D31" s="67"/>
      <c r="E31" s="35"/>
      <c r="F31" s="67">
        <f t="shared" ref="F31:I32" si="0">F16-F25</f>
        <v>0</v>
      </c>
      <c r="G31" s="67">
        <f t="shared" si="0"/>
        <v>0</v>
      </c>
      <c r="H31" s="67">
        <f t="shared" si="0"/>
        <v>0</v>
      </c>
      <c r="I31" s="67">
        <f t="shared" si="0"/>
        <v>0</v>
      </c>
    </row>
    <row r="32" spans="1:9" ht="12.75" customHeight="1" x14ac:dyDescent="0.2">
      <c r="A32" s="15">
        <f>A31+1</f>
        <v>16</v>
      </c>
      <c r="B32" s="69" t="s">
        <v>96</v>
      </c>
      <c r="C32" s="35"/>
      <c r="D32" s="67"/>
      <c r="E32" s="35"/>
      <c r="F32" s="67">
        <f t="shared" si="0"/>
        <v>2.3896466768695834E-3</v>
      </c>
      <c r="G32" s="67">
        <f t="shared" si="0"/>
        <v>2.3896466768695834E-3</v>
      </c>
      <c r="H32" s="67">
        <f t="shared" si="0"/>
        <v>2.3896466768695834E-3</v>
      </c>
      <c r="I32" s="67">
        <f t="shared" si="0"/>
        <v>2.3896466768695834E-3</v>
      </c>
    </row>
    <row r="33" spans="1:9" ht="12.75" customHeight="1" x14ac:dyDescent="0.2">
      <c r="A33" s="53"/>
      <c r="B33" s="69"/>
      <c r="C33" s="35"/>
      <c r="D33" s="67"/>
      <c r="E33" s="35"/>
      <c r="F33" s="67"/>
      <c r="G33" s="67"/>
      <c r="H33" s="67"/>
      <c r="I33" s="67"/>
    </row>
    <row r="34" spans="1:9" s="51" customFormat="1" ht="12.75" customHeight="1" x14ac:dyDescent="0.2">
      <c r="A34" s="15">
        <f>A32+1</f>
        <v>17</v>
      </c>
      <c r="B34" s="51" t="s">
        <v>137</v>
      </c>
      <c r="C34" s="70">
        <f>'Rates Summary '!E55</f>
        <v>0.10154850638469988</v>
      </c>
      <c r="D34" s="70">
        <f>'Rates Summary '!F55</f>
        <v>0.10154850638469988</v>
      </c>
      <c r="E34" s="70">
        <f>'Rates Summary '!G55</f>
        <v>0.10681022720531526</v>
      </c>
      <c r="F34" s="70">
        <f>'Rates Summary '!H55</f>
        <v>0.10087297940771063</v>
      </c>
      <c r="G34" s="70">
        <f>'Rates Summary '!I55</f>
        <v>6.1132288578286044E-2</v>
      </c>
      <c r="H34" s="70">
        <f>'Rates Summary '!J55</f>
        <v>0.12137985215869736</v>
      </c>
      <c r="I34" s="70">
        <f>'Rates Summary '!K55</f>
        <v>0.10464045341834931</v>
      </c>
    </row>
    <row r="35" spans="1:9" s="51" customFormat="1" ht="12.75" customHeight="1" x14ac:dyDescent="0.2">
      <c r="A35" s="15"/>
      <c r="C35" s="71"/>
      <c r="D35" s="71"/>
      <c r="E35" s="71"/>
      <c r="F35" s="71"/>
      <c r="G35" s="71"/>
      <c r="H35" s="71"/>
      <c r="I35" s="71"/>
    </row>
    <row r="36" spans="1:9" s="51" customFormat="1" ht="12.75" customHeight="1" x14ac:dyDescent="0.2">
      <c r="A36" s="15">
        <f>A34+1</f>
        <v>18</v>
      </c>
      <c r="B36" s="3" t="s">
        <v>82</v>
      </c>
      <c r="C36" s="72">
        <f>'Rates Summary '!D44</f>
        <v>4.7610353323130461E-2</v>
      </c>
      <c r="E36" s="73"/>
      <c r="F36" s="73"/>
      <c r="G36" s="73"/>
      <c r="H36" s="73"/>
      <c r="I36" s="73"/>
    </row>
    <row r="37" spans="1:9" s="51" customFormat="1" ht="12.75" customHeight="1" x14ac:dyDescent="0.2">
      <c r="A37" s="15"/>
      <c r="B37" s="3"/>
      <c r="C37" s="74"/>
      <c r="E37" s="73"/>
      <c r="F37" s="73"/>
      <c r="G37" s="73"/>
      <c r="H37" s="73"/>
      <c r="I37" s="73"/>
    </row>
    <row r="38" spans="1:9" s="51" customFormat="1" ht="12" customHeight="1" x14ac:dyDescent="0.2">
      <c r="A38" s="75" t="s">
        <v>88</v>
      </c>
      <c r="B38" s="3"/>
      <c r="C38" s="76"/>
      <c r="E38" s="73"/>
      <c r="F38" s="73"/>
      <c r="G38" s="73"/>
      <c r="H38" s="73"/>
      <c r="I38" s="73"/>
    </row>
    <row r="39" spans="1:9" s="51" customFormat="1" ht="12.75" customHeight="1" x14ac:dyDescent="0.2">
      <c r="A39" s="75" t="s">
        <v>136</v>
      </c>
      <c r="B39" s="3"/>
      <c r="C39" s="74"/>
      <c r="E39" s="73"/>
      <c r="F39" s="73"/>
      <c r="G39" s="73"/>
      <c r="H39" s="73"/>
      <c r="I39" s="73"/>
    </row>
    <row r="40" spans="1:9" ht="113.25" customHeight="1" x14ac:dyDescent="0.2">
      <c r="D40" s="51"/>
      <c r="E40" s="51"/>
      <c r="F40" s="51"/>
      <c r="G40" s="51"/>
    </row>
    <row r="43" spans="1:9" x14ac:dyDescent="0.2">
      <c r="A43" s="6" t="s">
        <v>255</v>
      </c>
    </row>
  </sheetData>
  <phoneticPr fontId="4" type="noConversion"/>
  <printOptions horizontalCentered="1"/>
  <pageMargins left="0.75" right="0.75" top="1" bottom="1" header="0.5" footer="0.5"/>
  <pageSetup scale="75" orientation="landscape" blackAndWhite="1" r:id="rId1"/>
  <headerFooter alignWithMargins="0">
    <oddFooter>&amp;CPage# &amp;P of &amp;N&amp;R&amp;F
&amp;A</oddFooter>
  </headerFooter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"/>
  <sheetViews>
    <sheetView workbookViewId="0"/>
  </sheetViews>
  <sheetFormatPr defaultRowHeight="12.75" x14ac:dyDescent="0.2"/>
  <sheetData/>
  <pageMargins left="0.7" right="0.7" top="0.75" bottom="0.75" header="0.3" footer="0.3"/>
  <customProperties>
    <customPr name="_pios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44"/>
  <sheetViews>
    <sheetView zoomScaleNormal="100" workbookViewId="0">
      <pane xSplit="3" ySplit="9" topLeftCell="G10" activePane="bottomRight" state="frozen"/>
      <selection activeCell="A11" sqref="A11"/>
      <selection pane="topRight" activeCell="A11" sqref="A11"/>
      <selection pane="bottomLeft" activeCell="A11" sqref="A11"/>
      <selection pane="bottomRight" activeCell="O16" sqref="O16"/>
    </sheetView>
  </sheetViews>
  <sheetFormatPr defaultColWidth="9.140625" defaultRowHeight="11.25" x14ac:dyDescent="0.2"/>
  <cols>
    <col min="1" max="1" width="29.42578125" style="106" customWidth="1"/>
    <col min="2" max="2" width="8.28515625" style="106" bestFit="1" customWidth="1"/>
    <col min="3" max="3" width="12" style="106" bestFit="1" customWidth="1"/>
    <col min="4" max="4" width="11.5703125" style="106" bestFit="1" customWidth="1"/>
    <col min="5" max="5" width="9.85546875" style="106" bestFit="1" customWidth="1"/>
    <col min="6" max="6" width="12.85546875" style="106" bestFit="1" customWidth="1"/>
    <col min="7" max="7" width="12.140625" style="106" bestFit="1" customWidth="1"/>
    <col min="8" max="8" width="11.5703125" style="106" bestFit="1" customWidth="1"/>
    <col min="9" max="9" width="9.85546875" style="106" bestFit="1" customWidth="1"/>
    <col min="10" max="10" width="10.7109375" style="106" bestFit="1" customWidth="1"/>
    <col min="11" max="11" width="9.85546875" style="106" bestFit="1" customWidth="1"/>
    <col min="12" max="12" width="10.7109375" style="106" bestFit="1" customWidth="1"/>
    <col min="13" max="13" width="11.28515625" style="106" bestFit="1" customWidth="1"/>
    <col min="14" max="16" width="10.42578125" style="106" bestFit="1" customWidth="1"/>
    <col min="17" max="17" width="9.85546875" style="106" bestFit="1" customWidth="1"/>
    <col min="18" max="18" width="14.28515625" style="106" bestFit="1" customWidth="1"/>
    <col min="19" max="19" width="11.5703125" style="106" bestFit="1" customWidth="1"/>
    <col min="20" max="20" width="11.5703125" style="106" customWidth="1"/>
    <col min="21" max="21" width="6.85546875" style="106" bestFit="1" customWidth="1"/>
    <col min="22" max="22" width="12.28515625" style="106" customWidth="1"/>
    <col min="23" max="23" width="9.140625" style="106" bestFit="1" customWidth="1"/>
    <col min="24" max="16384" width="9.140625" style="106"/>
  </cols>
  <sheetData>
    <row r="1" spans="1:23" x14ac:dyDescent="0.2">
      <c r="A1" s="613" t="str">
        <f>'Rates Summary '!B1</f>
        <v>Puget Sound Energy</v>
      </c>
      <c r="B1" s="613"/>
      <c r="C1" s="613"/>
      <c r="D1" s="613"/>
      <c r="E1" s="613"/>
      <c r="F1" s="613"/>
      <c r="G1" s="613"/>
      <c r="H1" s="613"/>
      <c r="I1" s="613"/>
      <c r="J1" s="613"/>
      <c r="K1" s="613"/>
      <c r="L1" s="613"/>
      <c r="M1" s="613"/>
      <c r="N1" s="613"/>
      <c r="O1" s="613"/>
      <c r="P1" s="613"/>
      <c r="Q1" s="613"/>
      <c r="R1" s="613"/>
      <c r="S1" s="613"/>
      <c r="T1" s="613"/>
      <c r="U1" s="613"/>
    </row>
    <row r="2" spans="1:23" x14ac:dyDescent="0.2">
      <c r="A2" s="613" t="str">
        <f>'Rates Summary '!B2</f>
        <v>PGA Gas Cost Filing Proposed Effective November 1, 2020</v>
      </c>
      <c r="B2" s="613"/>
      <c r="C2" s="613"/>
      <c r="D2" s="613"/>
      <c r="E2" s="613"/>
      <c r="F2" s="613"/>
      <c r="G2" s="613"/>
      <c r="H2" s="613"/>
      <c r="I2" s="613"/>
      <c r="J2" s="613"/>
      <c r="K2" s="613"/>
      <c r="L2" s="613"/>
      <c r="M2" s="613"/>
      <c r="N2" s="613"/>
      <c r="O2" s="613"/>
      <c r="P2" s="613"/>
      <c r="Q2" s="613"/>
      <c r="R2" s="613"/>
      <c r="S2" s="613"/>
      <c r="T2" s="613"/>
      <c r="U2" s="613"/>
    </row>
    <row r="3" spans="1:23" x14ac:dyDescent="0.2">
      <c r="A3" s="613" t="str">
        <f>'Rates Summary '!B3</f>
        <v>Calculation of Proposed Schedule 101 Rates</v>
      </c>
      <c r="B3" s="613"/>
      <c r="C3" s="613"/>
      <c r="D3" s="613"/>
      <c r="E3" s="613"/>
      <c r="F3" s="613"/>
      <c r="G3" s="613"/>
      <c r="H3" s="613"/>
      <c r="I3" s="613"/>
      <c r="J3" s="613"/>
      <c r="K3" s="613"/>
      <c r="L3" s="613"/>
      <c r="M3" s="613"/>
      <c r="N3" s="613"/>
      <c r="O3" s="613"/>
      <c r="P3" s="613"/>
      <c r="Q3" s="613"/>
      <c r="R3" s="613"/>
      <c r="S3" s="613"/>
      <c r="T3" s="613"/>
      <c r="U3" s="613"/>
    </row>
    <row r="4" spans="1:23" x14ac:dyDescent="0.2">
      <c r="A4" s="614" t="s">
        <v>272</v>
      </c>
      <c r="B4" s="614"/>
      <c r="C4" s="614"/>
      <c r="D4" s="614"/>
      <c r="E4" s="614"/>
      <c r="F4" s="614"/>
      <c r="G4" s="614"/>
      <c r="H4" s="614"/>
      <c r="I4" s="614"/>
      <c r="J4" s="614"/>
      <c r="K4" s="614"/>
      <c r="L4" s="614"/>
      <c r="M4" s="614"/>
      <c r="N4" s="614"/>
      <c r="O4" s="614"/>
      <c r="P4" s="614"/>
      <c r="Q4" s="614"/>
      <c r="R4" s="614"/>
      <c r="S4" s="614"/>
      <c r="T4" s="614"/>
      <c r="U4" s="614"/>
    </row>
    <row r="5" spans="1:23" s="227" customFormat="1" x14ac:dyDescent="0.2">
      <c r="E5" s="228"/>
      <c r="M5" s="228"/>
      <c r="Q5" s="228"/>
      <c r="S5" s="109" t="s">
        <v>273</v>
      </c>
      <c r="T5" s="109" t="s">
        <v>274</v>
      </c>
      <c r="U5" s="109" t="s">
        <v>273</v>
      </c>
      <c r="V5" s="109" t="s">
        <v>274</v>
      </c>
      <c r="W5" s="106"/>
    </row>
    <row r="6" spans="1:23" ht="36" customHeight="1" x14ac:dyDescent="0.2">
      <c r="A6" s="108"/>
      <c r="B6" s="108"/>
      <c r="C6" s="351" t="s">
        <v>412</v>
      </c>
      <c r="D6" s="351" t="s">
        <v>412</v>
      </c>
      <c r="E6" s="108"/>
      <c r="F6" s="108" t="s">
        <v>185</v>
      </c>
      <c r="G6" s="107"/>
      <c r="H6" s="108"/>
      <c r="I6" s="108"/>
      <c r="J6" s="108"/>
      <c r="K6" s="108"/>
      <c r="L6" s="108"/>
      <c r="M6" s="108"/>
      <c r="N6" s="108"/>
      <c r="O6" s="108"/>
      <c r="P6" s="108"/>
      <c r="Q6" s="108"/>
      <c r="R6" s="109" t="s">
        <v>295</v>
      </c>
      <c r="S6" s="109"/>
      <c r="T6" s="239" t="s">
        <v>312</v>
      </c>
      <c r="U6" s="109"/>
      <c r="V6" s="239" t="s">
        <v>312</v>
      </c>
      <c r="W6" s="109" t="s">
        <v>301</v>
      </c>
    </row>
    <row r="7" spans="1:23" ht="11.25" customHeight="1" x14ac:dyDescent="0.2">
      <c r="A7" s="108"/>
      <c r="B7" s="108" t="s">
        <v>1</v>
      </c>
      <c r="C7" s="108" t="s">
        <v>115</v>
      </c>
      <c r="D7" s="108" t="s">
        <v>205</v>
      </c>
      <c r="E7" s="108" t="s">
        <v>206</v>
      </c>
      <c r="F7" s="108" t="s">
        <v>186</v>
      </c>
      <c r="G7" s="107" t="s">
        <v>185</v>
      </c>
      <c r="H7" s="108" t="s">
        <v>273</v>
      </c>
      <c r="I7" s="108" t="s">
        <v>274</v>
      </c>
      <c r="J7" s="108" t="s">
        <v>275</v>
      </c>
      <c r="K7" s="108" t="s">
        <v>276</v>
      </c>
      <c r="L7" s="108" t="s">
        <v>277</v>
      </c>
      <c r="M7" s="108" t="s">
        <v>278</v>
      </c>
      <c r="N7" s="108" t="s">
        <v>279</v>
      </c>
      <c r="O7" s="108" t="s">
        <v>280</v>
      </c>
      <c r="P7" s="108" t="s">
        <v>281</v>
      </c>
      <c r="Q7" s="108" t="s">
        <v>282</v>
      </c>
      <c r="R7" s="108" t="s">
        <v>204</v>
      </c>
      <c r="S7" s="108" t="s">
        <v>54</v>
      </c>
      <c r="T7" s="108" t="s">
        <v>54</v>
      </c>
      <c r="U7" s="108" t="s">
        <v>62</v>
      </c>
      <c r="V7" s="108" t="s">
        <v>62</v>
      </c>
      <c r="W7" s="108" t="s">
        <v>62</v>
      </c>
    </row>
    <row r="8" spans="1:23" x14ac:dyDescent="0.2">
      <c r="A8" s="110" t="s">
        <v>116</v>
      </c>
      <c r="B8" s="110" t="s">
        <v>24</v>
      </c>
      <c r="C8" s="110" t="s">
        <v>283</v>
      </c>
      <c r="D8" s="110" t="s">
        <v>284</v>
      </c>
      <c r="E8" s="110" t="s">
        <v>207</v>
      </c>
      <c r="F8" s="350" t="s">
        <v>317</v>
      </c>
      <c r="G8" s="110" t="s">
        <v>208</v>
      </c>
      <c r="H8" s="110" t="s">
        <v>54</v>
      </c>
      <c r="I8" s="110" t="s">
        <v>54</v>
      </c>
      <c r="J8" s="110" t="s">
        <v>54</v>
      </c>
      <c r="K8" s="110" t="s">
        <v>54</v>
      </c>
      <c r="L8" s="110" t="s">
        <v>54</v>
      </c>
      <c r="M8" s="110" t="s">
        <v>54</v>
      </c>
      <c r="N8" s="110" t="s">
        <v>54</v>
      </c>
      <c r="O8" s="110" t="s">
        <v>54</v>
      </c>
      <c r="P8" s="110" t="s">
        <v>54</v>
      </c>
      <c r="Q8" s="110" t="s">
        <v>54</v>
      </c>
      <c r="R8" s="110" t="s">
        <v>285</v>
      </c>
      <c r="S8" s="110" t="s">
        <v>37</v>
      </c>
      <c r="T8" s="110" t="s">
        <v>37</v>
      </c>
      <c r="U8" s="110" t="s">
        <v>37</v>
      </c>
      <c r="V8" s="110" t="s">
        <v>37</v>
      </c>
      <c r="W8" s="110" t="s">
        <v>37</v>
      </c>
    </row>
    <row r="9" spans="1:23" x14ac:dyDescent="0.2">
      <c r="A9" s="108" t="s">
        <v>117</v>
      </c>
      <c r="B9" s="108" t="s">
        <v>118</v>
      </c>
      <c r="C9" s="111" t="s">
        <v>119</v>
      </c>
      <c r="D9" s="112" t="s">
        <v>209</v>
      </c>
      <c r="E9" s="108" t="s">
        <v>286</v>
      </c>
      <c r="F9" s="108" t="s">
        <v>210</v>
      </c>
      <c r="G9" s="108" t="s">
        <v>287</v>
      </c>
      <c r="H9" s="108" t="s">
        <v>120</v>
      </c>
      <c r="I9" s="108" t="s">
        <v>211</v>
      </c>
      <c r="J9" s="108" t="s">
        <v>212</v>
      </c>
      <c r="K9" s="112" t="s">
        <v>213</v>
      </c>
      <c r="L9" s="108" t="s">
        <v>214</v>
      </c>
      <c r="M9" s="112" t="s">
        <v>215</v>
      </c>
      <c r="N9" s="112" t="s">
        <v>216</v>
      </c>
      <c r="O9" s="108" t="s">
        <v>217</v>
      </c>
      <c r="P9" s="112" t="s">
        <v>218</v>
      </c>
      <c r="Q9" s="108" t="s">
        <v>219</v>
      </c>
      <c r="R9" s="112" t="s">
        <v>288</v>
      </c>
      <c r="S9" s="108" t="s">
        <v>289</v>
      </c>
      <c r="T9" s="108" t="s">
        <v>305</v>
      </c>
      <c r="U9" s="108" t="s">
        <v>302</v>
      </c>
      <c r="V9" s="108" t="s">
        <v>303</v>
      </c>
      <c r="W9" s="108" t="s">
        <v>304</v>
      </c>
    </row>
    <row r="10" spans="1:23" x14ac:dyDescent="0.2">
      <c r="A10" s="106" t="s">
        <v>28</v>
      </c>
      <c r="B10" s="113" t="s">
        <v>220</v>
      </c>
      <c r="C10" s="348">
        <v>609248315.15931809</v>
      </c>
      <c r="D10" s="348">
        <v>369409021.81868041</v>
      </c>
      <c r="E10" s="115">
        <f t="shared" ref="E10:E15" si="0">(D10)/C10</f>
        <v>0.60633572982812456</v>
      </c>
      <c r="F10" s="348">
        <v>623977402</v>
      </c>
      <c r="G10" s="116">
        <f>E10*F10</f>
        <v>378339793.43792707</v>
      </c>
      <c r="H10" s="114">
        <v>215983537.93000001</v>
      </c>
      <c r="I10" s="114">
        <v>5491001.1399999997</v>
      </c>
      <c r="J10" s="114">
        <v>13596467.589579999</v>
      </c>
      <c r="K10" s="114">
        <v>4374081.5880199997</v>
      </c>
      <c r="L10" s="114">
        <v>12298594.593420001</v>
      </c>
      <c r="M10" s="114">
        <v>-8660806.3399999999</v>
      </c>
      <c r="N10" s="114">
        <v>-424304.63336000004</v>
      </c>
      <c r="O10" s="114">
        <v>-854849.04073999997</v>
      </c>
      <c r="P10" s="114">
        <v>7687401.5899999999</v>
      </c>
      <c r="Q10" s="114">
        <v>4299204.29978</v>
      </c>
      <c r="R10" s="117">
        <f>SUM(G10:Q10)</f>
        <v>632130122.15462697</v>
      </c>
      <c r="S10" s="114">
        <f>'Schedule 101 Revenue'!I10</f>
        <v>21932805.680000007</v>
      </c>
      <c r="T10" s="114">
        <v>24628388.059999999</v>
      </c>
      <c r="U10" s="118">
        <f>S10/R10</f>
        <v>3.4696662777659829E-2</v>
      </c>
      <c r="V10" s="118">
        <f>T10/R10</f>
        <v>3.8960946800088707E-2</v>
      </c>
      <c r="W10" s="118">
        <f>SUM(S10:T10)/R10</f>
        <v>7.3657609577748542E-2</v>
      </c>
    </row>
    <row r="11" spans="1:23" x14ac:dyDescent="0.2">
      <c r="A11" s="106" t="s">
        <v>221</v>
      </c>
      <c r="B11" s="113">
        <v>16</v>
      </c>
      <c r="C11" s="348">
        <v>9386</v>
      </c>
      <c r="D11" s="348">
        <v>5636.54</v>
      </c>
      <c r="E11" s="115">
        <f t="shared" si="0"/>
        <v>0.60052631578947369</v>
      </c>
      <c r="F11" s="348">
        <v>9053</v>
      </c>
      <c r="G11" s="116">
        <f t="shared" ref="G11:G22" si="1">E11*F11</f>
        <v>5436.564736842105</v>
      </c>
      <c r="H11" s="114">
        <v>3133.61</v>
      </c>
      <c r="I11" s="114">
        <v>79.67</v>
      </c>
      <c r="J11" s="114">
        <v>197.26487</v>
      </c>
      <c r="K11" s="114">
        <v>0</v>
      </c>
      <c r="L11" s="114">
        <v>178.43463000000003</v>
      </c>
      <c r="M11" s="114">
        <v>-123.88</v>
      </c>
      <c r="N11" s="114">
        <v>-6.1560400000000008</v>
      </c>
      <c r="O11" s="114">
        <v>-12.402609999999999</v>
      </c>
      <c r="P11" s="114">
        <v>0</v>
      </c>
      <c r="Q11" s="114">
        <v>62.375170000000004</v>
      </c>
      <c r="R11" s="117">
        <f t="shared" ref="R11:R22" si="2">SUM(G11:Q11)</f>
        <v>8945.4807568421074</v>
      </c>
      <c r="S11" s="114">
        <f>'Schedule 101 Revenue'!I13</f>
        <v>318.21000000000004</v>
      </c>
      <c r="T11" s="114">
        <v>357.32</v>
      </c>
      <c r="U11" s="118">
        <f t="shared" ref="U11:U22" si="3">S11/R11</f>
        <v>3.5572151866361298E-2</v>
      </c>
      <c r="V11" s="118">
        <f t="shared" ref="V11:V25" si="4">T11/R11</f>
        <v>3.9944191901223142E-2</v>
      </c>
      <c r="W11" s="118">
        <f t="shared" ref="W11:W40" si="5">SUM(S11:T11)/R11</f>
        <v>7.551634376758444E-2</v>
      </c>
    </row>
    <row r="12" spans="1:23" x14ac:dyDescent="0.2">
      <c r="A12" s="106" t="s">
        <v>44</v>
      </c>
      <c r="B12" s="113">
        <v>31</v>
      </c>
      <c r="C12" s="348">
        <v>234140158.08963937</v>
      </c>
      <c r="D12" s="348">
        <v>117941137.18000001</v>
      </c>
      <c r="E12" s="115">
        <f t="shared" si="0"/>
        <v>0.50372024236375057</v>
      </c>
      <c r="F12" s="348">
        <v>231606572</v>
      </c>
      <c r="G12" s="116">
        <f t="shared" si="1"/>
        <v>116664918.58087745</v>
      </c>
      <c r="H12" s="114">
        <v>78083839.680000007</v>
      </c>
      <c r="I12" s="114">
        <v>2038137.83</v>
      </c>
      <c r="J12" s="114">
        <v>5046707.2038799999</v>
      </c>
      <c r="K12" s="114">
        <v>1287732.5403199999</v>
      </c>
      <c r="L12" s="114">
        <v>4921639.6550000003</v>
      </c>
      <c r="M12" s="114">
        <v>-3462518.25</v>
      </c>
      <c r="N12" s="114">
        <v>-166756.73184000002</v>
      </c>
      <c r="O12" s="114">
        <v>-340461.66083999997</v>
      </c>
      <c r="P12" s="114">
        <v>-1709256.5</v>
      </c>
      <c r="Q12" s="114">
        <v>1419748.28636</v>
      </c>
      <c r="R12" s="117">
        <f t="shared" si="2"/>
        <v>203783730.63375747</v>
      </c>
      <c r="S12" s="114">
        <f>'Schedule 101 Revenue'!I16</f>
        <v>8340152.6599999964</v>
      </c>
      <c r="T12" s="114">
        <v>9106770.4100000001</v>
      </c>
      <c r="U12" s="118">
        <f t="shared" si="3"/>
        <v>4.0926489244565933E-2</v>
      </c>
      <c r="V12" s="118">
        <f t="shared" si="4"/>
        <v>4.4688407566582412E-2</v>
      </c>
      <c r="W12" s="118">
        <f t="shared" si="5"/>
        <v>8.5614896811148353E-2</v>
      </c>
    </row>
    <row r="13" spans="1:23" x14ac:dyDescent="0.2">
      <c r="A13" s="106" t="s">
        <v>30</v>
      </c>
      <c r="B13" s="113">
        <v>41</v>
      </c>
      <c r="C13" s="348">
        <v>65836657.463465497</v>
      </c>
      <c r="D13" s="348">
        <v>16769592.583254175</v>
      </c>
      <c r="E13" s="115">
        <f t="shared" si="0"/>
        <v>0.25471512724594297</v>
      </c>
      <c r="F13" s="348">
        <v>64824052</v>
      </c>
      <c r="G13" s="116">
        <f t="shared" si="1"/>
        <v>16511666.653777624</v>
      </c>
      <c r="H13" s="114">
        <v>20209264.849999998</v>
      </c>
      <c r="I13" s="114">
        <v>572396.38</v>
      </c>
      <c r="J13" s="114">
        <v>1412516.09308</v>
      </c>
      <c r="K13" s="114">
        <v>197713.35860000001</v>
      </c>
      <c r="L13" s="114">
        <v>489421.59260000003</v>
      </c>
      <c r="M13" s="114">
        <v>-294360.03000000003</v>
      </c>
      <c r="N13" s="114">
        <v>-18798.97508</v>
      </c>
      <c r="O13" s="114">
        <v>-36301.469119999994</v>
      </c>
      <c r="P13" s="114">
        <v>-889120.26</v>
      </c>
      <c r="Q13" s="114">
        <v>247627.87864000001</v>
      </c>
      <c r="R13" s="117">
        <f t="shared" si="2"/>
        <v>38402026.072497629</v>
      </c>
      <c r="S13" s="114">
        <f>'Schedule 101 Revenue'!I21</f>
        <v>1565500.8599999994</v>
      </c>
      <c r="T13" s="114">
        <v>2506097.85</v>
      </c>
      <c r="U13" s="118">
        <f t="shared" si="3"/>
        <v>4.0766100649079137E-2</v>
      </c>
      <c r="V13" s="118">
        <f t="shared" si="4"/>
        <v>6.5259521600991563E-2</v>
      </c>
      <c r="W13" s="118">
        <f t="shared" si="5"/>
        <v>0.1060256222500707</v>
      </c>
    </row>
    <row r="14" spans="1:23" x14ac:dyDescent="0.2">
      <c r="A14" s="106" t="s">
        <v>132</v>
      </c>
      <c r="B14" s="113">
        <v>85</v>
      </c>
      <c r="C14" s="348">
        <v>16184434.068649083</v>
      </c>
      <c r="D14" s="348">
        <v>1712016.4100000001</v>
      </c>
      <c r="E14" s="115">
        <f t="shared" si="0"/>
        <v>0.10578166667664657</v>
      </c>
      <c r="F14" s="348">
        <v>9854273</v>
      </c>
      <c r="G14" s="116">
        <f t="shared" si="1"/>
        <v>1042401.421826678</v>
      </c>
      <c r="H14" s="114">
        <v>2882646.1799999997</v>
      </c>
      <c r="I14" s="114">
        <v>87111.77</v>
      </c>
      <c r="J14" s="114">
        <v>180333.19589999999</v>
      </c>
      <c r="K14" s="114">
        <v>13990.793218087743</v>
      </c>
      <c r="L14" s="114">
        <v>43161.71574</v>
      </c>
      <c r="M14" s="114">
        <v>-26606.53</v>
      </c>
      <c r="N14" s="114">
        <v>-1576.6836800000001</v>
      </c>
      <c r="O14" s="114">
        <v>-2660.65371</v>
      </c>
      <c r="P14" s="114">
        <v>0</v>
      </c>
      <c r="Q14" s="114">
        <v>20299.802380000001</v>
      </c>
      <c r="R14" s="117">
        <f t="shared" si="2"/>
        <v>4239101.0116747655</v>
      </c>
      <c r="S14" s="114">
        <f>'Schedule 101 Revenue'!I26</f>
        <v>170676</v>
      </c>
      <c r="T14" s="114">
        <v>376531.77</v>
      </c>
      <c r="U14" s="118">
        <f t="shared" si="3"/>
        <v>4.0262310223310782E-2</v>
      </c>
      <c r="V14" s="118">
        <f t="shared" si="4"/>
        <v>8.8823495586211915E-2</v>
      </c>
      <c r="W14" s="118">
        <f t="shared" si="5"/>
        <v>0.1290858058095227</v>
      </c>
    </row>
    <row r="15" spans="1:23" x14ac:dyDescent="0.2">
      <c r="A15" s="106" t="s">
        <v>155</v>
      </c>
      <c r="B15" s="113">
        <v>86</v>
      </c>
      <c r="C15" s="348">
        <v>9397200.2729263548</v>
      </c>
      <c r="D15" s="348">
        <v>1992002.78</v>
      </c>
      <c r="E15" s="115">
        <f t="shared" si="0"/>
        <v>0.21197832568696295</v>
      </c>
      <c r="F15" s="348">
        <v>4822377</v>
      </c>
      <c r="G15" s="116">
        <f t="shared" si="1"/>
        <v>1022239.4022913193</v>
      </c>
      <c r="H15" s="114">
        <v>1436931.6</v>
      </c>
      <c r="I15" s="114">
        <v>42629.81</v>
      </c>
      <c r="J15" s="114">
        <v>88249.499100000001</v>
      </c>
      <c r="K15" s="114">
        <v>14274.235919999999</v>
      </c>
      <c r="L15" s="114">
        <v>38048.554530000009</v>
      </c>
      <c r="M15" s="114">
        <v>-16299.63</v>
      </c>
      <c r="N15" s="114">
        <v>-1543.1606400000001</v>
      </c>
      <c r="O15" s="114">
        <v>-1591.3844099999999</v>
      </c>
      <c r="P15" s="114">
        <v>-64776.800000000003</v>
      </c>
      <c r="Q15" s="114">
        <v>14515.35477</v>
      </c>
      <c r="R15" s="117">
        <f t="shared" si="2"/>
        <v>2572677.4815613199</v>
      </c>
      <c r="S15" s="114">
        <f>'Schedule 101 Revenue'!I31</f>
        <v>163912.60000000009</v>
      </c>
      <c r="T15" s="114">
        <v>185227.5</v>
      </c>
      <c r="U15" s="118">
        <f t="shared" si="3"/>
        <v>6.3712844371197258E-2</v>
      </c>
      <c r="V15" s="118">
        <f t="shared" si="4"/>
        <v>7.1997948179492816E-2</v>
      </c>
      <c r="W15" s="118">
        <f t="shared" si="5"/>
        <v>0.13571079255069007</v>
      </c>
    </row>
    <row r="16" spans="1:23" x14ac:dyDescent="0.2">
      <c r="A16" s="106" t="s">
        <v>222</v>
      </c>
      <c r="B16" s="113">
        <v>87</v>
      </c>
      <c r="C16" s="348">
        <v>23337042.118500695</v>
      </c>
      <c r="D16" s="348">
        <v>1405341.91</v>
      </c>
      <c r="E16" s="115">
        <f>(D16)/C16</f>
        <v>6.0219367255882859E-2</v>
      </c>
      <c r="F16" s="348">
        <v>14421322</v>
      </c>
      <c r="G16" s="116">
        <f t="shared" si="1"/>
        <v>868442.88583334314</v>
      </c>
      <c r="H16" s="114">
        <v>4071139.2</v>
      </c>
      <c r="I16" s="114">
        <v>127484.49</v>
      </c>
      <c r="J16" s="114">
        <v>263910.19260000001</v>
      </c>
      <c r="K16" s="114">
        <v>8426.316427679054</v>
      </c>
      <c r="L16" s="114">
        <v>33313.253819999998</v>
      </c>
      <c r="M16" s="114">
        <v>-20478.28</v>
      </c>
      <c r="N16" s="114">
        <v>-1153.7057600000001</v>
      </c>
      <c r="O16" s="114">
        <v>-2018.9850799999999</v>
      </c>
      <c r="P16" s="114">
        <v>0</v>
      </c>
      <c r="Q16" s="114">
        <v>18026.6525</v>
      </c>
      <c r="R16" s="117">
        <f t="shared" si="2"/>
        <v>5367092.0203410219</v>
      </c>
      <c r="S16" s="114">
        <f>'Schedule 101 Revenue'!I36</f>
        <v>426005.84999999963</v>
      </c>
      <c r="T16" s="114">
        <v>551471.35</v>
      </c>
      <c r="U16" s="118">
        <f t="shared" si="3"/>
        <v>7.9373681014869468E-2</v>
      </c>
      <c r="V16" s="118">
        <f t="shared" si="4"/>
        <v>0.10275049280130655</v>
      </c>
      <c r="W16" s="118">
        <f t="shared" si="5"/>
        <v>0.18212417381617602</v>
      </c>
    </row>
    <row r="17" spans="1:24" x14ac:dyDescent="0.2">
      <c r="A17" s="106" t="s">
        <v>223</v>
      </c>
      <c r="B17" s="113" t="s">
        <v>224</v>
      </c>
      <c r="C17" s="348">
        <v>36359.963605097219</v>
      </c>
      <c r="D17" s="348">
        <v>25456.9</v>
      </c>
      <c r="E17" s="115">
        <f>(D17)/C17</f>
        <v>0.70013546428388773</v>
      </c>
      <c r="F17" s="348">
        <v>22682</v>
      </c>
      <c r="G17" s="116">
        <f t="shared" si="1"/>
        <v>15880.472600887142</v>
      </c>
      <c r="H17" s="114">
        <v>0</v>
      </c>
      <c r="I17" s="114">
        <v>0</v>
      </c>
      <c r="J17" s="114">
        <v>0</v>
      </c>
      <c r="K17" s="114">
        <v>126.11192</v>
      </c>
      <c r="L17" s="114">
        <v>481.99250000000001</v>
      </c>
      <c r="M17" s="114">
        <v>-339.1</v>
      </c>
      <c r="N17" s="114">
        <v>-16.331040000000002</v>
      </c>
      <c r="O17" s="114">
        <v>-33.34254</v>
      </c>
      <c r="P17" s="114">
        <v>-159.22999999999999</v>
      </c>
      <c r="Q17" s="114">
        <v>139.04066</v>
      </c>
      <c r="R17" s="117">
        <f t="shared" si="2"/>
        <v>16079.614100887142</v>
      </c>
      <c r="S17" s="114"/>
      <c r="T17" s="114"/>
      <c r="U17" s="118">
        <f t="shared" si="3"/>
        <v>0</v>
      </c>
      <c r="V17" s="118">
        <f t="shared" si="4"/>
        <v>0</v>
      </c>
      <c r="W17" s="118">
        <f t="shared" si="5"/>
        <v>0</v>
      </c>
    </row>
    <row r="18" spans="1:24" x14ac:dyDescent="0.2">
      <c r="A18" s="106" t="s">
        <v>225</v>
      </c>
      <c r="B18" s="106" t="s">
        <v>153</v>
      </c>
      <c r="C18" s="348">
        <v>20492334.449073859</v>
      </c>
      <c r="D18" s="348">
        <v>4419777.9054754293</v>
      </c>
      <c r="E18" s="115">
        <f t="shared" ref="E18:E23" si="6">(D18)/C18</f>
        <v>0.21567957113227668</v>
      </c>
      <c r="F18" s="348">
        <v>23610221</v>
      </c>
      <c r="G18" s="116">
        <f>E18*F18</f>
        <v>5092242.3396182721</v>
      </c>
      <c r="H18" s="114">
        <v>0</v>
      </c>
      <c r="I18" s="114">
        <v>0</v>
      </c>
      <c r="J18" s="114">
        <v>0</v>
      </c>
      <c r="K18" s="114">
        <v>72011.174050000001</v>
      </c>
      <c r="L18" s="114">
        <v>178257.16855</v>
      </c>
      <c r="M18" s="114">
        <v>-127158.73</v>
      </c>
      <c r="N18" s="114">
        <v>-6846.9640900000004</v>
      </c>
      <c r="O18" s="114">
        <v>-13221.723759999999</v>
      </c>
      <c r="P18" s="114">
        <v>-280564.78999999998</v>
      </c>
      <c r="Q18" s="114">
        <v>90191.044219999996</v>
      </c>
      <c r="R18" s="117">
        <f>SUM(G18:Q18)</f>
        <v>5004909.5185882701</v>
      </c>
      <c r="S18" s="114"/>
      <c r="T18" s="114"/>
      <c r="U18" s="118">
        <f t="shared" si="3"/>
        <v>0</v>
      </c>
      <c r="V18" s="118">
        <f t="shared" si="4"/>
        <v>0</v>
      </c>
      <c r="W18" s="118">
        <f t="shared" si="5"/>
        <v>0</v>
      </c>
    </row>
    <row r="19" spans="1:24" x14ac:dyDescent="0.2">
      <c r="A19" s="106" t="s">
        <v>226</v>
      </c>
      <c r="B19" s="106" t="s">
        <v>154</v>
      </c>
      <c r="C19" s="348">
        <v>74773537.134971082</v>
      </c>
      <c r="D19" s="348">
        <v>7547127.8200000003</v>
      </c>
      <c r="E19" s="115">
        <f t="shared" si="6"/>
        <v>0.10093313903790516</v>
      </c>
      <c r="F19" s="348">
        <v>72045794</v>
      </c>
      <c r="G19" s="116">
        <f t="shared" si="1"/>
        <v>7271808.1428982727</v>
      </c>
      <c r="H19" s="114">
        <v>0</v>
      </c>
      <c r="I19" s="114">
        <v>0</v>
      </c>
      <c r="J19" s="114">
        <v>0</v>
      </c>
      <c r="K19" s="114">
        <v>93779.391231401154</v>
      </c>
      <c r="L19" s="114">
        <v>315560.57772</v>
      </c>
      <c r="M19" s="114">
        <v>-194523.65</v>
      </c>
      <c r="N19" s="114">
        <v>-11527.32704</v>
      </c>
      <c r="O19" s="114">
        <v>-19452.364379999999</v>
      </c>
      <c r="P19" s="114">
        <v>0</v>
      </c>
      <c r="Q19" s="114">
        <v>148414.33564</v>
      </c>
      <c r="R19" s="117">
        <f t="shared" si="2"/>
        <v>7604059.1060696738</v>
      </c>
      <c r="S19" s="114"/>
      <c r="T19" s="114"/>
      <c r="U19" s="118">
        <f t="shared" si="3"/>
        <v>0</v>
      </c>
      <c r="V19" s="118">
        <f t="shared" si="4"/>
        <v>0</v>
      </c>
      <c r="W19" s="118">
        <f t="shared" si="5"/>
        <v>0</v>
      </c>
    </row>
    <row r="20" spans="1:24" x14ac:dyDescent="0.2">
      <c r="A20" s="106" t="s">
        <v>227</v>
      </c>
      <c r="B20" s="106" t="s">
        <v>156</v>
      </c>
      <c r="C20" s="348">
        <v>351288.14999999997</v>
      </c>
      <c r="D20" s="348">
        <v>70216.179999999993</v>
      </c>
      <c r="E20" s="115">
        <f t="shared" si="6"/>
        <v>0.19988200569817113</v>
      </c>
      <c r="F20" s="348">
        <v>199957</v>
      </c>
      <c r="G20" s="116">
        <f t="shared" si="1"/>
        <v>39967.806213389202</v>
      </c>
      <c r="H20" s="114">
        <v>0</v>
      </c>
      <c r="I20" s="114">
        <v>0</v>
      </c>
      <c r="J20" s="114">
        <v>0</v>
      </c>
      <c r="K20" s="114">
        <v>591.87271999999996</v>
      </c>
      <c r="L20" s="114">
        <v>1577.6607300000003</v>
      </c>
      <c r="M20" s="114">
        <v>-675.85</v>
      </c>
      <c r="N20" s="114">
        <v>-63.986240000000002</v>
      </c>
      <c r="O20" s="114">
        <v>-65.985810000000001</v>
      </c>
      <c r="P20" s="114">
        <v>-2920.51</v>
      </c>
      <c r="Q20" s="114">
        <v>601.87057000000004</v>
      </c>
      <c r="R20" s="117">
        <f t="shared" si="2"/>
        <v>39012.878183389206</v>
      </c>
      <c r="S20" s="114"/>
      <c r="T20" s="114"/>
      <c r="U20" s="118">
        <f t="shared" si="3"/>
        <v>0</v>
      </c>
      <c r="V20" s="118">
        <f t="shared" si="4"/>
        <v>0</v>
      </c>
      <c r="W20" s="118">
        <f t="shared" si="5"/>
        <v>0</v>
      </c>
    </row>
    <row r="21" spans="1:24" x14ac:dyDescent="0.2">
      <c r="A21" s="106" t="s">
        <v>228</v>
      </c>
      <c r="B21" s="106" t="s">
        <v>157</v>
      </c>
      <c r="C21" s="348">
        <v>100441128.37470125</v>
      </c>
      <c r="D21" s="348">
        <v>4429994.87</v>
      </c>
      <c r="E21" s="115">
        <f t="shared" si="6"/>
        <v>4.4105387321751864E-2</v>
      </c>
      <c r="F21" s="348">
        <v>92054702</v>
      </c>
      <c r="G21" s="116">
        <f t="shared" si="1"/>
        <v>4060108.286498446</v>
      </c>
      <c r="H21" s="114">
        <v>0</v>
      </c>
      <c r="I21" s="114">
        <v>0</v>
      </c>
      <c r="J21" s="114">
        <v>0</v>
      </c>
      <c r="K21" s="114">
        <v>44040.864660969171</v>
      </c>
      <c r="L21" s="114">
        <v>212646.36162000001</v>
      </c>
      <c r="M21" s="114">
        <v>-130717.68</v>
      </c>
      <c r="N21" s="114">
        <v>-7364.3761600000007</v>
      </c>
      <c r="O21" s="114">
        <v>-12887.65828</v>
      </c>
      <c r="P21" s="114">
        <v>0</v>
      </c>
      <c r="Q21" s="114">
        <v>115068.3775</v>
      </c>
      <c r="R21" s="117">
        <f t="shared" si="2"/>
        <v>4280894.1758394148</v>
      </c>
      <c r="S21" s="114"/>
      <c r="T21" s="114"/>
      <c r="U21" s="118">
        <f t="shared" si="3"/>
        <v>0</v>
      </c>
      <c r="V21" s="118">
        <f t="shared" si="4"/>
        <v>0</v>
      </c>
      <c r="W21" s="118">
        <f t="shared" si="5"/>
        <v>0</v>
      </c>
    </row>
    <row r="22" spans="1:24" x14ac:dyDescent="0.2">
      <c r="A22" s="106" t="s">
        <v>229</v>
      </c>
      <c r="C22" s="349">
        <v>37056427.854413897</v>
      </c>
      <c r="D22" s="349">
        <v>1757519.5213237838</v>
      </c>
      <c r="E22" s="119">
        <f t="shared" si="6"/>
        <v>4.7428195945617584E-2</v>
      </c>
      <c r="F22" s="349">
        <v>32366771</v>
      </c>
      <c r="G22" s="116">
        <f t="shared" si="1"/>
        <v>1535097.5571149327</v>
      </c>
      <c r="H22" s="114">
        <v>0</v>
      </c>
      <c r="I22" s="114">
        <v>0</v>
      </c>
      <c r="J22" s="114">
        <v>0</v>
      </c>
      <c r="K22" s="114">
        <v>0</v>
      </c>
      <c r="L22" s="114">
        <v>94187.303609999988</v>
      </c>
      <c r="M22" s="114">
        <v>-23951.410540000001</v>
      </c>
      <c r="N22" s="114">
        <v>-3560.3448100000001</v>
      </c>
      <c r="O22" s="114">
        <v>-2265.6739699999998</v>
      </c>
      <c r="P22" s="114">
        <v>0</v>
      </c>
      <c r="Q22" s="114">
        <v>49197.49192</v>
      </c>
      <c r="R22" s="117">
        <f t="shared" si="2"/>
        <v>1648704.9233249328</v>
      </c>
      <c r="S22" s="117"/>
      <c r="T22" s="117"/>
      <c r="U22" s="118">
        <f t="shared" si="3"/>
        <v>0</v>
      </c>
      <c r="V22" s="118">
        <f t="shared" si="4"/>
        <v>0</v>
      </c>
      <c r="W22" s="118">
        <f t="shared" si="5"/>
        <v>0</v>
      </c>
    </row>
    <row r="23" spans="1:24" x14ac:dyDescent="0.2">
      <c r="A23" s="106" t="s">
        <v>23</v>
      </c>
      <c r="C23" s="120">
        <f>SUM(C10:C22)</f>
        <v>1191304269.0992641</v>
      </c>
      <c r="D23" s="121">
        <f>SUM(D10:D22)</f>
        <v>527484842.41873384</v>
      </c>
      <c r="E23" s="115">
        <f t="shared" si="6"/>
        <v>0.44277927654667182</v>
      </c>
      <c r="F23" s="120">
        <f>SUM(F10:F22)</f>
        <v>1169815178</v>
      </c>
      <c r="G23" s="121">
        <f>SUM(G10:G22)</f>
        <v>532470003.55221444</v>
      </c>
      <c r="H23" s="121">
        <f t="shared" ref="H23:J23" si="7">SUM(H10:H22)</f>
        <v>322670493.05000007</v>
      </c>
      <c r="I23" s="121">
        <f t="shared" si="7"/>
        <v>8358841.0899999989</v>
      </c>
      <c r="J23" s="121">
        <f t="shared" si="7"/>
        <v>20588381.039009999</v>
      </c>
      <c r="K23" s="121">
        <f>SUM(K10:K22)</f>
        <v>6106768.2470881352</v>
      </c>
      <c r="L23" s="121">
        <f>SUM(L10:L22)</f>
        <v>18627068.864469998</v>
      </c>
      <c r="M23" s="121">
        <f>SUM(M10:M22)</f>
        <v>-12958559.360539999</v>
      </c>
      <c r="N23" s="121">
        <f>SUM(N10:N22)</f>
        <v>-643519.37578000012</v>
      </c>
      <c r="O23" s="121">
        <f>SUM(O10:O22)</f>
        <v>-1285822.3452499998</v>
      </c>
      <c r="P23" s="121">
        <f t="shared" ref="P23:Q23" si="8">SUM(P10:P22)</f>
        <v>4740603.5</v>
      </c>
      <c r="Q23" s="121">
        <f t="shared" si="8"/>
        <v>6423096.8101100009</v>
      </c>
      <c r="R23" s="122">
        <f>SUM(R10:R22)</f>
        <v>905097355.07132268</v>
      </c>
      <c r="S23" s="122">
        <f t="shared" ref="S23:T23" si="9">SUM(S10:S22)</f>
        <v>32599371.860000007</v>
      </c>
      <c r="T23" s="122">
        <f t="shared" si="9"/>
        <v>37354844.260000005</v>
      </c>
      <c r="U23" s="123">
        <f>S23/R23</f>
        <v>3.60175307963762E-2</v>
      </c>
      <c r="V23" s="123">
        <f t="shared" si="4"/>
        <v>4.127163122364489E-2</v>
      </c>
      <c r="W23" s="123">
        <f t="shared" si="5"/>
        <v>7.7289162020021077E-2</v>
      </c>
    </row>
    <row r="24" spans="1:24" s="131" customFormat="1" x14ac:dyDescent="0.2">
      <c r="A24" s="124"/>
      <c r="B24" s="125"/>
      <c r="C24" s="348"/>
      <c r="D24" s="348"/>
      <c r="E24" s="126"/>
      <c r="F24" s="127"/>
      <c r="G24" s="128"/>
      <c r="H24" s="127"/>
      <c r="I24" s="127"/>
      <c r="J24" s="127"/>
      <c r="K24" s="126"/>
      <c r="L24" s="126"/>
      <c r="M24" s="126"/>
      <c r="N24" s="126"/>
      <c r="O24" s="127"/>
      <c r="P24" s="126"/>
      <c r="Q24" s="126"/>
      <c r="R24" s="126"/>
      <c r="S24" s="126"/>
      <c r="T24" s="126"/>
      <c r="U24" s="130"/>
      <c r="V24" s="130"/>
      <c r="W24" s="130"/>
    </row>
    <row r="25" spans="1:24" s="131" customFormat="1" x14ac:dyDescent="0.2">
      <c r="A25" s="124" t="s">
        <v>290</v>
      </c>
      <c r="B25" s="124"/>
      <c r="C25" s="348">
        <v>319358</v>
      </c>
      <c r="D25" s="348">
        <v>4612100.68</v>
      </c>
      <c r="E25" s="132">
        <f>D25/C25</f>
        <v>14.441788463104102</v>
      </c>
      <c r="F25" s="348">
        <v>279322</v>
      </c>
      <c r="G25" s="116">
        <f>E25*F25</f>
        <v>4033909.2370911636</v>
      </c>
      <c r="H25" s="232">
        <v>0</v>
      </c>
      <c r="I25" s="233">
        <v>0</v>
      </c>
      <c r="J25" s="233">
        <v>0</v>
      </c>
      <c r="K25" s="114">
        <v>0</v>
      </c>
      <c r="L25" s="114">
        <v>142454.22</v>
      </c>
      <c r="M25" s="114">
        <v>-44691.520000000004</v>
      </c>
      <c r="N25" s="114">
        <v>0</v>
      </c>
      <c r="O25" s="114">
        <v>-5586.4400000000005</v>
      </c>
      <c r="P25" s="114">
        <v>0</v>
      </c>
      <c r="Q25" s="133">
        <v>0</v>
      </c>
      <c r="R25" s="117">
        <f>SUM(G25:Q25)</f>
        <v>4126085.4970911639</v>
      </c>
      <c r="S25" s="117"/>
      <c r="T25" s="117"/>
      <c r="U25" s="118">
        <f>S25/R25</f>
        <v>0</v>
      </c>
      <c r="V25" s="118">
        <f t="shared" si="4"/>
        <v>0</v>
      </c>
      <c r="W25" s="118">
        <f t="shared" si="5"/>
        <v>0</v>
      </c>
      <c r="X25" s="134"/>
    </row>
    <row r="26" spans="1:24" s="131" customFormat="1" x14ac:dyDescent="0.2">
      <c r="A26" s="135" t="s">
        <v>23</v>
      </c>
      <c r="B26" s="135"/>
      <c r="C26" s="136"/>
      <c r="D26" s="137">
        <f>D23+D25</f>
        <v>532096943.09873384</v>
      </c>
      <c r="E26" s="138"/>
      <c r="F26" s="138"/>
      <c r="G26" s="137">
        <f>G23+G25</f>
        <v>536503912.78930563</v>
      </c>
      <c r="H26" s="137">
        <f t="shared" ref="H26:J26" si="10">H23+H25</f>
        <v>322670493.05000007</v>
      </c>
      <c r="I26" s="137">
        <f t="shared" si="10"/>
        <v>8358841.0899999989</v>
      </c>
      <c r="J26" s="137">
        <f t="shared" si="10"/>
        <v>20588381.039009999</v>
      </c>
      <c r="K26" s="137">
        <f>K23+K25</f>
        <v>6106768.2470881352</v>
      </c>
      <c r="L26" s="137">
        <f>L23+L25</f>
        <v>18769523.084469996</v>
      </c>
      <c r="M26" s="137">
        <f>M23+M25</f>
        <v>-13003250.880539998</v>
      </c>
      <c r="N26" s="137">
        <f>N23+N25</f>
        <v>-643519.37578000012</v>
      </c>
      <c r="O26" s="137">
        <f>O23+O25</f>
        <v>-1291408.7852499997</v>
      </c>
      <c r="P26" s="137">
        <f t="shared" ref="P26:T26" si="11">P23+P25</f>
        <v>4740603.5</v>
      </c>
      <c r="Q26" s="137">
        <f t="shared" si="11"/>
        <v>6423096.8101100009</v>
      </c>
      <c r="R26" s="137">
        <f t="shared" si="11"/>
        <v>909223440.56841385</v>
      </c>
      <c r="S26" s="137">
        <f t="shared" si="11"/>
        <v>32599371.860000007</v>
      </c>
      <c r="T26" s="137">
        <f t="shared" si="11"/>
        <v>37354844.260000005</v>
      </c>
      <c r="U26" s="123">
        <f t="shared" ref="U26:U40" si="12">S26/R26</f>
        <v>3.585408207208126E-2</v>
      </c>
      <c r="V26" s="123">
        <f t="shared" ref="V26:V40" si="13">T26/R26</f>
        <v>4.1084339221002811E-2</v>
      </c>
      <c r="W26" s="123">
        <f t="shared" si="5"/>
        <v>7.6938421293084064E-2</v>
      </c>
    </row>
    <row r="27" spans="1:24" x14ac:dyDescent="0.2">
      <c r="C27" s="139"/>
      <c r="D27" s="116"/>
      <c r="K27" s="116"/>
      <c r="N27" s="116"/>
      <c r="O27" s="116"/>
      <c r="P27" s="116"/>
      <c r="R27" s="116"/>
      <c r="S27" s="116"/>
      <c r="T27" s="116"/>
      <c r="U27" s="118"/>
      <c r="V27" s="118"/>
      <c r="W27" s="118"/>
    </row>
    <row r="28" spans="1:24" x14ac:dyDescent="0.2">
      <c r="C28" s="139"/>
      <c r="D28" s="116"/>
      <c r="F28" s="139"/>
      <c r="K28" s="116"/>
      <c r="O28" s="116"/>
      <c r="P28" s="116"/>
      <c r="R28" s="116"/>
      <c r="S28" s="116"/>
      <c r="T28" s="116"/>
      <c r="U28" s="118"/>
      <c r="V28" s="118"/>
      <c r="W28" s="118"/>
    </row>
    <row r="29" spans="1:24" s="131" customFormat="1" x14ac:dyDescent="0.2">
      <c r="A29" s="140" t="s">
        <v>230</v>
      </c>
      <c r="B29" s="140"/>
      <c r="C29" s="136"/>
      <c r="D29" s="141"/>
      <c r="U29" s="130"/>
      <c r="V29" s="130"/>
      <c r="W29" s="130"/>
    </row>
    <row r="30" spans="1:24" s="131" customFormat="1" x14ac:dyDescent="0.2">
      <c r="A30" s="135" t="s">
        <v>192</v>
      </c>
      <c r="B30" s="135"/>
      <c r="C30" s="142">
        <f>C10+C11</f>
        <v>609257701.15931809</v>
      </c>
      <c r="D30" s="143">
        <f>D10+D11</f>
        <v>369414658.35868043</v>
      </c>
      <c r="E30" s="138"/>
      <c r="G30" s="143">
        <f>G10+G11</f>
        <v>378345230.00266391</v>
      </c>
      <c r="K30" s="143"/>
      <c r="O30" s="143"/>
      <c r="P30" s="143"/>
      <c r="R30" s="143">
        <f>R10+R11</f>
        <v>632139067.63538384</v>
      </c>
      <c r="S30" s="116">
        <f>SUM(S10:S11)</f>
        <v>21933123.890000008</v>
      </c>
      <c r="T30" s="116">
        <f>SUM(T10:T11)</f>
        <v>24628745.379999999</v>
      </c>
      <c r="U30" s="118">
        <f t="shared" si="12"/>
        <v>3.4696675166817841E-2</v>
      </c>
      <c r="V30" s="118">
        <f t="shared" si="13"/>
        <v>3.8960960714115832E-2</v>
      </c>
      <c r="W30" s="118">
        <f t="shared" si="5"/>
        <v>7.3657635880933672E-2</v>
      </c>
    </row>
    <row r="31" spans="1:24" s="131" customFormat="1" x14ac:dyDescent="0.2">
      <c r="A31" s="144" t="s">
        <v>231</v>
      </c>
      <c r="B31" s="144"/>
      <c r="C31" s="142">
        <f>C12+C17</f>
        <v>234176518.05324447</v>
      </c>
      <c r="D31" s="143">
        <f>D12+D17</f>
        <v>117966594.08000001</v>
      </c>
      <c r="E31" s="145"/>
      <c r="G31" s="143">
        <f>G12+G17</f>
        <v>116680799.05347835</v>
      </c>
      <c r="H31" s="146"/>
      <c r="I31" s="146"/>
      <c r="J31" s="146"/>
      <c r="K31" s="143"/>
      <c r="M31" s="146"/>
      <c r="O31" s="143"/>
      <c r="P31" s="143"/>
      <c r="Q31" s="146"/>
      <c r="R31" s="143">
        <f>R12+R17</f>
        <v>203799810.24785835</v>
      </c>
      <c r="S31" s="116">
        <f t="shared" ref="S31:T35" si="14">SUM(S12,S17)</f>
        <v>8340152.6599999964</v>
      </c>
      <c r="T31" s="116">
        <f t="shared" si="14"/>
        <v>9106770.4100000001</v>
      </c>
      <c r="U31" s="118">
        <f t="shared" si="12"/>
        <v>4.0923260182906082E-2</v>
      </c>
      <c r="V31" s="118">
        <f t="shared" si="13"/>
        <v>4.4684881693091268E-2</v>
      </c>
      <c r="W31" s="118">
        <f t="shared" si="5"/>
        <v>8.5608141875997357E-2</v>
      </c>
    </row>
    <row r="32" spans="1:24" s="131" customFormat="1" x14ac:dyDescent="0.2">
      <c r="A32" s="135" t="s">
        <v>232</v>
      </c>
      <c r="B32" s="135"/>
      <c r="C32" s="142">
        <f t="shared" ref="C32:D35" si="15">C13+C18</f>
        <v>86328991.912539363</v>
      </c>
      <c r="D32" s="143">
        <f t="shared" si="15"/>
        <v>21189370.488729604</v>
      </c>
      <c r="E32" s="145"/>
      <c r="G32" s="143">
        <f>G13+G18</f>
        <v>21603908.993395895</v>
      </c>
      <c r="H32" s="146"/>
      <c r="I32" s="146"/>
      <c r="J32" s="146"/>
      <c r="K32" s="143"/>
      <c r="M32" s="146"/>
      <c r="O32" s="143"/>
      <c r="P32" s="143"/>
      <c r="Q32" s="146"/>
      <c r="R32" s="143">
        <f>R13+R18</f>
        <v>43406935.591085896</v>
      </c>
      <c r="S32" s="116">
        <f t="shared" si="14"/>
        <v>1565500.8599999994</v>
      </c>
      <c r="T32" s="116">
        <f t="shared" si="14"/>
        <v>2506097.85</v>
      </c>
      <c r="U32" s="118">
        <f t="shared" si="12"/>
        <v>3.6065684865381115E-2</v>
      </c>
      <c r="V32" s="118">
        <f t="shared" si="13"/>
        <v>5.7734963684343929E-2</v>
      </c>
      <c r="W32" s="118">
        <f t="shared" si="5"/>
        <v>9.3800648549725044E-2</v>
      </c>
    </row>
    <row r="33" spans="1:23" s="131" customFormat="1" x14ac:dyDescent="0.2">
      <c r="A33" s="135" t="s">
        <v>233</v>
      </c>
      <c r="B33" s="135"/>
      <c r="C33" s="142">
        <f t="shared" si="15"/>
        <v>90957971.203620166</v>
      </c>
      <c r="D33" s="143">
        <f t="shared" si="15"/>
        <v>9259144.2300000004</v>
      </c>
      <c r="E33" s="145"/>
      <c r="G33" s="143">
        <f>G14+G19</f>
        <v>8314209.5647249511</v>
      </c>
      <c r="H33" s="146"/>
      <c r="I33" s="146"/>
      <c r="J33" s="146"/>
      <c r="K33" s="143"/>
      <c r="M33" s="146"/>
      <c r="O33" s="143"/>
      <c r="P33" s="143"/>
      <c r="Q33" s="146"/>
      <c r="R33" s="143">
        <f>R14+R19</f>
        <v>11843160.117744438</v>
      </c>
      <c r="S33" s="116">
        <f t="shared" si="14"/>
        <v>170676</v>
      </c>
      <c r="T33" s="116">
        <f t="shared" si="14"/>
        <v>376531.77</v>
      </c>
      <c r="U33" s="118">
        <f t="shared" si="12"/>
        <v>1.4411356285243376E-2</v>
      </c>
      <c r="V33" s="118">
        <f t="shared" si="13"/>
        <v>3.179318410428715E-2</v>
      </c>
      <c r="W33" s="118">
        <f t="shared" si="5"/>
        <v>4.6204540389530528E-2</v>
      </c>
    </row>
    <row r="34" spans="1:23" s="131" customFormat="1" x14ac:dyDescent="0.2">
      <c r="A34" s="135" t="s">
        <v>234</v>
      </c>
      <c r="B34" s="135"/>
      <c r="C34" s="142">
        <f t="shared" si="15"/>
        <v>9748488.4229263552</v>
      </c>
      <c r="D34" s="143">
        <f t="shared" si="15"/>
        <v>2062218.96</v>
      </c>
      <c r="E34" s="145"/>
      <c r="G34" s="143">
        <f>G15+G20</f>
        <v>1062207.2085047085</v>
      </c>
      <c r="H34" s="146"/>
      <c r="I34" s="146"/>
      <c r="J34" s="146"/>
      <c r="K34" s="147"/>
      <c r="M34" s="146"/>
      <c r="O34" s="147"/>
      <c r="P34" s="147"/>
      <c r="Q34" s="146"/>
      <c r="R34" s="143">
        <f>R15+R20</f>
        <v>2611690.359744709</v>
      </c>
      <c r="S34" s="116">
        <f t="shared" si="14"/>
        <v>163912.60000000009</v>
      </c>
      <c r="T34" s="116">
        <f t="shared" si="14"/>
        <v>185227.5</v>
      </c>
      <c r="U34" s="118">
        <f t="shared" si="12"/>
        <v>6.2761115378173096E-2</v>
      </c>
      <c r="V34" s="118">
        <f t="shared" si="13"/>
        <v>7.092245805820023E-2</v>
      </c>
      <c r="W34" s="118">
        <f t="shared" si="5"/>
        <v>0.13368357343637333</v>
      </c>
    </row>
    <row r="35" spans="1:23" s="131" customFormat="1" x14ac:dyDescent="0.2">
      <c r="A35" s="124" t="s">
        <v>235</v>
      </c>
      <c r="B35" s="124"/>
      <c r="C35" s="142">
        <f t="shared" si="15"/>
        <v>123778170.49320194</v>
      </c>
      <c r="D35" s="143">
        <f t="shared" si="15"/>
        <v>5835336.7800000003</v>
      </c>
      <c r="E35" s="145"/>
      <c r="F35" s="138"/>
      <c r="G35" s="143">
        <f>G16+G21</f>
        <v>4928551.1723317895</v>
      </c>
      <c r="H35" s="145"/>
      <c r="I35" s="145"/>
      <c r="J35" s="145"/>
      <c r="K35" s="147"/>
      <c r="M35" s="145"/>
      <c r="O35" s="147"/>
      <c r="P35" s="147"/>
      <c r="Q35" s="145"/>
      <c r="R35" s="143">
        <f>R16+R21</f>
        <v>9647986.1961804368</v>
      </c>
      <c r="S35" s="116">
        <f t="shared" si="14"/>
        <v>426005.84999999963</v>
      </c>
      <c r="T35" s="116">
        <f t="shared" si="14"/>
        <v>551471.35</v>
      </c>
      <c r="U35" s="118">
        <f t="shared" si="12"/>
        <v>4.4154898373367495E-2</v>
      </c>
      <c r="V35" s="118">
        <f t="shared" si="13"/>
        <v>5.7159218388840902E-2</v>
      </c>
      <c r="W35" s="118">
        <f t="shared" si="5"/>
        <v>0.10131411676220839</v>
      </c>
    </row>
    <row r="36" spans="1:23" s="131" customFormat="1" x14ac:dyDescent="0.2">
      <c r="A36" s="148" t="s">
        <v>229</v>
      </c>
      <c r="B36" s="124"/>
      <c r="C36" s="142">
        <f>C22</f>
        <v>37056427.854413897</v>
      </c>
      <c r="D36" s="143">
        <f>D22</f>
        <v>1757519.5213237838</v>
      </c>
      <c r="E36" s="145"/>
      <c r="F36" s="138"/>
      <c r="G36" s="143">
        <f>G22</f>
        <v>1535097.5571149327</v>
      </c>
      <c r="H36" s="145"/>
      <c r="I36" s="145"/>
      <c r="J36" s="145"/>
      <c r="K36" s="147"/>
      <c r="M36" s="145"/>
      <c r="O36" s="147"/>
      <c r="P36" s="147"/>
      <c r="Q36" s="145"/>
      <c r="R36" s="143">
        <f>R22</f>
        <v>1648704.9233249328</v>
      </c>
      <c r="S36" s="116">
        <f>S22</f>
        <v>0</v>
      </c>
      <c r="T36" s="116">
        <f>T22</f>
        <v>0</v>
      </c>
      <c r="U36" s="118">
        <f t="shared" si="12"/>
        <v>0</v>
      </c>
      <c r="V36" s="118">
        <f t="shared" si="13"/>
        <v>0</v>
      </c>
      <c r="W36" s="118">
        <f t="shared" si="5"/>
        <v>0</v>
      </c>
    </row>
    <row r="37" spans="1:23" s="131" customFormat="1" x14ac:dyDescent="0.2">
      <c r="A37" s="149" t="s">
        <v>139</v>
      </c>
      <c r="B37" s="149"/>
      <c r="C37" s="150">
        <f>SUM(C30:C36)</f>
        <v>1191304269.0992644</v>
      </c>
      <c r="D37" s="151">
        <f>SUM(D30:D36)</f>
        <v>527484842.41873378</v>
      </c>
      <c r="E37" s="138"/>
      <c r="F37" s="138"/>
      <c r="G37" s="151">
        <f>SUM(G30:G36)</f>
        <v>532470003.55221456</v>
      </c>
      <c r="H37" s="138"/>
      <c r="I37" s="138"/>
      <c r="J37" s="145"/>
      <c r="K37" s="147"/>
      <c r="M37" s="145"/>
      <c r="O37" s="147"/>
      <c r="P37" s="147"/>
      <c r="Q37" s="145"/>
      <c r="R37" s="151">
        <f>SUM(R30:R36)</f>
        <v>905097355.07132256</v>
      </c>
      <c r="S37" s="151">
        <f>SUM(S30:S36)</f>
        <v>32599371.860000007</v>
      </c>
      <c r="T37" s="151">
        <f>SUM(T30:T36)</f>
        <v>37354844.260000005</v>
      </c>
      <c r="U37" s="123">
        <f t="shared" si="12"/>
        <v>3.60175307963762E-2</v>
      </c>
      <c r="V37" s="123">
        <f t="shared" si="13"/>
        <v>4.1271631223644897E-2</v>
      </c>
      <c r="W37" s="123">
        <f t="shared" si="5"/>
        <v>7.728916202002109E-2</v>
      </c>
    </row>
    <row r="38" spans="1:23" s="131" customFormat="1" x14ac:dyDescent="0.2">
      <c r="A38" s="124"/>
      <c r="B38" s="124"/>
      <c r="C38" s="142"/>
      <c r="D38" s="143"/>
      <c r="E38" s="138"/>
      <c r="F38" s="138"/>
      <c r="G38" s="143"/>
      <c r="H38" s="138"/>
      <c r="I38" s="138"/>
      <c r="J38" s="145"/>
      <c r="K38" s="147"/>
      <c r="M38" s="145"/>
      <c r="O38" s="147"/>
      <c r="P38" s="147"/>
      <c r="Q38" s="145"/>
      <c r="R38" s="143"/>
      <c r="S38" s="143"/>
      <c r="T38" s="143"/>
      <c r="U38" s="118"/>
      <c r="V38" s="118"/>
      <c r="W38" s="118"/>
    </row>
    <row r="39" spans="1:23" s="131" customFormat="1" x14ac:dyDescent="0.2">
      <c r="A39" s="124" t="s">
        <v>257</v>
      </c>
      <c r="B39" s="124"/>
      <c r="C39" s="142"/>
      <c r="D39" s="143">
        <f>D25</f>
        <v>4612100.68</v>
      </c>
      <c r="E39" s="138"/>
      <c r="F39" s="138"/>
      <c r="G39" s="143">
        <f>G25</f>
        <v>4033909.2370911636</v>
      </c>
      <c r="H39" s="138"/>
      <c r="I39" s="138"/>
      <c r="J39" s="145"/>
      <c r="K39" s="147"/>
      <c r="M39" s="145"/>
      <c r="O39" s="147"/>
      <c r="P39" s="147"/>
      <c r="Q39" s="145"/>
      <c r="R39" s="143">
        <f>R25</f>
        <v>4126085.4970911639</v>
      </c>
      <c r="S39" s="116">
        <f>S25</f>
        <v>0</v>
      </c>
      <c r="T39" s="116">
        <f>T25</f>
        <v>0</v>
      </c>
      <c r="U39" s="118">
        <f t="shared" si="12"/>
        <v>0</v>
      </c>
      <c r="V39" s="118">
        <f t="shared" si="13"/>
        <v>0</v>
      </c>
      <c r="W39" s="118">
        <f t="shared" si="5"/>
        <v>0</v>
      </c>
    </row>
    <row r="40" spans="1:23" s="138" customFormat="1" x14ac:dyDescent="0.2">
      <c r="A40" s="135" t="s">
        <v>23</v>
      </c>
      <c r="B40" s="135"/>
      <c r="C40" s="150">
        <f>C39+C37</f>
        <v>1191304269.0992644</v>
      </c>
      <c r="D40" s="151">
        <f>D39+D37</f>
        <v>532096943.09873378</v>
      </c>
      <c r="F40" s="131"/>
      <c r="G40" s="151">
        <f>G39+G37</f>
        <v>536503912.78930575</v>
      </c>
      <c r="K40" s="147"/>
      <c r="O40" s="147"/>
      <c r="P40" s="147"/>
      <c r="R40" s="151">
        <f>R39+R37</f>
        <v>909223440.56841373</v>
      </c>
      <c r="S40" s="151">
        <f>S39+S37</f>
        <v>32599371.860000007</v>
      </c>
      <c r="T40" s="151">
        <f>T39+T37</f>
        <v>37354844.260000005</v>
      </c>
      <c r="U40" s="123">
        <f t="shared" si="12"/>
        <v>3.585408207208126E-2</v>
      </c>
      <c r="V40" s="123">
        <f t="shared" si="13"/>
        <v>4.1084339221002818E-2</v>
      </c>
      <c r="W40" s="123">
        <f t="shared" si="5"/>
        <v>7.6938421293084078E-2</v>
      </c>
    </row>
    <row r="41" spans="1:23" s="131" customFormat="1" x14ac:dyDescent="0.2">
      <c r="A41" s="138"/>
      <c r="B41" s="138"/>
      <c r="C41" s="138"/>
      <c r="D41" s="138"/>
      <c r="E41" s="138"/>
      <c r="H41" s="146"/>
      <c r="K41" s="138"/>
      <c r="M41" s="138"/>
      <c r="O41" s="138"/>
      <c r="P41" s="138"/>
      <c r="Q41" s="138"/>
      <c r="R41" s="138"/>
      <c r="S41" s="138"/>
      <c r="T41" s="138"/>
    </row>
    <row r="42" spans="1:23" x14ac:dyDescent="0.2">
      <c r="A42" s="348" t="s">
        <v>413</v>
      </c>
      <c r="C42" s="139"/>
      <c r="D42" s="139"/>
      <c r="G42" s="153"/>
      <c r="K42" s="139"/>
      <c r="O42" s="139"/>
      <c r="P42" s="139"/>
      <c r="R42" s="139"/>
      <c r="S42" s="139"/>
      <c r="T42" s="139"/>
    </row>
    <row r="43" spans="1:23" x14ac:dyDescent="0.2">
      <c r="A43" s="348" t="s">
        <v>414</v>
      </c>
      <c r="C43" s="139"/>
      <c r="D43" s="139"/>
      <c r="K43" s="139"/>
      <c r="O43" s="139"/>
      <c r="P43" s="139"/>
      <c r="R43" s="139"/>
      <c r="S43" s="139"/>
      <c r="T43" s="139"/>
    </row>
    <row r="44" spans="1:23" x14ac:dyDescent="0.2">
      <c r="A44" s="348" t="s">
        <v>415</v>
      </c>
    </row>
  </sheetData>
  <mergeCells count="4">
    <mergeCell ref="A1:U1"/>
    <mergeCell ref="A2:U2"/>
    <mergeCell ref="A4:U4"/>
    <mergeCell ref="A3:U3"/>
  </mergeCells>
  <printOptions horizontalCentered="1"/>
  <pageMargins left="0.7" right="0.7" top="0.75" bottom="0.75" header="0.3" footer="0.3"/>
  <pageSetup paperSize="5" scale="58" orientation="landscape" blackAndWhite="1" r:id="rId1"/>
  <headerFooter>
    <oddFooter>&amp;CPage# &amp;P of &amp;N&amp;R&amp;F
&amp;A</oddFooter>
  </headerFooter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3"/>
  <sheetViews>
    <sheetView workbookViewId="0">
      <selection activeCell="I21" sqref="I21"/>
    </sheetView>
  </sheetViews>
  <sheetFormatPr defaultColWidth="9.140625" defaultRowHeight="11.25" x14ac:dyDescent="0.2"/>
  <cols>
    <col min="1" max="1" width="4.140625" style="106" customWidth="1"/>
    <col min="2" max="2" width="12" style="106" bestFit="1" customWidth="1"/>
    <col min="3" max="3" width="6.7109375" style="106" bestFit="1" customWidth="1"/>
    <col min="4" max="4" width="12.85546875" style="106" bestFit="1" customWidth="1"/>
    <col min="5" max="6" width="8.42578125" style="106" bestFit="1" customWidth="1"/>
    <col min="7" max="7" width="11.5703125" style="106" bestFit="1" customWidth="1"/>
    <col min="8" max="8" width="12" style="106" bestFit="1" customWidth="1"/>
    <col min="9" max="9" width="10.7109375" style="106" bestFit="1" customWidth="1"/>
    <col min="10" max="10" width="6.28515625" style="3" bestFit="1" customWidth="1"/>
    <col min="11" max="11" width="14.42578125" style="3" customWidth="1"/>
    <col min="12" max="12" width="7.85546875" style="3" bestFit="1" customWidth="1"/>
    <col min="13" max="16384" width="9.140625" style="106"/>
  </cols>
  <sheetData>
    <row r="1" spans="1:12" x14ac:dyDescent="0.2">
      <c r="A1" s="613" t="str">
        <f>'Rates Summary '!B1</f>
        <v>Puget Sound Energy</v>
      </c>
      <c r="B1" s="613"/>
      <c r="C1" s="613"/>
      <c r="D1" s="613"/>
      <c r="E1" s="613"/>
      <c r="F1" s="613"/>
      <c r="G1" s="613"/>
      <c r="H1" s="613"/>
      <c r="J1" s="106"/>
      <c r="K1" s="106"/>
      <c r="L1" s="106"/>
    </row>
    <row r="2" spans="1:12" x14ac:dyDescent="0.2">
      <c r="A2" s="613" t="str">
        <f>'Rates Summary '!B2</f>
        <v>PGA Gas Cost Filing Proposed Effective November 1, 2020</v>
      </c>
      <c r="B2" s="613"/>
      <c r="C2" s="613"/>
      <c r="D2" s="613"/>
      <c r="E2" s="613"/>
      <c r="F2" s="613"/>
      <c r="G2" s="613"/>
      <c r="H2" s="613"/>
      <c r="J2" s="106"/>
      <c r="K2" s="106"/>
      <c r="L2" s="106"/>
    </row>
    <row r="3" spans="1:12" x14ac:dyDescent="0.2">
      <c r="A3" s="613" t="str">
        <f>'Rates Summary '!B3</f>
        <v>Calculation of Proposed Schedule 101 Rates</v>
      </c>
      <c r="B3" s="613"/>
      <c r="C3" s="613"/>
      <c r="D3" s="613"/>
      <c r="E3" s="613"/>
      <c r="F3" s="613"/>
      <c r="G3" s="613"/>
      <c r="H3" s="613"/>
      <c r="J3" s="106"/>
      <c r="K3" s="106"/>
      <c r="L3" s="106"/>
    </row>
    <row r="4" spans="1:12" x14ac:dyDescent="0.2">
      <c r="A4" s="615" t="s">
        <v>300</v>
      </c>
      <c r="B4" s="615"/>
      <c r="C4" s="615"/>
      <c r="D4" s="615"/>
      <c r="E4" s="615"/>
      <c r="F4" s="615"/>
      <c r="G4" s="615"/>
      <c r="H4" s="615"/>
      <c r="J4" s="106"/>
      <c r="K4" s="106"/>
      <c r="L4" s="106"/>
    </row>
    <row r="5" spans="1:12" s="227" customFormat="1" ht="11.25" customHeight="1" x14ac:dyDescent="0.2">
      <c r="A5" s="3"/>
      <c r="B5" s="3"/>
      <c r="C5" s="3"/>
      <c r="D5" s="3"/>
      <c r="E5" s="186"/>
      <c r="F5" s="186"/>
      <c r="G5" s="3"/>
      <c r="H5" s="3"/>
      <c r="I5" s="3"/>
      <c r="J5" s="3"/>
    </row>
    <row r="6" spans="1:12" s="227" customFormat="1" ht="11.25" customHeight="1" x14ac:dyDescent="0.2">
      <c r="A6" s="3"/>
      <c r="B6" s="580"/>
      <c r="C6" s="580"/>
      <c r="D6" s="580" t="s">
        <v>185</v>
      </c>
      <c r="E6" s="580" t="s">
        <v>60</v>
      </c>
      <c r="F6" s="580" t="s">
        <v>61</v>
      </c>
      <c r="G6" s="580" t="s">
        <v>185</v>
      </c>
      <c r="H6" s="580" t="s">
        <v>185</v>
      </c>
      <c r="I6" s="580" t="s">
        <v>398</v>
      </c>
      <c r="J6" s="580"/>
    </row>
    <row r="7" spans="1:12" x14ac:dyDescent="0.2">
      <c r="A7" s="3"/>
      <c r="B7" s="580"/>
      <c r="C7" s="580"/>
      <c r="D7" s="580" t="s">
        <v>186</v>
      </c>
      <c r="E7" s="580" t="s">
        <v>398</v>
      </c>
      <c r="F7" s="580" t="s">
        <v>398</v>
      </c>
      <c r="G7" s="580" t="s">
        <v>54</v>
      </c>
      <c r="H7" s="580" t="s">
        <v>54</v>
      </c>
      <c r="I7" s="580" t="s">
        <v>54</v>
      </c>
      <c r="J7" s="580" t="s">
        <v>62</v>
      </c>
      <c r="K7" s="106"/>
      <c r="L7" s="106"/>
    </row>
    <row r="8" spans="1:12" x14ac:dyDescent="0.2">
      <c r="A8" s="581"/>
      <c r="B8" s="582" t="s">
        <v>52</v>
      </c>
      <c r="C8" s="582" t="s">
        <v>326</v>
      </c>
      <c r="D8" s="583" t="s">
        <v>416</v>
      </c>
      <c r="E8" s="10" t="s">
        <v>36</v>
      </c>
      <c r="F8" s="10" t="s">
        <v>36</v>
      </c>
      <c r="G8" s="10" t="s">
        <v>142</v>
      </c>
      <c r="H8" s="10" t="s">
        <v>399</v>
      </c>
      <c r="I8" s="10" t="s">
        <v>37</v>
      </c>
      <c r="J8" s="10" t="s">
        <v>37</v>
      </c>
      <c r="K8" s="106"/>
      <c r="L8" s="106"/>
    </row>
    <row r="9" spans="1:12" x14ac:dyDescent="0.2">
      <c r="A9" s="584" t="s">
        <v>400</v>
      </c>
      <c r="B9" s="585"/>
      <c r="C9" s="584"/>
      <c r="D9" s="580"/>
      <c r="E9" s="580"/>
      <c r="F9" s="580"/>
      <c r="G9" s="586"/>
      <c r="H9" s="586"/>
      <c r="I9" s="580"/>
      <c r="J9" s="580"/>
      <c r="K9" s="106"/>
      <c r="L9" s="106"/>
    </row>
    <row r="10" spans="1:12" x14ac:dyDescent="0.2">
      <c r="A10" s="585"/>
      <c r="B10" s="587" t="s">
        <v>401</v>
      </c>
      <c r="C10" s="587" t="s">
        <v>402</v>
      </c>
      <c r="D10" s="588">
        <v>623977402</v>
      </c>
      <c r="E10" s="589">
        <v>0.34614</v>
      </c>
      <c r="F10" s="590">
        <f>'Rates Summary '!$E$51</f>
        <v>0.38129000000000002</v>
      </c>
      <c r="G10" s="591">
        <f>ROUND(E10*D10,2)</f>
        <v>215983537.93000001</v>
      </c>
      <c r="H10" s="591">
        <f>ROUND(F10*D10,2)</f>
        <v>237916343.61000001</v>
      </c>
      <c r="I10" s="26">
        <f>H10-G10</f>
        <v>21932805.680000007</v>
      </c>
      <c r="J10" s="28">
        <f>I10/G10</f>
        <v>0.10154850638250218</v>
      </c>
      <c r="K10" s="106"/>
      <c r="L10" s="106"/>
    </row>
    <row r="11" spans="1:12" x14ac:dyDescent="0.2">
      <c r="A11" s="585"/>
      <c r="B11" s="592"/>
      <c r="C11" s="592"/>
      <c r="D11" s="588"/>
      <c r="E11" s="593"/>
      <c r="F11" s="594"/>
      <c r="G11" s="591"/>
      <c r="H11" s="591"/>
      <c r="I11" s="26"/>
      <c r="J11" s="28"/>
      <c r="K11" s="106"/>
      <c r="L11" s="106"/>
    </row>
    <row r="12" spans="1:12" x14ac:dyDescent="0.2">
      <c r="A12" s="595" t="s">
        <v>403</v>
      </c>
      <c r="B12" s="585"/>
      <c r="C12" s="584"/>
      <c r="D12" s="588"/>
      <c r="E12" s="593"/>
      <c r="F12" s="594"/>
      <c r="G12" s="591"/>
      <c r="H12" s="591"/>
      <c r="I12" s="26"/>
      <c r="J12" s="28"/>
      <c r="K12" s="106"/>
      <c r="L12" s="106"/>
    </row>
    <row r="13" spans="1:12" x14ac:dyDescent="0.2">
      <c r="A13" s="585"/>
      <c r="B13" s="587" t="s">
        <v>401</v>
      </c>
      <c r="C13" s="596" t="s">
        <v>402</v>
      </c>
      <c r="D13" s="588">
        <v>9053</v>
      </c>
      <c r="E13" s="593">
        <v>0.34614</v>
      </c>
      <c r="F13" s="594">
        <f>'Rates Summary '!$F$51</f>
        <v>0.38129000000000002</v>
      </c>
      <c r="G13" s="591">
        <f>ROUND(E13*D13,2)</f>
        <v>3133.61</v>
      </c>
      <c r="H13" s="591">
        <f>ROUND(F13*D13,2)</f>
        <v>3451.82</v>
      </c>
      <c r="I13" s="26">
        <f>H13-G13</f>
        <v>318.21000000000004</v>
      </c>
      <c r="J13" s="28">
        <f>I13/G13</f>
        <v>0.10154741655789969</v>
      </c>
      <c r="K13" s="106"/>
      <c r="L13" s="106"/>
    </row>
    <row r="14" spans="1:12" x14ac:dyDescent="0.2">
      <c r="A14" s="585"/>
      <c r="B14" s="587"/>
      <c r="C14" s="587"/>
      <c r="D14" s="597"/>
      <c r="E14" s="593"/>
      <c r="F14" s="594"/>
      <c r="G14" s="591"/>
      <c r="H14" s="591"/>
      <c r="I14" s="26"/>
      <c r="J14" s="28"/>
      <c r="K14" s="106"/>
      <c r="L14" s="106"/>
    </row>
    <row r="15" spans="1:12" x14ac:dyDescent="0.2">
      <c r="A15" s="584" t="s">
        <v>404</v>
      </c>
      <c r="B15" s="585"/>
      <c r="C15" s="592"/>
      <c r="D15" s="597"/>
      <c r="E15" s="593"/>
      <c r="F15" s="594"/>
      <c r="G15" s="591"/>
      <c r="H15" s="591"/>
      <c r="I15" s="26"/>
      <c r="J15" s="28"/>
      <c r="K15" s="106"/>
      <c r="L15" s="106"/>
    </row>
    <row r="16" spans="1:12" x14ac:dyDescent="0.2">
      <c r="A16" s="585"/>
      <c r="B16" s="587" t="s">
        <v>401</v>
      </c>
      <c r="C16" s="587" t="s">
        <v>402</v>
      </c>
      <c r="D16" s="588">
        <v>231606572</v>
      </c>
      <c r="E16" s="589">
        <v>0.33714</v>
      </c>
      <c r="F16" s="590">
        <f>'Rates Summary '!$G$51</f>
        <v>0.37314999999999998</v>
      </c>
      <c r="G16" s="591">
        <f>ROUND(E16*D16,2)</f>
        <v>78083839.680000007</v>
      </c>
      <c r="H16" s="591">
        <f>ROUND(F16*D16,2)</f>
        <v>86423992.340000004</v>
      </c>
      <c r="I16" s="26">
        <f>H16-G16</f>
        <v>8340152.6599999964</v>
      </c>
      <c r="J16" s="28">
        <f>I16/G16</f>
        <v>0.10681022724009563</v>
      </c>
      <c r="K16" s="106"/>
      <c r="L16" s="106"/>
    </row>
    <row r="17" spans="1:12" x14ac:dyDescent="0.2">
      <c r="A17" s="585"/>
      <c r="B17" s="587"/>
      <c r="C17" s="587"/>
      <c r="D17" s="597"/>
      <c r="E17" s="593"/>
      <c r="F17" s="594"/>
      <c r="G17" s="591"/>
      <c r="H17" s="591"/>
      <c r="I17" s="26"/>
      <c r="J17" s="28"/>
      <c r="K17" s="106"/>
      <c r="L17" s="106"/>
    </row>
    <row r="18" spans="1:12" x14ac:dyDescent="0.2">
      <c r="A18" s="595" t="s">
        <v>405</v>
      </c>
      <c r="B18" s="585"/>
      <c r="C18" s="592"/>
      <c r="D18" s="597"/>
      <c r="E18" s="593"/>
      <c r="F18" s="594"/>
      <c r="G18" s="591"/>
      <c r="H18" s="591"/>
      <c r="I18" s="26"/>
      <c r="J18" s="28"/>
      <c r="K18" s="106"/>
      <c r="L18" s="106"/>
    </row>
    <row r="19" spans="1:12" x14ac:dyDescent="0.2">
      <c r="A19" s="585"/>
      <c r="B19" s="598" t="s">
        <v>406</v>
      </c>
      <c r="C19" s="587" t="s">
        <v>402</v>
      </c>
      <c r="D19" s="588">
        <v>64824052</v>
      </c>
      <c r="E19" s="589">
        <v>0.23941000000000001</v>
      </c>
      <c r="F19" s="590">
        <f>'Rates Summary '!$H$51</f>
        <v>0.26356000000000002</v>
      </c>
      <c r="G19" s="591">
        <f t="shared" ref="G19:G20" si="0">ROUND(E19*D19,2)</f>
        <v>15519526.289999999</v>
      </c>
      <c r="H19" s="591">
        <f t="shared" ref="H19:H20" si="1">ROUND(F19*D19,2)</f>
        <v>17085027.149999999</v>
      </c>
      <c r="I19" s="26">
        <f t="shared" ref="I19:I20" si="2">H19-G19</f>
        <v>1565500.8599999994</v>
      </c>
      <c r="J19" s="28">
        <f t="shared" ref="J19:J20" si="3">I19/G19</f>
        <v>0.10087297967391758</v>
      </c>
      <c r="K19" s="106"/>
      <c r="L19" s="106"/>
    </row>
    <row r="20" spans="1:12" x14ac:dyDescent="0.2">
      <c r="A20" s="585"/>
      <c r="B20" s="598" t="s">
        <v>407</v>
      </c>
      <c r="C20" s="587" t="s">
        <v>6</v>
      </c>
      <c r="D20" s="588">
        <v>4466417.6739999996</v>
      </c>
      <c r="E20" s="599">
        <v>1.05</v>
      </c>
      <c r="F20" s="600">
        <f>'Rates Summary '!$H$45</f>
        <v>1.05</v>
      </c>
      <c r="G20" s="591">
        <f t="shared" si="0"/>
        <v>4689738.5599999996</v>
      </c>
      <c r="H20" s="591">
        <f t="shared" si="1"/>
        <v>4689738.5599999996</v>
      </c>
      <c r="I20" s="26">
        <f t="shared" si="2"/>
        <v>0</v>
      </c>
      <c r="J20" s="28">
        <f t="shared" si="3"/>
        <v>0</v>
      </c>
      <c r="K20" s="106"/>
      <c r="L20" s="106"/>
    </row>
    <row r="21" spans="1:12" x14ac:dyDescent="0.2">
      <c r="A21" s="585"/>
      <c r="B21" s="598" t="s">
        <v>23</v>
      </c>
      <c r="C21" s="587"/>
      <c r="D21" s="597"/>
      <c r="E21" s="593"/>
      <c r="F21" s="594"/>
      <c r="G21" s="601">
        <f>SUM(G19:G20)</f>
        <v>20209264.849999998</v>
      </c>
      <c r="H21" s="601">
        <f t="shared" ref="H21:I21" si="4">SUM(H19:H20)</f>
        <v>21774765.709999997</v>
      </c>
      <c r="I21" s="601">
        <f t="shared" si="4"/>
        <v>1565500.8599999994</v>
      </c>
      <c r="J21" s="602">
        <f>I21/G21</f>
        <v>7.7464513015177774E-2</v>
      </c>
      <c r="K21" s="106"/>
      <c r="L21" s="106"/>
    </row>
    <row r="22" spans="1:12" x14ac:dyDescent="0.2">
      <c r="A22" s="585"/>
      <c r="B22" s="598"/>
      <c r="C22" s="587"/>
      <c r="D22" s="597"/>
      <c r="E22" s="593"/>
      <c r="F22" s="594"/>
      <c r="G22" s="591"/>
      <c r="H22" s="591"/>
      <c r="I22" s="26"/>
      <c r="J22" s="28"/>
      <c r="K22" s="106"/>
      <c r="L22" s="106"/>
    </row>
    <row r="23" spans="1:12" x14ac:dyDescent="0.2">
      <c r="A23" s="584" t="s">
        <v>408</v>
      </c>
      <c r="B23" s="585"/>
      <c r="C23" s="592"/>
      <c r="D23" s="597"/>
      <c r="E23" s="30"/>
      <c r="F23" s="594"/>
      <c r="G23" s="591"/>
      <c r="H23" s="591"/>
      <c r="I23" s="26"/>
      <c r="J23" s="391"/>
      <c r="K23" s="106"/>
      <c r="L23" s="106"/>
    </row>
    <row r="24" spans="1:12" x14ac:dyDescent="0.2">
      <c r="A24" s="585"/>
      <c r="B24" s="598" t="s">
        <v>406</v>
      </c>
      <c r="C24" s="587" t="s">
        <v>402</v>
      </c>
      <c r="D24" s="588">
        <v>9854273</v>
      </c>
      <c r="E24" s="589">
        <v>0.28332000000000002</v>
      </c>
      <c r="F24" s="590">
        <f>'Rates Summary '!$I$51</f>
        <v>0.30064000000000002</v>
      </c>
      <c r="G24" s="591">
        <f t="shared" ref="G24:G25" si="5">ROUND(E24*D24,2)</f>
        <v>2791912.63</v>
      </c>
      <c r="H24" s="591">
        <f t="shared" ref="H24:H25" si="6">ROUND(F24*D24,2)</f>
        <v>2962588.63</v>
      </c>
      <c r="I24" s="26">
        <f t="shared" ref="I24:I25" si="7">H24-G24</f>
        <v>170676</v>
      </c>
      <c r="J24" s="28">
        <f t="shared" ref="J24:J25" si="8">I24/G24</f>
        <v>6.1132285504220812E-2</v>
      </c>
      <c r="K24" s="106"/>
      <c r="L24" s="106"/>
    </row>
    <row r="25" spans="1:12" x14ac:dyDescent="0.2">
      <c r="A25" s="585"/>
      <c r="B25" s="598" t="s">
        <v>407</v>
      </c>
      <c r="C25" s="587" t="s">
        <v>6</v>
      </c>
      <c r="D25" s="588">
        <v>86412.906999999992</v>
      </c>
      <c r="E25" s="599">
        <v>1.05</v>
      </c>
      <c r="F25" s="600">
        <f>'Rates Summary '!$I$45</f>
        <v>1.05</v>
      </c>
      <c r="G25" s="591">
        <f t="shared" si="5"/>
        <v>90733.55</v>
      </c>
      <c r="H25" s="591">
        <f t="shared" si="6"/>
        <v>90733.55</v>
      </c>
      <c r="I25" s="26">
        <f t="shared" si="7"/>
        <v>0</v>
      </c>
      <c r="J25" s="28">
        <f t="shared" si="8"/>
        <v>0</v>
      </c>
      <c r="K25" s="106"/>
      <c r="L25" s="106"/>
    </row>
    <row r="26" spans="1:12" x14ac:dyDescent="0.2">
      <c r="A26" s="585"/>
      <c r="B26" s="592" t="s">
        <v>23</v>
      </c>
      <c r="C26" s="592"/>
      <c r="D26" s="597"/>
      <c r="E26" s="603"/>
      <c r="F26" s="604"/>
      <c r="G26" s="601">
        <f>SUM(G24:G25)</f>
        <v>2882646.1799999997</v>
      </c>
      <c r="H26" s="601">
        <f t="shared" ref="H26:I26" si="9">SUM(H24:H25)</f>
        <v>3053322.1799999997</v>
      </c>
      <c r="I26" s="601">
        <f t="shared" si="9"/>
        <v>170676</v>
      </c>
      <c r="J26" s="602">
        <f>I26/G26</f>
        <v>5.9208098858667429E-2</v>
      </c>
      <c r="K26" s="106"/>
      <c r="L26" s="106"/>
    </row>
    <row r="27" spans="1:12" x14ac:dyDescent="0.2">
      <c r="A27" s="585"/>
      <c r="B27" s="592"/>
      <c r="C27" s="592"/>
      <c r="D27" s="597"/>
      <c r="E27" s="603"/>
      <c r="F27" s="604"/>
      <c r="G27" s="591"/>
      <c r="H27" s="591"/>
      <c r="I27" s="26"/>
      <c r="J27" s="28"/>
      <c r="K27" s="106"/>
      <c r="L27" s="106"/>
    </row>
    <row r="28" spans="1:12" x14ac:dyDescent="0.2">
      <c r="A28" s="584" t="s">
        <v>409</v>
      </c>
      <c r="B28" s="585"/>
      <c r="C28" s="592"/>
      <c r="D28" s="597"/>
      <c r="E28" s="3"/>
      <c r="F28" s="597"/>
      <c r="G28" s="605"/>
      <c r="H28" s="605"/>
      <c r="I28" s="26"/>
      <c r="K28" s="106"/>
      <c r="L28" s="106"/>
    </row>
    <row r="29" spans="1:12" x14ac:dyDescent="0.2">
      <c r="A29" s="585"/>
      <c r="B29" s="598" t="s">
        <v>406</v>
      </c>
      <c r="C29" s="587" t="s">
        <v>402</v>
      </c>
      <c r="D29" s="588">
        <v>4822377</v>
      </c>
      <c r="E29" s="589">
        <v>0.28003</v>
      </c>
      <c r="F29" s="590">
        <f>'Rates Summary '!$J$51</f>
        <v>0.31402000000000002</v>
      </c>
      <c r="G29" s="591">
        <f t="shared" ref="G29:G30" si="10">ROUND(E29*D29,2)</f>
        <v>1350410.23</v>
      </c>
      <c r="H29" s="591">
        <f t="shared" ref="H29:H30" si="11">ROUND(F29*D29,2)</f>
        <v>1514322.83</v>
      </c>
      <c r="I29" s="26">
        <f t="shared" ref="I29:I30" si="12">H29-G29</f>
        <v>163912.60000000009</v>
      </c>
      <c r="J29" s="28">
        <f t="shared" ref="J29:J30" si="13">I29/G29</f>
        <v>0.12137985654922068</v>
      </c>
      <c r="K29" s="106"/>
      <c r="L29" s="106"/>
    </row>
    <row r="30" spans="1:12" x14ac:dyDescent="0.2">
      <c r="A30" s="585"/>
      <c r="B30" s="598" t="s">
        <v>407</v>
      </c>
      <c r="C30" s="587" t="s">
        <v>6</v>
      </c>
      <c r="D30" s="588">
        <v>82401.308999999994</v>
      </c>
      <c r="E30" s="599">
        <v>1.05</v>
      </c>
      <c r="F30" s="600">
        <f>'Rates Summary '!$J$45</f>
        <v>1.05</v>
      </c>
      <c r="G30" s="591">
        <f t="shared" si="10"/>
        <v>86521.37</v>
      </c>
      <c r="H30" s="591">
        <f t="shared" si="11"/>
        <v>86521.37</v>
      </c>
      <c r="I30" s="26">
        <f t="shared" si="12"/>
        <v>0</v>
      </c>
      <c r="J30" s="28">
        <f t="shared" si="13"/>
        <v>0</v>
      </c>
      <c r="K30" s="106"/>
      <c r="L30" s="106"/>
    </row>
    <row r="31" spans="1:12" x14ac:dyDescent="0.2">
      <c r="A31" s="587"/>
      <c r="B31" s="592" t="s">
        <v>23</v>
      </c>
      <c r="C31" s="592"/>
      <c r="D31" s="597"/>
      <c r="E31" s="3"/>
      <c r="F31" s="597"/>
      <c r="G31" s="601">
        <f>SUM(G29:G30)</f>
        <v>1436931.6</v>
      </c>
      <c r="H31" s="601">
        <f t="shared" ref="H31:I31" si="14">SUM(H29:H30)</f>
        <v>1600844.2000000002</v>
      </c>
      <c r="I31" s="601">
        <f t="shared" si="14"/>
        <v>163912.60000000009</v>
      </c>
      <c r="J31" s="602">
        <f>I31/G31</f>
        <v>0.11407126129037741</v>
      </c>
      <c r="K31" s="106"/>
      <c r="L31" s="106"/>
    </row>
    <row r="32" spans="1:12" x14ac:dyDescent="0.2">
      <c r="A32" s="587"/>
      <c r="B32" s="592"/>
      <c r="C32" s="592"/>
      <c r="D32" s="597"/>
      <c r="E32" s="3"/>
      <c r="F32" s="597"/>
      <c r="G32" s="591"/>
      <c r="H32" s="591"/>
      <c r="I32" s="26"/>
      <c r="J32" s="28"/>
      <c r="K32" s="106"/>
      <c r="L32" s="106"/>
    </row>
    <row r="33" spans="1:12" x14ac:dyDescent="0.2">
      <c r="A33" s="584" t="s">
        <v>410</v>
      </c>
      <c r="B33" s="585"/>
      <c r="C33" s="592"/>
      <c r="D33" s="597"/>
      <c r="E33" s="3"/>
      <c r="F33" s="597"/>
      <c r="G33" s="18"/>
      <c r="H33" s="18"/>
      <c r="I33" s="26"/>
      <c r="K33" s="106"/>
      <c r="L33" s="106"/>
    </row>
    <row r="34" spans="1:12" x14ac:dyDescent="0.2">
      <c r="A34" s="585"/>
      <c r="B34" s="598" t="s">
        <v>406</v>
      </c>
      <c r="C34" s="587" t="s">
        <v>402</v>
      </c>
      <c r="D34" s="588">
        <v>14421322</v>
      </c>
      <c r="E34" s="589">
        <v>0.2823</v>
      </c>
      <c r="F34" s="590">
        <f>'Rates Summary '!$K$51</f>
        <v>0.31184000000000001</v>
      </c>
      <c r="G34" s="591">
        <f t="shared" ref="G34:G35" si="15">ROUND(E34*D34,2)</f>
        <v>4071139.2</v>
      </c>
      <c r="H34" s="591">
        <f t="shared" ref="H34:H35" si="16">ROUND(F34*D34,2)</f>
        <v>4497145.05</v>
      </c>
      <c r="I34" s="26">
        <f t="shared" ref="I34:I35" si="17">H34-G34</f>
        <v>426005.84999999963</v>
      </c>
      <c r="J34" s="28">
        <f t="shared" ref="J34:J35" si="18">I34/G34</f>
        <v>0.10464045297198377</v>
      </c>
      <c r="K34" s="106"/>
      <c r="L34" s="106"/>
    </row>
    <row r="35" spans="1:12" x14ac:dyDescent="0.2">
      <c r="A35" s="585"/>
      <c r="B35" s="598" t="s">
        <v>407</v>
      </c>
      <c r="C35" s="587" t="s">
        <v>6</v>
      </c>
      <c r="D35" s="588">
        <v>0</v>
      </c>
      <c r="E35" s="599">
        <v>1.05</v>
      </c>
      <c r="F35" s="600">
        <f>'Rates Summary '!$K$45</f>
        <v>1.05</v>
      </c>
      <c r="G35" s="591">
        <f t="shared" si="15"/>
        <v>0</v>
      </c>
      <c r="H35" s="591">
        <f t="shared" si="16"/>
        <v>0</v>
      </c>
      <c r="I35" s="26">
        <f t="shared" si="17"/>
        <v>0</v>
      </c>
      <c r="J35" s="28" t="e">
        <f t="shared" si="18"/>
        <v>#DIV/0!</v>
      </c>
      <c r="K35" s="106"/>
      <c r="L35" s="106"/>
    </row>
    <row r="36" spans="1:12" x14ac:dyDescent="0.2">
      <c r="A36" s="3"/>
      <c r="B36" s="598" t="s">
        <v>23</v>
      </c>
      <c r="C36" s="3"/>
      <c r="D36" s="597"/>
      <c r="E36" s="3"/>
      <c r="F36" s="3"/>
      <c r="G36" s="601">
        <f>SUM(G34:G35)</f>
        <v>4071139.2</v>
      </c>
      <c r="H36" s="601">
        <f t="shared" ref="H36:I36" si="19">SUM(H34:H35)</f>
        <v>4497145.05</v>
      </c>
      <c r="I36" s="601">
        <f t="shared" si="19"/>
        <v>426005.84999999963</v>
      </c>
      <c r="J36" s="602">
        <f>I36/G36</f>
        <v>0.10464045297198377</v>
      </c>
      <c r="K36" s="106"/>
      <c r="L36" s="106"/>
    </row>
    <row r="37" spans="1:12" x14ac:dyDescent="0.2">
      <c r="A37" s="3"/>
      <c r="B37" s="3"/>
      <c r="C37" s="3"/>
      <c r="D37" s="597"/>
      <c r="E37" s="3"/>
      <c r="F37" s="3"/>
      <c r="G37" s="591"/>
      <c r="H37" s="591"/>
      <c r="I37" s="26"/>
      <c r="J37" s="28"/>
      <c r="K37" s="106"/>
      <c r="L37" s="106"/>
    </row>
    <row r="38" spans="1:12" x14ac:dyDescent="0.2">
      <c r="A38" s="606" t="s">
        <v>23</v>
      </c>
      <c r="B38" s="3"/>
      <c r="C38" s="3"/>
      <c r="D38" s="3"/>
      <c r="E38" s="3"/>
      <c r="F38" s="3"/>
      <c r="G38" s="607">
        <f>G10+G13+G16+G21+G26+G31+G36</f>
        <v>322670493.05000007</v>
      </c>
      <c r="H38" s="607">
        <f t="shared" ref="H38:I38" si="20">H10+H13+H16+H21+H26+H31+H36</f>
        <v>355269864.90999997</v>
      </c>
      <c r="I38" s="607">
        <f t="shared" si="20"/>
        <v>32599371.860000007</v>
      </c>
      <c r="J38" s="602">
        <f>I38/G38</f>
        <v>0.1010299130604065</v>
      </c>
      <c r="K38" s="106"/>
      <c r="L38" s="106"/>
    </row>
    <row r="39" spans="1:12" x14ac:dyDescent="0.2">
      <c r="A39" s="3"/>
      <c r="B39" s="3" t="s">
        <v>402</v>
      </c>
      <c r="C39" s="3"/>
      <c r="D39" s="23">
        <f>SUM(D10,D13,D16,D19,D24,D29,D34)</f>
        <v>949515051</v>
      </c>
      <c r="E39" s="3"/>
      <c r="F39" s="3"/>
      <c r="G39" s="3"/>
      <c r="H39" s="3"/>
      <c r="I39" s="609">
        <f>I38-'Rate Impact'!S26</f>
        <v>0</v>
      </c>
      <c r="K39" s="106"/>
      <c r="L39" s="106"/>
    </row>
    <row r="40" spans="1:12" x14ac:dyDescent="0.2">
      <c r="A40" s="3"/>
      <c r="B40" s="3" t="s">
        <v>6</v>
      </c>
      <c r="C40" s="3"/>
      <c r="D40" s="23">
        <f>SUM(D20,D25,D30,D35)</f>
        <v>4635231.8899999997</v>
      </c>
      <c r="E40" s="3"/>
      <c r="F40" s="3"/>
      <c r="G40" s="3"/>
      <c r="H40" s="3"/>
      <c r="I40" s="609" t="s">
        <v>306</v>
      </c>
      <c r="K40" s="106"/>
      <c r="L40" s="106"/>
    </row>
    <row r="41" spans="1:12" x14ac:dyDescent="0.2">
      <c r="A41" s="3"/>
      <c r="B41" s="3"/>
      <c r="C41" s="3"/>
      <c r="D41" s="3"/>
      <c r="E41" s="3"/>
      <c r="F41" s="3"/>
      <c r="G41" s="3"/>
      <c r="H41" s="3"/>
      <c r="I41" s="26"/>
      <c r="K41" s="106"/>
      <c r="L41" s="106"/>
    </row>
    <row r="42" spans="1:12" x14ac:dyDescent="0.2">
      <c r="A42" s="3"/>
      <c r="B42" s="3"/>
      <c r="C42" s="3"/>
      <c r="D42" s="3"/>
      <c r="E42" s="3"/>
      <c r="F42" s="3"/>
      <c r="G42" s="608"/>
      <c r="H42" s="608"/>
      <c r="I42" s="3"/>
      <c r="K42" s="106"/>
      <c r="L42" s="106"/>
    </row>
    <row r="43" spans="1:12" x14ac:dyDescent="0.2">
      <c r="A43" s="3"/>
      <c r="B43" s="3"/>
      <c r="C43" s="3"/>
      <c r="D43" s="3"/>
      <c r="E43" s="3"/>
      <c r="F43" s="3"/>
      <c r="G43" s="3"/>
      <c r="H43" s="3"/>
      <c r="I43" s="3"/>
      <c r="K43" s="106"/>
      <c r="L43" s="106"/>
    </row>
    <row r="44" spans="1:12" x14ac:dyDescent="0.2">
      <c r="A44" s="3"/>
      <c r="B44" s="3"/>
      <c r="C44" s="3"/>
      <c r="D44" s="3"/>
      <c r="E44" s="3"/>
      <c r="F44" s="3"/>
      <c r="G44" s="3"/>
      <c r="H44" s="3"/>
      <c r="I44" s="3"/>
      <c r="K44" s="106"/>
      <c r="L44" s="106"/>
    </row>
    <row r="45" spans="1:12" x14ac:dyDescent="0.2">
      <c r="A45" s="3"/>
      <c r="B45" s="3"/>
      <c r="C45" s="3"/>
      <c r="D45" s="3"/>
      <c r="E45" s="3"/>
      <c r="F45" s="3"/>
      <c r="G45" s="3"/>
      <c r="H45" s="3"/>
      <c r="I45" s="3"/>
      <c r="K45" s="106"/>
      <c r="L45" s="106"/>
    </row>
    <row r="46" spans="1:12" x14ac:dyDescent="0.2">
      <c r="A46" s="3"/>
      <c r="B46" s="3"/>
      <c r="C46" s="3"/>
      <c r="D46" s="3"/>
      <c r="E46" s="3"/>
      <c r="F46" s="3"/>
      <c r="G46" s="3"/>
      <c r="H46" s="3"/>
      <c r="I46" s="3"/>
      <c r="K46" s="106"/>
      <c r="L46" s="106"/>
    </row>
    <row r="47" spans="1:12" x14ac:dyDescent="0.2">
      <c r="A47" s="3"/>
      <c r="B47" s="3"/>
      <c r="C47" s="3"/>
      <c r="D47" s="3"/>
      <c r="E47" s="3"/>
      <c r="F47" s="3"/>
      <c r="G47" s="3"/>
      <c r="H47" s="3"/>
      <c r="I47" s="3"/>
      <c r="K47" s="106"/>
      <c r="L47" s="106"/>
    </row>
    <row r="48" spans="1:12" x14ac:dyDescent="0.2">
      <c r="A48" s="3"/>
      <c r="B48" s="3"/>
      <c r="C48" s="3"/>
      <c r="D48" s="3"/>
      <c r="E48" s="3"/>
      <c r="F48" s="3"/>
      <c r="G48" s="3"/>
      <c r="H48" s="3"/>
      <c r="I48" s="3"/>
      <c r="K48" s="106"/>
      <c r="L48" s="106"/>
    </row>
    <row r="49" spans="1:12" x14ac:dyDescent="0.2">
      <c r="A49" s="3"/>
      <c r="B49" s="3"/>
      <c r="C49" s="3"/>
      <c r="D49" s="3"/>
      <c r="E49" s="3"/>
      <c r="F49" s="3"/>
      <c r="G49" s="3"/>
      <c r="H49" s="3"/>
      <c r="I49" s="3"/>
      <c r="K49" s="106"/>
      <c r="L49" s="106"/>
    </row>
    <row r="50" spans="1:12" x14ac:dyDescent="0.2">
      <c r="A50" s="3"/>
      <c r="B50" s="3"/>
      <c r="C50" s="3"/>
      <c r="D50" s="3"/>
      <c r="E50" s="3"/>
      <c r="F50" s="3"/>
      <c r="G50" s="3"/>
      <c r="H50" s="3"/>
      <c r="I50" s="3"/>
      <c r="K50" s="106"/>
      <c r="L50" s="106"/>
    </row>
    <row r="51" spans="1:12" x14ac:dyDescent="0.2">
      <c r="A51" s="3"/>
      <c r="B51" s="3"/>
      <c r="C51" s="3"/>
      <c r="D51" s="3"/>
      <c r="E51" s="3"/>
      <c r="F51" s="3"/>
      <c r="G51" s="3"/>
      <c r="H51" s="3"/>
      <c r="I51" s="3"/>
      <c r="K51" s="106"/>
      <c r="L51" s="106"/>
    </row>
    <row r="52" spans="1:12" x14ac:dyDescent="0.2">
      <c r="A52" s="3"/>
      <c r="B52" s="3"/>
      <c r="C52" s="3"/>
      <c r="D52" s="3"/>
      <c r="E52" s="3"/>
      <c r="F52" s="3"/>
      <c r="G52" s="3"/>
      <c r="H52" s="3"/>
      <c r="I52" s="3"/>
      <c r="K52" s="106"/>
      <c r="L52" s="106"/>
    </row>
    <row r="53" spans="1:12" x14ac:dyDescent="0.2">
      <c r="A53" s="3"/>
      <c r="B53" s="3"/>
      <c r="C53" s="3"/>
      <c r="D53" s="3"/>
      <c r="E53" s="3"/>
      <c r="F53" s="3"/>
      <c r="G53" s="3"/>
      <c r="H53" s="3"/>
      <c r="I53" s="3"/>
      <c r="K53" s="106"/>
      <c r="L53" s="106"/>
    </row>
    <row r="54" spans="1:12" x14ac:dyDescent="0.2">
      <c r="A54" s="3"/>
      <c r="B54" s="3"/>
      <c r="C54" s="3"/>
      <c r="D54" s="3"/>
      <c r="E54" s="3"/>
      <c r="F54" s="3"/>
      <c r="G54" s="3"/>
      <c r="H54" s="3"/>
      <c r="I54" s="3"/>
      <c r="K54" s="106"/>
      <c r="L54" s="106"/>
    </row>
    <row r="55" spans="1:12" x14ac:dyDescent="0.2">
      <c r="A55" s="3"/>
      <c r="B55" s="3"/>
      <c r="C55" s="3"/>
      <c r="D55" s="3"/>
      <c r="E55" s="3"/>
      <c r="F55" s="3"/>
      <c r="G55" s="3"/>
      <c r="H55" s="3"/>
      <c r="I55" s="3"/>
      <c r="K55" s="106"/>
      <c r="L55" s="106"/>
    </row>
    <row r="56" spans="1:12" x14ac:dyDescent="0.2">
      <c r="A56" s="3"/>
      <c r="B56" s="3"/>
      <c r="C56" s="3"/>
      <c r="D56" s="3"/>
      <c r="E56" s="3"/>
      <c r="F56" s="3"/>
      <c r="G56" s="3"/>
      <c r="H56" s="3"/>
      <c r="I56" s="3"/>
      <c r="K56" s="106"/>
      <c r="L56" s="106"/>
    </row>
    <row r="57" spans="1:12" x14ac:dyDescent="0.2">
      <c r="A57" s="3"/>
      <c r="B57" s="3"/>
      <c r="C57" s="3"/>
      <c r="D57" s="3"/>
      <c r="E57" s="3"/>
      <c r="F57" s="3"/>
      <c r="G57" s="3"/>
      <c r="H57" s="3"/>
      <c r="I57" s="3"/>
      <c r="K57" s="106"/>
      <c r="L57" s="106"/>
    </row>
    <row r="58" spans="1:12" x14ac:dyDescent="0.2">
      <c r="A58" s="3"/>
      <c r="B58" s="3"/>
      <c r="C58" s="3"/>
      <c r="D58" s="3"/>
      <c r="E58" s="3"/>
      <c r="F58" s="3"/>
      <c r="G58" s="3"/>
      <c r="H58" s="3"/>
      <c r="I58" s="3"/>
      <c r="K58" s="106"/>
      <c r="L58" s="106"/>
    </row>
    <row r="59" spans="1:12" x14ac:dyDescent="0.2">
      <c r="A59" s="3"/>
      <c r="B59" s="3"/>
      <c r="C59" s="3"/>
      <c r="D59" s="3"/>
      <c r="E59" s="3"/>
      <c r="F59" s="3"/>
      <c r="G59" s="3"/>
      <c r="H59" s="3"/>
      <c r="I59" s="3"/>
      <c r="K59" s="106"/>
      <c r="L59" s="106"/>
    </row>
    <row r="60" spans="1:12" x14ac:dyDescent="0.2">
      <c r="A60" s="3"/>
      <c r="B60" s="3"/>
      <c r="C60" s="3"/>
      <c r="D60" s="3"/>
      <c r="E60" s="3"/>
      <c r="F60" s="3"/>
      <c r="G60" s="3"/>
      <c r="H60" s="3"/>
      <c r="I60" s="3"/>
      <c r="K60" s="106"/>
      <c r="L60" s="106"/>
    </row>
    <row r="61" spans="1:12" x14ac:dyDescent="0.2">
      <c r="A61" s="3"/>
      <c r="B61" s="3"/>
      <c r="C61" s="3"/>
      <c r="D61" s="3"/>
      <c r="E61" s="3"/>
      <c r="F61" s="3"/>
      <c r="G61" s="3"/>
      <c r="H61" s="3"/>
      <c r="I61" s="3"/>
      <c r="K61" s="106"/>
      <c r="L61" s="106"/>
    </row>
    <row r="62" spans="1:12" x14ac:dyDescent="0.2">
      <c r="A62" s="3"/>
      <c r="B62" s="3"/>
      <c r="C62" s="3"/>
      <c r="D62" s="3"/>
      <c r="E62" s="3"/>
      <c r="F62" s="3"/>
      <c r="G62" s="3"/>
      <c r="H62" s="3"/>
      <c r="I62" s="3"/>
      <c r="K62" s="106"/>
      <c r="L62" s="106"/>
    </row>
    <row r="63" spans="1:12" x14ac:dyDescent="0.2">
      <c r="A63" s="3"/>
      <c r="B63" s="3"/>
      <c r="C63" s="3"/>
      <c r="D63" s="3"/>
      <c r="E63" s="3"/>
      <c r="F63" s="3"/>
      <c r="G63" s="3"/>
      <c r="H63" s="3"/>
      <c r="I63" s="3"/>
      <c r="K63" s="106"/>
      <c r="L63" s="106"/>
    </row>
  </sheetData>
  <mergeCells count="4">
    <mergeCell ref="A1:H1"/>
    <mergeCell ref="A2:H2"/>
    <mergeCell ref="A4:H4"/>
    <mergeCell ref="A3:H3"/>
  </mergeCells>
  <pageMargins left="0.7" right="0.7" top="0.75" bottom="0.75" header="0.3" footer="0.3"/>
  <pageSetup orientation="landscape" horizontalDpi="90" verticalDpi="90" r:id="rId1"/>
  <headerFooter>
    <oddFooter>&amp;CPage# &amp;P of &amp;N&amp;R&amp;F
&amp;A</oddFooter>
  </headerFooter>
  <customProperties>
    <customPr name="_pios_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7"/>
  <sheetViews>
    <sheetView workbookViewId="0">
      <selection activeCell="B2" sqref="B2"/>
    </sheetView>
  </sheetViews>
  <sheetFormatPr defaultColWidth="9.140625" defaultRowHeight="11.25" x14ac:dyDescent="0.2"/>
  <cols>
    <col min="1" max="1" width="2.140625" style="6" customWidth="1"/>
    <col min="2" max="2" width="2.42578125" style="6" customWidth="1"/>
    <col min="3" max="3" width="37" style="6" customWidth="1"/>
    <col min="4" max="4" width="10.5703125" style="6" bestFit="1" customWidth="1"/>
    <col min="5" max="5" width="7.85546875" style="6" bestFit="1" customWidth="1"/>
    <col min="6" max="6" width="1.7109375" style="51" customWidth="1"/>
    <col min="7" max="7" width="10.5703125" style="6" bestFit="1" customWidth="1"/>
    <col min="8" max="8" width="7.85546875" style="6" bestFit="1" customWidth="1"/>
    <col min="9" max="9" width="1.85546875" style="6" customWidth="1"/>
    <col min="10" max="10" width="10.5703125" style="51" customWidth="1"/>
    <col min="11" max="11" width="7.85546875" style="51" bestFit="1" customWidth="1"/>
    <col min="12" max="12" width="1.85546875" style="6" customWidth="1"/>
    <col min="13" max="13" width="11.42578125" style="6" customWidth="1"/>
    <col min="14" max="14" width="8.7109375" style="6" customWidth="1"/>
    <col min="15" max="16384" width="9.140625" style="3"/>
  </cols>
  <sheetData>
    <row r="1" spans="2:16" s="3" customFormat="1" x14ac:dyDescent="0.2">
      <c r="B1" s="1" t="s">
        <v>25</v>
      </c>
      <c r="C1" s="1"/>
      <c r="D1" s="1"/>
      <c r="E1" s="1"/>
      <c r="F1" s="154"/>
      <c r="G1" s="1"/>
      <c r="H1" s="48"/>
      <c r="I1" s="48"/>
      <c r="J1" s="155"/>
      <c r="K1" s="155"/>
      <c r="L1" s="48"/>
      <c r="M1" s="48"/>
    </row>
    <row r="2" spans="2:16" s="3" customFormat="1" ht="11.25" customHeight="1" x14ac:dyDescent="0.2">
      <c r="B2" s="4" t="str">
        <f>"PGA Gas Cost &amp; Tracker Filing Proposed Effective " &amp; '(R) 2020 PGA Cost NEW'!N3</f>
        <v>PGA Gas Cost &amp; Tracker Filing Proposed Effective November 1, 2020</v>
      </c>
      <c r="C2" s="5"/>
      <c r="D2" s="5"/>
      <c r="E2" s="5"/>
      <c r="F2" s="156"/>
      <c r="G2" s="5"/>
      <c r="H2" s="157"/>
      <c r="I2" s="157"/>
      <c r="J2" s="158"/>
      <c r="K2" s="158"/>
      <c r="L2" s="157"/>
      <c r="M2" s="157"/>
    </row>
    <row r="3" spans="2:16" s="3" customFormat="1" ht="11.25" customHeight="1" x14ac:dyDescent="0.2">
      <c r="B3" s="1" t="s">
        <v>313</v>
      </c>
      <c r="C3" s="1"/>
      <c r="D3" s="1"/>
      <c r="E3" s="1"/>
      <c r="F3" s="154"/>
      <c r="G3" s="1"/>
      <c r="H3" s="48"/>
      <c r="I3" s="48"/>
      <c r="J3" s="155"/>
      <c r="K3" s="155"/>
      <c r="L3" s="48"/>
      <c r="M3" s="48"/>
    </row>
    <row r="4" spans="2:16" s="3" customFormat="1" x14ac:dyDescent="0.2">
      <c r="B4" s="6"/>
      <c r="C4" s="6"/>
      <c r="D4" s="6"/>
      <c r="E4" s="6"/>
      <c r="F4" s="51"/>
      <c r="G4" s="6"/>
      <c r="H4" s="6"/>
      <c r="I4" s="6"/>
      <c r="J4" s="51"/>
      <c r="K4" s="51"/>
      <c r="L4" s="6"/>
      <c r="M4" s="6"/>
      <c r="N4" s="6"/>
    </row>
    <row r="5" spans="2:16" s="3" customFormat="1" ht="12.75" x14ac:dyDescent="0.2">
      <c r="B5" s="6"/>
      <c r="C5" s="6"/>
      <c r="D5" s="6"/>
      <c r="E5" s="6"/>
      <c r="F5" s="51"/>
      <c r="G5" s="6"/>
      <c r="H5" s="6"/>
      <c r="I5" s="6"/>
      <c r="J5" s="51"/>
      <c r="K5" s="51"/>
      <c r="L5" s="6"/>
      <c r="M5" s="616" t="s">
        <v>292</v>
      </c>
      <c r="N5" s="617"/>
    </row>
    <row r="6" spans="2:16" s="3" customFormat="1" ht="38.25" customHeight="1" x14ac:dyDescent="0.2">
      <c r="B6" s="6"/>
      <c r="C6" s="6"/>
      <c r="D6" s="54" t="s">
        <v>142</v>
      </c>
      <c r="E6" s="54"/>
      <c r="F6" s="159"/>
      <c r="G6" s="54" t="s">
        <v>143</v>
      </c>
      <c r="H6" s="54"/>
      <c r="I6" s="6"/>
      <c r="J6" s="618" t="s">
        <v>309</v>
      </c>
      <c r="K6" s="619"/>
      <c r="L6" s="6"/>
      <c r="M6" s="618" t="s">
        <v>311</v>
      </c>
      <c r="N6" s="619"/>
    </row>
    <row r="7" spans="2:16" s="3" customFormat="1" x14ac:dyDescent="0.2">
      <c r="B7" s="6"/>
      <c r="C7" s="6"/>
      <c r="D7" s="56" t="s">
        <v>144</v>
      </c>
      <c r="E7" s="56" t="s">
        <v>138</v>
      </c>
      <c r="F7" s="15"/>
      <c r="G7" s="56" t="s">
        <v>36</v>
      </c>
      <c r="H7" s="56" t="s">
        <v>138</v>
      </c>
      <c r="I7" s="6"/>
      <c r="J7" s="56" t="s">
        <v>36</v>
      </c>
      <c r="K7" s="56" t="s">
        <v>138</v>
      </c>
      <c r="L7" s="6"/>
      <c r="M7" s="56" t="s">
        <v>36</v>
      </c>
      <c r="N7" s="56" t="s">
        <v>138</v>
      </c>
    </row>
    <row r="8" spans="2:16" s="3" customFormat="1" x14ac:dyDescent="0.2">
      <c r="B8" s="131" t="s">
        <v>63</v>
      </c>
      <c r="C8" s="131"/>
      <c r="D8" s="170">
        <v>64</v>
      </c>
      <c r="E8" s="171"/>
      <c r="F8" s="162"/>
      <c r="G8" s="160">
        <v>64</v>
      </c>
      <c r="H8" s="161"/>
      <c r="I8" s="6"/>
      <c r="J8" s="160">
        <v>64</v>
      </c>
      <c r="K8" s="161"/>
      <c r="L8" s="6"/>
      <c r="M8" s="160">
        <v>64</v>
      </c>
      <c r="N8" s="161"/>
      <c r="P8" s="163"/>
    </row>
    <row r="9" spans="2:16" s="3" customFormat="1" x14ac:dyDescent="0.2">
      <c r="B9" s="131"/>
      <c r="C9" s="131"/>
      <c r="D9" s="170"/>
      <c r="E9" s="171"/>
      <c r="F9" s="162"/>
      <c r="G9" s="160"/>
      <c r="H9" s="161"/>
      <c r="I9" s="6"/>
      <c r="J9" s="160"/>
      <c r="K9" s="161"/>
      <c r="L9" s="6"/>
      <c r="M9" s="160"/>
      <c r="N9" s="161"/>
    </row>
    <row r="10" spans="2:16" s="3" customFormat="1" x14ac:dyDescent="0.2">
      <c r="B10" s="131" t="s">
        <v>106</v>
      </c>
      <c r="C10" s="131"/>
      <c r="D10" s="170"/>
      <c r="E10" s="171"/>
      <c r="F10" s="162"/>
      <c r="G10" s="160"/>
      <c r="H10" s="161"/>
      <c r="I10" s="6"/>
      <c r="J10" s="160"/>
      <c r="K10" s="161"/>
      <c r="L10" s="6"/>
      <c r="M10" s="160"/>
      <c r="N10" s="161"/>
    </row>
    <row r="11" spans="2:16" s="3" customFormat="1" x14ac:dyDescent="0.2">
      <c r="B11" s="131"/>
      <c r="C11" s="131" t="s">
        <v>146</v>
      </c>
      <c r="D11" s="223">
        <v>11.52</v>
      </c>
      <c r="E11" s="171">
        <f>D11</f>
        <v>11.52</v>
      </c>
      <c r="F11" s="164"/>
      <c r="G11" s="152">
        <f>D11</f>
        <v>11.52</v>
      </c>
      <c r="H11" s="171">
        <f>G11</f>
        <v>11.52</v>
      </c>
      <c r="I11" s="6"/>
      <c r="J11" s="152">
        <f>D11</f>
        <v>11.52</v>
      </c>
      <c r="K11" s="171">
        <f>J11</f>
        <v>11.52</v>
      </c>
      <c r="L11" s="6"/>
      <c r="M11" s="152">
        <f>D11</f>
        <v>11.52</v>
      </c>
      <c r="N11" s="171">
        <f>M11</f>
        <v>11.52</v>
      </c>
    </row>
    <row r="12" spans="2:16" s="3" customFormat="1" x14ac:dyDescent="0.2">
      <c r="B12" s="131"/>
      <c r="C12" s="131" t="s">
        <v>291</v>
      </c>
      <c r="D12" s="610">
        <v>0</v>
      </c>
      <c r="E12" s="173">
        <f>D12</f>
        <v>0</v>
      </c>
      <c r="F12" s="164"/>
      <c r="G12" s="179">
        <f t="shared" ref="G12:G13" si="0">D12</f>
        <v>0</v>
      </c>
      <c r="H12" s="173">
        <f>G12</f>
        <v>0</v>
      </c>
      <c r="I12" s="6"/>
      <c r="J12" s="179">
        <f t="shared" ref="J12:J13" si="1">D12</f>
        <v>0</v>
      </c>
      <c r="K12" s="173">
        <f>J12</f>
        <v>0</v>
      </c>
      <c r="L12" s="6"/>
      <c r="M12" s="179">
        <f>D12</f>
        <v>0</v>
      </c>
      <c r="N12" s="173">
        <f>M12</f>
        <v>0</v>
      </c>
    </row>
    <row r="13" spans="2:16" s="3" customFormat="1" x14ac:dyDescent="0.2">
      <c r="B13" s="131"/>
      <c r="C13" s="131" t="s">
        <v>293</v>
      </c>
      <c r="D13" s="610">
        <v>0</v>
      </c>
      <c r="E13" s="173">
        <f>D13</f>
        <v>0</v>
      </c>
      <c r="F13" s="164"/>
      <c r="G13" s="179">
        <f t="shared" si="0"/>
        <v>0</v>
      </c>
      <c r="H13" s="173">
        <f>G13</f>
        <v>0</v>
      </c>
      <c r="I13" s="6"/>
      <c r="J13" s="179">
        <f t="shared" si="1"/>
        <v>0</v>
      </c>
      <c r="K13" s="173">
        <f>J13</f>
        <v>0</v>
      </c>
      <c r="L13" s="6"/>
      <c r="M13" s="179">
        <f>D13</f>
        <v>0</v>
      </c>
      <c r="N13" s="173">
        <f>M13</f>
        <v>0</v>
      </c>
    </row>
    <row r="14" spans="2:16" s="3" customFormat="1" x14ac:dyDescent="0.2">
      <c r="B14" s="131"/>
      <c r="C14" s="131" t="s">
        <v>139</v>
      </c>
      <c r="D14" s="174">
        <f>SUM(D11:D13)</f>
        <v>11.52</v>
      </c>
      <c r="E14" s="174">
        <f>SUM(E11:E13)</f>
        <v>11.52</v>
      </c>
      <c r="F14" s="164"/>
      <c r="G14" s="174">
        <f>SUM(G11:G13)</f>
        <v>11.52</v>
      </c>
      <c r="H14" s="174">
        <f>SUM(H11:H13)</f>
        <v>11.52</v>
      </c>
      <c r="I14" s="6"/>
      <c r="J14" s="174">
        <f>SUM(J11:J13)</f>
        <v>11.52</v>
      </c>
      <c r="K14" s="174">
        <f>SUM(K11:K13)</f>
        <v>11.52</v>
      </c>
      <c r="L14" s="6"/>
      <c r="M14" s="174">
        <f>SUM(M11:M13)</f>
        <v>11.52</v>
      </c>
      <c r="N14" s="174">
        <f>SUM(N11:N13)</f>
        <v>11.52</v>
      </c>
    </row>
    <row r="15" spans="2:16" s="3" customFormat="1" x14ac:dyDescent="0.2">
      <c r="B15" s="131"/>
      <c r="C15" s="131"/>
      <c r="D15" s="172"/>
      <c r="E15" s="171"/>
      <c r="F15" s="51"/>
      <c r="G15" s="152"/>
      <c r="H15" s="171"/>
      <c r="I15" s="6"/>
      <c r="J15" s="152"/>
      <c r="K15" s="171"/>
      <c r="L15" s="6"/>
      <c r="M15" s="152"/>
      <c r="N15" s="171"/>
    </row>
    <row r="16" spans="2:16" s="3" customFormat="1" x14ac:dyDescent="0.2">
      <c r="B16" s="131" t="s">
        <v>107</v>
      </c>
      <c r="C16" s="131"/>
      <c r="D16" s="131"/>
      <c r="E16" s="171"/>
      <c r="F16" s="166"/>
      <c r="G16" s="131"/>
      <c r="H16" s="171"/>
      <c r="I16" s="6"/>
      <c r="J16" s="131"/>
      <c r="K16" s="171"/>
      <c r="L16" s="6"/>
      <c r="M16" s="131"/>
      <c r="N16" s="171"/>
    </row>
    <row r="17" spans="1:14" x14ac:dyDescent="0.2">
      <c r="A17" s="3"/>
      <c r="B17" s="131"/>
      <c r="C17" s="131" t="s">
        <v>102</v>
      </c>
      <c r="D17" s="220">
        <v>0.42857000000000001</v>
      </c>
      <c r="E17" s="171"/>
      <c r="F17" s="166"/>
      <c r="G17" s="177">
        <f t="shared" ref="G17:G25" si="2">D17</f>
        <v>0.42857000000000001</v>
      </c>
      <c r="H17" s="171"/>
      <c r="J17" s="177">
        <f t="shared" ref="J17:J25" si="3">D17</f>
        <v>0.42857000000000001</v>
      </c>
      <c r="K17" s="171"/>
      <c r="M17" s="177">
        <f t="shared" ref="M17:M25" si="4">D17</f>
        <v>0.42857000000000001</v>
      </c>
      <c r="N17" s="171"/>
    </row>
    <row r="18" spans="1:14" x14ac:dyDescent="0.2">
      <c r="A18" s="3"/>
      <c r="B18" s="131"/>
      <c r="C18" s="131" t="s">
        <v>97</v>
      </c>
      <c r="D18" s="233">
        <v>7.0099999999999997E-3</v>
      </c>
      <c r="E18" s="171"/>
      <c r="F18" s="166"/>
      <c r="G18" s="127">
        <f t="shared" si="2"/>
        <v>7.0099999999999997E-3</v>
      </c>
      <c r="H18" s="171"/>
      <c r="J18" s="127">
        <f t="shared" si="3"/>
        <v>7.0099999999999997E-3</v>
      </c>
      <c r="K18" s="171"/>
      <c r="M18" s="127">
        <f t="shared" si="4"/>
        <v>7.0099999999999997E-3</v>
      </c>
      <c r="N18" s="171"/>
    </row>
    <row r="19" spans="1:14" x14ac:dyDescent="0.2">
      <c r="A19" s="3"/>
      <c r="B19" s="131"/>
      <c r="C19" s="131" t="s">
        <v>147</v>
      </c>
      <c r="D19" s="220">
        <v>1.9710000000000002E-2</v>
      </c>
      <c r="E19" s="171"/>
      <c r="F19" s="166"/>
      <c r="G19" s="177">
        <f t="shared" si="2"/>
        <v>1.9710000000000002E-2</v>
      </c>
      <c r="H19" s="171"/>
      <c r="J19" s="177">
        <f t="shared" si="3"/>
        <v>1.9710000000000002E-2</v>
      </c>
      <c r="K19" s="171"/>
      <c r="M19" s="177">
        <f t="shared" si="4"/>
        <v>1.9710000000000002E-2</v>
      </c>
      <c r="N19" s="171"/>
    </row>
    <row r="20" spans="1:14" x14ac:dyDescent="0.2">
      <c r="A20" s="3"/>
      <c r="B20" s="131"/>
      <c r="C20" s="131" t="s">
        <v>291</v>
      </c>
      <c r="D20" s="220">
        <v>0</v>
      </c>
      <c r="E20" s="171"/>
      <c r="F20" s="166"/>
      <c r="G20" s="177">
        <f t="shared" si="2"/>
        <v>0</v>
      </c>
      <c r="H20" s="171"/>
      <c r="J20" s="177">
        <f t="shared" si="3"/>
        <v>0</v>
      </c>
      <c r="K20" s="171"/>
      <c r="M20" s="177">
        <f t="shared" si="4"/>
        <v>0</v>
      </c>
      <c r="N20" s="171"/>
    </row>
    <row r="21" spans="1:14" x14ac:dyDescent="0.2">
      <c r="A21" s="3"/>
      <c r="B21" s="131"/>
      <c r="C21" s="131" t="s">
        <v>293</v>
      </c>
      <c r="D21" s="220">
        <v>-1.388E-2</v>
      </c>
      <c r="E21" s="171"/>
      <c r="F21" s="166"/>
      <c r="G21" s="177">
        <f t="shared" si="2"/>
        <v>-1.388E-2</v>
      </c>
      <c r="H21" s="171"/>
      <c r="J21" s="177">
        <f t="shared" si="3"/>
        <v>-1.388E-2</v>
      </c>
      <c r="K21" s="171"/>
      <c r="M21" s="177">
        <f t="shared" si="4"/>
        <v>-1.388E-2</v>
      </c>
      <c r="N21" s="171"/>
    </row>
    <row r="22" spans="1:14" x14ac:dyDescent="0.2">
      <c r="A22" s="3"/>
      <c r="B22" s="131"/>
      <c r="C22" s="131" t="s">
        <v>294</v>
      </c>
      <c r="D22" s="220">
        <v>-6.8000000000000005E-4</v>
      </c>
      <c r="E22" s="171"/>
      <c r="F22" s="166"/>
      <c r="G22" s="177">
        <f t="shared" si="2"/>
        <v>-6.8000000000000005E-4</v>
      </c>
      <c r="H22" s="171"/>
      <c r="J22" s="177">
        <f t="shared" si="3"/>
        <v>-6.8000000000000005E-4</v>
      </c>
      <c r="K22" s="171"/>
      <c r="M22" s="177">
        <f t="shared" si="4"/>
        <v>-6.8000000000000005E-4</v>
      </c>
      <c r="N22" s="171"/>
    </row>
    <row r="23" spans="1:14" x14ac:dyDescent="0.2">
      <c r="A23" s="3"/>
      <c r="B23" s="131"/>
      <c r="C23" s="131" t="s">
        <v>411</v>
      </c>
      <c r="D23" s="220">
        <v>-1.3699999999999999E-3</v>
      </c>
      <c r="E23" s="171"/>
      <c r="F23" s="166"/>
      <c r="G23" s="177">
        <f t="shared" si="2"/>
        <v>-1.3699999999999999E-3</v>
      </c>
      <c r="H23" s="171"/>
      <c r="J23" s="177">
        <f t="shared" si="3"/>
        <v>-1.3699999999999999E-3</v>
      </c>
      <c r="K23" s="171"/>
      <c r="M23" s="177">
        <f t="shared" si="4"/>
        <v>-1.3699999999999999E-3</v>
      </c>
      <c r="N23" s="171"/>
    </row>
    <row r="24" spans="1:14" x14ac:dyDescent="0.2">
      <c r="A24" s="3"/>
      <c r="B24" s="131"/>
      <c r="C24" s="131" t="s">
        <v>148</v>
      </c>
      <c r="D24" s="220">
        <v>1.2319999999999999E-2</v>
      </c>
      <c r="E24" s="171"/>
      <c r="F24" s="166"/>
      <c r="G24" s="177">
        <f t="shared" si="2"/>
        <v>1.2319999999999999E-2</v>
      </c>
      <c r="H24" s="171"/>
      <c r="J24" s="177">
        <f t="shared" si="3"/>
        <v>1.2319999999999999E-2</v>
      </c>
      <c r="K24" s="171"/>
      <c r="M24" s="177">
        <f t="shared" si="4"/>
        <v>1.2319999999999999E-2</v>
      </c>
      <c r="N24" s="171"/>
    </row>
    <row r="25" spans="1:14" x14ac:dyDescent="0.2">
      <c r="A25" s="3"/>
      <c r="B25" s="131"/>
      <c r="C25" s="131" t="s">
        <v>187</v>
      </c>
      <c r="D25" s="233">
        <v>6.8900000000000003E-3</v>
      </c>
      <c r="E25" s="171"/>
      <c r="F25" s="166"/>
      <c r="G25" s="127">
        <f t="shared" si="2"/>
        <v>6.8900000000000003E-3</v>
      </c>
      <c r="H25" s="171"/>
      <c r="J25" s="127">
        <f t="shared" si="3"/>
        <v>6.8900000000000003E-3</v>
      </c>
      <c r="K25" s="171"/>
      <c r="M25" s="127">
        <f t="shared" si="4"/>
        <v>6.8900000000000003E-3</v>
      </c>
      <c r="N25" s="171"/>
    </row>
    <row r="26" spans="1:14" x14ac:dyDescent="0.2">
      <c r="A26" s="3"/>
      <c r="B26" s="131"/>
      <c r="C26" s="131" t="s">
        <v>139</v>
      </c>
      <c r="D26" s="176">
        <f>SUM(D17:D25)</f>
        <v>0.45857000000000003</v>
      </c>
      <c r="E26" s="171">
        <f>ROUND(D26*D$8,2)</f>
        <v>29.35</v>
      </c>
      <c r="F26" s="166"/>
      <c r="G26" s="176">
        <f>SUM(G17:G25)</f>
        <v>0.45857000000000003</v>
      </c>
      <c r="H26" s="171">
        <f>ROUND(G26*G$8,2)</f>
        <v>29.35</v>
      </c>
      <c r="J26" s="176">
        <f>SUM(J17:J25)</f>
        <v>0.45857000000000003</v>
      </c>
      <c r="K26" s="171">
        <f>ROUND(J26*J$8,2)</f>
        <v>29.35</v>
      </c>
      <c r="M26" s="176">
        <f>SUM(M17:M25)</f>
        <v>0.45857000000000003</v>
      </c>
      <c r="N26" s="171">
        <f>ROUND(M26*M$8,2)</f>
        <v>29.35</v>
      </c>
    </row>
    <row r="27" spans="1:14" x14ac:dyDescent="0.2">
      <c r="A27" s="3"/>
      <c r="B27" s="131"/>
      <c r="C27" s="131"/>
      <c r="D27" s="131"/>
      <c r="E27" s="131"/>
      <c r="F27" s="166"/>
      <c r="G27" s="131"/>
      <c r="H27" s="131"/>
      <c r="J27" s="131"/>
      <c r="K27" s="131"/>
      <c r="M27" s="131"/>
      <c r="N27" s="131"/>
    </row>
    <row r="28" spans="1:14" x14ac:dyDescent="0.2">
      <c r="A28" s="3"/>
      <c r="B28" s="131"/>
      <c r="C28" s="131" t="s">
        <v>98</v>
      </c>
      <c r="D28" s="220">
        <v>2.179E-2</v>
      </c>
      <c r="E28" s="171">
        <f>ROUND(D28*D$8,2)</f>
        <v>1.39</v>
      </c>
      <c r="F28" s="166"/>
      <c r="G28" s="177">
        <f>D28</f>
        <v>2.179E-2</v>
      </c>
      <c r="H28" s="171">
        <f>ROUND(G28*G$8,2)</f>
        <v>1.39</v>
      </c>
      <c r="J28" s="177">
        <f>D28</f>
        <v>2.179E-2</v>
      </c>
      <c r="K28" s="171">
        <f>ROUND(J28*J$8,2)</f>
        <v>1.39</v>
      </c>
      <c r="M28" s="177">
        <f>D28</f>
        <v>2.179E-2</v>
      </c>
      <c r="N28" s="171">
        <f>ROUND(M28*M$8,2)</f>
        <v>1.39</v>
      </c>
    </row>
    <row r="29" spans="1:14" x14ac:dyDescent="0.2">
      <c r="A29" s="3"/>
      <c r="B29" s="131"/>
      <c r="C29" s="131"/>
      <c r="D29" s="220"/>
      <c r="E29" s="171"/>
      <c r="F29" s="166"/>
      <c r="G29" s="177"/>
      <c r="H29" s="171"/>
      <c r="I29" s="165"/>
      <c r="J29" s="177"/>
      <c r="K29" s="171"/>
      <c r="M29" s="177"/>
      <c r="N29" s="171"/>
    </row>
    <row r="30" spans="1:14" x14ac:dyDescent="0.2">
      <c r="A30" s="3"/>
      <c r="B30" s="131"/>
      <c r="C30" s="131" t="s">
        <v>140</v>
      </c>
      <c r="D30" s="220">
        <v>0</v>
      </c>
      <c r="E30" s="171">
        <f>ROUND(D30*D$8,2)</f>
        <v>0</v>
      </c>
      <c r="F30" s="166"/>
      <c r="G30" s="177">
        <f>D30</f>
        <v>0</v>
      </c>
      <c r="H30" s="171">
        <f>ROUND(G30*G$8,2)</f>
        <v>0</v>
      </c>
      <c r="I30" s="165"/>
      <c r="J30" s="177">
        <f>D30</f>
        <v>0</v>
      </c>
      <c r="K30" s="171">
        <f>ROUND(J30*J$8,2)</f>
        <v>0</v>
      </c>
      <c r="M30" s="177">
        <f>D30</f>
        <v>0</v>
      </c>
      <c r="N30" s="171">
        <f>ROUND(M30*M$8,2)</f>
        <v>0</v>
      </c>
    </row>
    <row r="31" spans="1:14" x14ac:dyDescent="0.2">
      <c r="A31" s="3"/>
      <c r="B31" s="131"/>
      <c r="C31" s="131"/>
      <c r="D31" s="220"/>
      <c r="E31" s="171"/>
      <c r="F31" s="166"/>
      <c r="G31" s="177"/>
      <c r="H31" s="171"/>
      <c r="I31" s="168"/>
      <c r="J31" s="177"/>
      <c r="K31" s="171"/>
      <c r="M31" s="177"/>
      <c r="N31" s="171"/>
    </row>
    <row r="32" spans="1:14" x14ac:dyDescent="0.2">
      <c r="A32" s="3"/>
      <c r="B32" s="131"/>
      <c r="C32" s="131" t="s">
        <v>100</v>
      </c>
      <c r="D32" s="220">
        <v>0.34614</v>
      </c>
      <c r="E32" s="171"/>
      <c r="F32" s="166"/>
      <c r="G32" s="220">
        <f>'Rates Summary '!E51</f>
        <v>0.38129000000000002</v>
      </c>
      <c r="H32" s="171"/>
      <c r="I32" s="168"/>
      <c r="J32" s="177">
        <f t="shared" ref="J32" si="5">D32</f>
        <v>0.34614</v>
      </c>
      <c r="K32" s="171"/>
      <c r="M32" s="177">
        <f>G32</f>
        <v>0.38129000000000002</v>
      </c>
      <c r="N32" s="171"/>
    </row>
    <row r="33" spans="1:14" x14ac:dyDescent="0.2">
      <c r="A33" s="3"/>
      <c r="B33" s="131"/>
      <c r="C33" s="131" t="s">
        <v>99</v>
      </c>
      <c r="D33" s="220">
        <v>-1.6150000000000001E-2</v>
      </c>
      <c r="E33" s="171"/>
      <c r="F33" s="35"/>
      <c r="G33" s="229">
        <f t="shared" ref="G33:G35" si="6">D33</f>
        <v>-1.6150000000000001E-2</v>
      </c>
      <c r="H33" s="171"/>
      <c r="J33" s="220">
        <v>2.332E-2</v>
      </c>
      <c r="K33" s="171"/>
      <c r="M33" s="177">
        <f>J33</f>
        <v>2.332E-2</v>
      </c>
      <c r="N33" s="171"/>
    </row>
    <row r="34" spans="1:14" x14ac:dyDescent="0.2">
      <c r="A34" s="3"/>
      <c r="B34" s="131"/>
      <c r="C34" s="131" t="s">
        <v>298</v>
      </c>
      <c r="D34" s="175">
        <v>0</v>
      </c>
      <c r="E34" s="171"/>
      <c r="G34" s="229">
        <f t="shared" si="6"/>
        <v>0</v>
      </c>
      <c r="H34" s="171"/>
      <c r="J34" s="177">
        <f>G34</f>
        <v>0</v>
      </c>
      <c r="K34" s="171"/>
      <c r="M34" s="177">
        <f>J34</f>
        <v>0</v>
      </c>
      <c r="N34" s="171"/>
    </row>
    <row r="35" spans="1:14" x14ac:dyDescent="0.2">
      <c r="A35" s="3"/>
      <c r="B35" s="131"/>
      <c r="C35" s="138" t="s">
        <v>299</v>
      </c>
      <c r="D35" s="220">
        <v>2.495E-2</v>
      </c>
      <c r="E35" s="171"/>
      <c r="G35" s="230">
        <f t="shared" si="6"/>
        <v>2.495E-2</v>
      </c>
      <c r="H35" s="171"/>
      <c r="J35" s="177">
        <f>G35</f>
        <v>2.495E-2</v>
      </c>
      <c r="K35" s="171"/>
      <c r="M35" s="177">
        <f>J35</f>
        <v>2.495E-2</v>
      </c>
      <c r="N35" s="171"/>
    </row>
    <row r="36" spans="1:14" x14ac:dyDescent="0.2">
      <c r="A36" s="3"/>
      <c r="B36" s="131"/>
      <c r="C36" s="131" t="s">
        <v>139</v>
      </c>
      <c r="D36" s="176">
        <f>SUM(D32:D35)</f>
        <v>0.35494000000000003</v>
      </c>
      <c r="E36" s="171">
        <f>ROUND(D36*D$8,2)</f>
        <v>22.72</v>
      </c>
      <c r="F36" s="67"/>
      <c r="G36" s="176">
        <f>SUM(G32:G35)</f>
        <v>0.39009000000000005</v>
      </c>
      <c r="H36" s="171">
        <f>ROUND(G36*G$8,2)</f>
        <v>24.97</v>
      </c>
      <c r="J36" s="176">
        <f>SUM(J32:J35)</f>
        <v>0.39441000000000004</v>
      </c>
      <c r="K36" s="171">
        <f>ROUND(J36*J$8,2)</f>
        <v>25.24</v>
      </c>
      <c r="M36" s="176">
        <f>SUM(M32:M35)</f>
        <v>0.42956000000000005</v>
      </c>
      <c r="N36" s="171">
        <f>ROUND(M36*M$8,2)</f>
        <v>27.49</v>
      </c>
    </row>
    <row r="37" spans="1:14" x14ac:dyDescent="0.2">
      <c r="A37" s="3"/>
      <c r="B37" s="131"/>
      <c r="C37" s="131" t="s">
        <v>101</v>
      </c>
      <c r="D37" s="176">
        <f>D26+D28+D30+D36</f>
        <v>0.83530000000000004</v>
      </c>
      <c r="E37" s="178">
        <f>SUM(E26,E28,E30,E36)</f>
        <v>53.46</v>
      </c>
      <c r="F37" s="67"/>
      <c r="G37" s="176">
        <f>G26+G28+G30+G36</f>
        <v>0.87045000000000006</v>
      </c>
      <c r="H37" s="178">
        <f>SUM(H26,H28,H30,H36)</f>
        <v>55.71</v>
      </c>
      <c r="J37" s="176">
        <f>J26+J28+J30+J36</f>
        <v>0.87477000000000005</v>
      </c>
      <c r="K37" s="178">
        <f>SUM(K26,K28,K30,K36)</f>
        <v>55.980000000000004</v>
      </c>
      <c r="M37" s="176">
        <f>M26+M28+M30+M36</f>
        <v>0.90992000000000006</v>
      </c>
      <c r="N37" s="178">
        <f>SUM(N26,N28,N30,N36)</f>
        <v>58.230000000000004</v>
      </c>
    </row>
    <row r="38" spans="1:14" x14ac:dyDescent="0.2">
      <c r="A38" s="3"/>
      <c r="B38" s="131"/>
      <c r="C38" s="131"/>
      <c r="D38" s="131"/>
      <c r="E38" s="171"/>
      <c r="F38" s="71"/>
      <c r="G38" s="131"/>
      <c r="H38" s="171"/>
      <c r="J38" s="131"/>
      <c r="K38" s="171"/>
      <c r="M38" s="131"/>
      <c r="N38" s="171"/>
    </row>
    <row r="39" spans="1:14" x14ac:dyDescent="0.2">
      <c r="A39" s="3"/>
      <c r="B39" s="131" t="s">
        <v>103</v>
      </c>
      <c r="C39" s="131"/>
      <c r="D39" s="152"/>
      <c r="E39" s="171">
        <f>E14+E37</f>
        <v>64.98</v>
      </c>
      <c r="G39" s="152"/>
      <c r="H39" s="171">
        <f>H14+H37</f>
        <v>67.23</v>
      </c>
      <c r="J39" s="152"/>
      <c r="K39" s="171">
        <f>K14+K37</f>
        <v>67.5</v>
      </c>
      <c r="M39" s="152"/>
      <c r="N39" s="171">
        <f>N14+N37</f>
        <v>69.75</v>
      </c>
    </row>
    <row r="40" spans="1:14" x14ac:dyDescent="0.2">
      <c r="A40" s="3"/>
      <c r="B40" s="131" t="s">
        <v>104</v>
      </c>
      <c r="C40" s="131"/>
      <c r="D40" s="152"/>
      <c r="E40" s="171"/>
      <c r="F40" s="35"/>
      <c r="G40" s="152"/>
      <c r="H40" s="171">
        <f>H39-$E39</f>
        <v>2.25</v>
      </c>
      <c r="J40" s="152"/>
      <c r="K40" s="171">
        <f>K39-$E39</f>
        <v>2.519999999999996</v>
      </c>
      <c r="M40" s="152"/>
      <c r="N40" s="171">
        <f>N39-$E39</f>
        <v>4.769999999999996</v>
      </c>
    </row>
    <row r="41" spans="1:14" x14ac:dyDescent="0.2">
      <c r="A41" s="3"/>
      <c r="B41" s="131" t="s">
        <v>105</v>
      </c>
      <c r="C41" s="131"/>
      <c r="D41" s="129"/>
      <c r="E41" s="129"/>
      <c r="G41" s="129"/>
      <c r="H41" s="130">
        <f>H40/$E39</f>
        <v>3.462603878116343E-2</v>
      </c>
      <c r="J41" s="129"/>
      <c r="K41" s="130">
        <f>K40/$E39</f>
        <v>3.8781163434902982E-2</v>
      </c>
      <c r="M41" s="129"/>
      <c r="N41" s="130">
        <f>N40/$E39</f>
        <v>7.3407202216066419E-2</v>
      </c>
    </row>
    <row r="42" spans="1:14" x14ac:dyDescent="0.2">
      <c r="A42" s="3"/>
      <c r="B42" s="131"/>
      <c r="C42" s="131"/>
      <c r="D42" s="131"/>
      <c r="E42" s="171"/>
      <c r="G42" s="131"/>
      <c r="H42" s="131"/>
      <c r="J42" s="131"/>
      <c r="K42" s="131"/>
      <c r="M42" s="131"/>
      <c r="N42" s="131"/>
    </row>
    <row r="43" spans="1:14" x14ac:dyDescent="0.2">
      <c r="B43" s="131" t="s">
        <v>141</v>
      </c>
      <c r="C43" s="131"/>
      <c r="D43" s="177">
        <f>D26+D28+D30</f>
        <v>0.48036000000000001</v>
      </c>
      <c r="E43" s="171"/>
      <c r="G43" s="177">
        <f>G26+G28+G30</f>
        <v>0.48036000000000001</v>
      </c>
      <c r="H43" s="131"/>
      <c r="J43" s="177">
        <f>J26+J28+J30</f>
        <v>0.48036000000000001</v>
      </c>
      <c r="K43" s="131"/>
      <c r="M43" s="177">
        <f>M26+M28+M30</f>
        <v>0.48036000000000001</v>
      </c>
      <c r="N43" s="131"/>
    </row>
    <row r="44" spans="1:14" x14ac:dyDescent="0.2">
      <c r="B44" s="131"/>
      <c r="C44" s="131"/>
      <c r="D44" s="131"/>
      <c r="E44" s="131"/>
    </row>
    <row r="45" spans="1:14" x14ac:dyDescent="0.2">
      <c r="B45" s="169" t="s">
        <v>396</v>
      </c>
      <c r="C45" s="131"/>
      <c r="D45" s="131"/>
      <c r="E45" s="131"/>
    </row>
    <row r="47" spans="1:14" ht="14.25" customHeight="1" x14ac:dyDescent="0.2">
      <c r="A47" s="3"/>
    </row>
  </sheetData>
  <mergeCells count="3">
    <mergeCell ref="M5:N5"/>
    <mergeCell ref="J6:K6"/>
    <mergeCell ref="M6:N6"/>
  </mergeCells>
  <phoneticPr fontId="4" type="noConversion"/>
  <printOptions horizontalCentered="1"/>
  <pageMargins left="0.75" right="0.75" top="1" bottom="1" header="0.5" footer="0.5"/>
  <pageSetup scale="97" orientation="landscape" blackAndWhite="1" r:id="rId1"/>
  <headerFooter alignWithMargins="0">
    <oddFooter>&amp;CPage# &amp;P of &amp;N&amp;R&amp;F  
&amp;A</oddFooter>
  </headerFooter>
  <customProperties>
    <customPr name="_pios_id" r:id="rId2"/>
  </customPropertie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U27"/>
  <sheetViews>
    <sheetView workbookViewId="0">
      <selection activeCell="R41" sqref="R41"/>
    </sheetView>
  </sheetViews>
  <sheetFormatPr defaultColWidth="9.140625" defaultRowHeight="11.25" x14ac:dyDescent="0.2"/>
  <cols>
    <col min="1" max="1" width="4.42578125" style="3" customWidth="1"/>
    <col min="2" max="2" width="25" style="3" bestFit="1" customWidth="1"/>
    <col min="3" max="3" width="1.5703125" style="3" customWidth="1"/>
    <col min="4" max="4" width="9.85546875" style="3" bestFit="1" customWidth="1"/>
    <col min="5" max="5" width="8.5703125" style="3" bestFit="1" customWidth="1"/>
    <col min="6" max="6" width="1.28515625" style="3" customWidth="1"/>
    <col min="7" max="7" width="10.5703125" style="3" bestFit="1" customWidth="1"/>
    <col min="8" max="8" width="8.5703125" style="3" bestFit="1" customWidth="1"/>
    <col min="9" max="9" width="1.140625" style="3" customWidth="1"/>
    <col min="10" max="10" width="8.5703125" style="3" bestFit="1" customWidth="1"/>
    <col min="11" max="11" width="1.140625" style="3" customWidth="1"/>
    <col min="12" max="12" width="12.42578125" style="3" bestFit="1" customWidth="1"/>
    <col min="13" max="13" width="10.85546875" style="3" customWidth="1"/>
    <col min="14" max="14" width="1" style="3" customWidth="1"/>
    <col min="15" max="15" width="12.5703125" style="3" bestFit="1" customWidth="1"/>
    <col min="16" max="16" width="10.85546875" style="3" customWidth="1"/>
    <col min="17" max="18" width="11.5703125" style="3" bestFit="1" customWidth="1"/>
    <col min="19" max="19" width="9.5703125" style="3" customWidth="1"/>
    <col min="20" max="20" width="10.7109375" style="3" bestFit="1" customWidth="1"/>
    <col min="21" max="21" width="9.85546875" style="3" bestFit="1" customWidth="1"/>
    <col min="22" max="16384" width="9.140625" style="3"/>
  </cols>
  <sheetData>
    <row r="1" spans="1:21" s="40" customFormat="1" x14ac:dyDescent="0.2">
      <c r="A1" s="180" t="s">
        <v>25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</row>
    <row r="2" spans="1:21" s="40" customFormat="1" ht="11.25" customHeight="1" x14ac:dyDescent="0.2">
      <c r="A2" s="181" t="str">
        <f>"Schedule 101 and 106 Rates Proposed Effective " &amp; '(R) 2020 PGA Cost NEW'!N3</f>
        <v>Schedule 101 and 106 Rates Proposed Effective November 1, 2020</v>
      </c>
      <c r="B2" s="182"/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80"/>
      <c r="Q2" s="180"/>
      <c r="R2" s="180"/>
      <c r="S2" s="180"/>
    </row>
    <row r="3" spans="1:21" s="40" customFormat="1" ht="11.25" customHeight="1" x14ac:dyDescent="0.2">
      <c r="A3" s="180" t="s">
        <v>68</v>
      </c>
      <c r="B3" s="182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</row>
    <row r="4" spans="1:21" s="40" customFormat="1" x14ac:dyDescent="0.2">
      <c r="R4" s="183"/>
      <c r="S4" s="183"/>
      <c r="T4" s="184"/>
      <c r="U4" s="184"/>
    </row>
    <row r="5" spans="1:21" s="40" customFormat="1" ht="56.25" x14ac:dyDescent="0.2">
      <c r="D5" s="620" t="s">
        <v>83</v>
      </c>
      <c r="E5" s="619"/>
      <c r="F5" s="185"/>
      <c r="G5" s="620" t="s">
        <v>310</v>
      </c>
      <c r="H5" s="619"/>
      <c r="L5" s="620" t="s">
        <v>40</v>
      </c>
      <c r="M5" s="619"/>
      <c r="N5" s="236"/>
      <c r="O5" s="109" t="s">
        <v>295</v>
      </c>
      <c r="P5" s="109" t="s">
        <v>273</v>
      </c>
      <c r="Q5" s="239" t="s">
        <v>314</v>
      </c>
      <c r="R5" s="621" t="s">
        <v>315</v>
      </c>
      <c r="S5" s="617"/>
      <c r="T5" s="187"/>
      <c r="U5" s="188"/>
    </row>
    <row r="6" spans="1:21" x14ac:dyDescent="0.2">
      <c r="A6" s="18"/>
      <c r="B6" s="13" t="s">
        <v>1</v>
      </c>
      <c r="C6" s="186"/>
      <c r="D6" s="9"/>
      <c r="E6" s="9"/>
      <c r="J6" s="186" t="s">
        <v>23</v>
      </c>
      <c r="L6" s="189" t="s">
        <v>23</v>
      </c>
      <c r="M6" s="190" t="s">
        <v>45</v>
      </c>
      <c r="N6" s="190"/>
      <c r="O6" s="108" t="s">
        <v>204</v>
      </c>
      <c r="P6" s="108" t="s">
        <v>54</v>
      </c>
      <c r="Q6" s="108" t="s">
        <v>54</v>
      </c>
      <c r="R6" s="187" t="s">
        <v>54</v>
      </c>
      <c r="S6" s="187" t="s">
        <v>54</v>
      </c>
      <c r="T6" s="191" t="s">
        <v>41</v>
      </c>
      <c r="U6" s="192"/>
    </row>
    <row r="7" spans="1:21" x14ac:dyDescent="0.2">
      <c r="A7" s="10" t="s">
        <v>27</v>
      </c>
      <c r="B7" s="10" t="s">
        <v>24</v>
      </c>
      <c r="C7" s="186"/>
      <c r="D7" s="10" t="s">
        <v>60</v>
      </c>
      <c r="E7" s="10" t="s">
        <v>61</v>
      </c>
      <c r="F7" s="13"/>
      <c r="G7" s="10" t="s">
        <v>60</v>
      </c>
      <c r="H7" s="10" t="s">
        <v>61</v>
      </c>
      <c r="J7" s="10" t="s">
        <v>37</v>
      </c>
      <c r="L7" s="193" t="s">
        <v>63</v>
      </c>
      <c r="M7" s="193" t="s">
        <v>134</v>
      </c>
      <c r="N7" s="193"/>
      <c r="O7" s="110" t="s">
        <v>308</v>
      </c>
      <c r="P7" s="110" t="s">
        <v>37</v>
      </c>
      <c r="Q7" s="110" t="s">
        <v>37</v>
      </c>
      <c r="R7" s="194" t="s">
        <v>37</v>
      </c>
      <c r="S7" s="194" t="s">
        <v>307</v>
      </c>
      <c r="T7" s="195" t="s">
        <v>42</v>
      </c>
      <c r="U7" s="195" t="s">
        <v>43</v>
      </c>
    </row>
    <row r="8" spans="1:21" x14ac:dyDescent="0.2">
      <c r="D8" s="186"/>
      <c r="E8" s="186"/>
      <c r="F8" s="186"/>
      <c r="G8" s="186"/>
      <c r="H8" s="186"/>
      <c r="I8" s="186"/>
      <c r="J8" s="186"/>
      <c r="K8" s="186"/>
      <c r="L8" s="189"/>
      <c r="M8" s="190"/>
      <c r="N8" s="190"/>
      <c r="O8" s="190"/>
      <c r="P8" s="190"/>
      <c r="Q8" s="190"/>
      <c r="R8" s="196"/>
      <c r="S8" s="186"/>
      <c r="T8" s="197"/>
      <c r="U8" s="197"/>
    </row>
    <row r="9" spans="1:21" x14ac:dyDescent="0.2">
      <c r="A9" s="186"/>
      <c r="B9" s="198" t="s">
        <v>28</v>
      </c>
      <c r="C9" s="2"/>
      <c r="D9" s="199"/>
      <c r="E9" s="199"/>
      <c r="F9" s="199"/>
      <c r="G9" s="199"/>
      <c r="H9" s="199"/>
      <c r="I9" s="186"/>
      <c r="J9" s="200"/>
      <c r="K9" s="186"/>
      <c r="L9" s="201"/>
      <c r="M9" s="201"/>
      <c r="N9" s="201"/>
      <c r="O9" s="201"/>
      <c r="P9" s="201"/>
      <c r="Q9" s="201"/>
      <c r="R9" s="203"/>
      <c r="S9" s="200"/>
      <c r="T9" s="204"/>
      <c r="U9" s="204"/>
    </row>
    <row r="10" spans="1:21" x14ac:dyDescent="0.2">
      <c r="A10" s="53">
        <v>1</v>
      </c>
      <c r="B10" s="53">
        <v>23</v>
      </c>
      <c r="C10" s="53"/>
      <c r="D10" s="205">
        <f>'Rates Summary '!E53</f>
        <v>0.34614</v>
      </c>
      <c r="E10" s="205">
        <f>'Rates Summary '!E51</f>
        <v>0.38129000000000002</v>
      </c>
      <c r="F10" s="205"/>
      <c r="G10" s="167">
        <v>8.7999999999999988E-3</v>
      </c>
      <c r="H10" s="167">
        <v>4.827E-2</v>
      </c>
      <c r="I10" s="36"/>
      <c r="J10" s="36">
        <f>E10-D10+H10-G10</f>
        <v>7.462000000000002E-2</v>
      </c>
      <c r="K10" s="36"/>
      <c r="L10" s="207">
        <f>'F2020 Forecast '!N8</f>
        <v>623977402</v>
      </c>
      <c r="M10" s="207">
        <f>ROUND('F2020 Forecast '!N23,0)</f>
        <v>799767</v>
      </c>
      <c r="N10" s="207"/>
      <c r="O10" s="207">
        <f>'Rate Impact'!R10</f>
        <v>632130122.15462697</v>
      </c>
      <c r="P10" s="207">
        <f>'Rate Impact'!S10</f>
        <v>21932805.680000007</v>
      </c>
      <c r="Q10" s="207">
        <f>'Rate Impact'!T10</f>
        <v>24628388.059999999</v>
      </c>
      <c r="R10" s="208">
        <f>+L10*J10</f>
        <v>46561193.737240009</v>
      </c>
      <c r="S10" s="237">
        <f>R10/O10</f>
        <v>7.3657609573382354E-2</v>
      </c>
      <c r="T10" s="204">
        <f>+R10/M10</f>
        <v>58.218448294615818</v>
      </c>
      <c r="U10" s="204">
        <f>+T10/12</f>
        <v>4.8515373578846512</v>
      </c>
    </row>
    <row r="11" spans="1:21" x14ac:dyDescent="0.2">
      <c r="A11" s="53">
        <f>A10+1</f>
        <v>2</v>
      </c>
      <c r="B11" s="53">
        <v>16</v>
      </c>
      <c r="C11" s="53"/>
      <c r="D11" s="205">
        <f>'Rates Summary '!F53</f>
        <v>0.34614</v>
      </c>
      <c r="E11" s="205">
        <f>'Rates Summary '!F51</f>
        <v>0.38129000000000002</v>
      </c>
      <c r="F11" s="205"/>
      <c r="G11" s="167">
        <v>8.7999999999999988E-3</v>
      </c>
      <c r="H11" s="167">
        <v>4.827E-2</v>
      </c>
      <c r="I11" s="36"/>
      <c r="J11" s="36">
        <f>E11-D11+H11-G11</f>
        <v>7.462000000000002E-2</v>
      </c>
      <c r="K11" s="36"/>
      <c r="L11" s="207">
        <f>'F2020 Forecast '!N9</f>
        <v>9053</v>
      </c>
      <c r="M11" s="207">
        <f>ROUND('F2020 Forecast '!N24,0)</f>
        <v>40</v>
      </c>
      <c r="N11" s="207"/>
      <c r="O11" s="207">
        <f>'Rate Impact'!R11</f>
        <v>8945.4807568421074</v>
      </c>
      <c r="P11" s="207">
        <f>'Rate Impact'!S11</f>
        <v>318.21000000000004</v>
      </c>
      <c r="Q11" s="207">
        <f>'Rate Impact'!T11</f>
        <v>357.32</v>
      </c>
      <c r="R11" s="208">
        <f>+L11*J11</f>
        <v>675.53486000000021</v>
      </c>
      <c r="S11" s="237">
        <f>R11/O11</f>
        <v>7.5516887058675472E-2</v>
      </c>
      <c r="T11" s="204">
        <f>+R11/M11</f>
        <v>16.888371500000005</v>
      </c>
      <c r="U11" s="204">
        <f>+T11/12</f>
        <v>1.4073642916666671</v>
      </c>
    </row>
    <row r="12" spans="1:21" x14ac:dyDescent="0.2">
      <c r="A12" s="53">
        <f>A11+1</f>
        <v>3</v>
      </c>
      <c r="B12" s="2" t="s">
        <v>58</v>
      </c>
      <c r="C12" s="53"/>
      <c r="D12" s="209"/>
      <c r="E12" s="209"/>
      <c r="F12" s="97"/>
      <c r="G12" s="167"/>
      <c r="H12" s="167"/>
      <c r="I12" s="36"/>
      <c r="J12" s="36"/>
      <c r="K12" s="36"/>
      <c r="L12" s="210">
        <f>SUM(L10:L11)</f>
        <v>623986455</v>
      </c>
      <c r="M12" s="210">
        <f>SUM(M10:M11)</f>
        <v>799807</v>
      </c>
      <c r="N12" s="202"/>
      <c r="O12" s="211">
        <f t="shared" ref="O12:Q12" si="0">SUM(O10:O11)</f>
        <v>632139067.63538384</v>
      </c>
      <c r="P12" s="211">
        <f t="shared" si="0"/>
        <v>21933123.890000008</v>
      </c>
      <c r="Q12" s="211">
        <f t="shared" si="0"/>
        <v>24628745.379999999</v>
      </c>
      <c r="R12" s="211">
        <f>SUM(R10:R11)</f>
        <v>46561869.272100009</v>
      </c>
      <c r="S12" s="238"/>
      <c r="T12" s="212">
        <f>+R12/M12</f>
        <v>58.216381292111734</v>
      </c>
      <c r="U12" s="212">
        <f>+T12/12</f>
        <v>4.8513651076759778</v>
      </c>
    </row>
    <row r="13" spans="1:21" x14ac:dyDescent="0.2">
      <c r="A13" s="186"/>
      <c r="D13" s="209"/>
      <c r="E13" s="209"/>
      <c r="F13" s="97"/>
      <c r="G13" s="167"/>
      <c r="H13" s="167"/>
      <c r="I13" s="36"/>
      <c r="J13" s="36"/>
      <c r="K13" s="36"/>
      <c r="L13" s="201"/>
      <c r="M13" s="213"/>
      <c r="N13" s="213"/>
      <c r="O13" s="213"/>
      <c r="P13" s="213"/>
      <c r="Q13" s="213"/>
      <c r="R13" s="208"/>
      <c r="S13" s="238"/>
      <c r="T13" s="204"/>
      <c r="U13" s="204"/>
    </row>
    <row r="14" spans="1:21" x14ac:dyDescent="0.2">
      <c r="A14" s="186"/>
      <c r="B14" s="198" t="s">
        <v>44</v>
      </c>
      <c r="C14" s="186"/>
      <c r="D14" s="209"/>
      <c r="E14" s="209"/>
      <c r="F14" s="97"/>
      <c r="G14" s="167"/>
      <c r="H14" s="167"/>
      <c r="I14" s="36"/>
      <c r="J14" s="36"/>
      <c r="K14" s="36"/>
      <c r="L14" s="201"/>
      <c r="M14" s="213"/>
      <c r="N14" s="213"/>
      <c r="O14" s="213"/>
      <c r="P14" s="213"/>
      <c r="Q14" s="213"/>
      <c r="R14" s="208"/>
      <c r="S14" s="238"/>
      <c r="T14" s="204"/>
      <c r="U14" s="204"/>
    </row>
    <row r="15" spans="1:21" x14ac:dyDescent="0.2">
      <c r="A15" s="53">
        <f>A12+1</f>
        <v>4</v>
      </c>
      <c r="B15" s="186">
        <v>31</v>
      </c>
      <c r="C15" s="53"/>
      <c r="D15" s="205">
        <f>'Rates Summary '!G53</f>
        <v>0.33714</v>
      </c>
      <c r="E15" s="205">
        <f>'Rates Summary '!G51</f>
        <v>0.37314999999999998</v>
      </c>
      <c r="F15" s="205"/>
      <c r="G15" s="167">
        <v>8.7999999999999988E-3</v>
      </c>
      <c r="H15" s="167">
        <v>4.8119999999999996E-2</v>
      </c>
      <c r="I15" s="36"/>
      <c r="J15" s="36">
        <f>E15-D15+H15-G15</f>
        <v>7.532999999999998E-2</v>
      </c>
      <c r="K15" s="36"/>
      <c r="L15" s="207">
        <f>'F2020 Forecast '!N10</f>
        <v>231606572</v>
      </c>
      <c r="M15" s="207">
        <f>ROUND('F2020 Forecast '!N25,)</f>
        <v>57365</v>
      </c>
      <c r="N15" s="207"/>
      <c r="O15" s="207">
        <f>'Rate Impact'!R12</f>
        <v>203783730.63375747</v>
      </c>
      <c r="P15" s="207">
        <f>'Rate Impact'!S12</f>
        <v>8340152.6599999964</v>
      </c>
      <c r="Q15" s="207">
        <f>'Rate Impact'!T12</f>
        <v>9106770.4100000001</v>
      </c>
      <c r="R15" s="208">
        <f>+L15*J15</f>
        <v>17446923.068759996</v>
      </c>
      <c r="S15" s="237">
        <f>R15/O15</f>
        <v>8.561489680506347E-2</v>
      </c>
      <c r="T15" s="204">
        <f>+R15/M15</f>
        <v>304.13881406362759</v>
      </c>
      <c r="U15" s="204">
        <f>+T15/12</f>
        <v>25.344901171968967</v>
      </c>
    </row>
    <row r="16" spans="1:21" x14ac:dyDescent="0.2">
      <c r="A16" s="53">
        <f>A15+1</f>
        <v>5</v>
      </c>
      <c r="B16" s="53">
        <v>41</v>
      </c>
      <c r="C16" s="53"/>
      <c r="D16" s="205">
        <f>'Rates Summary '!H53</f>
        <v>0.23941000000000001</v>
      </c>
      <c r="E16" s="205">
        <f>'Rates Summary '!H51</f>
        <v>0.26356000000000002</v>
      </c>
      <c r="F16" s="205"/>
      <c r="G16" s="167">
        <v>8.830000000000001E-3</v>
      </c>
      <c r="H16" s="167">
        <v>4.7490000000000004E-2</v>
      </c>
      <c r="I16" s="36"/>
      <c r="J16" s="36">
        <f>E16-D16+H16-G16</f>
        <v>6.2810000000000005E-2</v>
      </c>
      <c r="K16" s="36"/>
      <c r="L16" s="207">
        <f>'F2020 Forecast '!N11</f>
        <v>64824052</v>
      </c>
      <c r="M16" s="207">
        <f>ROUND('F2020 Forecast '!N26,0)</f>
        <v>1329</v>
      </c>
      <c r="N16" s="207"/>
      <c r="O16" s="207">
        <f>'Rate Impact'!R13</f>
        <v>38402026.072497629</v>
      </c>
      <c r="P16" s="207">
        <f>'Rate Impact'!S13</f>
        <v>1565500.8599999994</v>
      </c>
      <c r="Q16" s="207">
        <f>'Rate Impact'!T13</f>
        <v>2506097.85</v>
      </c>
      <c r="R16" s="208">
        <f>+L16*J16</f>
        <v>4071598.7061200002</v>
      </c>
      <c r="S16" s="237">
        <f>R16/O16</f>
        <v>0.10602562214903438</v>
      </c>
      <c r="T16" s="204">
        <f>+R16/M16</f>
        <v>3063.6559113017306</v>
      </c>
      <c r="U16" s="204">
        <f>+T16/12</f>
        <v>255.30465927514422</v>
      </c>
    </row>
    <row r="17" spans="1:21" x14ac:dyDescent="0.2">
      <c r="A17" s="53">
        <f>A16+1</f>
        <v>6</v>
      </c>
      <c r="B17" s="2" t="s">
        <v>59</v>
      </c>
      <c r="C17" s="53"/>
      <c r="D17" s="209"/>
      <c r="E17" s="209"/>
      <c r="F17" s="97"/>
      <c r="G17" s="167"/>
      <c r="H17" s="167"/>
      <c r="I17" s="36"/>
      <c r="J17" s="36"/>
      <c r="K17" s="36"/>
      <c r="L17" s="210">
        <f>SUM(L15:L16)</f>
        <v>296430624</v>
      </c>
      <c r="M17" s="215">
        <f>SUM(M15:M16)</f>
        <v>58694</v>
      </c>
      <c r="N17" s="214"/>
      <c r="O17" s="211">
        <f t="shared" ref="O17:Q17" si="1">SUM(O15:O16)</f>
        <v>242185756.70625511</v>
      </c>
      <c r="P17" s="211">
        <f t="shared" si="1"/>
        <v>9905653.5199999958</v>
      </c>
      <c r="Q17" s="211">
        <f t="shared" si="1"/>
        <v>11612868.26</v>
      </c>
      <c r="R17" s="211">
        <f>SUM(R15:R16)</f>
        <v>21518521.774879996</v>
      </c>
      <c r="S17" s="238"/>
      <c r="T17" s="212">
        <f>R17/M17</f>
        <v>366.62217219613581</v>
      </c>
      <c r="U17" s="212">
        <f>T17/12</f>
        <v>30.551847683011317</v>
      </c>
    </row>
    <row r="18" spans="1:21" x14ac:dyDescent="0.2">
      <c r="A18" s="186"/>
      <c r="B18" s="186"/>
      <c r="C18" s="53"/>
      <c r="D18" s="209"/>
      <c r="E18" s="209"/>
      <c r="F18" s="97"/>
      <c r="G18" s="167"/>
      <c r="H18" s="167"/>
      <c r="I18" s="36"/>
      <c r="J18" s="36"/>
      <c r="K18" s="36"/>
      <c r="L18" s="202"/>
      <c r="M18" s="214"/>
      <c r="N18" s="214"/>
      <c r="O18" s="214"/>
      <c r="P18" s="214"/>
      <c r="Q18" s="214"/>
      <c r="R18" s="216"/>
      <c r="S18" s="238"/>
      <c r="T18" s="217"/>
      <c r="U18" s="217"/>
    </row>
    <row r="19" spans="1:21" x14ac:dyDescent="0.2">
      <c r="A19" s="186"/>
      <c r="B19" s="198" t="s">
        <v>132</v>
      </c>
      <c r="C19" s="53"/>
      <c r="D19" s="209"/>
      <c r="E19" s="209"/>
      <c r="F19" s="97"/>
      <c r="G19" s="167"/>
      <c r="H19" s="167"/>
      <c r="I19" s="36"/>
      <c r="J19" s="36"/>
      <c r="K19" s="36"/>
      <c r="L19" s="201"/>
      <c r="M19" s="213"/>
      <c r="N19" s="213"/>
      <c r="O19" s="213"/>
      <c r="P19" s="213"/>
      <c r="Q19" s="213"/>
      <c r="R19" s="208"/>
      <c r="S19" s="238"/>
      <c r="T19" s="204"/>
      <c r="U19" s="204"/>
    </row>
    <row r="20" spans="1:21" x14ac:dyDescent="0.2">
      <c r="A20" s="53">
        <f>A17+1</f>
        <v>7</v>
      </c>
      <c r="B20" s="53">
        <v>85</v>
      </c>
      <c r="C20" s="53"/>
      <c r="D20" s="205">
        <f>'Rates Summary '!I53</f>
        <v>0.28332000000000002</v>
      </c>
      <c r="E20" s="205">
        <f>'Rates Summary '!I51</f>
        <v>0.30064000000000002</v>
      </c>
      <c r="F20" s="205"/>
      <c r="G20" s="167">
        <v>8.8400000000000006E-3</v>
      </c>
      <c r="H20" s="167">
        <v>4.7050000000000002E-2</v>
      </c>
      <c r="I20" s="36"/>
      <c r="J20" s="36">
        <f>E20-D20+H20-G20</f>
        <v>5.553000000000001E-2</v>
      </c>
      <c r="K20" s="36"/>
      <c r="L20" s="207">
        <f>'F2020 Forecast '!N12</f>
        <v>9854273</v>
      </c>
      <c r="M20" s="207">
        <f>ROUND('F2020 Forecast '!N27,0)</f>
        <v>20</v>
      </c>
      <c r="N20" s="207"/>
      <c r="O20" s="207">
        <f>'Rate Impact'!R14</f>
        <v>4239101.0116747655</v>
      </c>
      <c r="P20" s="207">
        <f>'Rate Impact'!S14</f>
        <v>170676</v>
      </c>
      <c r="Q20" s="207">
        <f>'Rate Impact'!T14</f>
        <v>376531.77</v>
      </c>
      <c r="R20" s="208">
        <f>+L20*J20</f>
        <v>547207.77969000011</v>
      </c>
      <c r="S20" s="237">
        <f>R20/O20</f>
        <v>0.12908580809538475</v>
      </c>
      <c r="T20" s="204">
        <f>+R20/M20</f>
        <v>27360.388984500005</v>
      </c>
      <c r="U20" s="204">
        <f>+T20/12</f>
        <v>2280.0324153750003</v>
      </c>
    </row>
    <row r="21" spans="1:21" x14ac:dyDescent="0.2">
      <c r="A21" s="53">
        <f>A20+1</f>
        <v>8</v>
      </c>
      <c r="B21" s="53">
        <v>86</v>
      </c>
      <c r="C21" s="53"/>
      <c r="D21" s="205">
        <f>'Rates Summary '!J53</f>
        <v>0.28003</v>
      </c>
      <c r="E21" s="205">
        <f>'Rates Summary '!J51</f>
        <v>0.31402000000000002</v>
      </c>
      <c r="F21" s="205"/>
      <c r="G21" s="167">
        <v>8.8400000000000006E-3</v>
      </c>
      <c r="H21" s="167">
        <v>4.725E-2</v>
      </c>
      <c r="I21" s="36"/>
      <c r="J21" s="36">
        <f>E21-D21+H21-G21</f>
        <v>7.240000000000002E-2</v>
      </c>
      <c r="K21" s="36"/>
      <c r="L21" s="207">
        <f>'F2020 Forecast '!N13</f>
        <v>4822377</v>
      </c>
      <c r="M21" s="207">
        <f>ROUND('F2020 Forecast '!N28,0)</f>
        <v>130</v>
      </c>
      <c r="N21" s="207"/>
      <c r="O21" s="207">
        <f>'Rate Impact'!R15</f>
        <v>2572677.4815613199</v>
      </c>
      <c r="P21" s="207">
        <f>'Rate Impact'!S15</f>
        <v>163912.60000000009</v>
      </c>
      <c r="Q21" s="207">
        <f>'Rate Impact'!T15</f>
        <v>185227.5</v>
      </c>
      <c r="R21" s="208">
        <f>+L21*J21</f>
        <v>349140.09480000008</v>
      </c>
      <c r="S21" s="237">
        <f>R21/O21</f>
        <v>0.13571079052944954</v>
      </c>
      <c r="T21" s="204">
        <f>+R21/M21</f>
        <v>2685.6930369230777</v>
      </c>
      <c r="U21" s="204">
        <f>+T21/12</f>
        <v>223.80775307692315</v>
      </c>
    </row>
    <row r="22" spans="1:21" x14ac:dyDescent="0.2">
      <c r="A22" s="53">
        <f>A21+1</f>
        <v>9</v>
      </c>
      <c r="B22" s="53">
        <v>87</v>
      </c>
      <c r="C22" s="53"/>
      <c r="D22" s="205">
        <f>'Rates Summary '!K53</f>
        <v>0.2823</v>
      </c>
      <c r="E22" s="205">
        <f>'Rates Summary '!K51</f>
        <v>0.31184000000000001</v>
      </c>
      <c r="F22" s="205"/>
      <c r="G22" s="167">
        <v>8.8400000000000006E-3</v>
      </c>
      <c r="H22" s="167">
        <v>4.7079999999999997E-2</v>
      </c>
      <c r="I22" s="36"/>
      <c r="J22" s="36">
        <f>E22-D22+H22-G22</f>
        <v>6.7780000000000007E-2</v>
      </c>
      <c r="K22" s="36"/>
      <c r="L22" s="207">
        <f>'F2020 Forecast '!N14</f>
        <v>14421322</v>
      </c>
      <c r="M22" s="207">
        <f>ROUND('F2020 Forecast '!N29,0)</f>
        <v>3</v>
      </c>
      <c r="N22" s="207"/>
      <c r="O22" s="207">
        <f>'Rate Impact'!R16</f>
        <v>5367092.0203410219</v>
      </c>
      <c r="P22" s="207">
        <f>'Rate Impact'!S16</f>
        <v>426005.84999999963</v>
      </c>
      <c r="Q22" s="207">
        <f>'Rate Impact'!T16</f>
        <v>551471.35</v>
      </c>
      <c r="R22" s="208">
        <f>+L22*J22</f>
        <v>977477.20516000013</v>
      </c>
      <c r="S22" s="237">
        <f>R22/O22</f>
        <v>0.1821241747775906</v>
      </c>
      <c r="T22" s="204">
        <f>+R22/M22</f>
        <v>325825.7350533334</v>
      </c>
      <c r="U22" s="204">
        <f>+T22/12</f>
        <v>27152.144587777784</v>
      </c>
    </row>
    <row r="23" spans="1:21" x14ac:dyDescent="0.2">
      <c r="A23" s="53">
        <f>A22+1</f>
        <v>10</v>
      </c>
      <c r="B23" s="2" t="s">
        <v>133</v>
      </c>
      <c r="C23" s="186"/>
      <c r="D23" s="218"/>
      <c r="E23" s="218"/>
      <c r="F23" s="218"/>
      <c r="G23" s="218"/>
      <c r="H23" s="218"/>
      <c r="I23" s="206"/>
      <c r="J23" s="206"/>
      <c r="K23" s="206"/>
      <c r="L23" s="210">
        <f>SUM(L20:L22)</f>
        <v>29097972</v>
      </c>
      <c r="M23" s="215">
        <f>SUM(M20:M22)</f>
        <v>153</v>
      </c>
      <c r="N23" s="214"/>
      <c r="O23" s="211">
        <f t="shared" ref="O23:Q23" si="2">SUM(O20:O22)</f>
        <v>12178870.513577107</v>
      </c>
      <c r="P23" s="211">
        <f t="shared" si="2"/>
        <v>760594.44999999972</v>
      </c>
      <c r="Q23" s="211">
        <f t="shared" si="2"/>
        <v>1113230.6200000001</v>
      </c>
      <c r="R23" s="211">
        <f>SUM(R20:R22)</f>
        <v>1873825.0796500002</v>
      </c>
      <c r="S23" s="237"/>
      <c r="T23" s="212">
        <f>R23/M23</f>
        <v>12247.22274281046</v>
      </c>
      <c r="U23" s="212">
        <f>T23/12</f>
        <v>1020.601895234205</v>
      </c>
    </row>
    <row r="24" spans="1:21" x14ac:dyDescent="0.2">
      <c r="A24" s="53">
        <f>A23+1</f>
        <v>11</v>
      </c>
      <c r="B24" s="2" t="s">
        <v>23</v>
      </c>
      <c r="C24" s="186"/>
      <c r="D24" s="218"/>
      <c r="E24" s="218"/>
      <c r="F24" s="218"/>
      <c r="G24" s="218"/>
      <c r="H24" s="218"/>
      <c r="I24" s="206"/>
      <c r="J24" s="206"/>
      <c r="K24" s="206"/>
      <c r="L24" s="210">
        <f>SUM(L12,L17,L23)</f>
        <v>949515051</v>
      </c>
      <c r="M24" s="215">
        <f>SUM(M12,M17,M23)</f>
        <v>858654</v>
      </c>
      <c r="N24" s="211">
        <f t="shared" ref="N24:Q24" si="3">SUM(N12,N17,N23)</f>
        <v>0</v>
      </c>
      <c r="O24" s="211">
        <f t="shared" si="3"/>
        <v>886503694.85521603</v>
      </c>
      <c r="P24" s="211">
        <f t="shared" si="3"/>
        <v>32599371.860000003</v>
      </c>
      <c r="Q24" s="211">
        <f t="shared" si="3"/>
        <v>37354844.259999998</v>
      </c>
      <c r="R24" s="211">
        <f>SUM(R12,R17,R23)</f>
        <v>69954216.126630008</v>
      </c>
      <c r="S24" s="237"/>
      <c r="T24" s="27"/>
      <c r="U24" s="204"/>
    </row>
    <row r="25" spans="1:21" s="6" customFormat="1" x14ac:dyDescent="0.2">
      <c r="F25" s="218"/>
      <c r="G25" s="218"/>
      <c r="H25" s="213"/>
      <c r="J25" s="219"/>
      <c r="L25" s="235" t="e">
        <f>L24-'Schedule 101 Revenue'!#REF!</f>
        <v>#REF!</v>
      </c>
      <c r="O25" s="235">
        <f>O24-SUM('Rate Impact'!R10:R16)</f>
        <v>0</v>
      </c>
      <c r="P25" s="235">
        <f>P24-SUM('Rate Impact'!S10:S16)</f>
        <v>0</v>
      </c>
      <c r="Q25" s="235">
        <f>Q24-SUM('Rate Impact'!T10:T16)</f>
        <v>0</v>
      </c>
      <c r="R25" s="235">
        <f>R24-'Rate Impact'!S26-'Rate Impact'!T26</f>
        <v>6.6299960017204285E-3</v>
      </c>
      <c r="S25" s="234" t="s">
        <v>306</v>
      </c>
      <c r="T25" s="234"/>
    </row>
    <row r="26" spans="1:21" x14ac:dyDescent="0.2">
      <c r="A26" s="3" t="s">
        <v>135</v>
      </c>
      <c r="B26" s="2"/>
      <c r="C26" s="186"/>
      <c r="D26" s="218"/>
      <c r="E26" s="218"/>
      <c r="F26" s="218"/>
      <c r="G26" s="218"/>
      <c r="H26" s="218"/>
      <c r="I26" s="206"/>
      <c r="J26" s="206"/>
      <c r="K26" s="206"/>
      <c r="L26" s="202"/>
      <c r="M26" s="214"/>
      <c r="N26" s="214"/>
      <c r="O26" s="214"/>
      <c r="P26" s="214"/>
      <c r="Q26" s="214"/>
      <c r="R26" s="216"/>
      <c r="S26" s="219"/>
      <c r="T26" s="27"/>
      <c r="U26" s="204"/>
    </row>
    <row r="27" spans="1:21" x14ac:dyDescent="0.2">
      <c r="S27" s="206"/>
    </row>
  </sheetData>
  <mergeCells count="4">
    <mergeCell ref="G5:H5"/>
    <mergeCell ref="D5:E5"/>
    <mergeCell ref="L5:M5"/>
    <mergeCell ref="R5:S5"/>
  </mergeCells>
  <phoneticPr fontId="4" type="noConversion"/>
  <printOptions horizontalCentered="1"/>
  <pageMargins left="0.5" right="0.5" top="1" bottom="1" header="0.5" footer="0.5"/>
  <pageSetup scale="87" orientation="landscape" blackAndWhite="1" r:id="rId1"/>
  <headerFooter alignWithMargins="0">
    <oddFooter>&amp;CPage# &amp;P of &amp;N&amp;R&amp;F 
&amp;A</oddFooter>
  </headerFooter>
  <customProperties>
    <customPr name="_pios_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G24"/>
  <sheetViews>
    <sheetView workbookViewId="0">
      <pane ySplit="8" topLeftCell="A9" activePane="bottomLeft" state="frozen"/>
      <selection pane="bottomLeft" activeCell="B3" sqref="B3:G3"/>
    </sheetView>
  </sheetViews>
  <sheetFormatPr defaultColWidth="9.140625" defaultRowHeight="11.25" x14ac:dyDescent="0.2"/>
  <cols>
    <col min="1" max="1" width="3.85546875" style="3" customWidth="1"/>
    <col min="2" max="2" width="3" style="3" bestFit="1" customWidth="1"/>
    <col min="3" max="3" width="42.5703125" style="3" bestFit="1" customWidth="1"/>
    <col min="4" max="4" width="11.42578125" style="3" bestFit="1" customWidth="1"/>
    <col min="5" max="5" width="10.140625" style="3" bestFit="1" customWidth="1"/>
    <col min="6" max="6" width="9.85546875" style="3" bestFit="1" customWidth="1"/>
    <col min="7" max="7" width="10.140625" style="3" bestFit="1" customWidth="1"/>
    <col min="8" max="16384" width="9.140625" style="3"/>
  </cols>
  <sheetData>
    <row r="1" spans="2:7" ht="12.75" x14ac:dyDescent="0.2">
      <c r="B1" s="622" t="str">
        <f>"PGA Filing Proposed Effective " &amp; '(R) 2020 PGA Cost NEW'!N2</f>
        <v>PGA Filing Proposed Effective Effective date:</v>
      </c>
      <c r="C1" s="617"/>
      <c r="D1" s="617"/>
      <c r="E1" s="617"/>
      <c r="F1" s="617"/>
      <c r="G1" s="617"/>
    </row>
    <row r="2" spans="2:7" ht="12.75" x14ac:dyDescent="0.2">
      <c r="B2" s="622" t="str">
        <f>"PGA Gas Cost Filing Proposed Effective " &amp; '(R) 2020 PGA Cost NEW'!N3</f>
        <v>PGA Gas Cost Filing Proposed Effective November 1, 2020</v>
      </c>
      <c r="C2" s="617"/>
      <c r="D2" s="617"/>
      <c r="E2" s="617"/>
      <c r="F2" s="617"/>
      <c r="G2" s="617"/>
    </row>
    <row r="3" spans="2:7" ht="11.25" customHeight="1" x14ac:dyDescent="0.2">
      <c r="B3" s="623" t="s">
        <v>121</v>
      </c>
      <c r="C3" s="624"/>
      <c r="D3" s="624"/>
      <c r="E3" s="624"/>
      <c r="F3" s="624"/>
      <c r="G3" s="624"/>
    </row>
    <row r="4" spans="2:7" ht="11.25" customHeight="1" x14ac:dyDescent="0.2">
      <c r="B4" s="623" t="s">
        <v>122</v>
      </c>
      <c r="C4" s="624"/>
      <c r="D4" s="624"/>
      <c r="E4" s="624"/>
      <c r="F4" s="624"/>
      <c r="G4" s="624"/>
    </row>
    <row r="7" spans="2:7" x14ac:dyDescent="0.2">
      <c r="D7" s="8" t="s">
        <v>123</v>
      </c>
      <c r="E7" s="8"/>
      <c r="F7" s="8"/>
      <c r="G7" s="8"/>
    </row>
    <row r="8" spans="2:7" x14ac:dyDescent="0.2">
      <c r="D8" s="10">
        <v>41</v>
      </c>
      <c r="E8" s="10">
        <v>85</v>
      </c>
      <c r="F8" s="10">
        <v>86</v>
      </c>
      <c r="G8" s="10">
        <v>87</v>
      </c>
    </row>
    <row r="9" spans="2:7" x14ac:dyDescent="0.2">
      <c r="C9" s="33" t="s">
        <v>124</v>
      </c>
      <c r="D9" s="13"/>
      <c r="E9" s="13"/>
      <c r="F9" s="13"/>
      <c r="G9" s="13"/>
    </row>
    <row r="10" spans="2:7" x14ac:dyDescent="0.2">
      <c r="B10" s="3">
        <v>1</v>
      </c>
      <c r="C10" s="3" t="s">
        <v>80</v>
      </c>
      <c r="D10" s="21">
        <f>'Rates Summary '!H10</f>
        <v>4495128.4371523922</v>
      </c>
      <c r="E10" s="21">
        <f>'Rates Summary '!I10</f>
        <v>95985.343511450381</v>
      </c>
      <c r="F10" s="21">
        <f>'Rates Summary '!J10</f>
        <v>39027.981036581463</v>
      </c>
      <c r="G10" s="21">
        <f>'Rates Summary '!K10</f>
        <v>0</v>
      </c>
    </row>
    <row r="11" spans="2:7" x14ac:dyDescent="0.2">
      <c r="B11" s="3">
        <f>B10+1</f>
        <v>2</v>
      </c>
      <c r="C11" s="3" t="s">
        <v>319</v>
      </c>
      <c r="D11" s="221">
        <f>'Rates Summary '!H11</f>
        <v>64824052</v>
      </c>
      <c r="E11" s="21">
        <f>'Rates Summary '!I11</f>
        <v>9854273</v>
      </c>
      <c r="F11" s="21">
        <f>'Rates Summary '!J11</f>
        <v>4822377</v>
      </c>
      <c r="G11" s="21">
        <f>'Rates Summary '!K11</f>
        <v>14421322</v>
      </c>
    </row>
    <row r="12" spans="2:7" x14ac:dyDescent="0.2">
      <c r="D12" s="23"/>
      <c r="E12" s="23"/>
      <c r="F12" s="23"/>
      <c r="G12" s="23"/>
    </row>
    <row r="13" spans="2:7" x14ac:dyDescent="0.2">
      <c r="C13" s="33" t="s">
        <v>53</v>
      </c>
      <c r="D13" s="23"/>
      <c r="E13" s="23"/>
      <c r="F13" s="23"/>
      <c r="G13" s="23"/>
    </row>
    <row r="14" spans="2:7" x14ac:dyDescent="0.2">
      <c r="B14" s="3">
        <f>B11+1</f>
        <v>3</v>
      </c>
      <c r="C14" s="3" t="s">
        <v>125</v>
      </c>
      <c r="D14" s="222">
        <f>'Rates Summary '!H45</f>
        <v>1.05</v>
      </c>
      <c r="E14" s="222">
        <f>'Rates Summary '!I45</f>
        <v>1.05</v>
      </c>
      <c r="F14" s="222">
        <f>'Rates Summary '!J45</f>
        <v>1.05</v>
      </c>
      <c r="G14" s="223">
        <f>'Rates Summary '!K45</f>
        <v>1.05</v>
      </c>
    </row>
    <row r="15" spans="2:7" x14ac:dyDescent="0.2">
      <c r="B15" s="3">
        <f>B14+1</f>
        <v>4</v>
      </c>
      <c r="C15" s="3" t="s">
        <v>126</v>
      </c>
      <c r="D15" s="26">
        <f>D10*D14</f>
        <v>4719884.8590100119</v>
      </c>
      <c r="E15" s="26">
        <f>E10*E14</f>
        <v>100784.6106870229</v>
      </c>
      <c r="F15" s="26">
        <f>F10*F14</f>
        <v>40979.380088410537</v>
      </c>
      <c r="G15" s="26">
        <f>G10*G14</f>
        <v>0</v>
      </c>
    </row>
    <row r="16" spans="2:7" x14ac:dyDescent="0.2">
      <c r="B16" s="3">
        <f>B15+1</f>
        <v>5</v>
      </c>
      <c r="C16" s="3" t="s">
        <v>127</v>
      </c>
      <c r="D16" s="30">
        <f>ROUND(D15/D11,5)</f>
        <v>7.281E-2</v>
      </c>
      <c r="E16" s="30">
        <f>ROUND(E15/E11,5)</f>
        <v>1.023E-2</v>
      </c>
      <c r="F16" s="30">
        <f>ROUND(F15/F11,5)</f>
        <v>8.5000000000000006E-3</v>
      </c>
      <c r="G16" s="30">
        <f>ROUND(G15/G11,5)</f>
        <v>0</v>
      </c>
    </row>
    <row r="18" spans="2:7" x14ac:dyDescent="0.2">
      <c r="C18" s="33" t="s">
        <v>128</v>
      </c>
      <c r="D18" s="23"/>
      <c r="E18" s="23"/>
      <c r="F18" s="23"/>
      <c r="G18" s="23"/>
    </row>
    <row r="19" spans="2:7" x14ac:dyDescent="0.2">
      <c r="B19" s="3">
        <f>B16+1</f>
        <v>6</v>
      </c>
      <c r="C19" s="3" t="s">
        <v>129</v>
      </c>
      <c r="D19" s="224">
        <v>1.05</v>
      </c>
      <c r="E19" s="27">
        <f>$D19</f>
        <v>1.05</v>
      </c>
      <c r="F19" s="27">
        <f>$D19</f>
        <v>1.05</v>
      </c>
      <c r="G19" s="27">
        <f>$D19</f>
        <v>1.05</v>
      </c>
    </row>
    <row r="20" spans="2:7" x14ac:dyDescent="0.2">
      <c r="B20" s="3">
        <f>B19+1</f>
        <v>7</v>
      </c>
      <c r="C20" s="3" t="s">
        <v>130</v>
      </c>
      <c r="D20" s="26">
        <f>D10*D19</f>
        <v>4719884.8590100119</v>
      </c>
      <c r="E20" s="26">
        <f>E10*E19</f>
        <v>100784.6106870229</v>
      </c>
      <c r="F20" s="26">
        <f>F10*F19</f>
        <v>40979.380088410537</v>
      </c>
      <c r="G20" s="26">
        <f>G10*G19</f>
        <v>0</v>
      </c>
    </row>
    <row r="21" spans="2:7" x14ac:dyDescent="0.2">
      <c r="B21" s="3">
        <f>B20+1</f>
        <v>8</v>
      </c>
      <c r="C21" s="3" t="s">
        <v>131</v>
      </c>
      <c r="D21" s="30">
        <f>ROUND(D20/D11,5)</f>
        <v>7.281E-2</v>
      </c>
      <c r="E21" s="30">
        <f>ROUND(E20/E11,5)</f>
        <v>1.023E-2</v>
      </c>
      <c r="F21" s="30">
        <f>ROUND(F20/F11,5)</f>
        <v>8.5000000000000006E-3</v>
      </c>
      <c r="G21" s="30">
        <f>ROUND(G20/G11,5)</f>
        <v>0</v>
      </c>
    </row>
    <row r="23" spans="2:7" x14ac:dyDescent="0.2">
      <c r="B23" s="3">
        <f>B21+1</f>
        <v>9</v>
      </c>
      <c r="C23" s="3" t="s">
        <v>122</v>
      </c>
      <c r="D23" s="30">
        <f>ROUND(D16-D21,5)</f>
        <v>0</v>
      </c>
      <c r="E23" s="30">
        <f>ROUND(E16-E21,5)</f>
        <v>0</v>
      </c>
      <c r="F23" s="30">
        <f>ROUND(F16-F21,5)</f>
        <v>0</v>
      </c>
      <c r="G23" s="30">
        <f>ROUND(G16-G21,5)</f>
        <v>0</v>
      </c>
    </row>
    <row r="24" spans="2:7" x14ac:dyDescent="0.2">
      <c r="B24" s="3">
        <f>B23+1</f>
        <v>10</v>
      </c>
      <c r="C24" s="3" t="s">
        <v>50</v>
      </c>
      <c r="D24" s="225">
        <f>D23/D21</f>
        <v>0</v>
      </c>
      <c r="E24" s="225">
        <f>E23/E21</f>
        <v>0</v>
      </c>
      <c r="F24" s="225">
        <f>F23/F21</f>
        <v>0</v>
      </c>
      <c r="G24" s="225">
        <f>IFERROR(G23/G21,0)</f>
        <v>0</v>
      </c>
    </row>
  </sheetData>
  <mergeCells count="4">
    <mergeCell ref="B1:G1"/>
    <mergeCell ref="B2:G2"/>
    <mergeCell ref="B3:G3"/>
    <mergeCell ref="B4:G4"/>
  </mergeCells>
  <phoneticPr fontId="4" type="noConversion"/>
  <printOptions horizontalCentered="1"/>
  <pageMargins left="0.75" right="0.75" top="1" bottom="1" header="0.5" footer="0.5"/>
  <pageSetup orientation="landscape" blackAndWhite="1" r:id="rId1"/>
  <headerFooter alignWithMargins="0">
    <oddFooter>&amp;CPage#&amp;P of &amp;N&amp;R&amp;F
&amp;A</oddFooter>
  </headerFooter>
  <customProperties>
    <customPr name="_pios_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> < / L a s t U s e d G r o u p O b j e c t I d > < T i l e s L i s t > < T i l e s / > < / T i l e s L i s t > < / W o r k b o o k S t a t e > 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844F7E274F78D43A0C54C6E36BA179C" ma:contentTypeVersion="52" ma:contentTypeDescription="" ma:contentTypeScope="" ma:versionID="b569ad161a167ef22ec0843ce5031c68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9af6b0a9aa2de783aac4f3d36dbacc3c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150</IndustryCode>
    <CaseStatus xmlns="dc463f71-b30c-4ab2-9473-d307f9d35888">Closed</CaseStatus>
    <OpenedDate xmlns="dc463f71-b30c-4ab2-9473-d307f9d35888">2020-09-29T07:00:00+00:00</OpenedDate>
    <SignificantOrder xmlns="dc463f71-b30c-4ab2-9473-d307f9d35888">false</SignificantOrder>
    <Date1 xmlns="dc463f71-b30c-4ab2-9473-d307f9d35888">2020-09-29T07:00:00+00:00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200832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3C9AADA7-5455-40D6-8037-4DAB3C64451F}">
  <ds:schemaRefs>
    <ds:schemaRef ds:uri="http://schemas.microsoft.com/PowerBIAddIn"/>
  </ds:schemaRefs>
</ds:datastoreItem>
</file>

<file path=customXml/itemProps2.xml><?xml version="1.0" encoding="utf-8"?>
<ds:datastoreItem xmlns:ds="http://schemas.openxmlformats.org/officeDocument/2006/customXml" ds:itemID="{5A676786-DC45-492A-A3E6-074E23D7363C}"/>
</file>

<file path=customXml/itemProps3.xml><?xml version="1.0" encoding="utf-8"?>
<ds:datastoreItem xmlns:ds="http://schemas.openxmlformats.org/officeDocument/2006/customXml" ds:itemID="{4722812F-20E0-442C-8B84-44502F4BABC3}"/>
</file>

<file path=customXml/itemProps4.xml><?xml version="1.0" encoding="utf-8"?>
<ds:datastoreItem xmlns:ds="http://schemas.openxmlformats.org/officeDocument/2006/customXml" ds:itemID="{7B283F90-03C8-4D69-96BB-7CCCE37370ED}"/>
</file>

<file path=customXml/itemProps5.xml><?xml version="1.0" encoding="utf-8"?>
<ds:datastoreItem xmlns:ds="http://schemas.openxmlformats.org/officeDocument/2006/customXml" ds:itemID="{5EA810E3-5658-41DF-9073-C25B0ED22A2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4</vt:i4>
      </vt:variant>
    </vt:vector>
  </HeadingPairs>
  <TitlesOfParts>
    <vt:vector size="19" baseType="lpstr">
      <vt:lpstr>REDACTED VERSION</vt:lpstr>
      <vt:lpstr>Rates Summary </vt:lpstr>
      <vt:lpstr>Rate Change </vt:lpstr>
      <vt:lpstr>Rate Impacts-&gt;</vt:lpstr>
      <vt:lpstr>Rate Impact</vt:lpstr>
      <vt:lpstr>Schedule 101 Revenue</vt:lpstr>
      <vt:lpstr>Res Bill Impact</vt:lpstr>
      <vt:lpstr>Combined Cust Impact</vt:lpstr>
      <vt:lpstr>Gas Supply Demand</vt:lpstr>
      <vt:lpstr>Work Papers --&gt;</vt:lpstr>
      <vt:lpstr>F2020 Forecast </vt:lpstr>
      <vt:lpstr>(R) 2020 PGA Cost NEW</vt:lpstr>
      <vt:lpstr>(R) 2019 PGA Cost</vt:lpstr>
      <vt:lpstr>2019 GRC Gas Cost Allocation</vt:lpstr>
      <vt:lpstr>2019 GRC - Gas RAF</vt:lpstr>
      <vt:lpstr>'(R) 2019 PGA Cost'!Print_Area</vt:lpstr>
      <vt:lpstr>'(R) 2020 PGA Cost NEW'!Print_Area</vt:lpstr>
      <vt:lpstr>'2019 GRC - Gas RAF'!Print_Area</vt:lpstr>
      <vt:lpstr>'Res Bill Impact'!Print_Area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PSE</dc:creator>
  <cp:lastModifiedBy>Lori Traore</cp:lastModifiedBy>
  <cp:lastPrinted>2020-09-24T20:36:44Z</cp:lastPrinted>
  <dcterms:created xsi:type="dcterms:W3CDTF">2003-08-13T16:19:50Z</dcterms:created>
  <dcterms:modified xsi:type="dcterms:W3CDTF">2020-09-29T19:05:13Z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0x0101006E56B4D1795A2E4DB2F0B01679ED314A00F844F7E274F78D43A0C54C6E36BA179C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