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darrington\Desktop\"/>
    </mc:Choice>
  </mc:AlternateContent>
  <xr:revisionPtr revIDLastSave="0" documentId="8_{7A3F69F5-AEFA-4B5C-BBC7-302F2CA3BA77}" xr6:coauthVersionLast="47" xr6:coauthVersionMax="47" xr10:uidLastSave="{00000000-0000-0000-0000-000000000000}"/>
  <bookViews>
    <workbookView xWindow="-120" yWindow="-120" windowWidth="29040" windowHeight="15840" xr2:uid="{489CA4CB-AA98-4359-BC64-E94DCF311338}"/>
  </bookViews>
  <sheets>
    <sheet name="Cover" sheetId="6" r:id="rId1"/>
    <sheet name="A-RR Cross-Reference " sheetId="4" r:id="rId2"/>
    <sheet name="B - COS Results" sheetId="1" r:id="rId3"/>
    <sheet name="C-COS Allocation Factors" sheetId="2" r:id="rId4"/>
    <sheet name="D-Summary of Adjustments" sheetId="5" r:id="rId5"/>
    <sheet name="E-Summary of Results" sheetId="3" r:id="rId6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lloc_Factor_Name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#REF!</definedName>
    <definedName name="Class_Factor_Names">#REF!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#REF!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2">'B - COS Results'!$A$1:$L$363</definedName>
    <definedName name="_xlnm.Print_Area" localSheetId="0">Cover!$A$1:$J$35</definedName>
    <definedName name="_xlnm.Print_Area" localSheetId="5">'E-Summary of Results'!$C$1:$K$31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5" l="1" a="1"/>
  <c r="C30" i="5"/>
  <c r="C29" i="5" a="1"/>
  <c r="C21" i="5"/>
  <c r="C20" i="5"/>
  <c r="C19" i="5"/>
  <c r="C18" i="5"/>
  <c r="C17" i="5"/>
  <c r="C15" i="5"/>
  <c r="C13" i="5"/>
  <c r="C11" i="5"/>
  <c r="C11" i="5" a="1"/>
  <c r="C16" i="5" s="1"/>
  <c r="AD358" i="4"/>
  <c r="Z358" i="4"/>
  <c r="Y358" i="4"/>
  <c r="X358" i="4"/>
  <c r="W358" i="4"/>
  <c r="V358" i="4"/>
  <c r="U358" i="4"/>
  <c r="T358" i="4"/>
  <c r="S358" i="4"/>
  <c r="R358" i="4"/>
  <c r="P358" i="4"/>
  <c r="O358" i="4"/>
  <c r="N358" i="4"/>
  <c r="M358" i="4"/>
  <c r="L358" i="4"/>
  <c r="K358" i="4"/>
  <c r="J358" i="4"/>
  <c r="I358" i="4"/>
  <c r="H358" i="4"/>
  <c r="G358" i="4"/>
  <c r="F358" i="4"/>
  <c r="AA357" i="4"/>
  <c r="AA358" i="4" s="1"/>
  <c r="Q357" i="4"/>
  <c r="AD356" i="4"/>
  <c r="Z356" i="4"/>
  <c r="Y356" i="4"/>
  <c r="X356" i="4"/>
  <c r="W356" i="4"/>
  <c r="V356" i="4"/>
  <c r="U356" i="4"/>
  <c r="T356" i="4"/>
  <c r="S356" i="4"/>
  <c r="R356" i="4"/>
  <c r="P356" i="4"/>
  <c r="O356" i="4"/>
  <c r="N356" i="4"/>
  <c r="M356" i="4"/>
  <c r="L356" i="4"/>
  <c r="K356" i="4"/>
  <c r="J356" i="4"/>
  <c r="I356" i="4"/>
  <c r="G356" i="4"/>
  <c r="F356" i="4"/>
  <c r="AA354" i="4"/>
  <c r="AA356" i="4" s="1"/>
  <c r="Q354" i="4"/>
  <c r="AB354" i="4" s="1"/>
  <c r="AC354" i="4" s="1"/>
  <c r="AE354" i="4" s="1"/>
  <c r="AA352" i="4"/>
  <c r="Q352" i="4"/>
  <c r="AB352" i="4" s="1"/>
  <c r="AC351" i="4"/>
  <c r="AA351" i="4"/>
  <c r="Q351" i="4"/>
  <c r="AB351" i="4" s="1"/>
  <c r="V348" i="4"/>
  <c r="T348" i="4"/>
  <c r="S348" i="4"/>
  <c r="O348" i="4"/>
  <c r="G348" i="4"/>
  <c r="AE346" i="4"/>
  <c r="AD346" i="4"/>
  <c r="AC346" i="4"/>
  <c r="AB346" i="4"/>
  <c r="AA346" i="4"/>
  <c r="Z346" i="4"/>
  <c r="Y346" i="4"/>
  <c r="X346" i="4"/>
  <c r="X348" i="4" s="1"/>
  <c r="W346" i="4"/>
  <c r="V346" i="4"/>
  <c r="U346" i="4"/>
  <c r="T346" i="4"/>
  <c r="S346" i="4"/>
  <c r="R346" i="4"/>
  <c r="Q346" i="4"/>
  <c r="P346" i="4"/>
  <c r="O346" i="4"/>
  <c r="N346" i="4"/>
  <c r="M346" i="4"/>
  <c r="L346" i="4"/>
  <c r="L348" i="4" s="1"/>
  <c r="K346" i="4"/>
  <c r="J346" i="4"/>
  <c r="J348" i="4" s="1"/>
  <c r="I346" i="4"/>
  <c r="H346" i="4"/>
  <c r="G346" i="4"/>
  <c r="F346" i="4"/>
  <c r="E346" i="4"/>
  <c r="AD340" i="4"/>
  <c r="AD348" i="4" s="1"/>
  <c r="Z340" i="4"/>
  <c r="Z348" i="4" s="1"/>
  <c r="Y340" i="4"/>
  <c r="Y348" i="4" s="1"/>
  <c r="X340" i="4"/>
  <c r="W340" i="4"/>
  <c r="W348" i="4" s="1"/>
  <c r="V340" i="4"/>
  <c r="U340" i="4"/>
  <c r="U348" i="4" s="1"/>
  <c r="T340" i="4"/>
  <c r="S340" i="4"/>
  <c r="R340" i="4"/>
  <c r="R348" i="4" s="1"/>
  <c r="P340" i="4"/>
  <c r="O340" i="4"/>
  <c r="N340" i="4"/>
  <c r="N348" i="4" s="1"/>
  <c r="M340" i="4"/>
  <c r="M348" i="4" s="1"/>
  <c r="L340" i="4"/>
  <c r="K340" i="4"/>
  <c r="K348" i="4" s="1"/>
  <c r="J340" i="4"/>
  <c r="I340" i="4"/>
  <c r="I348" i="4" s="1"/>
  <c r="G340" i="4"/>
  <c r="F340" i="4"/>
  <c r="E340" i="4"/>
  <c r="E348" i="4" s="1"/>
  <c r="AA339" i="4"/>
  <c r="AA340" i="4" s="1"/>
  <c r="AA348" i="4" s="1"/>
  <c r="AE336" i="4"/>
  <c r="AC336" i="4"/>
  <c r="AA336" i="4"/>
  <c r="Z336" i="4"/>
  <c r="Y336" i="4"/>
  <c r="X336" i="4"/>
  <c r="W336" i="4"/>
  <c r="U336" i="4"/>
  <c r="S336" i="4"/>
  <c r="Q336" i="4"/>
  <c r="M336" i="4"/>
  <c r="K336" i="4"/>
  <c r="I336" i="4"/>
  <c r="G336" i="4"/>
  <c r="E336" i="4"/>
  <c r="AE335" i="4"/>
  <c r="AD335" i="4"/>
  <c r="AD336" i="4" s="1"/>
  <c r="AC335" i="4"/>
  <c r="AB335" i="4"/>
  <c r="AB336" i="4" s="1"/>
  <c r="AA335" i="4"/>
  <c r="Z335" i="4"/>
  <c r="Y335" i="4"/>
  <c r="X335" i="4"/>
  <c r="W335" i="4"/>
  <c r="V335" i="4"/>
  <c r="V336" i="4" s="1"/>
  <c r="U335" i="4"/>
  <c r="T335" i="4"/>
  <c r="T336" i="4" s="1"/>
  <c r="S335" i="4"/>
  <c r="R335" i="4"/>
  <c r="R336" i="4" s="1"/>
  <c r="Q335" i="4"/>
  <c r="P335" i="4"/>
  <c r="P336" i="4" s="1"/>
  <c r="O335" i="4"/>
  <c r="O336" i="4" s="1"/>
  <c r="N335" i="4"/>
  <c r="N336" i="4" s="1"/>
  <c r="M335" i="4"/>
  <c r="L335" i="4"/>
  <c r="L336" i="4" s="1"/>
  <c r="K335" i="4"/>
  <c r="J335" i="4"/>
  <c r="J336" i="4" s="1"/>
  <c r="I335" i="4"/>
  <c r="H335" i="4"/>
  <c r="H336" i="4" s="1"/>
  <c r="G335" i="4"/>
  <c r="F335" i="4"/>
  <c r="F336" i="4" s="1"/>
  <c r="E335" i="4"/>
  <c r="I333" i="4"/>
  <c r="I359" i="4" s="1"/>
  <c r="I362" i="4" s="1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AD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AA318" i="4"/>
  <c r="AA323" i="4" s="1"/>
  <c r="Q318" i="4"/>
  <c r="AB318" i="4" s="1"/>
  <c r="AB323" i="4" s="1"/>
  <c r="AD317" i="4"/>
  <c r="Z317" i="4"/>
  <c r="Y317" i="4"/>
  <c r="X317" i="4"/>
  <c r="W317" i="4"/>
  <c r="V317" i="4"/>
  <c r="U317" i="4"/>
  <c r="T317" i="4"/>
  <c r="S317" i="4"/>
  <c r="R317" i="4"/>
  <c r="P317" i="4"/>
  <c r="O317" i="4"/>
  <c r="N317" i="4"/>
  <c r="M317" i="4"/>
  <c r="L317" i="4"/>
  <c r="K317" i="4"/>
  <c r="J317" i="4"/>
  <c r="I317" i="4"/>
  <c r="G317" i="4"/>
  <c r="F317" i="4"/>
  <c r="AA316" i="4"/>
  <c r="Q316" i="4"/>
  <c r="AB316" i="4" s="1"/>
  <c r="AC316" i="4" s="1"/>
  <c r="AE316" i="4" s="1"/>
  <c r="AA315" i="4"/>
  <c r="AA317" i="4" s="1"/>
  <c r="Q315" i="4"/>
  <c r="AB315" i="4" s="1"/>
  <c r="AA314" i="4"/>
  <c r="AA312" i="4"/>
  <c r="Q312" i="4"/>
  <c r="E317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AD283" i="4"/>
  <c r="Z283" i="4"/>
  <c r="P283" i="4"/>
  <c r="P333" i="4" s="1"/>
  <c r="N283" i="4"/>
  <c r="AD282" i="4"/>
  <c r="Z282" i="4"/>
  <c r="Y282" i="4"/>
  <c r="X282" i="4"/>
  <c r="W282" i="4"/>
  <c r="V282" i="4"/>
  <c r="U282" i="4"/>
  <c r="T282" i="4"/>
  <c r="S282" i="4"/>
  <c r="R282" i="4"/>
  <c r="P282" i="4"/>
  <c r="O282" i="4"/>
  <c r="N282" i="4"/>
  <c r="M282" i="4"/>
  <c r="L282" i="4"/>
  <c r="K282" i="4"/>
  <c r="J282" i="4"/>
  <c r="J283" i="4" s="1"/>
  <c r="J333" i="4" s="1"/>
  <c r="J359" i="4" s="1"/>
  <c r="J362" i="4" s="1"/>
  <c r="I282" i="4"/>
  <c r="G282" i="4"/>
  <c r="F282" i="4"/>
  <c r="AA280" i="4"/>
  <c r="Q280" i="4"/>
  <c r="AE279" i="4"/>
  <c r="AC279" i="4"/>
  <c r="AB279" i="4"/>
  <c r="AA279" i="4"/>
  <c r="Q279" i="4"/>
  <c r="AA278" i="4"/>
  <c r="Q278" i="4"/>
  <c r="AB278" i="4" s="1"/>
  <c r="AB277" i="4"/>
  <c r="AA277" i="4"/>
  <c r="Q277" i="4"/>
  <c r="AA276" i="4"/>
  <c r="Q276" i="4"/>
  <c r="AB276" i="4" s="1"/>
  <c r="AC276" i="4" s="1"/>
  <c r="AE276" i="4" s="1"/>
  <c r="AA275" i="4"/>
  <c r="Q275" i="4"/>
  <c r="AB275" i="4" s="1"/>
  <c r="AA274" i="4"/>
  <c r="Q274" i="4"/>
  <c r="AB274" i="4" s="1"/>
  <c r="AC274" i="4" s="1"/>
  <c r="AE274" i="4" s="1"/>
  <c r="AA273" i="4"/>
  <c r="Q273" i="4"/>
  <c r="AB273" i="4" s="1"/>
  <c r="AA272" i="4"/>
  <c r="Q272" i="4"/>
  <c r="AB272" i="4" s="1"/>
  <c r="AC272" i="4" s="1"/>
  <c r="AE272" i="4" s="1"/>
  <c r="AA271" i="4"/>
  <c r="AA282" i="4" s="1"/>
  <c r="Q271" i="4"/>
  <c r="E282" i="4"/>
  <c r="AD270" i="4"/>
  <c r="Z270" i="4"/>
  <c r="Y270" i="4"/>
  <c r="X270" i="4"/>
  <c r="W270" i="4"/>
  <c r="V270" i="4"/>
  <c r="U270" i="4"/>
  <c r="T270" i="4"/>
  <c r="S270" i="4"/>
  <c r="R270" i="4"/>
  <c r="P270" i="4"/>
  <c r="O270" i="4"/>
  <c r="N270" i="4"/>
  <c r="M270" i="4"/>
  <c r="L270" i="4"/>
  <c r="K270" i="4"/>
  <c r="J270" i="4"/>
  <c r="I270" i="4"/>
  <c r="G270" i="4"/>
  <c r="F270" i="4"/>
  <c r="AA267" i="4"/>
  <c r="Q267" i="4"/>
  <c r="AB267" i="4" s="1"/>
  <c r="AA265" i="4"/>
  <c r="Q265" i="4"/>
  <c r="AA263" i="4"/>
  <c r="Q263" i="4"/>
  <c r="AB263" i="4" s="1"/>
  <c r="AA262" i="4"/>
  <c r="Q262" i="4"/>
  <c r="AA261" i="4"/>
  <c r="AB261" i="4" s="1"/>
  <c r="AC261" i="4" s="1"/>
  <c r="AE261" i="4" s="1"/>
  <c r="Q261" i="4"/>
  <c r="AA260" i="4"/>
  <c r="Q260" i="4"/>
  <c r="AB260" i="4" s="1"/>
  <c r="AC260" i="4"/>
  <c r="AE260" i="4" s="1"/>
  <c r="AB259" i="4"/>
  <c r="AC259" i="4" s="1"/>
  <c r="AE259" i="4" s="1"/>
  <c r="AA259" i="4"/>
  <c r="Q259" i="4"/>
  <c r="AA258" i="4"/>
  <c r="Q258" i="4"/>
  <c r="AB258" i="4" s="1"/>
  <c r="AB257" i="4"/>
  <c r="AA257" i="4"/>
  <c r="Q257" i="4"/>
  <c r="AA256" i="4"/>
  <c r="E270" i="4"/>
  <c r="AD255" i="4"/>
  <c r="Z255" i="4"/>
  <c r="Y255" i="4"/>
  <c r="X255" i="4"/>
  <c r="W255" i="4"/>
  <c r="V255" i="4"/>
  <c r="U255" i="4"/>
  <c r="T255" i="4"/>
  <c r="S255" i="4"/>
  <c r="R255" i="4"/>
  <c r="P255" i="4"/>
  <c r="O255" i="4"/>
  <c r="N255" i="4"/>
  <c r="M255" i="4"/>
  <c r="L255" i="4"/>
  <c r="K255" i="4"/>
  <c r="J255" i="4"/>
  <c r="I255" i="4"/>
  <c r="G255" i="4"/>
  <c r="G283" i="4" s="1"/>
  <c r="G333" i="4" s="1"/>
  <c r="G359" i="4" s="1"/>
  <c r="G362" i="4" s="1"/>
  <c r="F255" i="4"/>
  <c r="E255" i="4"/>
  <c r="AA252" i="4"/>
  <c r="Q252" i="4"/>
  <c r="AB252" i="4" s="1"/>
  <c r="AC252" i="4" s="1"/>
  <c r="AE252" i="4" s="1"/>
  <c r="AA250" i="4"/>
  <c r="Q250" i="4"/>
  <c r="AB250" i="4" s="1"/>
  <c r="AB249" i="4"/>
  <c r="AC249" i="4" s="1"/>
  <c r="AE249" i="4" s="1"/>
  <c r="AA249" i="4"/>
  <c r="Q249" i="4"/>
  <c r="AA248" i="4"/>
  <c r="Q248" i="4"/>
  <c r="AB248" i="4" s="1"/>
  <c r="AC248" i="4"/>
  <c r="AE248" i="4" s="1"/>
  <c r="AA247" i="4"/>
  <c r="AA255" i="4" s="1"/>
  <c r="AE246" i="4"/>
  <c r="AD246" i="4"/>
  <c r="AC246" i="4"/>
  <c r="AB246" i="4"/>
  <c r="AA246" i="4"/>
  <c r="Z246" i="4"/>
  <c r="Y246" i="4"/>
  <c r="X246" i="4"/>
  <c r="W246" i="4"/>
  <c r="V246" i="4"/>
  <c r="U246" i="4"/>
  <c r="U283" i="4" s="1"/>
  <c r="U333" i="4" s="1"/>
  <c r="T246" i="4"/>
  <c r="S246" i="4"/>
  <c r="R246" i="4"/>
  <c r="Q246" i="4"/>
  <c r="P246" i="4"/>
  <c r="O246" i="4"/>
  <c r="N246" i="4"/>
  <c r="M246" i="4"/>
  <c r="L246" i="4"/>
  <c r="K246" i="4"/>
  <c r="J246" i="4"/>
  <c r="I246" i="4"/>
  <c r="I283" i="4" s="1"/>
  <c r="H246" i="4"/>
  <c r="G246" i="4"/>
  <c r="F246" i="4"/>
  <c r="E246" i="4"/>
  <c r="AD233" i="4"/>
  <c r="AA233" i="4"/>
  <c r="Z233" i="4"/>
  <c r="Y233" i="4"/>
  <c r="X233" i="4"/>
  <c r="X283" i="4" s="1"/>
  <c r="W233" i="4"/>
  <c r="V233" i="4"/>
  <c r="U233" i="4"/>
  <c r="T233" i="4"/>
  <c r="T283" i="4" s="1"/>
  <c r="T333" i="4" s="1"/>
  <c r="T359" i="4" s="1"/>
  <c r="S233" i="4"/>
  <c r="R233" i="4"/>
  <c r="P233" i="4"/>
  <c r="O233" i="4"/>
  <c r="N233" i="4"/>
  <c r="M233" i="4"/>
  <c r="M283" i="4" s="1"/>
  <c r="M333" i="4" s="1"/>
  <c r="M359" i="4" s="1"/>
  <c r="M362" i="4" s="1"/>
  <c r="L233" i="4"/>
  <c r="L283" i="4" s="1"/>
  <c r="K233" i="4"/>
  <c r="J233" i="4"/>
  <c r="I233" i="4"/>
  <c r="G233" i="4"/>
  <c r="F233" i="4"/>
  <c r="F283" i="4" s="1"/>
  <c r="AA232" i="4"/>
  <c r="Q232" i="4"/>
  <c r="AB232" i="4" s="1"/>
  <c r="AC232" i="4" s="1"/>
  <c r="AE232" i="4" s="1"/>
  <c r="AA231" i="4"/>
  <c r="H233" i="4"/>
  <c r="AA230" i="4"/>
  <c r="Q230" i="4"/>
  <c r="AB230" i="4" s="1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Z219" i="4"/>
  <c r="W219" i="4"/>
  <c r="U219" i="4"/>
  <c r="AA218" i="4"/>
  <c r="E219" i="4"/>
  <c r="AA216" i="4"/>
  <c r="I219" i="4"/>
  <c r="Q215" i="4"/>
  <c r="Y219" i="4"/>
  <c r="X219" i="4"/>
  <c r="S219" i="4"/>
  <c r="AD219" i="4"/>
  <c r="AA213" i="4"/>
  <c r="O219" i="4"/>
  <c r="N219" i="4"/>
  <c r="AD212" i="4"/>
  <c r="Y212" i="4"/>
  <c r="X212" i="4"/>
  <c r="S212" i="4"/>
  <c r="P212" i="4"/>
  <c r="O212" i="4"/>
  <c r="M212" i="4"/>
  <c r="L212" i="4"/>
  <c r="G212" i="4"/>
  <c r="Z212" i="4"/>
  <c r="W212" i="4"/>
  <c r="V212" i="4"/>
  <c r="U212" i="4"/>
  <c r="T212" i="4"/>
  <c r="R212" i="4"/>
  <c r="N212" i="4"/>
  <c r="K212" i="4"/>
  <c r="J212" i="4"/>
  <c r="I212" i="4"/>
  <c r="F212" i="4"/>
  <c r="E212" i="4"/>
  <c r="AD210" i="4"/>
  <c r="Z210" i="4"/>
  <c r="Y210" i="4"/>
  <c r="X210" i="4"/>
  <c r="W210" i="4"/>
  <c r="V210" i="4"/>
  <c r="U210" i="4"/>
  <c r="T210" i="4"/>
  <c r="S210" i="4"/>
  <c r="R210" i="4"/>
  <c r="P210" i="4"/>
  <c r="O210" i="4"/>
  <c r="N210" i="4"/>
  <c r="M210" i="4"/>
  <c r="L210" i="4"/>
  <c r="K210" i="4"/>
  <c r="J210" i="4"/>
  <c r="I210" i="4"/>
  <c r="G210" i="4"/>
  <c r="F210" i="4"/>
  <c r="AA202" i="4"/>
  <c r="AA210" i="4" s="1"/>
  <c r="Q202" i="4"/>
  <c r="AD201" i="4"/>
  <c r="Z201" i="4"/>
  <c r="Y201" i="4"/>
  <c r="X201" i="4"/>
  <c r="W201" i="4"/>
  <c r="V201" i="4"/>
  <c r="U201" i="4"/>
  <c r="T201" i="4"/>
  <c r="S201" i="4"/>
  <c r="R201" i="4"/>
  <c r="P201" i="4"/>
  <c r="O201" i="4"/>
  <c r="N201" i="4"/>
  <c r="M201" i="4"/>
  <c r="L201" i="4"/>
  <c r="K201" i="4"/>
  <c r="J201" i="4"/>
  <c r="I201" i="4"/>
  <c r="G201" i="4"/>
  <c r="F201" i="4"/>
  <c r="AA199" i="4"/>
  <c r="AA198" i="4"/>
  <c r="Q198" i="4"/>
  <c r="AB198" i="4" s="1"/>
  <c r="AC198" i="4" s="1"/>
  <c r="AE198" i="4" s="1"/>
  <c r="AA197" i="4"/>
  <c r="AA201" i="4" s="1"/>
  <c r="AD194" i="4"/>
  <c r="U194" i="4"/>
  <c r="S194" i="4"/>
  <c r="R194" i="4"/>
  <c r="AA191" i="4"/>
  <c r="AA190" i="4"/>
  <c r="AA184" i="4"/>
  <c r="N194" i="4"/>
  <c r="K194" i="4"/>
  <c r="AA183" i="4"/>
  <c r="P194" i="4"/>
  <c r="Q181" i="4"/>
  <c r="Z194" i="4"/>
  <c r="L194" i="4"/>
  <c r="I194" i="4"/>
  <c r="G194" i="4"/>
  <c r="AD179" i="4"/>
  <c r="Y179" i="4"/>
  <c r="X179" i="4"/>
  <c r="W179" i="4"/>
  <c r="V179" i="4"/>
  <c r="T179" i="4"/>
  <c r="J179" i="4"/>
  <c r="H179" i="4"/>
  <c r="AA177" i="4"/>
  <c r="L179" i="4"/>
  <c r="Q177" i="4"/>
  <c r="E179" i="4"/>
  <c r="AA176" i="4"/>
  <c r="Q176" i="4"/>
  <c r="Z179" i="4"/>
  <c r="AA175" i="4"/>
  <c r="O179" i="4"/>
  <c r="N179" i="4"/>
  <c r="M179" i="4"/>
  <c r="AD174" i="4"/>
  <c r="Z174" i="4"/>
  <c r="K174" i="4"/>
  <c r="J174" i="4"/>
  <c r="V174" i="4"/>
  <c r="T174" i="4"/>
  <c r="I174" i="4"/>
  <c r="AA172" i="4"/>
  <c r="AA171" i="4"/>
  <c r="AA170" i="4"/>
  <c r="X174" i="4"/>
  <c r="W174" i="4"/>
  <c r="L174" i="4"/>
  <c r="R174" i="4"/>
  <c r="Q169" i="4"/>
  <c r="P174" i="4"/>
  <c r="F174" i="4"/>
  <c r="E174" i="4"/>
  <c r="AD166" i="4"/>
  <c r="T166" i="4"/>
  <c r="S166" i="4"/>
  <c r="Q164" i="4"/>
  <c r="Q163" i="4"/>
  <c r="AA161" i="4"/>
  <c r="AA160" i="4"/>
  <c r="Q160" i="4"/>
  <c r="AA159" i="4"/>
  <c r="AA158" i="4"/>
  <c r="AC157" i="4"/>
  <c r="AE157" i="4" s="1"/>
  <c r="AA157" i="4"/>
  <c r="Q157" i="4"/>
  <c r="AB157" i="4" s="1"/>
  <c r="E166" i="4"/>
  <c r="AA156" i="4"/>
  <c r="H166" i="4"/>
  <c r="AD155" i="4"/>
  <c r="Y155" i="4"/>
  <c r="X155" i="4"/>
  <c r="L155" i="4"/>
  <c r="AA153" i="4"/>
  <c r="AA152" i="4"/>
  <c r="Q152" i="4"/>
  <c r="AB152" i="4" s="1"/>
  <c r="Q151" i="4"/>
  <c r="AA149" i="4"/>
  <c r="K155" i="4"/>
  <c r="Q149" i="4"/>
  <c r="AA148" i="4"/>
  <c r="J155" i="4"/>
  <c r="AA147" i="4"/>
  <c r="AA145" i="4"/>
  <c r="AA144" i="4"/>
  <c r="P155" i="4"/>
  <c r="H155" i="4"/>
  <c r="H167" i="4" s="1"/>
  <c r="G155" i="4"/>
  <c r="F155" i="4"/>
  <c r="E155" i="4"/>
  <c r="E167" i="4" s="1"/>
  <c r="U143" i="4"/>
  <c r="K143" i="4"/>
  <c r="AD142" i="4"/>
  <c r="Z142" i="4"/>
  <c r="X142" i="4"/>
  <c r="W142" i="4"/>
  <c r="W143" i="4" s="1"/>
  <c r="U142" i="4"/>
  <c r="T142" i="4"/>
  <c r="T143" i="4" s="1"/>
  <c r="L142" i="4"/>
  <c r="K142" i="4"/>
  <c r="J142" i="4"/>
  <c r="J143" i="4" s="1"/>
  <c r="I142" i="4"/>
  <c r="I143" i="4" s="1"/>
  <c r="H142" i="4"/>
  <c r="H143" i="4" s="1"/>
  <c r="E142" i="4"/>
  <c r="Y142" i="4"/>
  <c r="AA141" i="4"/>
  <c r="AA142" i="4" s="1"/>
  <c r="S142" i="4"/>
  <c r="R142" i="4"/>
  <c r="R143" i="4" s="1"/>
  <c r="P142" i="4"/>
  <c r="O142" i="4"/>
  <c r="N142" i="4"/>
  <c r="M142" i="4"/>
  <c r="G142" i="4"/>
  <c r="F142" i="4"/>
  <c r="F143" i="4" s="1"/>
  <c r="AE133" i="4"/>
  <c r="AD133" i="4"/>
  <c r="AD143" i="4" s="1"/>
  <c r="AC133" i="4"/>
  <c r="AB133" i="4"/>
  <c r="AA133" i="4"/>
  <c r="Z133" i="4"/>
  <c r="Y133" i="4"/>
  <c r="X133" i="4"/>
  <c r="X143" i="4" s="1"/>
  <c r="W133" i="4"/>
  <c r="V133" i="4"/>
  <c r="U133" i="4"/>
  <c r="T133" i="4"/>
  <c r="S133" i="4"/>
  <c r="S143" i="4" s="1"/>
  <c r="R133" i="4"/>
  <c r="Q133" i="4"/>
  <c r="P133" i="4"/>
  <c r="O133" i="4"/>
  <c r="O143" i="4" s="1"/>
  <c r="N133" i="4"/>
  <c r="M133" i="4"/>
  <c r="L133" i="4"/>
  <c r="L143" i="4" s="1"/>
  <c r="K133" i="4"/>
  <c r="J133" i="4"/>
  <c r="I133" i="4"/>
  <c r="H133" i="4"/>
  <c r="G133" i="4"/>
  <c r="G143" i="4" s="1"/>
  <c r="F133" i="4"/>
  <c r="E133" i="4"/>
  <c r="E143" i="4" s="1"/>
  <c r="P121" i="4"/>
  <c r="J121" i="4"/>
  <c r="I121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E103" i="4"/>
  <c r="AE121" i="4" s="1"/>
  <c r="AD103" i="4"/>
  <c r="AD121" i="4" s="1"/>
  <c r="AC103" i="4"/>
  <c r="AB103" i="4"/>
  <c r="AA103" i="4"/>
  <c r="Z103" i="4"/>
  <c r="Y103" i="4"/>
  <c r="X103" i="4"/>
  <c r="W103" i="4"/>
  <c r="V103" i="4"/>
  <c r="U103" i="4"/>
  <c r="T103" i="4"/>
  <c r="S103" i="4"/>
  <c r="S121" i="4" s="1"/>
  <c r="R103" i="4"/>
  <c r="R121" i="4" s="1"/>
  <c r="Q103" i="4"/>
  <c r="Q121" i="4" s="1"/>
  <c r="P103" i="4"/>
  <c r="O103" i="4"/>
  <c r="N103" i="4"/>
  <c r="M103" i="4"/>
  <c r="L103" i="4"/>
  <c r="K103" i="4"/>
  <c r="J103" i="4"/>
  <c r="I103" i="4"/>
  <c r="H103" i="4"/>
  <c r="G103" i="4"/>
  <c r="F103" i="4"/>
  <c r="E103" i="4"/>
  <c r="AE94" i="4"/>
  <c r="AD94" i="4"/>
  <c r="AC94" i="4"/>
  <c r="AB94" i="4"/>
  <c r="AA94" i="4"/>
  <c r="Z94" i="4"/>
  <c r="Y94" i="4"/>
  <c r="X94" i="4"/>
  <c r="W94" i="4"/>
  <c r="V94" i="4"/>
  <c r="V121" i="4" s="1"/>
  <c r="U94" i="4"/>
  <c r="U121" i="4" s="1"/>
  <c r="T94" i="4"/>
  <c r="T121" i="4" s="1"/>
  <c r="S94" i="4"/>
  <c r="R94" i="4"/>
  <c r="Q94" i="4"/>
  <c r="P94" i="4"/>
  <c r="O94" i="4"/>
  <c r="N94" i="4"/>
  <c r="M94" i="4"/>
  <c r="L94" i="4"/>
  <c r="K94" i="4"/>
  <c r="J94" i="4"/>
  <c r="I94" i="4"/>
  <c r="H94" i="4"/>
  <c r="H121" i="4" s="1"/>
  <c r="G94" i="4"/>
  <c r="G121" i="4" s="1"/>
  <c r="F94" i="4"/>
  <c r="E94" i="4"/>
  <c r="E121" i="4" s="1"/>
  <c r="AD79" i="4"/>
  <c r="P79" i="4"/>
  <c r="O79" i="4"/>
  <c r="N79" i="4"/>
  <c r="Y79" i="4"/>
  <c r="Q78" i="4"/>
  <c r="AA77" i="4"/>
  <c r="Q72" i="4"/>
  <c r="Z79" i="4"/>
  <c r="X79" i="4"/>
  <c r="Q68" i="4"/>
  <c r="AA67" i="4"/>
  <c r="V79" i="4"/>
  <c r="U79" i="4"/>
  <c r="M79" i="4"/>
  <c r="L79" i="4"/>
  <c r="K79" i="4"/>
  <c r="J79" i="4"/>
  <c r="I79" i="4"/>
  <c r="AD59" i="4"/>
  <c r="AD80" i="4" s="1"/>
  <c r="J59" i="4"/>
  <c r="J80" i="4" s="1"/>
  <c r="AA58" i="4"/>
  <c r="Q58" i="4"/>
  <c r="AA57" i="4"/>
  <c r="Q57" i="4"/>
  <c r="AA52" i="4"/>
  <c r="AA47" i="4"/>
  <c r="Q47" i="4"/>
  <c r="AB47" i="4" s="1"/>
  <c r="AA42" i="4"/>
  <c r="Q42" i="4"/>
  <c r="AA37" i="4"/>
  <c r="O59" i="4"/>
  <c r="Z59" i="4"/>
  <c r="Z80" i="4" s="1"/>
  <c r="X59" i="4"/>
  <c r="X80" i="4" s="1"/>
  <c r="W59" i="4"/>
  <c r="V59" i="4"/>
  <c r="V80" i="4" s="1"/>
  <c r="N59" i="4"/>
  <c r="Q31" i="4"/>
  <c r="H59" i="4"/>
  <c r="E59" i="4"/>
  <c r="AD27" i="4"/>
  <c r="M27" i="4"/>
  <c r="Z27" i="4"/>
  <c r="O27" i="4"/>
  <c r="Q26" i="4"/>
  <c r="AA25" i="4"/>
  <c r="P27" i="4"/>
  <c r="Q25" i="4"/>
  <c r="AB25" i="4" s="1"/>
  <c r="AC25" i="4" s="1"/>
  <c r="AE25" i="4" s="1"/>
  <c r="AA24" i="4"/>
  <c r="Q24" i="4"/>
  <c r="AB24" i="4" s="1"/>
  <c r="Y27" i="4"/>
  <c r="X27" i="4"/>
  <c r="W27" i="4"/>
  <c r="V27" i="4"/>
  <c r="U27" i="4"/>
  <c r="T27" i="4"/>
  <c r="S27" i="4"/>
  <c r="L27" i="4"/>
  <c r="K27" i="4"/>
  <c r="J27" i="4"/>
  <c r="I27" i="4"/>
  <c r="H27" i="4"/>
  <c r="G27" i="4"/>
  <c r="AD17" i="4"/>
  <c r="S17" i="4"/>
  <c r="P17" i="4"/>
  <c r="I17" i="4"/>
  <c r="H17" i="4"/>
  <c r="G17" i="4"/>
  <c r="E17" i="4"/>
  <c r="Z17" i="4"/>
  <c r="Y17" i="4"/>
  <c r="X17" i="4"/>
  <c r="W17" i="4"/>
  <c r="V17" i="4"/>
  <c r="AA16" i="4"/>
  <c r="AA17" i="4" s="1"/>
  <c r="T17" i="4"/>
  <c r="R17" i="4"/>
  <c r="O17" i="4"/>
  <c r="N17" i="4"/>
  <c r="M17" i="4"/>
  <c r="L17" i="4"/>
  <c r="K17" i="4"/>
  <c r="J17" i="4"/>
  <c r="F17" i="4"/>
  <c r="Z13" i="4"/>
  <c r="Z28" i="4" s="1"/>
  <c r="Y13" i="4"/>
  <c r="Y28" i="4" s="1"/>
  <c r="X13" i="4"/>
  <c r="N13" i="4"/>
  <c r="L13" i="4"/>
  <c r="L28" i="4" s="1"/>
  <c r="AA12" i="4"/>
  <c r="E11" i="4"/>
  <c r="E13" i="4" s="1"/>
  <c r="X9" i="4"/>
  <c r="X11" i="4" s="1"/>
  <c r="W9" i="4"/>
  <c r="W11" i="4" s="1"/>
  <c r="W13" i="4" s="1"/>
  <c r="W28" i="4" s="1"/>
  <c r="V9" i="4"/>
  <c r="V11" i="4" s="1"/>
  <c r="V13" i="4" s="1"/>
  <c r="U9" i="4"/>
  <c r="U11" i="4" s="1"/>
  <c r="U13" i="4" s="1"/>
  <c r="T9" i="4"/>
  <c r="T11" i="4" s="1"/>
  <c r="T13" i="4" s="1"/>
  <c r="L9" i="4"/>
  <c r="L11" i="4" s="1"/>
  <c r="K9" i="4"/>
  <c r="K11" i="4" s="1"/>
  <c r="K13" i="4" s="1"/>
  <c r="J9" i="4"/>
  <c r="J11" i="4" s="1"/>
  <c r="J13" i="4" s="1"/>
  <c r="I9" i="4"/>
  <c r="I11" i="4" s="1"/>
  <c r="I13" i="4" s="1"/>
  <c r="H9" i="4"/>
  <c r="H11" i="4" s="1"/>
  <c r="H13" i="4" s="1"/>
  <c r="AA8" i="4"/>
  <c r="Q8" i="4"/>
  <c r="AB8" i="4" s="1"/>
  <c r="AC8" i="4" s="1"/>
  <c r="AE8" i="4" s="1"/>
  <c r="AA7" i="4"/>
  <c r="AB7" i="4" s="1"/>
  <c r="AC7" i="4" s="1"/>
  <c r="AE7" i="4" s="1"/>
  <c r="Q7" i="4"/>
  <c r="AA6" i="4"/>
  <c r="Q6" i="4"/>
  <c r="AB6" i="4" s="1"/>
  <c r="AC6" i="4" s="1"/>
  <c r="AE6" i="4" s="1"/>
  <c r="Z9" i="4"/>
  <c r="Z11" i="4" s="1"/>
  <c r="Y9" i="4"/>
  <c r="Y11" i="4" s="1"/>
  <c r="N9" i="4"/>
  <c r="N11" i="4" s="1"/>
  <c r="AD9" i="4"/>
  <c r="AD11" i="4" s="1"/>
  <c r="AD13" i="4" s="1"/>
  <c r="AD28" i="4" s="1"/>
  <c r="S9" i="4"/>
  <c r="S11" i="4" s="1"/>
  <c r="S13" i="4" s="1"/>
  <c r="S28" i="4" s="1"/>
  <c r="P9" i="4"/>
  <c r="P11" i="4" s="1"/>
  <c r="O9" i="4"/>
  <c r="O11" i="4" s="1"/>
  <c r="O13" i="4" s="1"/>
  <c r="G9" i="4"/>
  <c r="G11" i="4" s="1"/>
  <c r="G13" i="4" s="1"/>
  <c r="G28" i="4" s="1"/>
  <c r="F9" i="4"/>
  <c r="F11" i="4" s="1"/>
  <c r="F13" i="4" s="1"/>
  <c r="E9" i="4"/>
  <c r="E29" i="5" a="1"/>
  <c r="J24" i="3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359" i="1"/>
  <c r="O358" i="1"/>
  <c r="O357" i="1"/>
  <c r="O356" i="1"/>
  <c r="O355" i="1"/>
  <c r="O354" i="1"/>
  <c r="O353" i="1"/>
  <c r="L353" i="1"/>
  <c r="O352" i="1"/>
  <c r="O351" i="1"/>
  <c r="O350" i="1"/>
  <c r="O349" i="1"/>
  <c r="O348" i="1"/>
  <c r="O347" i="1"/>
  <c r="I348" i="1" s="1"/>
  <c r="J348" i="1"/>
  <c r="E348" i="1"/>
  <c r="O346" i="1"/>
  <c r="O345" i="1"/>
  <c r="L345" i="1"/>
  <c r="O344" i="1"/>
  <c r="O343" i="1"/>
  <c r="O342" i="1"/>
  <c r="O341" i="1"/>
  <c r="O340" i="1"/>
  <c r="I340" i="1"/>
  <c r="O339" i="1"/>
  <c r="O338" i="1"/>
  <c r="O337" i="1"/>
  <c r="E340" i="1"/>
  <c r="O336" i="1"/>
  <c r="O335" i="1"/>
  <c r="O334" i="1"/>
  <c r="K335" i="1" s="1"/>
  <c r="J335" i="1"/>
  <c r="G335" i="1"/>
  <c r="F335" i="1"/>
  <c r="E335" i="1"/>
  <c r="O333" i="1"/>
  <c r="O332" i="1"/>
  <c r="O331" i="1"/>
  <c r="O330" i="1"/>
  <c r="O329" i="1"/>
  <c r="O328" i="1"/>
  <c r="O327" i="1"/>
  <c r="O326" i="1"/>
  <c r="K327" i="1" s="1"/>
  <c r="J327" i="1"/>
  <c r="G327" i="1"/>
  <c r="F327" i="1"/>
  <c r="E327" i="1"/>
  <c r="O325" i="1"/>
  <c r="K325" i="1"/>
  <c r="O324" i="1"/>
  <c r="J325" i="1"/>
  <c r="H325" i="1"/>
  <c r="G325" i="1"/>
  <c r="F325" i="1"/>
  <c r="E325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K305" i="1" s="1"/>
  <c r="G305" i="1"/>
  <c r="O303" i="1"/>
  <c r="O302" i="1"/>
  <c r="O301" i="1"/>
  <c r="O300" i="1"/>
  <c r="L300" i="1"/>
  <c r="O299" i="1"/>
  <c r="O298" i="1"/>
  <c r="O297" i="1"/>
  <c r="O296" i="1"/>
  <c r="O295" i="1"/>
  <c r="O294" i="1"/>
  <c r="O293" i="1"/>
  <c r="O292" i="1"/>
  <c r="L292" i="1"/>
  <c r="O291" i="1"/>
  <c r="E291" i="1"/>
  <c r="O290" i="1"/>
  <c r="G291" i="1" s="1"/>
  <c r="K291" i="1"/>
  <c r="H291" i="1"/>
  <c r="F291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J212" i="1" s="1"/>
  <c r="K212" i="1"/>
  <c r="G212" i="1"/>
  <c r="F212" i="1"/>
  <c r="E212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L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L34" i="1"/>
  <c r="O33" i="1"/>
  <c r="O32" i="1"/>
  <c r="O31" i="1"/>
  <c r="O30" i="1"/>
  <c r="O29" i="1"/>
  <c r="P27" i="1"/>
  <c r="O26" i="1" s="1"/>
  <c r="L16" i="1"/>
  <c r="J17" i="1"/>
  <c r="F17" i="1"/>
  <c r="L8" i="1"/>
  <c r="E9" i="1"/>
  <c r="E11" i="1" s="1"/>
  <c r="K9" i="1"/>
  <c r="AC47" i="4" l="1"/>
  <c r="AE47" i="4" s="1"/>
  <c r="N28" i="4"/>
  <c r="T79" i="4"/>
  <c r="AA65" i="4"/>
  <c r="AC160" i="4"/>
  <c r="AE160" i="4" s="1"/>
  <c r="V28" i="4"/>
  <c r="Q20" i="4"/>
  <c r="F27" i="4"/>
  <c r="F28" i="4" s="1"/>
  <c r="H79" i="4"/>
  <c r="H80" i="4" s="1"/>
  <c r="H168" i="4" s="1"/>
  <c r="Q65" i="4"/>
  <c r="E33" i="5"/>
  <c r="E31" i="5"/>
  <c r="E29" i="5"/>
  <c r="E37" i="5"/>
  <c r="E36" i="5"/>
  <c r="E34" i="5"/>
  <c r="E35" i="5"/>
  <c r="K219" i="4"/>
  <c r="AC37" i="4"/>
  <c r="AE37" i="4" s="1"/>
  <c r="G167" i="4"/>
  <c r="Z166" i="4"/>
  <c r="L59" i="4"/>
  <c r="L80" i="4" s="1"/>
  <c r="O80" i="4"/>
  <c r="M59" i="4"/>
  <c r="M80" i="4" s="1"/>
  <c r="AA4" i="4"/>
  <c r="R9" i="4"/>
  <c r="R11" i="4" s="1"/>
  <c r="R13" i="4" s="1"/>
  <c r="R27" i="4"/>
  <c r="AA20" i="4"/>
  <c r="AA27" i="4" s="1"/>
  <c r="AC42" i="4"/>
  <c r="AE42" i="4" s="1"/>
  <c r="Q256" i="4"/>
  <c r="H270" i="4"/>
  <c r="Q144" i="4"/>
  <c r="K167" i="4"/>
  <c r="AB164" i="4"/>
  <c r="AC164" i="4" s="1"/>
  <c r="AE164" i="4" s="1"/>
  <c r="AA361" i="4"/>
  <c r="H29" i="5" a="1"/>
  <c r="O166" i="4"/>
  <c r="Q158" i="4"/>
  <c r="AB158" i="4" s="1"/>
  <c r="AB31" i="4"/>
  <c r="AB58" i="4"/>
  <c r="AC58" i="4" s="1"/>
  <c r="AE58" i="4" s="1"/>
  <c r="J167" i="4"/>
  <c r="J168" i="4" s="1"/>
  <c r="J226" i="4" s="1"/>
  <c r="M166" i="4"/>
  <c r="Y59" i="4"/>
  <c r="Y80" i="4" s="1"/>
  <c r="Y168" i="4" s="1"/>
  <c r="F59" i="4"/>
  <c r="F80" i="4" s="1"/>
  <c r="N166" i="4"/>
  <c r="AC158" i="4"/>
  <c r="AE158" i="4" s="1"/>
  <c r="AA219" i="4"/>
  <c r="Y167" i="4"/>
  <c r="S179" i="4"/>
  <c r="H28" i="4"/>
  <c r="AA26" i="4"/>
  <c r="AB26" i="4" s="1"/>
  <c r="AC26" i="4" s="1"/>
  <c r="AE26" i="4" s="1"/>
  <c r="N80" i="4"/>
  <c r="R59" i="4"/>
  <c r="R80" i="4" s="1"/>
  <c r="R168" i="4" s="1"/>
  <c r="R226" i="4" s="1"/>
  <c r="K59" i="4"/>
  <c r="K80" i="4" s="1"/>
  <c r="P166" i="4"/>
  <c r="P167" i="4" s="1"/>
  <c r="AB160" i="4"/>
  <c r="F333" i="4"/>
  <c r="Q36" i="4"/>
  <c r="Q59" i="4" s="1"/>
  <c r="AB57" i="4"/>
  <c r="AC149" i="4"/>
  <c r="AE149" i="4" s="1"/>
  <c r="Z333" i="4"/>
  <c r="Z359" i="4" s="1"/>
  <c r="M9" i="4"/>
  <c r="M11" i="4" s="1"/>
  <c r="M13" i="4" s="1"/>
  <c r="M28" i="4" s="1"/>
  <c r="Q5" i="4"/>
  <c r="J28" i="4"/>
  <c r="P59" i="4"/>
  <c r="P80" i="4" s="1"/>
  <c r="G59" i="4"/>
  <c r="Q56" i="4"/>
  <c r="AB149" i="4"/>
  <c r="Q282" i="4"/>
  <c r="AB271" i="4"/>
  <c r="AB282" i="4" s="1"/>
  <c r="E30" i="5"/>
  <c r="I28" i="4"/>
  <c r="O28" i="4"/>
  <c r="AA5" i="4"/>
  <c r="K28" i="4"/>
  <c r="U17" i="4"/>
  <c r="U28" i="4" s="1"/>
  <c r="AC24" i="4"/>
  <c r="AE24" i="4" s="1"/>
  <c r="E27" i="4"/>
  <c r="E28" i="4" s="1"/>
  <c r="N27" i="4"/>
  <c r="E80" i="4"/>
  <c r="E168" i="4" s="1"/>
  <c r="G166" i="4"/>
  <c r="AE351" i="4"/>
  <c r="AE356" i="4" s="1"/>
  <c r="AC356" i="4"/>
  <c r="E32" i="5"/>
  <c r="H11" i="5" a="1"/>
  <c r="Q361" i="4"/>
  <c r="AB361" i="4" s="1"/>
  <c r="H255" i="4"/>
  <c r="Q247" i="4"/>
  <c r="P13" i="4"/>
  <c r="P28" i="4" s="1"/>
  <c r="Q12" i="4"/>
  <c r="AB12" i="4" s="1"/>
  <c r="AC12" i="4" s="1"/>
  <c r="AE12" i="4" s="1"/>
  <c r="AA36" i="4"/>
  <c r="AC57" i="4"/>
  <c r="AE57" i="4" s="1"/>
  <c r="AB169" i="4"/>
  <c r="Q172" i="4"/>
  <c r="AB172" i="4" s="1"/>
  <c r="AC172" i="4" s="1"/>
  <c r="AE172" i="4" s="1"/>
  <c r="G174" i="4"/>
  <c r="U179" i="4"/>
  <c r="AC183" i="4"/>
  <c r="AE183" i="4" s="1"/>
  <c r="AB42" i="4"/>
  <c r="X28" i="4"/>
  <c r="S59" i="4"/>
  <c r="U359" i="4"/>
  <c r="Q4" i="4"/>
  <c r="T28" i="4"/>
  <c r="T59" i="4"/>
  <c r="T80" i="4" s="1"/>
  <c r="T168" i="4" s="1"/>
  <c r="Q145" i="4"/>
  <c r="AB145" i="4" s="1"/>
  <c r="AC145" i="4" s="1"/>
  <c r="AE145" i="4" s="1"/>
  <c r="I155" i="4"/>
  <c r="I167" i="4" s="1"/>
  <c r="AC152" i="4"/>
  <c r="AE152" i="4" s="1"/>
  <c r="Q159" i="4"/>
  <c r="AB159" i="4" s="1"/>
  <c r="AC159" i="4" s="1"/>
  <c r="AE159" i="4" s="1"/>
  <c r="H174" i="4"/>
  <c r="I179" i="4"/>
  <c r="L333" i="4"/>
  <c r="L359" i="4" s="1"/>
  <c r="L362" i="4" s="1"/>
  <c r="Q183" i="4"/>
  <c r="AB183" i="4" s="1"/>
  <c r="AC52" i="4"/>
  <c r="AE52" i="4" s="1"/>
  <c r="AB181" i="4"/>
  <c r="AC181" i="4" s="1"/>
  <c r="AE181" i="4" s="1"/>
  <c r="T194" i="4"/>
  <c r="Q218" i="4"/>
  <c r="AB218" i="4" s="1"/>
  <c r="AC218" i="4" s="1"/>
  <c r="AE218" i="4" s="1"/>
  <c r="W283" i="4"/>
  <c r="W333" i="4" s="1"/>
  <c r="W359" i="4" s="1"/>
  <c r="Q52" i="4"/>
  <c r="AB52" i="4" s="1"/>
  <c r="AA56" i="4"/>
  <c r="K121" i="4"/>
  <c r="T155" i="4"/>
  <c r="T167" i="4" s="1"/>
  <c r="AC147" i="4"/>
  <c r="AE147" i="4" s="1"/>
  <c r="Q148" i="4"/>
  <c r="AB148" i="4" s="1"/>
  <c r="AB176" i="4"/>
  <c r="AC176" i="4" s="1"/>
  <c r="AE176" i="4" s="1"/>
  <c r="AC191" i="4"/>
  <c r="AE191" i="4" s="1"/>
  <c r="L219" i="4"/>
  <c r="K283" i="4"/>
  <c r="K333" i="4" s="1"/>
  <c r="K359" i="4" s="1"/>
  <c r="K362" i="4" s="1"/>
  <c r="L121" i="4"/>
  <c r="Q147" i="4"/>
  <c r="AB147" i="4" s="1"/>
  <c r="Q191" i="4"/>
  <c r="AB191" i="4" s="1"/>
  <c r="H212" i="4"/>
  <c r="Q211" i="4"/>
  <c r="Y121" i="4"/>
  <c r="U155" i="4"/>
  <c r="AA179" i="4"/>
  <c r="Q180" i="4"/>
  <c r="AC190" i="4"/>
  <c r="AE190" i="4" s="1"/>
  <c r="AA31" i="4"/>
  <c r="N121" i="4"/>
  <c r="Z121" i="4"/>
  <c r="Z168" i="4" s="1"/>
  <c r="Z226" i="4" s="1"/>
  <c r="Z227" i="4" s="1"/>
  <c r="AA151" i="4"/>
  <c r="AB151" i="4" s="1"/>
  <c r="AC151" i="4" s="1"/>
  <c r="AE151" i="4" s="1"/>
  <c r="AA154" i="4"/>
  <c r="U166" i="4"/>
  <c r="AC161" i="4"/>
  <c r="AE161" i="4" s="1"/>
  <c r="AA192" i="4"/>
  <c r="H210" i="4"/>
  <c r="AB357" i="4"/>
  <c r="AB358" i="4" s="1"/>
  <c r="Q358" i="4"/>
  <c r="S155" i="4"/>
  <c r="S167" i="4" s="1"/>
  <c r="W121" i="4"/>
  <c r="Q16" i="4"/>
  <c r="AA71" i="4"/>
  <c r="Q77" i="4"/>
  <c r="AB77" i="4" s="1"/>
  <c r="AC77" i="4" s="1"/>
  <c r="AE77" i="4" s="1"/>
  <c r="AA78" i="4"/>
  <c r="AB78" i="4" s="1"/>
  <c r="AC78" i="4" s="1"/>
  <c r="AE78" i="4" s="1"/>
  <c r="O121" i="4"/>
  <c r="AA121" i="4"/>
  <c r="AA143" i="4"/>
  <c r="V142" i="4"/>
  <c r="V143" i="4" s="1"/>
  <c r="V155" i="4"/>
  <c r="AC153" i="4"/>
  <c r="AE153" i="4" s="1"/>
  <c r="Q154" i="4"/>
  <c r="V166" i="4"/>
  <c r="H194" i="4"/>
  <c r="Q188" i="4"/>
  <c r="AB188" i="4" s="1"/>
  <c r="AC188" i="4" s="1"/>
  <c r="AE188" i="4" s="1"/>
  <c r="Q216" i="4"/>
  <c r="AB216" i="4" s="1"/>
  <c r="AC216" i="4" s="1"/>
  <c r="AE216" i="4" s="1"/>
  <c r="G219" i="4"/>
  <c r="J219" i="4"/>
  <c r="Q37" i="4"/>
  <c r="AB37" i="4" s="1"/>
  <c r="E79" i="4"/>
  <c r="Q71" i="4"/>
  <c r="AB121" i="4"/>
  <c r="P143" i="4"/>
  <c r="M155" i="4"/>
  <c r="M167" i="4" s="1"/>
  <c r="W155" i="4"/>
  <c r="W167" i="4" s="1"/>
  <c r="AA150" i="4"/>
  <c r="Q153" i="4"/>
  <c r="AB153" i="4" s="1"/>
  <c r="M174" i="4"/>
  <c r="Y174" i="4"/>
  <c r="Q175" i="4"/>
  <c r="V194" i="4"/>
  <c r="Q190" i="4"/>
  <c r="AB190" i="4" s="1"/>
  <c r="F194" i="4"/>
  <c r="Q214" i="4"/>
  <c r="AB214" i="4" s="1"/>
  <c r="AC214" i="4" s="1"/>
  <c r="AE214" i="4" s="1"/>
  <c r="AC258" i="4"/>
  <c r="AE258" i="4" s="1"/>
  <c r="N333" i="4"/>
  <c r="N359" i="4" s="1"/>
  <c r="N362" i="4" s="1"/>
  <c r="C31" i="5"/>
  <c r="C29" i="5"/>
  <c r="C37" i="5"/>
  <c r="C36" i="5"/>
  <c r="C35" i="5"/>
  <c r="C34" i="5"/>
  <c r="C33" i="5"/>
  <c r="C32" i="5"/>
  <c r="Q210" i="4"/>
  <c r="AB202" i="4"/>
  <c r="AB210" i="4" s="1"/>
  <c r="E11" i="5" a="1"/>
  <c r="I59" i="4"/>
  <c r="I80" i="4" s="1"/>
  <c r="I168" i="4" s="1"/>
  <c r="I226" i="4" s="1"/>
  <c r="AC67" i="4"/>
  <c r="AE67" i="4" s="1"/>
  <c r="AA68" i="4"/>
  <c r="AB68" i="4" s="1"/>
  <c r="AC68" i="4" s="1"/>
  <c r="AE68" i="4" s="1"/>
  <c r="AC121" i="4"/>
  <c r="Q150" i="4"/>
  <c r="AB150" i="4" s="1"/>
  <c r="AC150" i="4" s="1"/>
  <c r="AE150" i="4" s="1"/>
  <c r="N174" i="4"/>
  <c r="AA173" i="4"/>
  <c r="AA178" i="4"/>
  <c r="J194" i="4"/>
  <c r="P359" i="4"/>
  <c r="P362" i="4" s="1"/>
  <c r="AA362" i="4"/>
  <c r="I29" i="5"/>
  <c r="I37" i="5"/>
  <c r="I35" i="5"/>
  <c r="I36" i="5"/>
  <c r="I34" i="5"/>
  <c r="I33" i="5"/>
  <c r="I32" i="5"/>
  <c r="I31" i="5"/>
  <c r="I30" i="5"/>
  <c r="AA155" i="4"/>
  <c r="U174" i="4"/>
  <c r="AB177" i="4"/>
  <c r="AC177" i="4" s="1"/>
  <c r="AE177" i="4" s="1"/>
  <c r="V283" i="4"/>
  <c r="V333" i="4" s="1"/>
  <c r="V359" i="4" s="1"/>
  <c r="H282" i="4"/>
  <c r="H283" i="4" s="1"/>
  <c r="H333" i="4" s="1"/>
  <c r="H359" i="4" s="1"/>
  <c r="H362" i="4" s="1"/>
  <c r="AC352" i="4"/>
  <c r="AE352" i="4" s="1"/>
  <c r="E356" i="4"/>
  <c r="W79" i="4"/>
  <c r="W80" i="4" s="1"/>
  <c r="W168" i="4" s="1"/>
  <c r="W226" i="4" s="1"/>
  <c r="W227" i="4" s="1"/>
  <c r="AC148" i="4"/>
  <c r="AE148" i="4" s="1"/>
  <c r="X333" i="4"/>
  <c r="X359" i="4" s="1"/>
  <c r="X121" i="4"/>
  <c r="X168" i="4" s="1"/>
  <c r="X226" i="4" s="1"/>
  <c r="Q156" i="4"/>
  <c r="F166" i="4"/>
  <c r="F167" i="4" s="1"/>
  <c r="AA162" i="4"/>
  <c r="G179" i="4"/>
  <c r="Y283" i="4"/>
  <c r="Y333" i="4" s="1"/>
  <c r="Y359" i="4" s="1"/>
  <c r="M121" i="4"/>
  <c r="U59" i="4"/>
  <c r="U80" i="4" s="1"/>
  <c r="G79" i="4"/>
  <c r="S79" i="4"/>
  <c r="Q67" i="4"/>
  <c r="AB67" i="4" s="1"/>
  <c r="F121" i="4"/>
  <c r="R155" i="4"/>
  <c r="R167" i="4" s="1"/>
  <c r="Q165" i="4"/>
  <c r="AB165" i="4" s="1"/>
  <c r="AC165" i="4" s="1"/>
  <c r="AE165" i="4" s="1"/>
  <c r="R166" i="4"/>
  <c r="O174" i="4"/>
  <c r="AA169" i="4"/>
  <c r="Q173" i="4"/>
  <c r="Q178" i="4"/>
  <c r="X194" i="4"/>
  <c r="AA214" i="4"/>
  <c r="S283" i="4"/>
  <c r="S333" i="4" s="1"/>
  <c r="S359" i="4" s="1"/>
  <c r="Q317" i="4"/>
  <c r="AB312" i="4"/>
  <c r="H356" i="4"/>
  <c r="M219" i="4"/>
  <c r="AC230" i="4"/>
  <c r="AC250" i="4"/>
  <c r="AE250" i="4" s="1"/>
  <c r="AB265" i="4"/>
  <c r="AC265" i="4" s="1"/>
  <c r="AE265" i="4" s="1"/>
  <c r="I166" i="4"/>
  <c r="S174" i="4"/>
  <c r="AC170" i="4"/>
  <c r="AE170" i="4" s="1"/>
  <c r="Q199" i="4"/>
  <c r="AB199" i="4" s="1"/>
  <c r="AC199" i="4" s="1"/>
  <c r="AE199" i="4" s="1"/>
  <c r="O283" i="4"/>
  <c r="O333" i="4" s="1"/>
  <c r="O359" i="4" s="1"/>
  <c r="O362" i="4" s="1"/>
  <c r="AA283" i="4"/>
  <c r="AA333" i="4" s="1"/>
  <c r="AA359" i="4" s="1"/>
  <c r="AD333" i="4"/>
  <c r="AD359" i="4" s="1"/>
  <c r="J166" i="4"/>
  <c r="W166" i="4"/>
  <c r="Q170" i="4"/>
  <c r="AB170" i="4" s="1"/>
  <c r="K179" i="4"/>
  <c r="AA181" i="4"/>
  <c r="AA186" i="4"/>
  <c r="AA188" i="4"/>
  <c r="AA217" i="4"/>
  <c r="Q356" i="4"/>
  <c r="M143" i="4"/>
  <c r="Y143" i="4"/>
  <c r="N155" i="4"/>
  <c r="Z155" i="4"/>
  <c r="Z167" i="4" s="1"/>
  <c r="K166" i="4"/>
  <c r="X166" i="4"/>
  <c r="X167" i="4" s="1"/>
  <c r="AA165" i="4"/>
  <c r="AA185" i="4"/>
  <c r="Q186" i="4"/>
  <c r="AB186" i="4" s="1"/>
  <c r="AC186" i="4" s="1"/>
  <c r="AE186" i="4" s="1"/>
  <c r="E201" i="4"/>
  <c r="P219" i="4"/>
  <c r="Q217" i="4"/>
  <c r="AB356" i="4"/>
  <c r="F79" i="4"/>
  <c r="R79" i="4"/>
  <c r="AA72" i="4"/>
  <c r="AB72" i="4" s="1"/>
  <c r="AC72" i="4" s="1"/>
  <c r="AE72" i="4" s="1"/>
  <c r="N143" i="4"/>
  <c r="Z143" i="4"/>
  <c r="O155" i="4"/>
  <c r="O167" i="4" s="1"/>
  <c r="L166" i="4"/>
  <c r="L167" i="4" s="1"/>
  <c r="Y166" i="4"/>
  <c r="Q161" i="4"/>
  <c r="AB161" i="4" s="1"/>
  <c r="AA164" i="4"/>
  <c r="Q171" i="4"/>
  <c r="AB171" i="4" s="1"/>
  <c r="AC171" i="4" s="1"/>
  <c r="AE171" i="4" s="1"/>
  <c r="AA180" i="4"/>
  <c r="Q184" i="4"/>
  <c r="AB184" i="4" s="1"/>
  <c r="AC184" i="4" s="1"/>
  <c r="AE184" i="4" s="1"/>
  <c r="Q185" i="4"/>
  <c r="E210" i="4"/>
  <c r="AC202" i="4"/>
  <c r="E233" i="4"/>
  <c r="E283" i="4" s="1"/>
  <c r="E333" i="4" s="1"/>
  <c r="E359" i="4" s="1"/>
  <c r="R283" i="4"/>
  <c r="R333" i="4" s="1"/>
  <c r="R359" i="4" s="1"/>
  <c r="AB262" i="4"/>
  <c r="AC262" i="4" s="1"/>
  <c r="AE262" i="4" s="1"/>
  <c r="AC278" i="4"/>
  <c r="AE278" i="4" s="1"/>
  <c r="AB280" i="4"/>
  <c r="AC280" i="4" s="1"/>
  <c r="AE280" i="4" s="1"/>
  <c r="AC318" i="4"/>
  <c r="F348" i="4"/>
  <c r="E358" i="4"/>
  <c r="AC357" i="4"/>
  <c r="Q141" i="4"/>
  <c r="M194" i="4"/>
  <c r="Y194" i="4"/>
  <c r="AA193" i="4"/>
  <c r="AA211" i="4"/>
  <c r="AA212" i="4" s="1"/>
  <c r="R219" i="4"/>
  <c r="AC267" i="4"/>
  <c r="AE267" i="4" s="1"/>
  <c r="Q314" i="4"/>
  <c r="AB314" i="4" s="1"/>
  <c r="AC314" i="4" s="1"/>
  <c r="AE314" i="4" s="1"/>
  <c r="H317" i="4"/>
  <c r="Q339" i="4"/>
  <c r="H340" i="4"/>
  <c r="H348" i="4" s="1"/>
  <c r="P179" i="4"/>
  <c r="Q192" i="4"/>
  <c r="AB192" i="4" s="1"/>
  <c r="AC192" i="4" s="1"/>
  <c r="AE192" i="4" s="1"/>
  <c r="Q193" i="4"/>
  <c r="F219" i="4"/>
  <c r="Q213" i="4"/>
  <c r="Q231" i="4"/>
  <c r="AB231" i="4" s="1"/>
  <c r="AB233" i="4" s="1"/>
  <c r="AA270" i="4"/>
  <c r="AC263" i="4"/>
  <c r="AE263" i="4" s="1"/>
  <c r="O194" i="4"/>
  <c r="W194" i="4"/>
  <c r="T219" i="4"/>
  <c r="AC162" i="4"/>
  <c r="AE162" i="4" s="1"/>
  <c r="F179" i="4"/>
  <c r="R179" i="4"/>
  <c r="H219" i="4"/>
  <c r="AC273" i="4"/>
  <c r="AE273" i="4" s="1"/>
  <c r="AC275" i="4"/>
  <c r="AE275" i="4" s="1"/>
  <c r="AC277" i="4"/>
  <c r="AE277" i="4" s="1"/>
  <c r="AC315" i="4"/>
  <c r="AE315" i="4" s="1"/>
  <c r="P348" i="4"/>
  <c r="AD167" i="4"/>
  <c r="AD168" i="4" s="1"/>
  <c r="AD226" i="4" s="1"/>
  <c r="AD227" i="4" s="1"/>
  <c r="Q162" i="4"/>
  <c r="AB162" i="4" s="1"/>
  <c r="AA163" i="4"/>
  <c r="AA166" i="4" s="1"/>
  <c r="E194" i="4"/>
  <c r="V219" i="4"/>
  <c r="AC257" i="4"/>
  <c r="AE257" i="4" s="1"/>
  <c r="C12" i="5"/>
  <c r="C14" i="5"/>
  <c r="G9" i="1"/>
  <c r="G11" i="1" s="1"/>
  <c r="L7" i="1"/>
  <c r="E17" i="1"/>
  <c r="L19" i="1"/>
  <c r="L83" i="1"/>
  <c r="L89" i="1"/>
  <c r="L6" i="1"/>
  <c r="L67" i="1"/>
  <c r="L75" i="1"/>
  <c r="L321" i="1"/>
  <c r="H9" i="1"/>
  <c r="H11" i="1" s="1"/>
  <c r="I9" i="1"/>
  <c r="I11" i="1" s="1"/>
  <c r="G17" i="1"/>
  <c r="L51" i="1"/>
  <c r="L58" i="1"/>
  <c r="L82" i="1"/>
  <c r="L113" i="1"/>
  <c r="L206" i="1"/>
  <c r="L18" i="1"/>
  <c r="L5" i="1"/>
  <c r="J9" i="1"/>
  <c r="J11" i="1" s="1"/>
  <c r="H17" i="1"/>
  <c r="L15" i="1"/>
  <c r="L21" i="1"/>
  <c r="L66" i="1"/>
  <c r="L74" i="1"/>
  <c r="L112" i="1"/>
  <c r="J340" i="1"/>
  <c r="K11" i="1"/>
  <c r="L14" i="1"/>
  <c r="L23" i="1"/>
  <c r="L43" i="1"/>
  <c r="L50" i="1"/>
  <c r="L96" i="1"/>
  <c r="L268" i="1"/>
  <c r="L22" i="1"/>
  <c r="L35" i="1"/>
  <c r="L337" i="1"/>
  <c r="F9" i="1"/>
  <c r="F11" i="1" s="1"/>
  <c r="L10" i="1"/>
  <c r="K17" i="1"/>
  <c r="L42" i="1"/>
  <c r="L138" i="1"/>
  <c r="K12" i="3"/>
  <c r="L17" i="1"/>
  <c r="L84" i="1"/>
  <c r="I17" i="1"/>
  <c r="L52" i="1"/>
  <c r="K103" i="1"/>
  <c r="E94" i="1"/>
  <c r="L104" i="1"/>
  <c r="L109" i="1"/>
  <c r="O20" i="1"/>
  <c r="L97" i="1"/>
  <c r="L146" i="1"/>
  <c r="L4" i="1"/>
  <c r="L9" i="1" s="1"/>
  <c r="O12" i="1"/>
  <c r="O24" i="1"/>
  <c r="O25" i="1"/>
  <c r="L33" i="1"/>
  <c r="L40" i="1"/>
  <c r="L41" i="1"/>
  <c r="K59" i="1"/>
  <c r="L48" i="1"/>
  <c r="L49" i="1"/>
  <c r="L56" i="1"/>
  <c r="L57" i="1"/>
  <c r="L64" i="1"/>
  <c r="L65" i="1"/>
  <c r="L72" i="1"/>
  <c r="L73" i="1"/>
  <c r="L81" i="1"/>
  <c r="L101" i="1"/>
  <c r="L105" i="1"/>
  <c r="L111" i="1"/>
  <c r="L115" i="1"/>
  <c r="L123" i="1"/>
  <c r="F133" i="1"/>
  <c r="L45" i="1"/>
  <c r="L100" i="1"/>
  <c r="H110" i="1"/>
  <c r="K110" i="1"/>
  <c r="J120" i="1"/>
  <c r="L189" i="1"/>
  <c r="I325" i="1"/>
  <c r="L324" i="1"/>
  <c r="L325" i="1" s="1"/>
  <c r="L207" i="1"/>
  <c r="L215" i="1"/>
  <c r="L234" i="1"/>
  <c r="E246" i="1"/>
  <c r="L200" i="1"/>
  <c r="J225" i="1"/>
  <c r="F246" i="1"/>
  <c r="L244" i="1"/>
  <c r="L284" i="1"/>
  <c r="L241" i="1"/>
  <c r="I212" i="1"/>
  <c r="H212" i="1"/>
  <c r="H225" i="1"/>
  <c r="I225" i="1"/>
  <c r="G246" i="1"/>
  <c r="L235" i="1"/>
  <c r="L236" i="1"/>
  <c r="L281" i="1"/>
  <c r="E289" i="1"/>
  <c r="J332" i="1"/>
  <c r="E303" i="1"/>
  <c r="G297" i="1"/>
  <c r="L313" i="1"/>
  <c r="L242" i="1"/>
  <c r="L243" i="1"/>
  <c r="L269" i="1"/>
  <c r="G303" i="1"/>
  <c r="J303" i="1"/>
  <c r="I311" i="1"/>
  <c r="L329" i="1"/>
  <c r="L264" i="1"/>
  <c r="J289" i="1"/>
  <c r="L285" i="1"/>
  <c r="F297" i="1"/>
  <c r="L308" i="1"/>
  <c r="I291" i="1"/>
  <c r="I303" i="1"/>
  <c r="J311" i="1"/>
  <c r="L322" i="1"/>
  <c r="K346" i="1"/>
  <c r="I346" i="1"/>
  <c r="F346" i="1"/>
  <c r="L352" i="1"/>
  <c r="J291" i="1"/>
  <c r="H297" i="1"/>
  <c r="H311" i="1"/>
  <c r="L309" i="1"/>
  <c r="H305" i="1"/>
  <c r="L299" i="1"/>
  <c r="L342" i="1"/>
  <c r="L301" i="1"/>
  <c r="J305" i="1"/>
  <c r="I305" i="1"/>
  <c r="F305" i="1"/>
  <c r="L341" i="1"/>
  <c r="H327" i="1"/>
  <c r="H335" i="1"/>
  <c r="K340" i="1"/>
  <c r="G346" i="1"/>
  <c r="K348" i="1"/>
  <c r="L350" i="1"/>
  <c r="I327" i="1"/>
  <c r="I335" i="1"/>
  <c r="E346" i="1"/>
  <c r="L330" i="1"/>
  <c r="L338" i="1"/>
  <c r="F348" i="1"/>
  <c r="L349" i="1"/>
  <c r="G340" i="1"/>
  <c r="G348" i="1"/>
  <c r="H340" i="1"/>
  <c r="H348" i="1"/>
  <c r="P168" i="4" l="1"/>
  <c r="P226" i="4" s="1"/>
  <c r="H37" i="5"/>
  <c r="H35" i="5"/>
  <c r="H33" i="5"/>
  <c r="H32" i="5"/>
  <c r="H31" i="5"/>
  <c r="H30" i="5"/>
  <c r="H29" i="5"/>
  <c r="H36" i="5"/>
  <c r="H34" i="5"/>
  <c r="AB20" i="4"/>
  <c r="Q27" i="4"/>
  <c r="Q340" i="4"/>
  <c r="Q348" i="4" s="1"/>
  <c r="AB339" i="4"/>
  <c r="F168" i="4"/>
  <c r="F226" i="4" s="1"/>
  <c r="F227" i="4" s="1"/>
  <c r="U167" i="4"/>
  <c r="U168" i="4" s="1"/>
  <c r="U226" i="4" s="1"/>
  <c r="U227" i="4" s="1"/>
  <c r="I227" i="4"/>
  <c r="H16" i="5"/>
  <c r="H14" i="5"/>
  <c r="H12" i="5"/>
  <c r="H17" i="5"/>
  <c r="H15" i="5"/>
  <c r="H13" i="5"/>
  <c r="H11" i="5"/>
  <c r="H21" i="5"/>
  <c r="H20" i="5"/>
  <c r="H19" i="5"/>
  <c r="H18" i="5"/>
  <c r="AA167" i="4"/>
  <c r="Q174" i="4"/>
  <c r="Q17" i="4"/>
  <c r="AB16" i="4"/>
  <c r="AB178" i="4"/>
  <c r="AC178" i="4" s="1"/>
  <c r="AE178" i="4" s="1"/>
  <c r="AA79" i="4"/>
  <c r="S80" i="4"/>
  <c r="S168" i="4" s="1"/>
  <c r="S226" i="4" s="1"/>
  <c r="S227" i="4" s="1"/>
  <c r="F359" i="4"/>
  <c r="F362" i="4" s="1"/>
  <c r="Q362" i="4" s="1"/>
  <c r="AC31" i="4"/>
  <c r="O168" i="4"/>
  <c r="O226" i="4" s="1"/>
  <c r="O227" i="4" s="1"/>
  <c r="AC210" i="4"/>
  <c r="AE202" i="4"/>
  <c r="AE210" i="4" s="1"/>
  <c r="E16" i="5"/>
  <c r="E14" i="5"/>
  <c r="E12" i="5"/>
  <c r="E21" i="5"/>
  <c r="E11" i="5"/>
  <c r="E13" i="5"/>
  <c r="E20" i="5"/>
  <c r="E19" i="5"/>
  <c r="E18" i="5"/>
  <c r="E17" i="5"/>
  <c r="E15" i="5"/>
  <c r="H201" i="4"/>
  <c r="H226" i="4" s="1"/>
  <c r="H227" i="4" s="1"/>
  <c r="Q197" i="4"/>
  <c r="AB163" i="4"/>
  <c r="AC163" i="4" s="1"/>
  <c r="AE163" i="4" s="1"/>
  <c r="R28" i="4"/>
  <c r="R227" i="4" s="1"/>
  <c r="AB71" i="4"/>
  <c r="AC71" i="4" s="1"/>
  <c r="AE71" i="4" s="1"/>
  <c r="AA174" i="4"/>
  <c r="AA59" i="4"/>
  <c r="AA80" i="4" s="1"/>
  <c r="AA168" i="4" s="1"/>
  <c r="X227" i="4"/>
  <c r="P227" i="4"/>
  <c r="L168" i="4"/>
  <c r="L226" i="4" s="1"/>
  <c r="L227" i="4" s="1"/>
  <c r="Q142" i="4"/>
  <c r="Q143" i="4" s="1"/>
  <c r="AB141" i="4"/>
  <c r="AB185" i="4"/>
  <c r="AC185" i="4" s="1"/>
  <c r="AE185" i="4" s="1"/>
  <c r="AA9" i="4"/>
  <c r="AA11" i="4" s="1"/>
  <c r="AA13" i="4" s="1"/>
  <c r="AA28" i="4" s="1"/>
  <c r="AB211" i="4"/>
  <c r="Q212" i="4"/>
  <c r="M168" i="4"/>
  <c r="M226" i="4" s="1"/>
  <c r="M227" i="4" s="1"/>
  <c r="AB173" i="4"/>
  <c r="AC173" i="4" s="1"/>
  <c r="AE173" i="4" s="1"/>
  <c r="AC169" i="4"/>
  <c r="Q255" i="4"/>
  <c r="AB247" i="4"/>
  <c r="AB56" i="4"/>
  <c r="AC56" i="4" s="1"/>
  <c r="AE56" i="4" s="1"/>
  <c r="Q270" i="4"/>
  <c r="AB256" i="4"/>
  <c r="AB317" i="4"/>
  <c r="AC312" i="4"/>
  <c r="AB156" i="4"/>
  <c r="Q166" i="4"/>
  <c r="Q194" i="4"/>
  <c r="AB180" i="4"/>
  <c r="J227" i="4"/>
  <c r="AB5" i="4"/>
  <c r="AC5" i="4" s="1"/>
  <c r="AE5" i="4" s="1"/>
  <c r="AE357" i="4"/>
  <c r="AE358" i="4" s="1"/>
  <c r="AC358" i="4"/>
  <c r="T226" i="4"/>
  <c r="T227" i="4" s="1"/>
  <c r="Y226" i="4"/>
  <c r="Y227" i="4" s="1"/>
  <c r="AA194" i="4"/>
  <c r="AB154" i="4"/>
  <c r="AC154" i="4" s="1"/>
  <c r="AE154" i="4" s="1"/>
  <c r="Q9" i="4"/>
  <c r="Q11" i="4" s="1"/>
  <c r="Q13" i="4" s="1"/>
  <c r="Q28" i="4" s="1"/>
  <c r="AB4" i="4"/>
  <c r="Q155" i="4"/>
  <c r="AB144" i="4"/>
  <c r="AE318" i="4"/>
  <c r="AE323" i="4" s="1"/>
  <c r="AC323" i="4"/>
  <c r="Q179" i="4"/>
  <c r="AB175" i="4"/>
  <c r="E226" i="4"/>
  <c r="E227" i="4" s="1"/>
  <c r="AB36" i="4"/>
  <c r="AC36" i="4" s="1"/>
  <c r="AE36" i="4" s="1"/>
  <c r="Q219" i="4"/>
  <c r="AB213" i="4"/>
  <c r="V167" i="4"/>
  <c r="V168" i="4" s="1"/>
  <c r="V226" i="4" s="1"/>
  <c r="V227" i="4" s="1"/>
  <c r="Q233" i="4"/>
  <c r="AC231" i="4"/>
  <c r="AE231" i="4" s="1"/>
  <c r="AC271" i="4"/>
  <c r="AB217" i="4"/>
  <c r="AC217" i="4" s="1"/>
  <c r="AE217" i="4" s="1"/>
  <c r="N167" i="4"/>
  <c r="N168" i="4" s="1"/>
  <c r="N226" i="4" s="1"/>
  <c r="N227" i="4" s="1"/>
  <c r="AC233" i="4"/>
  <c r="AE230" i="4"/>
  <c r="AE233" i="4" s="1"/>
  <c r="AB193" i="4"/>
  <c r="AC193" i="4" s="1"/>
  <c r="AE193" i="4" s="1"/>
  <c r="G29" i="5" a="1"/>
  <c r="G80" i="4"/>
  <c r="G168" i="4" s="1"/>
  <c r="G226" i="4" s="1"/>
  <c r="G227" i="4" s="1"/>
  <c r="K168" i="4"/>
  <c r="K226" i="4" s="1"/>
  <c r="K227" i="4" s="1"/>
  <c r="Q79" i="4"/>
  <c r="Q80" i="4" s="1"/>
  <c r="AB65" i="4"/>
  <c r="L331" i="1"/>
  <c r="F303" i="1"/>
  <c r="L90" i="1"/>
  <c r="J297" i="1"/>
  <c r="F289" i="1"/>
  <c r="K94" i="1"/>
  <c r="L70" i="1"/>
  <c r="K297" i="1"/>
  <c r="K225" i="1"/>
  <c r="F225" i="1"/>
  <c r="E120" i="1"/>
  <c r="L128" i="1"/>
  <c r="L126" i="1"/>
  <c r="L36" i="1"/>
  <c r="J110" i="1"/>
  <c r="L76" i="1"/>
  <c r="L302" i="1"/>
  <c r="K289" i="1"/>
  <c r="L248" i="1"/>
  <c r="J103" i="1"/>
  <c r="L62" i="1"/>
  <c r="G103" i="1"/>
  <c r="L11" i="1"/>
  <c r="I133" i="1"/>
  <c r="L119" i="1"/>
  <c r="E103" i="1"/>
  <c r="J346" i="1"/>
  <c r="H289" i="1"/>
  <c r="K120" i="1"/>
  <c r="K121" i="1" s="1"/>
  <c r="L95" i="1"/>
  <c r="G94" i="1"/>
  <c r="L334" i="1"/>
  <c r="L335" i="1" s="1"/>
  <c r="L336" i="1" s="1"/>
  <c r="G133" i="1"/>
  <c r="L127" i="1"/>
  <c r="G110" i="1"/>
  <c r="J94" i="1"/>
  <c r="L93" i="1"/>
  <c r="L294" i="1"/>
  <c r="K311" i="1"/>
  <c r="L239" i="1"/>
  <c r="I246" i="1"/>
  <c r="L137" i="1"/>
  <c r="K133" i="1"/>
  <c r="L77" i="1"/>
  <c r="L187" i="1"/>
  <c r="L245" i="1"/>
  <c r="L132" i="1"/>
  <c r="L102" i="1"/>
  <c r="L131" i="1"/>
  <c r="L91" i="1"/>
  <c r="L129" i="1"/>
  <c r="I110" i="1"/>
  <c r="L310" i="1"/>
  <c r="E311" i="1"/>
  <c r="E332" i="1"/>
  <c r="L328" i="1"/>
  <c r="L332" i="1" s="1"/>
  <c r="J59" i="1"/>
  <c r="J121" i="1"/>
  <c r="J246" i="1"/>
  <c r="L237" i="1"/>
  <c r="I94" i="1"/>
  <c r="F311" i="1"/>
  <c r="L306" i="1"/>
  <c r="E305" i="1"/>
  <c r="L304" i="1"/>
  <c r="L305" i="1" s="1"/>
  <c r="L290" i="1"/>
  <c r="L291" i="1" s="1"/>
  <c r="L319" i="1"/>
  <c r="L343" i="1"/>
  <c r="L346" i="1" s="1"/>
  <c r="I297" i="1"/>
  <c r="L293" i="1"/>
  <c r="G332" i="1"/>
  <c r="L344" i="1"/>
  <c r="L240" i="1"/>
  <c r="L92" i="1"/>
  <c r="H59" i="1"/>
  <c r="L296" i="1"/>
  <c r="I289" i="1"/>
  <c r="I332" i="1"/>
  <c r="L254" i="1"/>
  <c r="J133" i="1"/>
  <c r="L108" i="1"/>
  <c r="I120" i="1"/>
  <c r="L68" i="1"/>
  <c r="L307" i="1"/>
  <c r="L339" i="1"/>
  <c r="L340" i="1" s="1"/>
  <c r="H346" i="1"/>
  <c r="H303" i="1"/>
  <c r="L298" i="1"/>
  <c r="L303" i="1" s="1"/>
  <c r="L286" i="1"/>
  <c r="K246" i="1"/>
  <c r="L136" i="1"/>
  <c r="L326" i="1"/>
  <c r="L327" i="1" s="1"/>
  <c r="L320" i="1"/>
  <c r="K332" i="1"/>
  <c r="G289" i="1"/>
  <c r="H120" i="1"/>
  <c r="L347" i="1"/>
  <c r="L348" i="1" s="1"/>
  <c r="F340" i="1"/>
  <c r="G311" i="1"/>
  <c r="K303" i="1"/>
  <c r="E297" i="1"/>
  <c r="L238" i="1"/>
  <c r="H246" i="1"/>
  <c r="L98" i="1"/>
  <c r="H94" i="1"/>
  <c r="H332" i="1"/>
  <c r="L211" i="1"/>
  <c r="L212" i="1" s="1"/>
  <c r="L30" i="1"/>
  <c r="L116" i="1"/>
  <c r="H103" i="1"/>
  <c r="I59" i="1"/>
  <c r="L107" i="1"/>
  <c r="L287" i="1"/>
  <c r="L295" i="1"/>
  <c r="F332" i="1"/>
  <c r="F120" i="1"/>
  <c r="G59" i="1"/>
  <c r="L118" i="1"/>
  <c r="L88" i="1"/>
  <c r="L55" i="1"/>
  <c r="L39" i="1"/>
  <c r="H27" i="1"/>
  <c r="H28" i="1" s="1"/>
  <c r="G27" i="1"/>
  <c r="F27" i="1"/>
  <c r="F28" i="1" s="1"/>
  <c r="K27" i="1"/>
  <c r="L139" i="1"/>
  <c r="L54" i="1"/>
  <c r="L29" i="1"/>
  <c r="F59" i="1"/>
  <c r="L222" i="1"/>
  <c r="L208" i="1"/>
  <c r="L204" i="1"/>
  <c r="L122" i="1"/>
  <c r="E133" i="1"/>
  <c r="L134" i="1"/>
  <c r="G120" i="1"/>
  <c r="L53" i="1"/>
  <c r="L117" i="1"/>
  <c r="L87" i="1"/>
  <c r="G225" i="1"/>
  <c r="L220" i="1"/>
  <c r="L203" i="1"/>
  <c r="L221" i="1"/>
  <c r="L106" i="1"/>
  <c r="L110" i="1" s="1"/>
  <c r="E110" i="1"/>
  <c r="E121" i="1" s="1"/>
  <c r="L86" i="1"/>
  <c r="L69" i="1"/>
  <c r="L46" i="1"/>
  <c r="L99" i="1"/>
  <c r="L60" i="1"/>
  <c r="L196" i="1"/>
  <c r="L182" i="1"/>
  <c r="L125" i="1"/>
  <c r="F103" i="1"/>
  <c r="L85" i="1"/>
  <c r="L94" i="1" s="1"/>
  <c r="H133" i="1"/>
  <c r="L205" i="1"/>
  <c r="E225" i="1"/>
  <c r="L195" i="1"/>
  <c r="I103" i="1"/>
  <c r="L124" i="1"/>
  <c r="L32" i="1"/>
  <c r="I13" i="1"/>
  <c r="H13" i="1"/>
  <c r="G13" i="1"/>
  <c r="F13" i="1"/>
  <c r="K13" i="1"/>
  <c r="J13" i="1"/>
  <c r="L140" i="1"/>
  <c r="L63" i="1"/>
  <c r="L47" i="1"/>
  <c r="L31" i="1"/>
  <c r="L288" i="1"/>
  <c r="L266" i="1"/>
  <c r="L224" i="1"/>
  <c r="L289" i="1"/>
  <c r="L223" i="1"/>
  <c r="L209" i="1"/>
  <c r="L114" i="1"/>
  <c r="L71" i="1"/>
  <c r="F110" i="1"/>
  <c r="F94" i="1"/>
  <c r="L61" i="1"/>
  <c r="L37" i="1"/>
  <c r="L135" i="1"/>
  <c r="L38" i="1"/>
  <c r="L44" i="1"/>
  <c r="L26" i="1"/>
  <c r="E59" i="1"/>
  <c r="E363" i="4" l="1"/>
  <c r="I10" i="5" s="1" a="1"/>
  <c r="F10" i="5" a="1"/>
  <c r="AC174" i="4"/>
  <c r="AE169" i="4"/>
  <c r="AE174" i="4" s="1"/>
  <c r="AB179" i="4"/>
  <c r="AC175" i="4"/>
  <c r="AC317" i="4"/>
  <c r="AE312" i="4"/>
  <c r="AE317" i="4" s="1"/>
  <c r="AB212" i="4"/>
  <c r="AC211" i="4"/>
  <c r="F29" i="5" a="1"/>
  <c r="AB17" i="4"/>
  <c r="AC16" i="4"/>
  <c r="AB219" i="4"/>
  <c r="AC213" i="4"/>
  <c r="AB255" i="4"/>
  <c r="AC247" i="4"/>
  <c r="AC59" i="4"/>
  <c r="AE31" i="4"/>
  <c r="AE59" i="4" s="1"/>
  <c r="AA227" i="4"/>
  <c r="H23" i="5"/>
  <c r="Q201" i="4"/>
  <c r="AB197" i="4"/>
  <c r="AB59" i="4"/>
  <c r="AB166" i="4"/>
  <c r="AC156" i="4"/>
  <c r="AB174" i="4"/>
  <c r="H38" i="5"/>
  <c r="G37" i="5"/>
  <c r="G35" i="5"/>
  <c r="G33" i="5"/>
  <c r="G31" i="5"/>
  <c r="G29" i="5"/>
  <c r="G32" i="5"/>
  <c r="G30" i="5"/>
  <c r="G36" i="5"/>
  <c r="G34" i="5"/>
  <c r="AB194" i="4"/>
  <c r="AC180" i="4"/>
  <c r="AB340" i="4"/>
  <c r="AB348" i="4" s="1"/>
  <c r="AC339" i="4"/>
  <c r="AA226" i="4"/>
  <c r="AB27" i="4"/>
  <c r="AC20" i="4"/>
  <c r="AC282" i="4"/>
  <c r="AE271" i="4"/>
  <c r="AE282" i="4" s="1"/>
  <c r="AB155" i="4"/>
  <c r="AC144" i="4"/>
  <c r="G10" i="5" a="1"/>
  <c r="Q167" i="4"/>
  <c r="Q168" i="4" s="1"/>
  <c r="Q226" i="4" s="1"/>
  <c r="Q227" i="4" s="1"/>
  <c r="AC256" i="4"/>
  <c r="AB270" i="4"/>
  <c r="AB79" i="4"/>
  <c r="AC65" i="4"/>
  <c r="Q283" i="4"/>
  <c r="Q333" i="4" s="1"/>
  <c r="Q359" i="4" s="1"/>
  <c r="AB9" i="4"/>
  <c r="AB11" i="4" s="1"/>
  <c r="AB13" i="4" s="1"/>
  <c r="AB28" i="4" s="1"/>
  <c r="AC4" i="4"/>
  <c r="AB142" i="4"/>
  <c r="AB143" i="4" s="1"/>
  <c r="AC141" i="4"/>
  <c r="L103" i="1"/>
  <c r="I121" i="1"/>
  <c r="G121" i="1"/>
  <c r="L133" i="1"/>
  <c r="L246" i="1"/>
  <c r="L120" i="1"/>
  <c r="L121" i="1"/>
  <c r="L225" i="1"/>
  <c r="L59" i="1"/>
  <c r="G28" i="1"/>
  <c r="L25" i="1"/>
  <c r="L311" i="1"/>
  <c r="H121" i="1"/>
  <c r="L12" i="1"/>
  <c r="L13" i="1" s="1"/>
  <c r="E13" i="1"/>
  <c r="I27" i="1"/>
  <c r="I28" i="1" s="1"/>
  <c r="L24" i="1"/>
  <c r="K28" i="1"/>
  <c r="J27" i="1"/>
  <c r="J28" i="1" s="1"/>
  <c r="L297" i="1"/>
  <c r="L20" i="1"/>
  <c r="L27" i="1" s="1"/>
  <c r="L28" i="1" s="1"/>
  <c r="E27" i="1"/>
  <c r="E28" i="1" s="1"/>
  <c r="F121" i="1"/>
  <c r="AC194" i="4" l="1"/>
  <c r="AE180" i="4"/>
  <c r="AE194" i="4" s="1"/>
  <c r="AE175" i="4"/>
  <c r="AE179" i="4" s="1"/>
  <c r="AC179" i="4"/>
  <c r="AE211" i="4"/>
  <c r="AE212" i="4" s="1"/>
  <c r="AC212" i="4"/>
  <c r="AC80" i="4"/>
  <c r="G17" i="5"/>
  <c r="G15" i="5"/>
  <c r="G13" i="5"/>
  <c r="G11" i="5"/>
  <c r="G12" i="5"/>
  <c r="G10" i="5"/>
  <c r="G21" i="5"/>
  <c r="G20" i="5"/>
  <c r="G19" i="5"/>
  <c r="G18" i="5"/>
  <c r="G14" i="5"/>
  <c r="G16" i="5"/>
  <c r="AB80" i="4"/>
  <c r="AC142" i="4"/>
  <c r="AC143" i="4" s="1"/>
  <c r="AE141" i="4"/>
  <c r="AE142" i="4" s="1"/>
  <c r="AE143" i="4" s="1"/>
  <c r="AB167" i="4"/>
  <c r="AB201" i="4"/>
  <c r="AC197" i="4"/>
  <c r="AC17" i="4"/>
  <c r="AE16" i="4"/>
  <c r="AE17" i="4" s="1"/>
  <c r="AE80" i="4"/>
  <c r="AE247" i="4"/>
  <c r="AE255" i="4" s="1"/>
  <c r="AC255" i="4"/>
  <c r="AC270" i="4"/>
  <c r="AE256" i="4"/>
  <c r="AE270" i="4" s="1"/>
  <c r="AE213" i="4"/>
  <c r="AE219" i="4" s="1"/>
  <c r="AC219" i="4"/>
  <c r="F18" i="5"/>
  <c r="F16" i="5"/>
  <c r="F14" i="5"/>
  <c r="F12" i="5"/>
  <c r="F21" i="5"/>
  <c r="F20" i="5"/>
  <c r="F10" i="5"/>
  <c r="F19" i="5"/>
  <c r="F17" i="5"/>
  <c r="F15" i="5"/>
  <c r="F13" i="5"/>
  <c r="F11" i="5"/>
  <c r="AE20" i="4"/>
  <c r="AE27" i="4" s="1"/>
  <c r="AC27" i="4"/>
  <c r="AC79" i="4"/>
  <c r="AE65" i="4"/>
  <c r="AE79" i="4" s="1"/>
  <c r="AC340" i="4"/>
  <c r="AC348" i="4" s="1"/>
  <c r="AE339" i="4"/>
  <c r="AE340" i="4" s="1"/>
  <c r="AE348" i="4" s="1"/>
  <c r="AB283" i="4"/>
  <c r="AB333" i="4" s="1"/>
  <c r="AB359" i="4" s="1"/>
  <c r="AC166" i="4"/>
  <c r="AE156" i="4"/>
  <c r="AE166" i="4" s="1"/>
  <c r="AC155" i="4"/>
  <c r="AC167" i="4" s="1"/>
  <c r="AE144" i="4"/>
  <c r="AE155" i="4" s="1"/>
  <c r="AE167" i="4" s="1"/>
  <c r="AE4" i="4"/>
  <c r="AE9" i="4" s="1"/>
  <c r="AE11" i="4" s="1"/>
  <c r="AE13" i="4" s="1"/>
  <c r="AC9" i="4"/>
  <c r="AC11" i="4" s="1"/>
  <c r="AC13" i="4" s="1"/>
  <c r="AC28" i="4" s="1"/>
  <c r="G38" i="5"/>
  <c r="F35" i="5"/>
  <c r="F33" i="5"/>
  <c r="F31" i="5"/>
  <c r="F29" i="5"/>
  <c r="F36" i="5"/>
  <c r="F34" i="5"/>
  <c r="F32" i="5"/>
  <c r="F30" i="5"/>
  <c r="F37" i="5"/>
  <c r="I16" i="5"/>
  <c r="I14" i="5"/>
  <c r="I12" i="5"/>
  <c r="I10" i="5"/>
  <c r="I18" i="5"/>
  <c r="I17" i="5"/>
  <c r="I15" i="5"/>
  <c r="I13" i="5"/>
  <c r="I11" i="5"/>
  <c r="I20" i="5"/>
  <c r="I21" i="5"/>
  <c r="I19" i="5"/>
  <c r="I323" i="1"/>
  <c r="F142" i="1"/>
  <c r="F143" i="1" s="1"/>
  <c r="J79" i="1"/>
  <c r="J80" i="1" s="1"/>
  <c r="F323" i="1"/>
  <c r="J142" i="1"/>
  <c r="J143" i="1" s="1"/>
  <c r="G323" i="1"/>
  <c r="G142" i="1"/>
  <c r="G143" i="1" s="1"/>
  <c r="G79" i="1"/>
  <c r="G80" i="1" s="1"/>
  <c r="J323" i="1"/>
  <c r="K323" i="1"/>
  <c r="H323" i="1"/>
  <c r="G10" i="3"/>
  <c r="AB168" i="4" l="1"/>
  <c r="AB226" i="4" s="1"/>
  <c r="AB227" i="4" s="1"/>
  <c r="AC168" i="4"/>
  <c r="F23" i="5"/>
  <c r="F38" i="5"/>
  <c r="AE168" i="4"/>
  <c r="G23" i="5"/>
  <c r="AE28" i="4"/>
  <c r="AC283" i="4"/>
  <c r="AC333" i="4" s="1"/>
  <c r="AC359" i="4" s="1"/>
  <c r="AE283" i="4"/>
  <c r="AE333" i="4" s="1"/>
  <c r="AE359" i="4" s="1"/>
  <c r="AC201" i="4"/>
  <c r="AE197" i="4"/>
  <c r="AE201" i="4" s="1"/>
  <c r="I142" i="1"/>
  <c r="I143" i="1" s="1"/>
  <c r="L318" i="1"/>
  <c r="L323" i="1" s="1"/>
  <c r="E323" i="1"/>
  <c r="E79" i="1"/>
  <c r="E80" i="1" s="1"/>
  <c r="H142" i="1"/>
  <c r="H143" i="1" s="1"/>
  <c r="K79" i="1"/>
  <c r="K80" i="1" s="1"/>
  <c r="F210" i="1"/>
  <c r="K142" i="1"/>
  <c r="K143" i="1" s="1"/>
  <c r="H210" i="1"/>
  <c r="G210" i="1"/>
  <c r="I210" i="1"/>
  <c r="G358" i="1"/>
  <c r="F358" i="1"/>
  <c r="J358" i="1"/>
  <c r="H356" i="1"/>
  <c r="H358" i="1"/>
  <c r="K358" i="1"/>
  <c r="G317" i="1"/>
  <c r="I79" i="1"/>
  <c r="I80" i="1" s="1"/>
  <c r="H79" i="1"/>
  <c r="H80" i="1" s="1"/>
  <c r="K210" i="1"/>
  <c r="K356" i="1"/>
  <c r="K201" i="1"/>
  <c r="E317" i="1"/>
  <c r="L312" i="1"/>
  <c r="I233" i="1"/>
  <c r="L145" i="1"/>
  <c r="J210" i="1"/>
  <c r="F79" i="1"/>
  <c r="F80" i="1" s="1"/>
  <c r="L213" i="1"/>
  <c r="J233" i="1"/>
  <c r="L178" i="1"/>
  <c r="I358" i="1"/>
  <c r="L260" i="1"/>
  <c r="J317" i="1"/>
  <c r="K317" i="1"/>
  <c r="H233" i="1"/>
  <c r="I356" i="1"/>
  <c r="J179" i="1"/>
  <c r="I10" i="3"/>
  <c r="J10" i="3"/>
  <c r="E10" i="3"/>
  <c r="K16" i="3"/>
  <c r="F10" i="3"/>
  <c r="H10" i="3"/>
  <c r="AE226" i="4" l="1"/>
  <c r="AE227" i="4" s="1"/>
  <c r="AE363" i="4" s="1"/>
  <c r="AC226" i="4"/>
  <c r="AC227" i="4" s="1"/>
  <c r="AC363" i="4" s="1"/>
  <c r="O30" i="2"/>
  <c r="O43" i="2"/>
  <c r="O31" i="2"/>
  <c r="O37" i="2"/>
  <c r="O32" i="2"/>
  <c r="H174" i="1"/>
  <c r="I317" i="1"/>
  <c r="L275" i="1"/>
  <c r="L355" i="1"/>
  <c r="K179" i="1"/>
  <c r="J255" i="1"/>
  <c r="H317" i="1"/>
  <c r="K282" i="1"/>
  <c r="F317" i="1"/>
  <c r="F201" i="1"/>
  <c r="L251" i="1"/>
  <c r="J201" i="1"/>
  <c r="J282" i="1"/>
  <c r="K233" i="1"/>
  <c r="L230" i="1"/>
  <c r="E233" i="1"/>
  <c r="L216" i="1"/>
  <c r="G356" i="1"/>
  <c r="L247" i="1"/>
  <c r="E255" i="1"/>
  <c r="J270" i="1"/>
  <c r="L154" i="1"/>
  <c r="H155" i="1"/>
  <c r="L279" i="1"/>
  <c r="L190" i="1"/>
  <c r="I201" i="1"/>
  <c r="G174" i="1"/>
  <c r="K155" i="1"/>
  <c r="H179" i="1"/>
  <c r="K255" i="1"/>
  <c r="K270" i="1"/>
  <c r="L147" i="1"/>
  <c r="E194" i="1"/>
  <c r="L180" i="1"/>
  <c r="J174" i="1"/>
  <c r="I255" i="1"/>
  <c r="L259" i="1"/>
  <c r="L351" i="1"/>
  <c r="E356" i="1"/>
  <c r="K166" i="1"/>
  <c r="L258" i="1"/>
  <c r="L173" i="1"/>
  <c r="L262" i="1"/>
  <c r="F270" i="1"/>
  <c r="G233" i="1"/>
  <c r="L253" i="1"/>
  <c r="G282" i="1"/>
  <c r="I282" i="1"/>
  <c r="G166" i="1"/>
  <c r="F282" i="1"/>
  <c r="E179" i="1"/>
  <c r="L175" i="1"/>
  <c r="L148" i="1"/>
  <c r="I219" i="1"/>
  <c r="F219" i="1"/>
  <c r="L159" i="1"/>
  <c r="L198" i="1"/>
  <c r="L150" i="1"/>
  <c r="L157" i="1"/>
  <c r="L218" i="1"/>
  <c r="H194" i="1"/>
  <c r="H270" i="1"/>
  <c r="L151" i="1"/>
  <c r="L149" i="1"/>
  <c r="E174" i="1"/>
  <c r="L169" i="1"/>
  <c r="J356" i="1"/>
  <c r="L161" i="1"/>
  <c r="L314" i="1"/>
  <c r="L249" i="1"/>
  <c r="L152" i="1"/>
  <c r="F166" i="1"/>
  <c r="L277" i="1"/>
  <c r="F174" i="1"/>
  <c r="L141" i="1"/>
  <c r="L142" i="1" s="1"/>
  <c r="L143" i="1" s="1"/>
  <c r="E142" i="1"/>
  <c r="E143" i="1" s="1"/>
  <c r="H219" i="1"/>
  <c r="L156" i="1"/>
  <c r="E166" i="1"/>
  <c r="L153" i="1"/>
  <c r="L183" i="1"/>
  <c r="L232" i="1"/>
  <c r="K194" i="1"/>
  <c r="H166" i="1"/>
  <c r="G255" i="1"/>
  <c r="L263" i="1"/>
  <c r="G201" i="1"/>
  <c r="L271" i="1"/>
  <c r="E282" i="1"/>
  <c r="L354" i="1"/>
  <c r="L202" i="1"/>
  <c r="L210" i="1" s="1"/>
  <c r="E210" i="1"/>
  <c r="K174" i="1"/>
  <c r="F233" i="1"/>
  <c r="L165" i="1"/>
  <c r="L171" i="1"/>
  <c r="E270" i="1"/>
  <c r="L256" i="1"/>
  <c r="L177" i="1"/>
  <c r="L191" i="1"/>
  <c r="J155" i="1"/>
  <c r="F194" i="1"/>
  <c r="I166" i="1"/>
  <c r="L231" i="1"/>
  <c r="L274" i="1"/>
  <c r="L172" i="1"/>
  <c r="L316" i="1"/>
  <c r="H255" i="1"/>
  <c r="L278" i="1"/>
  <c r="G194" i="1"/>
  <c r="L267" i="1"/>
  <c r="I155" i="1"/>
  <c r="L184" i="1"/>
  <c r="L160" i="1"/>
  <c r="L162" i="1"/>
  <c r="L272" i="1"/>
  <c r="L176" i="1"/>
  <c r="L192" i="1"/>
  <c r="E155" i="1"/>
  <c r="L144" i="1"/>
  <c r="L265" i="1"/>
  <c r="L193" i="1"/>
  <c r="L163" i="1"/>
  <c r="I179" i="1"/>
  <c r="J194" i="1"/>
  <c r="L280" i="1"/>
  <c r="I194" i="1"/>
  <c r="I174" i="1"/>
  <c r="L170" i="1"/>
  <c r="F356" i="1"/>
  <c r="L252" i="1"/>
  <c r="L181" i="1"/>
  <c r="L158" i="1"/>
  <c r="L261" i="1"/>
  <c r="H201" i="1"/>
  <c r="L217" i="1"/>
  <c r="L164" i="1"/>
  <c r="G179" i="1"/>
  <c r="L273" i="1"/>
  <c r="E358" i="1"/>
  <c r="L357" i="1"/>
  <c r="L358" i="1" s="1"/>
  <c r="L186" i="1"/>
  <c r="I270" i="1"/>
  <c r="L188" i="1"/>
  <c r="J166" i="1"/>
  <c r="F255" i="1"/>
  <c r="L197" i="1"/>
  <c r="E201" i="1"/>
  <c r="L315" i="1"/>
  <c r="L257" i="1"/>
  <c r="L199" i="1"/>
  <c r="G155" i="1"/>
  <c r="H282" i="1"/>
  <c r="L250" i="1"/>
  <c r="F179" i="1"/>
  <c r="L276" i="1"/>
  <c r="F155" i="1"/>
  <c r="L185" i="1"/>
  <c r="G270" i="1"/>
  <c r="L78" i="1"/>
  <c r="L79" i="1" s="1"/>
  <c r="L80" i="1" s="1"/>
  <c r="G219" i="1"/>
  <c r="K219" i="1"/>
  <c r="J219" i="1"/>
  <c r="D10" i="3" l="1"/>
  <c r="K8" i="3"/>
  <c r="K10" i="3" s="1"/>
  <c r="G13" i="3"/>
  <c r="G14" i="3" s="1"/>
  <c r="G17" i="3"/>
  <c r="G19" i="3" s="1"/>
  <c r="H13" i="3"/>
  <c r="H14" i="3" s="1"/>
  <c r="H17" i="3"/>
  <c r="H19" i="3" s="1"/>
  <c r="E13" i="3"/>
  <c r="E14" i="3" s="1"/>
  <c r="E17" i="3"/>
  <c r="E19" i="3" s="1"/>
  <c r="O39" i="2"/>
  <c r="J283" i="1"/>
  <c r="J333" i="1" s="1"/>
  <c r="J336" i="1" s="1"/>
  <c r="J359" i="1" s="1"/>
  <c r="O33" i="2"/>
  <c r="O36" i="2"/>
  <c r="L174" i="1"/>
  <c r="O38" i="2"/>
  <c r="O35" i="2"/>
  <c r="O41" i="2"/>
  <c r="H283" i="1"/>
  <c r="H333" i="1" s="1"/>
  <c r="H336" i="1" s="1"/>
  <c r="H359" i="1" s="1"/>
  <c r="K283" i="1"/>
  <c r="K333" i="1" s="1"/>
  <c r="K336" i="1" s="1"/>
  <c r="K359" i="1" s="1"/>
  <c r="O40" i="2"/>
  <c r="O29" i="2"/>
  <c r="O45" i="2"/>
  <c r="O34" i="2"/>
  <c r="O44" i="2"/>
  <c r="G167" i="1"/>
  <c r="G168" i="1" s="1"/>
  <c r="G226" i="1" s="1"/>
  <c r="G227" i="1" s="1"/>
  <c r="I167" i="1"/>
  <c r="I168" i="1" s="1"/>
  <c r="I226" i="1" s="1"/>
  <c r="I227" i="1" s="1"/>
  <c r="L179" i="1"/>
  <c r="K167" i="1"/>
  <c r="K168" i="1" s="1"/>
  <c r="K226" i="1" s="1"/>
  <c r="K227" i="1" s="1"/>
  <c r="K363" i="1" s="1"/>
  <c r="L317" i="1"/>
  <c r="L282" i="1"/>
  <c r="G283" i="1"/>
  <c r="G333" i="1" s="1"/>
  <c r="G336" i="1" s="1"/>
  <c r="G359" i="1" s="1"/>
  <c r="L356" i="1"/>
  <c r="L201" i="1"/>
  <c r="E167" i="1"/>
  <c r="E168" i="1" s="1"/>
  <c r="L166" i="1"/>
  <c r="J167" i="1"/>
  <c r="J168" i="1" s="1"/>
  <c r="J226" i="1" s="1"/>
  <c r="J227" i="1" s="1"/>
  <c r="L155" i="1"/>
  <c r="H167" i="1"/>
  <c r="H168" i="1" s="1"/>
  <c r="H226" i="1" s="1"/>
  <c r="H227" i="1" s="1"/>
  <c r="L270" i="1"/>
  <c r="L233" i="1"/>
  <c r="F283" i="1"/>
  <c r="F333" i="1" s="1"/>
  <c r="F336" i="1" s="1"/>
  <c r="F359" i="1" s="1"/>
  <c r="L194" i="1"/>
  <c r="E283" i="1"/>
  <c r="E333" i="1" s="1"/>
  <c r="E336" i="1" s="1"/>
  <c r="E359" i="1" s="1"/>
  <c r="F167" i="1"/>
  <c r="F168" i="1" s="1"/>
  <c r="F226" i="1" s="1"/>
  <c r="F227" i="1" s="1"/>
  <c r="I283" i="1"/>
  <c r="I333" i="1" s="1"/>
  <c r="I336" i="1" s="1"/>
  <c r="I359" i="1" s="1"/>
  <c r="L255" i="1"/>
  <c r="K15" i="3"/>
  <c r="G363" i="1" l="1"/>
  <c r="F13" i="3"/>
  <c r="F14" i="3" s="1"/>
  <c r="F17" i="3"/>
  <c r="F19" i="3" s="1"/>
  <c r="I17" i="3"/>
  <c r="I19" i="3" s="1"/>
  <c r="I13" i="3"/>
  <c r="I14" i="3" s="1"/>
  <c r="J13" i="3"/>
  <c r="J14" i="3" s="1"/>
  <c r="J17" i="3"/>
  <c r="J363" i="1"/>
  <c r="H363" i="1"/>
  <c r="L167" i="1"/>
  <c r="L168" i="1" s="1"/>
  <c r="O42" i="2"/>
  <c r="F363" i="1"/>
  <c r="L283" i="1"/>
  <c r="L333" i="1" s="1"/>
  <c r="L359" i="1" s="1"/>
  <c r="L214" i="1"/>
  <c r="L219" i="1" s="1"/>
  <c r="E219" i="1"/>
  <c r="E226" i="1" s="1"/>
  <c r="E227" i="1" s="1"/>
  <c r="E363" i="1" s="1"/>
  <c r="I363" i="1"/>
  <c r="D13" i="3" l="1"/>
  <c r="D14" i="3" s="1"/>
  <c r="D17" i="3"/>
  <c r="D19" i="3" s="1"/>
  <c r="K11" i="3"/>
  <c r="J19" i="3"/>
  <c r="J25" i="3"/>
  <c r="J27" i="3"/>
  <c r="L226" i="1"/>
  <c r="L227" i="1" s="1"/>
  <c r="L363" i="1" s="1"/>
  <c r="K17" i="3" l="1"/>
  <c r="K19" i="3" s="1"/>
  <c r="K13" i="3"/>
  <c r="K14" i="3" s="1"/>
  <c r="K20" i="3" l="1"/>
  <c r="H20" i="3"/>
  <c r="G20" i="3"/>
  <c r="E20" i="3"/>
  <c r="F20" i="3"/>
  <c r="I20" i="3"/>
  <c r="D20" i="3"/>
  <c r="J20" i="3"/>
  <c r="F24" i="3" l="1"/>
  <c r="F25" i="3" l="1"/>
  <c r="F27" i="3"/>
  <c r="G24" i="3" l="1"/>
  <c r="H24" i="3"/>
  <c r="E24" i="3"/>
  <c r="I24" i="3"/>
  <c r="I25" i="3" l="1"/>
  <c r="I27" i="3"/>
  <c r="G25" i="3"/>
  <c r="G27" i="3"/>
  <c r="E25" i="3"/>
  <c r="E27" i="3"/>
  <c r="H25" i="3"/>
  <c r="H27" i="3"/>
  <c r="D24" i="3" l="1"/>
  <c r="K22" i="3"/>
  <c r="D25" i="3" l="1"/>
  <c r="D27" i="3"/>
  <c r="K24" i="3"/>
  <c r="K25" i="3" l="1"/>
  <c r="K27" i="3"/>
  <c r="D28" i="3" s="1"/>
  <c r="K28" i="3" l="1"/>
  <c r="J28" i="3"/>
  <c r="F28" i="3"/>
  <c r="H28" i="3"/>
  <c r="G28" i="3"/>
  <c r="E28" i="3"/>
  <c r="I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Darrington, Jacob</author>
  </authors>
  <commentList>
    <comment ref="C141" authorId="0" shapeId="0" xr:uid="{A597D6E9-C98F-492C-82F4-832E02393F04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Cascade classifies this as a Distribution Expense.</t>
        </r>
      </text>
    </comment>
    <comment ref="B168" authorId="0" shapeId="0" xr:uid="{33D797EF-4F54-4956-B1A2-340A1550BB43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Sum of Production, Natural Gas Storage, Terminaling and Processing, Transmission, and Distribution expenses.</t>
        </r>
      </text>
    </comment>
    <comment ref="C178" authorId="0" shapeId="0" xr:uid="{5968016C-7C3C-48D2-AF4D-20996428C9DC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912 - Demonstrating &amp; Selling. See JAD WP-1.1 Operating Report</t>
        </r>
      </text>
    </comment>
    <comment ref="C213" authorId="0" shapeId="0" xr:uid="{4BAC36A2-22F0-4F37-A7AF-A8FA3020F291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408.5 - Revneue Taxes.  See JAD WP-1.1 Operating Report</t>
        </r>
      </text>
    </comment>
  </commentList>
</comments>
</file>

<file path=xl/sharedStrings.xml><?xml version="1.0" encoding="utf-8"?>
<sst xmlns="http://schemas.openxmlformats.org/spreadsheetml/2006/main" count="1242" uniqueCount="561">
  <si>
    <t>A</t>
  </si>
  <si>
    <t>B</t>
  </si>
  <si>
    <t>Line No.</t>
  </si>
  <si>
    <t>FERC Acct #</t>
  </si>
  <si>
    <t>Customer Class 503</t>
  </si>
  <si>
    <t>Customer Class 504</t>
  </si>
  <si>
    <t>Customer Class 505</t>
  </si>
  <si>
    <t>Customer Class 511</t>
  </si>
  <si>
    <t>Customer Class 570</t>
  </si>
  <si>
    <t>Customer Class 663</t>
  </si>
  <si>
    <t>Customer Class 900</t>
  </si>
  <si>
    <t>Total</t>
  </si>
  <si>
    <t>lookup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</si>
  <si>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</si>
  <si>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</si>
  <si>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</si>
  <si>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</si>
  <si>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</si>
  <si>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</si>
  <si>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</si>
  <si>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</si>
  <si>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</si>
  <si>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</si>
  <si>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</si>
  <si>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</si>
  <si>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</si>
  <si>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</si>
  <si>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</si>
  <si>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</si>
  <si>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</si>
  <si>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</si>
  <si>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</si>
  <si>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</si>
  <si>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</si>
  <si>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</si>
  <si>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</si>
  <si>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</si>
  <si>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</si>
  <si>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</si>
  <si>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</si>
  <si>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</si>
  <si>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</si>
  <si>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</si>
  <si>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</si>
  <si>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</si>
  <si>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</si>
  <si>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</si>
  <si>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</si>
  <si>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</si>
  <si>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</si>
  <si>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</si>
  <si>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</si>
  <si>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</si>
  <si>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</si>
  <si>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</si>
  <si>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</si>
  <si>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</si>
  <si>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</si>
  <si>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</si>
  <si>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</si>
  <si>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</si>
  <si>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</si>
  <si>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</si>
  <si>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</si>
  <si>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</si>
  <si>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</si>
  <si>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</si>
  <si>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</si>
  <si>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</si>
  <si>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</si>
  <si>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</si>
  <si>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</si>
  <si>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</si>
  <si>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</si>
  <si>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</si>
  <si>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</si>
  <si>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</si>
  <si>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</si>
  <si>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</si>
  <si>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</si>
  <si>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</si>
  <si>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</si>
  <si>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</si>
  <si>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</si>
  <si>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</si>
  <si>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</si>
  <si>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</si>
  <si>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</si>
  <si>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</si>
  <si>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</si>
  <si>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</si>
  <si>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</si>
  <si>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</si>
  <si>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</si>
  <si>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</si>
  <si>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</si>
  <si>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</si>
  <si>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</si>
  <si>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</si>
  <si>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</si>
  <si>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</si>
  <si>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</si>
  <si>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</si>
  <si>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</si>
  <si>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</si>
  <si>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</si>
  <si>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</si>
  <si>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</si>
  <si>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</si>
  <si>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</si>
  <si>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</si>
  <si>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</si>
  <si>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</si>
  <si>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</si>
  <si>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</si>
  <si>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</si>
  <si>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</si>
  <si>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</si>
  <si>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</si>
  <si>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</si>
  <si>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</si>
  <si>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Natural Gas Storage, Terminaling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</si>
  <si>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</si>
  <si>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</si>
  <si>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</si>
  <si>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</si>
  <si>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</si>
  <si>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</si>
  <si>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</si>
  <si>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</si>
  <si>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TotaltTransmission expenses - operation</t>
  </si>
  <si>
    <t>Maintenance of mains</t>
  </si>
  <si>
    <t>Maintenance of communication equipment</t>
  </si>
  <si>
    <t>Total transmission expenses - maintenance</t>
  </si>
  <si>
    <t>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</si>
  <si>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</si>
  <si>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</si>
  <si>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</si>
  <si>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</si>
  <si>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</si>
  <si>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</si>
  <si>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</si>
  <si>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</si>
  <si>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</si>
  <si>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</si>
  <si>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</si>
  <si>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</si>
  <si>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</si>
  <si>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</si>
  <si>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</si>
  <si>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</si>
  <si>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Distribution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</si>
  <si>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</si>
  <si>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</si>
  <si>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</si>
  <si>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</si>
  <si>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</si>
  <si>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</si>
  <si>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</si>
  <si>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</si>
  <si>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</si>
  <si>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</si>
  <si>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</si>
  <si>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</si>
  <si>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</si>
  <si>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</si>
  <si>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</si>
  <si>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</si>
  <si>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</si>
  <si>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</si>
  <si>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</si>
  <si>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</si>
  <si>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</si>
  <si>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</si>
  <si>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</si>
  <si>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</si>
  <si>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</si>
  <si>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</si>
  <si>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</si>
  <si>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</si>
  <si>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</si>
  <si>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>403, 403.1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</si>
  <si>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</si>
  <si>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</si>
  <si>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</si>
  <si>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</si>
  <si>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</si>
  <si>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</si>
  <si>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</si>
  <si>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</si>
  <si>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</si>
  <si>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</si>
  <si>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</si>
  <si>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</si>
  <si>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</si>
  <si>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</si>
  <si>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</si>
  <si>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</si>
  <si>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</si>
  <si>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</si>
  <si>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</si>
  <si>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</si>
  <si>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</si>
  <si>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</si>
  <si>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</si>
  <si>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</si>
  <si>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</si>
  <si>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</si>
  <si>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</si>
  <si>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</si>
  <si>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</si>
  <si>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</si>
  <si>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</si>
  <si>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</si>
  <si>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</si>
  <si>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</si>
  <si>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</si>
  <si>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Total various utility operating income items</t>
  </si>
  <si>
    <t>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</si>
  <si>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</si>
  <si>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</si>
  <si>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</si>
  <si>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</si>
  <si>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</si>
  <si>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Intangible plant 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</si>
  <si>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</si>
  <si>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</si>
  <si>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</si>
  <si>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</si>
  <si>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</si>
  <si>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</si>
  <si>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</si>
  <si>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</si>
  <si>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</si>
  <si>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</si>
  <si>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</si>
  <si>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</si>
  <si>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 xml:space="preserve">Underground storage plant </t>
  </si>
  <si>
    <t>Land and land rights</t>
  </si>
  <si>
    <t>Mains</t>
  </si>
  <si>
    <t>Measuring and regulating station equipment</t>
  </si>
  <si>
    <t>Communication equipment</t>
  </si>
  <si>
    <t xml:space="preserve">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</si>
  <si>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</si>
  <si>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</si>
  <si>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</si>
  <si>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</si>
  <si>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</si>
  <si>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</si>
  <si>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</si>
  <si>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</si>
  <si>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</si>
  <si>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</si>
  <si>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</si>
  <si>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</si>
  <si>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</si>
  <si>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</si>
  <si>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</si>
  <si>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</si>
  <si>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</si>
  <si>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</si>
  <si>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 xml:space="preserve">General plant </t>
  </si>
  <si>
    <t>Property under capital leases</t>
  </si>
  <si>
    <t>Total property under capital leases</t>
  </si>
  <si>
    <t>Gas plant purchased or sold</t>
  </si>
  <si>
    <t>Total natural gas plant purchased or sold</t>
  </si>
  <si>
    <t>Gas plant leased to others</t>
  </si>
  <si>
    <t>Total natural gas plant leased to others</t>
  </si>
  <si>
    <t>Gas plant held for future use</t>
  </si>
  <si>
    <t>Total natural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</si>
  <si>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</si>
  <si>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</si>
  <si>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</si>
  <si>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</si>
  <si>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natural gas utility plant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</si>
  <si>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</si>
  <si>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</si>
  <si>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</si>
  <si>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</si>
  <si>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</si>
  <si>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</si>
  <si>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</si>
  <si>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</si>
  <si>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</si>
  <si>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</si>
  <si>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</si>
  <si>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</si>
  <si>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Net Plant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</si>
  <si>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</si>
  <si>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</si>
  <si>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</si>
  <si>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</si>
  <si>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</si>
  <si>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</si>
  <si>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</si>
  <si>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</si>
  <si>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</si>
  <si>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</si>
  <si>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</si>
  <si>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</si>
  <si>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</si>
  <si>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</si>
  <si>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</si>
  <si>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</si>
  <si>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</si>
  <si>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</si>
  <si>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</si>
  <si>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</si>
  <si>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</si>
  <si>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</si>
  <si>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</si>
  <si>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</si>
  <si>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</si>
  <si>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</si>
  <si>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</si>
  <si>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</si>
  <si>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</si>
  <si>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</si>
  <si>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>n/a</t>
  </si>
  <si>
    <t xml:space="preserve">   Change in rate base</t>
  </si>
  <si>
    <t>ROR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</si>
  <si>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</si>
  <si>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</si>
  <si>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</si>
  <si>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</si>
  <si>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</si>
  <si>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</si>
  <si>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</si>
  <si>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Transmission and Distribution Plant, Transmission and Distribution Expenses</t>
  </si>
  <si>
    <t>Peak and Average for Mains</t>
  </si>
  <si>
    <t>Transmission/Distribution</t>
  </si>
  <si>
    <t>Demand</t>
  </si>
  <si>
    <t>External Allocator</t>
  </si>
  <si>
    <t>Distribution Plant, Distribution Expenses</t>
  </si>
  <si>
    <t>Peak &amp; Average for Customers Served from Steel Main Greater than 6-inch</t>
  </si>
  <si>
    <t>Distribution</t>
  </si>
  <si>
    <t>Peak &amp; Average for Customers Served from Steel Main Greater than 4-inch to 6-inch</t>
  </si>
  <si>
    <t>Peak &amp; Average for Customers Served from Steel Main Greater than 2-inch to 4-inch</t>
  </si>
  <si>
    <t>Peak &amp; Average for Customers Served from 2-inch Steel Main and Less</t>
  </si>
  <si>
    <t>Peak &amp; Average for Customers Served from 6-inch Plastic Main</t>
  </si>
  <si>
    <t>Peak &amp; Average for Customers Served from 4-inch Plastic Main</t>
  </si>
  <si>
    <t>Peak &amp; Average for Customers Served from 2-inch and Less Plastic Main</t>
  </si>
  <si>
    <t>Peak &amp; Average Excluding Special Contracts</t>
  </si>
  <si>
    <t>Intangible Plant, Customer Expenses</t>
  </si>
  <si>
    <t>Average Customers</t>
  </si>
  <si>
    <t>Customer</t>
  </si>
  <si>
    <t>Customer Meters - Acct 381, 879</t>
  </si>
  <si>
    <t>House Regulators &amp; Install 383</t>
  </si>
  <si>
    <t>Distribution Plant</t>
  </si>
  <si>
    <t>Distr. Plant - Services</t>
  </si>
  <si>
    <t>Industrial M&amp;R  Equipment - Acc 385</t>
  </si>
  <si>
    <t>Customer Expenses</t>
  </si>
  <si>
    <t>Uncollectibles</t>
  </si>
  <si>
    <t>Meter Reading Expenses</t>
  </si>
  <si>
    <t>Common Expenses</t>
  </si>
  <si>
    <t>Gas Supply Demand Component</t>
  </si>
  <si>
    <t>Gas Supply</t>
  </si>
  <si>
    <t>Gas Supply Commodity Component</t>
  </si>
  <si>
    <t>Commodity</t>
  </si>
  <si>
    <t>Intangible Plant</t>
  </si>
  <si>
    <t>Weather Normalized Volumes/Throughput</t>
  </si>
  <si>
    <t>Transmission</t>
  </si>
  <si>
    <t>Revenue</t>
  </si>
  <si>
    <t>Other Revenue</t>
  </si>
  <si>
    <t>Sales revenue excluding Transport and Special Contracts</t>
  </si>
  <si>
    <t>Revenue to Transport and Special Contracts Revenue</t>
  </si>
  <si>
    <t>Non-Margin Revenue</t>
  </si>
  <si>
    <t>Non-Margin Revneue excluding Transport and Special Contracts</t>
  </si>
  <si>
    <t>Non-Margin Revenue to Transport and Special Contracts</t>
  </si>
  <si>
    <t>Transmission and Distribution Plant</t>
  </si>
  <si>
    <t>Mains - Direct to Special Contract</t>
  </si>
  <si>
    <t>External Allocator - Direct Assignment</t>
  </si>
  <si>
    <t>Various</t>
  </si>
  <si>
    <t>Internal Allocator</t>
  </si>
  <si>
    <t>Intangible, Transmission, Distribution, and General Plant</t>
  </si>
  <si>
    <t>Total Plant</t>
  </si>
  <si>
    <t>Transmission Plant</t>
  </si>
  <si>
    <t>Transmission Mains - FERC 367</t>
  </si>
  <si>
    <t>Distribution Plant Mains and Services - FERC 376 and 380</t>
  </si>
  <si>
    <t>Distribution Plant Mains</t>
  </si>
  <si>
    <t>Distribution Plant Mains  - FERC 376</t>
  </si>
  <si>
    <t>Distribution Plant Services</t>
  </si>
  <si>
    <t>Distribution Plant Services - FERC 380</t>
  </si>
  <si>
    <t>Other Gas Supply, Distribution Expenses, Customer Expenses</t>
  </si>
  <si>
    <t>O&amp;M - FERC 813-916</t>
  </si>
  <si>
    <t>Distribution Operations Expense - FERC 871-881</t>
  </si>
  <si>
    <t>Distribution Maintenance Expense - FERC 886 - 894</t>
  </si>
  <si>
    <t>Distribution Plant Meters and House Regulators &amp; Install - FERC 381 and 383</t>
  </si>
  <si>
    <t>O&amp;M Labor - FERC 813-916</t>
  </si>
  <si>
    <t>Intangible, Transmission, Distribution, and General Plant, Other Gas Supply, Distribution Expenses, Customer Expenses</t>
  </si>
  <si>
    <t>50%-50% Weighting of Total Plant and O&amp;M Labor</t>
  </si>
  <si>
    <t>Total Rate Base</t>
  </si>
  <si>
    <t>All Plant, All Expenses</t>
  </si>
  <si>
    <t>Total Revenue Requirement before Gross-Up</t>
  </si>
  <si>
    <t>Total Revenue Requirement excluding Gross Revenue Taxes</t>
  </si>
  <si>
    <t xml:space="preserve"> This results in a immaterial difference in the resulting presentations.</t>
  </si>
  <si>
    <t>*  In the Company's cost of service model the Revenue-to Cost Ratio is calculated based on total non-gas revenue divided by total revenue requirement at equal rates of return.</t>
  </si>
  <si>
    <t>Parity Ratio at Proposed Rates</t>
  </si>
  <si>
    <t>Revenue-to Cost Ratio at Proposed Rates</t>
  </si>
  <si>
    <t>Variance from Unity</t>
  </si>
  <si>
    <t>Proposed Revenue from Rates</t>
  </si>
  <si>
    <t>Proposed Rate Revenue Increase</t>
  </si>
  <si>
    <t>Parity Ratio at Present Rates</t>
  </si>
  <si>
    <t>Revenue-to-Cost Ratio at Present Rates *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</si>
  <si>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</si>
  <si>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</si>
  <si>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</si>
  <si>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</si>
  <si>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</si>
  <si>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</si>
  <si>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</si>
  <si>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</si>
  <si>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</si>
  <si>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Rate Base</t>
  </si>
  <si>
    <t>Time period : Twelve Months ended December 31, 2023</t>
  </si>
  <si>
    <t>Service = Electric</t>
  </si>
  <si>
    <t>Service: Natural Gas</t>
  </si>
  <si>
    <t>Service territory : Washington</t>
  </si>
  <si>
    <t>Summary of Results</t>
  </si>
  <si>
    <t>Peak&amp;Average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</si>
  <si>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</si>
  <si>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</si>
  <si>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</si>
  <si>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</si>
  <si>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</si>
  <si>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</si>
  <si>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</si>
  <si>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</si>
  <si>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CUSTOMERS</t>
  </si>
  <si>
    <t>METERS</t>
  </si>
  <si>
    <t>REGULATORS</t>
  </si>
  <si>
    <t>SERVICES</t>
  </si>
  <si>
    <t>ACCT_385</t>
  </si>
  <si>
    <t>Write-offs</t>
  </si>
  <si>
    <t>METER_READ</t>
  </si>
  <si>
    <t>ACCT_813_DEM</t>
  </si>
  <si>
    <t>ACCT_813_COMM</t>
  </si>
  <si>
    <t>ACCT_871</t>
  </si>
  <si>
    <t>Thruput</t>
  </si>
  <si>
    <t>REVENUE</t>
  </si>
  <si>
    <t>SALES_MARGIN</t>
  </si>
  <si>
    <t>TRANSPORT_MARGIN</t>
  </si>
  <si>
    <t>SALES_Non-Margin</t>
  </si>
  <si>
    <t>TRANSPORT_Non-Margin</t>
  </si>
  <si>
    <t>MAINS-DIRECT</t>
  </si>
  <si>
    <t>SERVICE-DIRECT</t>
  </si>
  <si>
    <t>INT_T&amp;D_PLANT</t>
  </si>
  <si>
    <t>INT_TOTAL_PLANT</t>
  </si>
  <si>
    <t>INT_INTANGIBLE</t>
  </si>
  <si>
    <t>INT_DISTPT</t>
  </si>
  <si>
    <t>INT_TRANS-MAIN</t>
  </si>
  <si>
    <t>INT_MAIN-SERVICE</t>
  </si>
  <si>
    <t>INT_DIST-MAINS</t>
  </si>
  <si>
    <t>INT_SERVICES</t>
  </si>
  <si>
    <t>INT_OM</t>
  </si>
  <si>
    <t>INT_871-881</t>
  </si>
  <si>
    <t>INT_886-894</t>
  </si>
  <si>
    <t>INT_MTR_REG</t>
  </si>
  <si>
    <t>INT_LABOR</t>
  </si>
  <si>
    <t>INT_PLANT_LABOR</t>
  </si>
  <si>
    <t>INT_RATEBASE</t>
  </si>
  <si>
    <t>INT_REV_REQ_b/f gross up</t>
  </si>
  <si>
    <t>INT_REV_REQ_xGRT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</si>
  <si>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</si>
  <si>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</si>
  <si>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</si>
  <si>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</si>
  <si>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</si>
  <si>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</si>
  <si>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</si>
  <si>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</si>
  <si>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Adjustments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</si>
  <si>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</si>
  <si>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</si>
  <si>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</si>
  <si>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</si>
  <si>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</si>
  <si>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</si>
  <si>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</si>
  <si>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</si>
  <si>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</si>
  <si>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</si>
  <si>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</si>
  <si>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</si>
  <si>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</si>
  <si>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>Total transmission expenses - operation</t>
  </si>
  <si>
    <t>Administrative expenses transferred—Credit</t>
  </si>
  <si>
    <t>Duplicate charges—Credit</t>
  </si>
  <si>
    <t>Total gas plant purchased or sold</t>
  </si>
  <si>
    <t>Total gas plant leased to others</t>
  </si>
  <si>
    <t>Total natural gas plant for future use</t>
  </si>
  <si>
    <t>Total Prepayments</t>
  </si>
  <si>
    <t>Total Deferred debits</t>
  </si>
  <si>
    <t>Cascade Natural Gas Corp.</t>
  </si>
  <si>
    <t>Summary of Adjustments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</si>
  <si>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</si>
  <si>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</si>
  <si>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</si>
  <si>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</si>
  <si>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</si>
  <si>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</si>
  <si>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Revenue Requirement</t>
  </si>
  <si>
    <t>Exh JAD-3</t>
  </si>
  <si>
    <t>Results of Operations</t>
  </si>
  <si>
    <t>JAD WP-1.4</t>
  </si>
  <si>
    <t>JAD WP-1.5</t>
  </si>
  <si>
    <t>JAD WP-1.6 &amp; WP-1.7</t>
  </si>
  <si>
    <t>JAD WP-1.8</t>
  </si>
  <si>
    <t>JAD WP-1.9</t>
  </si>
  <si>
    <t>JAD WP-1.10</t>
  </si>
  <si>
    <t>JAD WP-1.11</t>
  </si>
  <si>
    <t>JAD WP-1.12</t>
  </si>
  <si>
    <t>JAD WP-1.13</t>
  </si>
  <si>
    <t>JAD WP-1.14</t>
  </si>
  <si>
    <t>JAD WP-1.15</t>
  </si>
  <si>
    <t xml:space="preserve">     Restated Total</t>
  </si>
  <si>
    <t>Proforma Adjustments</t>
  </si>
  <si>
    <t>JAD WP-1.16</t>
  </si>
  <si>
    <t>JAD WP-1.17</t>
  </si>
  <si>
    <t>JAD WP-1.18</t>
  </si>
  <si>
    <t>JAD WP-1.19</t>
  </si>
  <si>
    <t>JAD WP-1.20</t>
  </si>
  <si>
    <t>JAD WP-1.21</t>
  </si>
  <si>
    <t>JAD WP-1.22</t>
  </si>
  <si>
    <t>JAD WP-1.23</t>
  </si>
  <si>
    <t xml:space="preserve">     Pro Forma Total</t>
  </si>
  <si>
    <t>Other</t>
  </si>
  <si>
    <t>Exh JAD-6</t>
  </si>
  <si>
    <t>Conversion Factor</t>
  </si>
  <si>
    <t>Remove Supplemental Schedules Adjustment</t>
  </si>
  <si>
    <t>Normalize Revenue Adjustment</t>
  </si>
  <si>
    <t>Restate End of Period Adjustment</t>
  </si>
  <si>
    <t>Annualized CRM Adjustment</t>
  </si>
  <si>
    <t>Promotional Advertising Adjustment</t>
  </si>
  <si>
    <t>Restate Wages Adjustment</t>
  </si>
  <si>
    <t>Restate Incentives Adjustment</t>
  </si>
  <si>
    <t>Director &amp; Officers Adjustment</t>
  </si>
  <si>
    <t>Restate COVID-19 Deferral Offsets Adjustment</t>
  </si>
  <si>
    <t>Restate CCA Labor Expense Adjustment</t>
  </si>
  <si>
    <t>Restate Commission Fees Adjustment</t>
  </si>
  <si>
    <t>Interest  Coordination Adjustment</t>
  </si>
  <si>
    <t>2024 Pro Forma Wage Adjustment</t>
  </si>
  <si>
    <t>MAOP Deferral Amortization</t>
  </si>
  <si>
    <t>Pro Forma Rate Case Expense Adjustment</t>
  </si>
  <si>
    <t>Pro Forma Medical, Dental, &amp; Life Insurance Expense Adjustment</t>
  </si>
  <si>
    <t>Pro Forma Property Tax Adjustment</t>
  </si>
  <si>
    <t>2024 Pro Forma Pension Expense Adjustment</t>
  </si>
  <si>
    <t>2024 Pro Forma Tax Flow-Through Adjustment</t>
  </si>
  <si>
    <t>2024 Pro Forma Misc. O&amp;M Expense Adjustment</t>
  </si>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</sst>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0000_);_(* \(#,##0.0000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4" xfId="0" quotePrefix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0" borderId="6" xfId="0" quotePrefix="1" applyFont="1" applyBorder="1" applyAlignment="1">
      <alignment horizontal="center"/>
    </xf>
    <xf numFmtId="164" fontId="4" fillId="0" borderId="0" xfId="1" applyNumberFormat="1" applyFont="1"/>
    <xf numFmtId="0" fontId="4" fillId="0" borderId="0" xfId="0" applyFont="1"/>
    <xf numFmtId="0" fontId="7" fillId="0" borderId="0" xfId="0" applyFont="1"/>
    <xf numFmtId="0" fontId="4" fillId="0" borderId="6" xfId="0" quotePrefix="1" applyFont="1" applyBorder="1" applyAlignment="1">
      <alignment horizontal="center" vertical="center"/>
    </xf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9" fontId="7" fillId="0" borderId="0" xfId="2" applyFont="1"/>
    <xf numFmtId="43" fontId="9" fillId="0" borderId="0" xfId="1" applyFont="1" applyFill="1"/>
    <xf numFmtId="0" fontId="4" fillId="0" borderId="6" xfId="0" applyFont="1" applyBorder="1" applyAlignment="1">
      <alignment horizontal="center" vertical="center"/>
    </xf>
    <xf numFmtId="43" fontId="7" fillId="0" borderId="0" xfId="0" applyNumberFormat="1" applyFont="1"/>
    <xf numFmtId="0" fontId="6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0" borderId="11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0" xfId="0" applyFont="1" applyFill="1"/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4" fillId="6" borderId="0" xfId="0" applyFont="1" applyFill="1"/>
    <xf numFmtId="165" fontId="6" fillId="0" borderId="10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/>
    </xf>
    <xf numFmtId="0" fontId="4" fillId="0" borderId="0" xfId="0" applyFont="1" applyAlignment="1">
      <alignment wrapText="1"/>
    </xf>
    <xf numFmtId="37" fontId="4" fillId="0" borderId="0" xfId="0" applyNumberFormat="1" applyFont="1"/>
    <xf numFmtId="10" fontId="4" fillId="0" borderId="0" xfId="0" applyNumberFormat="1" applyFont="1"/>
    <xf numFmtId="43" fontId="4" fillId="0" borderId="0" xfId="1" applyFont="1"/>
    <xf numFmtId="43" fontId="0" fillId="0" borderId="0" xfId="1" applyFont="1"/>
    <xf numFmtId="164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2" fontId="6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 applyFill="1"/>
    <xf numFmtId="10" fontId="6" fillId="0" borderId="0" xfId="2" applyNumberFormat="1" applyFont="1" applyFill="1"/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8" xfId="0" applyFont="1" applyBorder="1"/>
    <xf numFmtId="0" fontId="1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/>
    </xf>
    <xf numFmtId="164" fontId="4" fillId="0" borderId="0" xfId="0" applyNumberFormat="1" applyFont="1"/>
    <xf numFmtId="0" fontId="4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5" fontId="4" fillId="0" borderId="0" xfId="0" applyNumberFormat="1" applyFont="1"/>
    <xf numFmtId="10" fontId="4" fillId="0" borderId="0" xfId="2" applyNumberFormat="1" applyFont="1"/>
    <xf numFmtId="0" fontId="6" fillId="0" borderId="0" xfId="4" applyFont="1"/>
    <xf numFmtId="41" fontId="6" fillId="0" borderId="0" xfId="4" applyNumberFormat="1" applyFont="1"/>
    <xf numFmtId="0" fontId="6" fillId="0" borderId="0" xfId="4" applyFont="1" applyAlignment="1">
      <alignment horizontal="left"/>
    </xf>
    <xf numFmtId="0" fontId="6" fillId="0" borderId="16" xfId="4" applyFont="1" applyBorder="1" applyAlignment="1">
      <alignment horizontal="center"/>
    </xf>
    <xf numFmtId="0" fontId="6" fillId="0" borderId="16" xfId="4" applyFont="1" applyBorder="1" applyAlignment="1">
      <alignment horizontal="left"/>
    </xf>
    <xf numFmtId="41" fontId="6" fillId="0" borderId="16" xfId="4" applyNumberFormat="1" applyFont="1" applyBorder="1" applyAlignment="1">
      <alignment horizontal="center"/>
    </xf>
    <xf numFmtId="41" fontId="6" fillId="0" borderId="4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3" fontId="6" fillId="0" borderId="0" xfId="4" applyNumberFormat="1" applyFont="1"/>
    <xf numFmtId="164" fontId="6" fillId="0" borderId="0" xfId="5" applyNumberFormat="1" applyFont="1"/>
    <xf numFmtId="164" fontId="6" fillId="0" borderId="0" xfId="5" applyNumberFormat="1" applyFont="1" applyFill="1"/>
    <xf numFmtId="10" fontId="6" fillId="0" borderId="0" xfId="4" applyNumberFormat="1" applyFont="1" applyAlignment="1">
      <alignment horizontal="left"/>
    </xf>
    <xf numFmtId="4" fontId="6" fillId="0" borderId="0" xfId="4" applyNumberFormat="1" applyFont="1" applyAlignment="1">
      <alignment horizontal="left"/>
    </xf>
    <xf numFmtId="3" fontId="16" fillId="0" borderId="0" xfId="4" applyNumberFormat="1" applyFont="1" applyAlignment="1">
      <alignment horizontal="center"/>
    </xf>
    <xf numFmtId="3" fontId="17" fillId="0" borderId="0" xfId="4" applyNumberFormat="1" applyFont="1"/>
    <xf numFmtId="41" fontId="17" fillId="0" borderId="0" xfId="4" applyNumberFormat="1" applyFont="1"/>
    <xf numFmtId="0" fontId="6" fillId="0" borderId="0" xfId="4" applyFont="1" applyAlignment="1">
      <alignment horizontal="center"/>
    </xf>
    <xf numFmtId="41" fontId="6" fillId="0" borderId="19" xfId="6" applyNumberFormat="1" applyFont="1" applyFill="1" applyBorder="1"/>
    <xf numFmtId="10" fontId="8" fillId="0" borderId="19" xfId="4" applyNumberFormat="1" applyFont="1" applyBorder="1" applyAlignment="1">
      <alignment horizontal="left"/>
    </xf>
    <xf numFmtId="41" fontId="6" fillId="0" borderId="0" xfId="6" applyNumberFormat="1" applyFont="1" applyFill="1" applyBorder="1"/>
    <xf numFmtId="10" fontId="8" fillId="0" borderId="0" xfId="4" applyNumberFormat="1" applyFont="1" applyAlignment="1">
      <alignment horizontal="left"/>
    </xf>
    <xf numFmtId="164" fontId="6" fillId="0" borderId="0" xfId="5" applyNumberFormat="1" applyFont="1" applyFill="1" applyBorder="1"/>
    <xf numFmtId="0" fontId="8" fillId="0" borderId="0" xfId="4" applyFont="1" applyAlignment="1">
      <alignment horizontal="left"/>
    </xf>
    <xf numFmtId="166" fontId="6" fillId="0" borderId="0" xfId="6" applyNumberFormat="1" applyFont="1" applyBorder="1"/>
    <xf numFmtId="41" fontId="6" fillId="0" borderId="0" xfId="6" applyNumberFormat="1" applyFont="1" applyBorder="1"/>
    <xf numFmtId="0" fontId="2" fillId="0" borderId="0" xfId="0" applyFont="1"/>
    <xf numFmtId="0" fontId="5" fillId="4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right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8" fillId="7" borderId="0" xfId="0" applyFont="1" applyFill="1" applyAlignment="1">
      <alignment horizontal="right"/>
    </xf>
    <xf numFmtId="0" fontId="8" fillId="7" borderId="6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6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5" fillId="4" borderId="6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right"/>
    </xf>
    <xf numFmtId="0" fontId="2" fillId="2" borderId="7" xfId="0" quotePrefix="1" applyFont="1" applyFill="1" applyBorder="1" applyAlignment="1">
      <alignment horizontal="right"/>
    </xf>
    <xf numFmtId="0" fontId="2" fillId="2" borderId="4" xfId="0" quotePrefix="1" applyFont="1" applyFill="1" applyBorder="1" applyAlignment="1">
      <alignment horizontal="right"/>
    </xf>
    <xf numFmtId="0" fontId="8" fillId="5" borderId="14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8" fillId="0" borderId="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2" borderId="13" xfId="0" quotePrefix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5" borderId="8" xfId="0" applyFont="1" applyFill="1" applyBorder="1" applyAlignment="1">
      <alignment horizontal="right"/>
    </xf>
    <xf numFmtId="41" fontId="6" fillId="0" borderId="16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</cellXfs>
  <cellStyles count="7">
    <cellStyle name="Comma" xfId="1" builtinId="3"/>
    <cellStyle name="Comma 10 2 2" xfId="5" xr:uid="{13CBE336-AA0F-44C9-9AB3-54B8BEF94890}"/>
    <cellStyle name="Currency 2 11" xfId="6" xr:uid="{BFC45251-1BAF-4BAD-BE9B-ED19FD8DFF6C}"/>
    <cellStyle name="Normal" xfId="0" builtinId="0"/>
    <cellStyle name="Normal 2" xfId="3" xr:uid="{B56602E8-6093-43A3-A175-15E682EDD72B}"/>
    <cellStyle name="Normal 2 10 2 2" xfId="4" xr:uid="{1D34B5E5-71CB-4A46-8E0B-0FB73316B4E9}"/>
    <cellStyle name="Percent" xfId="2" builtinId="5"/>
  </cellStyles>
  <dxfs count="16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1209935</xdr:colOff>
      <xdr:row>3</xdr:row>
      <xdr:rowOff>178683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915A1-F6DC-4307-B0E0-24D359A31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9934" cy="77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155448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F7B7F-ED7D-48C1-8FC8-AFA281D6E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D095A-497C-4680-9E10-82507518A7FB}" name="Table13" displayName="Table13" ref="B1:O45" totalsRowShown="0" headerRowDxfId="15" dataDxfId="14">
  <tableColumns count="14">
    <tableColumn id="1" xr3:uid="{7F79FB27-B63C-4C32-AAB6-BD4C8F9F2AA6}" name="Costs" dataDxfId="13"/>
    <tableColumn id="13" xr3:uid="{59B3CAED-2FB1-4258-8578-677A0BE7DE0D}" name="Description" dataDxfId="12"/>
    <tableColumn id="11" xr3:uid="{77623E05-3188-400C-879C-02A3999B512D}" name="Acronym" dataDxfId="11"/>
    <tableColumn id="6" xr3:uid="{F4B1477F-4F8A-47EC-BF2B-371AEEDE89BF}" name="Functionalization" dataDxfId="10"/>
    <tableColumn id="7" xr3:uid="{9E6111A5-A58B-4F48-972A-6C836FEF105B}" name="Classification" dataDxfId="9"/>
    <tableColumn id="8" xr3:uid="{BAEB11C9-F526-4B5D-8774-F2227F121F83}" name="Allocation" dataDxfId="8"/>
    <tableColumn id="2" xr3:uid="{0EEAFF8B-BCA8-4C8D-8DEA-FBDA20640549}" name="Customer Class 503" dataDxfId="7"/>
    <tableColumn id="3" xr3:uid="{43C7CC01-6FBD-4421-90AA-640091630FFD}" name="Customer Class 504" dataDxfId="6"/>
    <tableColumn id="4" xr3:uid="{C14E9907-AABB-45FA-B59E-64C7D8D89541}" name="Customer Class 505" dataDxfId="5"/>
    <tableColumn id="5" xr3:uid="{766D0E32-A404-4D72-91F6-08DB1CD68F77}" name="Customer Class 511" dataDxfId="4"/>
    <tableColumn id="9" xr3:uid="{E906727B-235F-428A-8915-3E4D76A989B0}" name="Customer Class 570" dataDxfId="3"/>
    <tableColumn id="10" xr3:uid="{9F5CC7DF-57FF-43EB-BAA0-A4429345A73F}" name="Customer Class 663" dataDxfId="2"/>
    <tableColumn id="14" xr3:uid="{B10663C3-53A2-41DE-917E-6E91D9FF84A8}" name="Customer Class 900" dataDxfId="1"/>
    <tableColumn id="12" xr3:uid="{65936087-7263-4FC0-81AD-623AD067CA30}" name="TOTAL" dataDxfId="0" dataCellStyle="Comma">
      <calculatedColumnFormula>SUM(Table13[[#This Row],[Customer Class 503]:[Customer Class 900]])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0EE-FB2D-4F00-B3E1-AAD26C607A0A}">
  <dimension ref="A3:J19"/>
  <sheetViews>
    <sheetView tabSelected="1" workbookViewId="0">
      <selection activeCell="A25" sqref="A25"/>
    </sheetView>
  </sheetViews>
  <sheetFormatPr defaultColWidth="8.7109375" defaultRowHeight="15.75" x14ac:dyDescent="0.25"/>
  <cols>
    <col min="1" max="1" width="107.42578125" style="13" customWidth="1"/>
    <col min="2" max="16384" width="8.7109375" style="13"/>
  </cols>
  <sheetData>
    <row r="3" spans="1:10" x14ac:dyDescent="0.25">
      <c r="A3" s="73" t="s">
        <v>549</v>
      </c>
    </row>
    <row r="4" spans="1:10" x14ac:dyDescent="0.25">
      <c r="A4" s="73" t="s">
        <v>550</v>
      </c>
    </row>
    <row r="8" spans="1:10" x14ac:dyDescent="0.25">
      <c r="A8" s="78" t="s">
        <v>551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14.45" customHeight="1" x14ac:dyDescent="0.25">
      <c r="A9" s="78" t="s">
        <v>552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ht="14.45" customHeight="1" x14ac:dyDescent="0.25">
      <c r="A10" s="78" t="s">
        <v>553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4.45" customHeight="1" x14ac:dyDescent="0.25">
      <c r="A11" s="78" t="s">
        <v>554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14.45" customHeight="1" x14ac:dyDescent="0.25">
      <c r="A12" s="78" t="s">
        <v>555</v>
      </c>
      <c r="B12" s="78"/>
      <c r="C12" s="78"/>
      <c r="D12" s="78"/>
      <c r="E12" s="78"/>
      <c r="F12" s="78"/>
      <c r="G12" s="78"/>
      <c r="H12" s="78"/>
      <c r="I12" s="78"/>
      <c r="J12" s="78"/>
    </row>
    <row r="15" spans="1:10" x14ac:dyDescent="0.25">
      <c r="A15" s="143" t="s">
        <v>556</v>
      </c>
    </row>
    <row r="16" spans="1:10" x14ac:dyDescent="0.25">
      <c r="A16" s="13" t="s">
        <v>557</v>
      </c>
    </row>
    <row r="17" spans="1:1" x14ac:dyDescent="0.25">
      <c r="A17" s="13" t="s">
        <v>558</v>
      </c>
    </row>
    <row r="18" spans="1:1" x14ac:dyDescent="0.25">
      <c r="A18" s="13" t="s">
        <v>559</v>
      </c>
    </row>
    <row r="19" spans="1:1" x14ac:dyDescent="0.25">
      <c r="A19" s="13" t="s">
        <v>560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379-3C5C-4421-A89E-FBF77D943958}">
  <dimension ref="A1:AE363"/>
  <sheetViews>
    <sheetView zoomScale="55" zoomScaleNormal="55" workbookViewId="0">
      <selection activeCell="E4" sqref="E4"/>
    </sheetView>
  </sheetViews>
  <sheetFormatPr defaultColWidth="8.7109375" defaultRowHeight="15.75" outlineLevelRow="2" x14ac:dyDescent="0.25"/>
  <cols>
    <col min="1" max="1" width="8.7109375" style="13"/>
    <col min="2" max="2" width="38.140625" style="13" customWidth="1"/>
    <col min="3" max="3" width="70.85546875" style="13" customWidth="1"/>
    <col min="4" max="4" width="18" style="13" bestFit="1" customWidth="1"/>
    <col min="5" max="5" width="30.5703125" style="13" bestFit="1" customWidth="1"/>
    <col min="6" max="16" width="28.85546875" style="13" customWidth="1"/>
    <col min="17" max="17" width="33.5703125" style="13" customWidth="1"/>
    <col min="18" max="26" width="28.85546875" style="13" customWidth="1"/>
    <col min="27" max="27" width="33.5703125" style="13" customWidth="1"/>
    <col min="28" max="28" width="19.7109375" style="13" customWidth="1"/>
    <col min="29" max="29" width="15.85546875" style="13" customWidth="1"/>
    <col min="30" max="30" width="42.42578125" style="13" bestFit="1" customWidth="1"/>
    <col min="31" max="31" width="16.42578125" style="13" bestFit="1" customWidth="1"/>
    <col min="32" max="16384" width="8.7109375" style="13"/>
  </cols>
  <sheetData>
    <row r="1" spans="1:31" s="1" customFormat="1" x14ac:dyDescent="0.25">
      <c r="A1" s="1" t="s">
        <v>0</v>
      </c>
      <c r="B1" s="1" t="s">
        <v>1</v>
      </c>
      <c r="E1" s="1" t="s">
        <v>463</v>
      </c>
      <c r="Q1" s="1" t="s">
        <v>464</v>
      </c>
      <c r="AA1" s="1" t="s">
        <v>465</v>
      </c>
      <c r="AB1" s="1" t="s">
        <v>466</v>
      </c>
      <c r="AC1" s="1" t="s">
        <v>467</v>
      </c>
      <c r="AD1" s="1" t="s">
        <v>468</v>
      </c>
      <c r="AE1" s="1" t="s">
        <v>469</v>
      </c>
    </row>
    <row r="2" spans="1:31" s="3" customFormat="1" ht="47.25" x14ac:dyDescent="0.25">
      <c r="A2" s="3" t="s">
        <v>2</v>
      </c>
      <c r="B2" s="96"/>
      <c r="C2" s="97"/>
      <c r="D2" s="98" t="s">
        <v>3</v>
      </c>
      <c r="E2" s="99" t="s">
        <v>470</v>
      </c>
      <c r="F2" s="100" t="s">
        <v>529</v>
      </c>
      <c r="G2" s="100" t="s">
        <v>530</v>
      </c>
      <c r="H2" s="100" t="s">
        <v>531</v>
      </c>
      <c r="I2" s="100" t="s">
        <v>532</v>
      </c>
      <c r="J2" s="100" t="s">
        <v>533</v>
      </c>
      <c r="K2" s="100" t="s">
        <v>534</v>
      </c>
      <c r="L2" s="100" t="s">
        <v>535</v>
      </c>
      <c r="M2" s="100" t="s">
        <v>536</v>
      </c>
      <c r="N2" s="100" t="s">
        <v>537</v>
      </c>
      <c r="O2" s="100" t="s">
        <v>538</v>
      </c>
      <c r="P2" s="100" t="s">
        <v>539</v>
      </c>
      <c r="Q2" s="99" t="s">
        <v>471</v>
      </c>
      <c r="R2" s="100" t="s">
        <v>540</v>
      </c>
      <c r="S2" s="100" t="s">
        <v>541</v>
      </c>
      <c r="T2" s="100" t="s">
        <v>542</v>
      </c>
      <c r="U2" s="100" t="s">
        <v>543</v>
      </c>
      <c r="V2" s="100" t="s">
        <v>544</v>
      </c>
      <c r="W2" s="100" t="s">
        <v>545</v>
      </c>
      <c r="X2" s="100" t="s">
        <v>546</v>
      </c>
      <c r="Y2" s="100" t="s">
        <v>547</v>
      </c>
      <c r="Z2" s="100" t="s">
        <v>548</v>
      </c>
      <c r="AA2" s="99" t="s">
        <v>472</v>
      </c>
      <c r="AB2" s="99" t="s">
        <v>473</v>
      </c>
      <c r="AC2" s="99" t="s">
        <v>474</v>
      </c>
      <c r="AD2" s="99" t="s">
        <v>475</v>
      </c>
      <c r="AE2" s="101" t="s">
        <v>476</v>
      </c>
    </row>
    <row r="3" spans="1:31" s="3" customFormat="1" ht="15.6" customHeight="1" x14ac:dyDescent="0.25">
      <c r="A3" s="3">
        <v>1</v>
      </c>
      <c r="B3" s="196" t="s">
        <v>477</v>
      </c>
      <c r="C3" s="197"/>
      <c r="D3" s="197"/>
      <c r="E3" s="102"/>
      <c r="F3" s="103">
        <v>1.01</v>
      </c>
      <c r="G3" s="103">
        <v>1.02</v>
      </c>
      <c r="H3" s="103">
        <v>1.03</v>
      </c>
      <c r="I3" s="103">
        <v>1.04</v>
      </c>
      <c r="J3" s="103">
        <v>1.05</v>
      </c>
      <c r="K3" s="103">
        <v>1.06</v>
      </c>
      <c r="L3" s="103">
        <v>1.07</v>
      </c>
      <c r="M3" s="103">
        <v>1.08</v>
      </c>
      <c r="N3" s="103">
        <v>1.0900000000000001</v>
      </c>
      <c r="O3" s="103">
        <v>1.1000000000000001</v>
      </c>
      <c r="P3" s="103">
        <v>1.1100000000000001</v>
      </c>
      <c r="Q3" s="102" t="s">
        <v>478</v>
      </c>
      <c r="R3" s="103">
        <v>2.0099999999999998</v>
      </c>
      <c r="S3" s="103">
        <v>2.02</v>
      </c>
      <c r="T3" s="103">
        <v>2.0299999999999998</v>
      </c>
      <c r="U3" s="103">
        <v>2.04</v>
      </c>
      <c r="V3" s="103">
        <v>2.0499999999999998</v>
      </c>
      <c r="W3" s="103">
        <v>2.06</v>
      </c>
      <c r="X3" s="103">
        <v>2.0699999999999998</v>
      </c>
      <c r="Y3" s="103">
        <v>2.08</v>
      </c>
      <c r="Z3" s="103">
        <v>2.09</v>
      </c>
      <c r="AA3" s="102" t="s">
        <v>479</v>
      </c>
      <c r="AB3" s="102" t="s">
        <v>480</v>
      </c>
      <c r="AC3" s="102" t="s">
        <v>481</v>
      </c>
      <c r="AD3" s="102" t="s">
        <v>482</v>
      </c>
      <c r="AE3" s="102" t="s">
        <v>483</v>
      </c>
    </row>
    <row r="4" spans="1:31" outlineLevel="1" x14ac:dyDescent="0.25">
      <c r="A4" s="3">
        <v>2</v>
      </c>
      <c r="B4" s="168" t="s">
        <v>13</v>
      </c>
      <c r="C4" s="104" t="s">
        <v>14</v>
      </c>
      <c r="D4" s="105">
        <v>480</v>
      </c>
      <c r="E4" s="12">
        <v>184788541.16999999</v>
      </c>
      <c r="F4" s="12">
        <v>-116632080.3452</v>
      </c>
      <c r="G4" s="12">
        <v>-1607680.8659822065</v>
      </c>
      <c r="H4" s="12">
        <v>299472.23647885129</v>
      </c>
      <c r="I4" s="12">
        <v>924919.66538781719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f>SUM(F4:P4)</f>
        <v>-117015369.30931553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06">
        <f>SUM(R4:Z4)</f>
        <v>0</v>
      </c>
      <c r="AB4" s="106">
        <f>Q4+AA4</f>
        <v>-117015369.30931553</v>
      </c>
      <c r="AC4" s="106">
        <f>E4+AB4</f>
        <v>67773171.860684454</v>
      </c>
      <c r="AD4" s="12">
        <v>30458350</v>
      </c>
      <c r="AE4" s="106">
        <f>AC4+AD4</f>
        <v>98231521.860684454</v>
      </c>
    </row>
    <row r="5" spans="1:31" outlineLevel="1" x14ac:dyDescent="0.25">
      <c r="A5" s="3">
        <v>3</v>
      </c>
      <c r="B5" s="169"/>
      <c r="C5" s="10" t="s">
        <v>15</v>
      </c>
      <c r="D5" s="15">
        <v>481</v>
      </c>
      <c r="E5" s="12">
        <v>158423482.77000001</v>
      </c>
      <c r="F5" s="12">
        <v>-113380355.92844389</v>
      </c>
      <c r="G5" s="12">
        <v>-52252.886246555194</v>
      </c>
      <c r="H5" s="12">
        <v>112614.6161110813</v>
      </c>
      <c r="I5" s="12">
        <v>450451.19560709898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f>SUM(F5:P5)</f>
        <v>-112869543.00297228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06">
        <f t="shared" ref="AA5:AA8" si="0">SUM(R5:Z5)</f>
        <v>0</v>
      </c>
      <c r="AB5" s="106">
        <f t="shared" ref="AB5:AB8" si="1">Q5+AA5</f>
        <v>-112869543.00297228</v>
      </c>
      <c r="AC5" s="106">
        <f t="shared" ref="AC5:AC8" si="2">E5+AB5</f>
        <v>45553939.767027736</v>
      </c>
      <c r="AE5" s="106">
        <f t="shared" ref="AE5:AE8" si="3">AC5+AD5</f>
        <v>45553939.767027736</v>
      </c>
    </row>
    <row r="6" spans="1:31" outlineLevel="1" x14ac:dyDescent="0.25">
      <c r="A6" s="3">
        <v>4</v>
      </c>
      <c r="B6" s="169"/>
      <c r="C6" s="10" t="s">
        <v>16</v>
      </c>
      <c r="D6" s="15">
        <v>482</v>
      </c>
      <c r="E6" s="12"/>
      <c r="Q6" s="12">
        <f>SUM(F6:P6)</f>
        <v>0</v>
      </c>
      <c r="AA6" s="106">
        <f t="shared" si="0"/>
        <v>0</v>
      </c>
      <c r="AB6" s="106">
        <f t="shared" si="1"/>
        <v>0</v>
      </c>
      <c r="AC6" s="106">
        <f t="shared" si="2"/>
        <v>0</v>
      </c>
      <c r="AE6" s="106">
        <f t="shared" si="3"/>
        <v>0</v>
      </c>
    </row>
    <row r="7" spans="1:31" outlineLevel="1" x14ac:dyDescent="0.25">
      <c r="A7" s="3">
        <v>5</v>
      </c>
      <c r="B7" s="169"/>
      <c r="C7" s="10" t="s">
        <v>17</v>
      </c>
      <c r="D7" s="11">
        <v>484</v>
      </c>
      <c r="E7" s="12"/>
      <c r="Q7" s="12">
        <f>SUM(F7:P7)</f>
        <v>0</v>
      </c>
      <c r="AA7" s="106">
        <f t="shared" si="0"/>
        <v>0</v>
      </c>
      <c r="AB7" s="106">
        <f t="shared" si="1"/>
        <v>0</v>
      </c>
      <c r="AC7" s="106">
        <f t="shared" si="2"/>
        <v>0</v>
      </c>
      <c r="AE7" s="106">
        <f t="shared" si="3"/>
        <v>0</v>
      </c>
    </row>
    <row r="8" spans="1:31" outlineLevel="1" x14ac:dyDescent="0.25">
      <c r="A8" s="3">
        <v>6</v>
      </c>
      <c r="B8" s="169"/>
      <c r="C8" s="10" t="s">
        <v>18</v>
      </c>
      <c r="D8" s="11">
        <v>485</v>
      </c>
      <c r="E8" s="12"/>
      <c r="Q8" s="12">
        <f>SUM(F8:P8)</f>
        <v>0</v>
      </c>
      <c r="AA8" s="106">
        <f t="shared" si="0"/>
        <v>0</v>
      </c>
      <c r="AB8" s="106">
        <f t="shared" si="1"/>
        <v>0</v>
      </c>
      <c r="AC8" s="106">
        <f t="shared" si="2"/>
        <v>0</v>
      </c>
      <c r="AE8" s="106">
        <f t="shared" si="3"/>
        <v>0</v>
      </c>
    </row>
    <row r="9" spans="1:31" x14ac:dyDescent="0.25">
      <c r="A9" s="3">
        <v>7</v>
      </c>
      <c r="B9" s="169"/>
      <c r="C9" s="193" t="s">
        <v>19</v>
      </c>
      <c r="D9" s="192"/>
      <c r="E9" s="12">
        <f>SUM(E4:E8)</f>
        <v>343212023.94</v>
      </c>
      <c r="F9" s="12">
        <f t="shared" ref="F9:AE9" si="4">SUM(F4:F8)</f>
        <v>-230012436.27364391</v>
      </c>
      <c r="G9" s="12">
        <f t="shared" si="4"/>
        <v>-1659933.7522287618</v>
      </c>
      <c r="H9" s="12">
        <f t="shared" si="4"/>
        <v>412086.85258993262</v>
      </c>
      <c r="I9" s="12">
        <f t="shared" si="4"/>
        <v>1375370.8609949162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 t="shared" si="4"/>
        <v>0</v>
      </c>
      <c r="Q9" s="12">
        <f t="shared" si="4"/>
        <v>-229884912.31228781</v>
      </c>
      <c r="R9" s="12">
        <f t="shared" si="4"/>
        <v>0</v>
      </c>
      <c r="S9" s="12">
        <f t="shared" si="4"/>
        <v>0</v>
      </c>
      <c r="T9" s="12">
        <f t="shared" si="4"/>
        <v>0</v>
      </c>
      <c r="U9" s="12">
        <f t="shared" si="4"/>
        <v>0</v>
      </c>
      <c r="V9" s="12">
        <f t="shared" si="4"/>
        <v>0</v>
      </c>
      <c r="W9" s="12">
        <f t="shared" si="4"/>
        <v>0</v>
      </c>
      <c r="X9" s="12">
        <f t="shared" si="4"/>
        <v>0</v>
      </c>
      <c r="Y9" s="12">
        <f t="shared" si="4"/>
        <v>0</v>
      </c>
      <c r="Z9" s="12">
        <f t="shared" si="4"/>
        <v>0</v>
      </c>
      <c r="AA9" s="12">
        <f t="shared" si="4"/>
        <v>0</v>
      </c>
      <c r="AB9" s="12">
        <f t="shared" si="4"/>
        <v>-229884912.31228781</v>
      </c>
      <c r="AC9" s="12">
        <f t="shared" si="4"/>
        <v>113327111.62771219</v>
      </c>
      <c r="AD9" s="12">
        <f t="shared" si="4"/>
        <v>30458350</v>
      </c>
      <c r="AE9" s="12">
        <f t="shared" si="4"/>
        <v>143785461.62771219</v>
      </c>
    </row>
    <row r="10" spans="1:31" outlineLevel="1" x14ac:dyDescent="0.25">
      <c r="A10" s="3">
        <v>8</v>
      </c>
      <c r="B10" s="169"/>
      <c r="C10" s="18" t="s">
        <v>20</v>
      </c>
      <c r="D10" s="11">
        <v>483</v>
      </c>
      <c r="E10" s="12"/>
    </row>
    <row r="11" spans="1:31" x14ac:dyDescent="0.25">
      <c r="A11" s="3">
        <v>9</v>
      </c>
      <c r="B11" s="169"/>
      <c r="C11" s="198" t="s">
        <v>21</v>
      </c>
      <c r="D11" s="194"/>
      <c r="E11" s="12">
        <f>E9+E10</f>
        <v>343212023.94</v>
      </c>
      <c r="F11" s="12">
        <f t="shared" ref="F11:AE11" si="5">F9+F10</f>
        <v>-230012436.27364391</v>
      </c>
      <c r="G11" s="12">
        <f t="shared" si="5"/>
        <v>-1659933.7522287618</v>
      </c>
      <c r="H11" s="12">
        <f t="shared" si="5"/>
        <v>412086.85258993262</v>
      </c>
      <c r="I11" s="12">
        <f t="shared" si="5"/>
        <v>1375370.8609949162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-229884912.31228781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  <c r="V11" s="12">
        <f t="shared" si="5"/>
        <v>0</v>
      </c>
      <c r="W11" s="12">
        <f t="shared" si="5"/>
        <v>0</v>
      </c>
      <c r="X11" s="12">
        <f t="shared" si="5"/>
        <v>0</v>
      </c>
      <c r="Y11" s="12">
        <f t="shared" si="5"/>
        <v>0</v>
      </c>
      <c r="Z11" s="12">
        <f t="shared" si="5"/>
        <v>0</v>
      </c>
      <c r="AA11" s="12">
        <f t="shared" si="5"/>
        <v>0</v>
      </c>
      <c r="AB11" s="12">
        <f t="shared" si="5"/>
        <v>-229884912.31228781</v>
      </c>
      <c r="AC11" s="12">
        <f t="shared" si="5"/>
        <v>113327111.62771219</v>
      </c>
      <c r="AD11" s="12">
        <f t="shared" si="5"/>
        <v>30458350</v>
      </c>
      <c r="AE11" s="12">
        <f t="shared" si="5"/>
        <v>143785461.62771219</v>
      </c>
    </row>
    <row r="12" spans="1:31" outlineLevel="1" x14ac:dyDescent="0.25">
      <c r="A12" s="3">
        <v>10</v>
      </c>
      <c r="B12" s="169"/>
      <c r="C12" s="19" t="s">
        <v>22</v>
      </c>
      <c r="D12" s="11">
        <v>496</v>
      </c>
      <c r="E12" s="12">
        <v>1214363.21</v>
      </c>
      <c r="F12" s="106">
        <v>-1384432.9500000002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2">
        <f>SUM(F12:P12)</f>
        <v>-1384432.9500000002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f t="shared" ref="AA12" si="6">SUM(R12:Z12)</f>
        <v>0</v>
      </c>
      <c r="AB12" s="106">
        <f t="shared" ref="AB12" si="7">Q12+AA12</f>
        <v>-1384432.9500000002</v>
      </c>
      <c r="AC12" s="106">
        <f t="shared" ref="AC12" si="8">E12+AB12</f>
        <v>-170069.74000000022</v>
      </c>
      <c r="AE12" s="106">
        <f t="shared" ref="AE12" si="9">AC12+AD12</f>
        <v>-170069.74000000022</v>
      </c>
    </row>
    <row r="13" spans="1:31" x14ac:dyDescent="0.25">
      <c r="A13" s="3">
        <v>11</v>
      </c>
      <c r="B13" s="169"/>
      <c r="C13" s="198" t="s">
        <v>23</v>
      </c>
      <c r="D13" s="194"/>
      <c r="E13" s="12">
        <f>E11+E12</f>
        <v>344426387.14999998</v>
      </c>
      <c r="F13" s="12">
        <f t="shared" ref="F13:AE13" si="10">F11+F12</f>
        <v>-231396869.2236439</v>
      </c>
      <c r="G13" s="12">
        <f t="shared" si="10"/>
        <v>-1659933.7522287618</v>
      </c>
      <c r="H13" s="12">
        <f t="shared" si="10"/>
        <v>412086.85258993262</v>
      </c>
      <c r="I13" s="12">
        <f t="shared" si="10"/>
        <v>1375370.8609949162</v>
      </c>
      <c r="J13" s="12">
        <f t="shared" si="10"/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  <c r="N13" s="12">
        <f t="shared" si="10"/>
        <v>0</v>
      </c>
      <c r="O13" s="12">
        <f t="shared" si="10"/>
        <v>0</v>
      </c>
      <c r="P13" s="12">
        <f t="shared" si="10"/>
        <v>0</v>
      </c>
      <c r="Q13" s="12">
        <f t="shared" si="10"/>
        <v>-231269345.2622878</v>
      </c>
      <c r="R13" s="12">
        <f t="shared" si="10"/>
        <v>0</v>
      </c>
      <c r="S13" s="12">
        <f t="shared" si="10"/>
        <v>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10"/>
        <v>0</v>
      </c>
      <c r="X13" s="12">
        <f t="shared" si="10"/>
        <v>0</v>
      </c>
      <c r="Y13" s="12">
        <f t="shared" si="10"/>
        <v>0</v>
      </c>
      <c r="Z13" s="12">
        <f t="shared" si="10"/>
        <v>0</v>
      </c>
      <c r="AA13" s="12">
        <f t="shared" si="10"/>
        <v>0</v>
      </c>
      <c r="AB13" s="12">
        <f t="shared" si="10"/>
        <v>-231269345.2622878</v>
      </c>
      <c r="AC13" s="12">
        <f t="shared" si="10"/>
        <v>113157041.8877122</v>
      </c>
      <c r="AD13" s="12">
        <f t="shared" si="10"/>
        <v>30458350</v>
      </c>
      <c r="AE13" s="12">
        <f t="shared" si="10"/>
        <v>143615391.88771218</v>
      </c>
    </row>
    <row r="14" spans="1:31" outlineLevel="1" x14ac:dyDescent="0.25">
      <c r="A14" s="3">
        <v>12</v>
      </c>
      <c r="B14" s="169"/>
      <c r="C14" s="13" t="s">
        <v>24</v>
      </c>
      <c r="D14" s="22">
        <v>489.1</v>
      </c>
      <c r="E14" s="12"/>
    </row>
    <row r="15" spans="1:31" outlineLevel="1" x14ac:dyDescent="0.25">
      <c r="A15" s="3">
        <v>13</v>
      </c>
      <c r="B15" s="169"/>
      <c r="C15" s="13" t="s">
        <v>25</v>
      </c>
      <c r="D15" s="22">
        <v>489.2</v>
      </c>
      <c r="E15" s="12"/>
    </row>
    <row r="16" spans="1:31" outlineLevel="1" x14ac:dyDescent="0.25">
      <c r="A16" s="3">
        <v>14</v>
      </c>
      <c r="B16" s="169"/>
      <c r="C16" s="13" t="s">
        <v>26</v>
      </c>
      <c r="D16" s="22">
        <v>489.3</v>
      </c>
      <c r="E16" s="12">
        <v>30892186.289999999</v>
      </c>
      <c r="F16" s="12">
        <v>282531.02000000008</v>
      </c>
      <c r="G16" s="12">
        <v>-114550.24414999811</v>
      </c>
      <c r="H16" s="12">
        <v>24160.173712721902</v>
      </c>
      <c r="I16" s="12">
        <v>456593.97759346548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>SUM(F16:P16)</f>
        <v>648734.92715618934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06">
        <f t="shared" ref="AA16" si="11">SUM(R16:Z16)</f>
        <v>0</v>
      </c>
      <c r="AB16" s="106">
        <f t="shared" ref="AB16" si="12">Q16+AA16</f>
        <v>648734.92715618934</v>
      </c>
      <c r="AC16" s="106">
        <f t="shared" ref="AC16" si="13">E16+AB16</f>
        <v>31540921.217156187</v>
      </c>
      <c r="AE16" s="106">
        <f t="shared" ref="AE16" si="14">AC16+AD16</f>
        <v>31540921.217156187</v>
      </c>
    </row>
    <row r="17" spans="1:31" outlineLevel="1" x14ac:dyDescent="0.25">
      <c r="A17" s="3">
        <v>15</v>
      </c>
      <c r="B17" s="169"/>
      <c r="C17" s="198" t="s">
        <v>27</v>
      </c>
      <c r="D17" s="194"/>
      <c r="E17" s="12">
        <f>SUM(E14:E16)</f>
        <v>30892186.289999999</v>
      </c>
      <c r="F17" s="12">
        <f t="shared" ref="F17:AE17" si="15">SUM(F14:F16)</f>
        <v>282531.02000000008</v>
      </c>
      <c r="G17" s="12">
        <f t="shared" si="15"/>
        <v>-114550.24414999811</v>
      </c>
      <c r="H17" s="12">
        <f t="shared" si="15"/>
        <v>24160.173712721902</v>
      </c>
      <c r="I17" s="12">
        <f t="shared" si="15"/>
        <v>456593.97759346548</v>
      </c>
      <c r="J17" s="12">
        <f t="shared" si="15"/>
        <v>0</v>
      </c>
      <c r="K17" s="12">
        <f t="shared" si="15"/>
        <v>0</v>
      </c>
      <c r="L17" s="12">
        <f t="shared" si="15"/>
        <v>0</v>
      </c>
      <c r="M17" s="12">
        <f t="shared" si="15"/>
        <v>0</v>
      </c>
      <c r="N17" s="12">
        <f t="shared" si="15"/>
        <v>0</v>
      </c>
      <c r="O17" s="12">
        <f t="shared" si="15"/>
        <v>0</v>
      </c>
      <c r="P17" s="12">
        <f t="shared" si="15"/>
        <v>0</v>
      </c>
      <c r="Q17" s="12">
        <f t="shared" si="15"/>
        <v>648734.92715618934</v>
      </c>
      <c r="R17" s="12">
        <f t="shared" si="15"/>
        <v>0</v>
      </c>
      <c r="S17" s="12">
        <f t="shared" si="15"/>
        <v>0</v>
      </c>
      <c r="T17" s="12">
        <f t="shared" si="15"/>
        <v>0</v>
      </c>
      <c r="U17" s="12">
        <f t="shared" si="15"/>
        <v>0</v>
      </c>
      <c r="V17" s="12">
        <f t="shared" si="15"/>
        <v>0</v>
      </c>
      <c r="W17" s="12">
        <f t="shared" si="15"/>
        <v>0</v>
      </c>
      <c r="X17" s="12">
        <f t="shared" si="15"/>
        <v>0</v>
      </c>
      <c r="Y17" s="12">
        <f t="shared" si="15"/>
        <v>0</v>
      </c>
      <c r="Z17" s="12">
        <f t="shared" si="15"/>
        <v>0</v>
      </c>
      <c r="AA17" s="12">
        <f t="shared" si="15"/>
        <v>0</v>
      </c>
      <c r="AB17" s="12">
        <f t="shared" si="15"/>
        <v>648734.92715618934</v>
      </c>
      <c r="AC17" s="12">
        <f t="shared" si="15"/>
        <v>31540921.217156187</v>
      </c>
      <c r="AD17" s="12">
        <f t="shared" si="15"/>
        <v>0</v>
      </c>
      <c r="AE17" s="12">
        <f t="shared" si="15"/>
        <v>31540921.217156187</v>
      </c>
    </row>
    <row r="18" spans="1:31" outlineLevel="1" x14ac:dyDescent="0.25">
      <c r="A18" s="3">
        <v>16</v>
      </c>
      <c r="B18" s="169"/>
      <c r="C18" s="13" t="s">
        <v>28</v>
      </c>
      <c r="D18" s="22">
        <v>489.4</v>
      </c>
      <c r="E18" s="12"/>
    </row>
    <row r="19" spans="1:31" outlineLevel="1" x14ac:dyDescent="0.25">
      <c r="A19" s="3">
        <v>17</v>
      </c>
      <c r="B19" s="169"/>
      <c r="C19" s="13" t="s">
        <v>29</v>
      </c>
      <c r="D19" s="22">
        <v>487</v>
      </c>
      <c r="E19" s="12"/>
    </row>
    <row r="20" spans="1:31" outlineLevel="1" x14ac:dyDescent="0.25">
      <c r="A20" s="3">
        <v>18</v>
      </c>
      <c r="B20" s="169"/>
      <c r="C20" s="13" t="s">
        <v>30</v>
      </c>
      <c r="D20" s="22">
        <v>488</v>
      </c>
      <c r="E20" s="12">
        <v>363239.85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f>SUM(F20:P20)</f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06">
        <f t="shared" ref="AA20" si="16">SUM(R20:Z20)</f>
        <v>0</v>
      </c>
      <c r="AB20" s="106">
        <f t="shared" ref="AB20" si="17">Q20+AA20</f>
        <v>0</v>
      </c>
      <c r="AC20" s="106">
        <f t="shared" ref="AC20" si="18">E20+AB20</f>
        <v>363239.85</v>
      </c>
      <c r="AE20" s="106">
        <f t="shared" ref="AE20" si="19">AC20+AD20</f>
        <v>363239.85</v>
      </c>
    </row>
    <row r="21" spans="1:31" outlineLevel="1" x14ac:dyDescent="0.25">
      <c r="A21" s="3">
        <v>19</v>
      </c>
      <c r="B21" s="169"/>
      <c r="C21" s="13" t="s">
        <v>31</v>
      </c>
      <c r="D21" s="22">
        <v>490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R21" s="12"/>
      <c r="S21" s="12"/>
      <c r="T21" s="12"/>
      <c r="U21" s="12"/>
      <c r="V21" s="12"/>
      <c r="W21" s="12"/>
      <c r="X21" s="12"/>
      <c r="Y21" s="12"/>
      <c r="Z21" s="12"/>
      <c r="AC21" s="106"/>
    </row>
    <row r="22" spans="1:31" outlineLevel="1" x14ac:dyDescent="0.25">
      <c r="A22" s="3">
        <v>20</v>
      </c>
      <c r="B22" s="169"/>
      <c r="C22" s="13" t="s">
        <v>32</v>
      </c>
      <c r="D22" s="22">
        <v>491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R22" s="12"/>
      <c r="S22" s="12"/>
      <c r="T22" s="12"/>
      <c r="U22" s="12"/>
      <c r="V22" s="12"/>
      <c r="W22" s="12"/>
      <c r="X22" s="12"/>
      <c r="Y22" s="12"/>
      <c r="Z22" s="12"/>
      <c r="AC22" s="106"/>
    </row>
    <row r="23" spans="1:31" outlineLevel="1" x14ac:dyDescent="0.25">
      <c r="A23" s="3">
        <v>21</v>
      </c>
      <c r="B23" s="169"/>
      <c r="C23" s="13" t="s">
        <v>33</v>
      </c>
      <c r="D23" s="22">
        <v>492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R23" s="12"/>
      <c r="S23" s="12"/>
      <c r="T23" s="12"/>
      <c r="U23" s="12"/>
      <c r="V23" s="12"/>
      <c r="W23" s="12"/>
      <c r="X23" s="12"/>
      <c r="Y23" s="12"/>
      <c r="Z23" s="12"/>
      <c r="AC23" s="106"/>
    </row>
    <row r="24" spans="1:31" outlineLevel="1" x14ac:dyDescent="0.25">
      <c r="A24" s="3">
        <v>22</v>
      </c>
      <c r="B24" s="169"/>
      <c r="C24" s="13" t="s">
        <v>34</v>
      </c>
      <c r="D24" s="22">
        <v>493</v>
      </c>
      <c r="E24" s="12">
        <v>330510.09999999998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f>SUM(F24:P24)</f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06">
        <f t="shared" ref="AA24:AA26" si="20">SUM(R24:Z24)</f>
        <v>0</v>
      </c>
      <c r="AB24" s="106">
        <f t="shared" ref="AB24:AB26" si="21">Q24+AA24</f>
        <v>0</v>
      </c>
      <c r="AC24" s="106">
        <f t="shared" ref="AC24:AC26" si="22">E24+AB24</f>
        <v>330510.09999999998</v>
      </c>
      <c r="AE24" s="106">
        <f t="shared" ref="AE24:AE26" si="23">AC24+AD24</f>
        <v>330510.09999999998</v>
      </c>
    </row>
    <row r="25" spans="1:31" outlineLevel="1" x14ac:dyDescent="0.25">
      <c r="A25" s="3">
        <v>23</v>
      </c>
      <c r="B25" s="169"/>
      <c r="C25" s="13" t="s">
        <v>35</v>
      </c>
      <c r="D25" s="22">
        <v>494</v>
      </c>
      <c r="E25" s="12">
        <v>96651.1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f>SUM(F25:P25)</f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06">
        <f t="shared" si="20"/>
        <v>0</v>
      </c>
      <c r="AB25" s="106">
        <f t="shared" si="21"/>
        <v>0</v>
      </c>
      <c r="AC25" s="106">
        <f t="shared" si="22"/>
        <v>96651.1</v>
      </c>
      <c r="AE25" s="106">
        <f t="shared" si="23"/>
        <v>96651.1</v>
      </c>
    </row>
    <row r="26" spans="1:31" outlineLevel="1" x14ac:dyDescent="0.25">
      <c r="A26" s="3">
        <v>24</v>
      </c>
      <c r="B26" s="169"/>
      <c r="C26" s="13" t="s">
        <v>36</v>
      </c>
      <c r="D26" s="22">
        <v>495</v>
      </c>
      <c r="E26" s="12">
        <v>140885.44999999998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f>SUM(F26:P26)</f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06">
        <f t="shared" si="20"/>
        <v>0</v>
      </c>
      <c r="AB26" s="106">
        <f t="shared" si="21"/>
        <v>0</v>
      </c>
      <c r="AC26" s="106">
        <f t="shared" si="22"/>
        <v>140885.44999999998</v>
      </c>
      <c r="AE26" s="106">
        <f t="shared" si="23"/>
        <v>140885.44999999998</v>
      </c>
    </row>
    <row r="27" spans="1:31" x14ac:dyDescent="0.25">
      <c r="A27" s="3">
        <v>25</v>
      </c>
      <c r="B27" s="182"/>
      <c r="C27" s="199" t="s">
        <v>484</v>
      </c>
      <c r="D27" s="194"/>
      <c r="E27" s="12">
        <f>SUM(E18:E26)</f>
        <v>931286.49999999988</v>
      </c>
      <c r="F27" s="12">
        <f t="shared" ref="F27:AE27" si="24">SUM(F18:F26)</f>
        <v>0</v>
      </c>
      <c r="G27" s="12">
        <f t="shared" si="24"/>
        <v>0</v>
      </c>
      <c r="H27" s="12">
        <f t="shared" si="24"/>
        <v>0</v>
      </c>
      <c r="I27" s="12">
        <f t="shared" si="24"/>
        <v>0</v>
      </c>
      <c r="J27" s="12">
        <f t="shared" si="24"/>
        <v>0</v>
      </c>
      <c r="K27" s="12">
        <f t="shared" si="24"/>
        <v>0</v>
      </c>
      <c r="L27" s="12">
        <f t="shared" si="24"/>
        <v>0</v>
      </c>
      <c r="M27" s="12">
        <f t="shared" si="24"/>
        <v>0</v>
      </c>
      <c r="N27" s="12">
        <f t="shared" si="24"/>
        <v>0</v>
      </c>
      <c r="O27" s="12">
        <f t="shared" si="24"/>
        <v>0</v>
      </c>
      <c r="P27" s="12">
        <f t="shared" si="24"/>
        <v>0</v>
      </c>
      <c r="Q27" s="12">
        <f t="shared" si="24"/>
        <v>0</v>
      </c>
      <c r="R27" s="12">
        <f t="shared" si="24"/>
        <v>0</v>
      </c>
      <c r="S27" s="12">
        <f t="shared" si="24"/>
        <v>0</v>
      </c>
      <c r="T27" s="12">
        <f t="shared" si="24"/>
        <v>0</v>
      </c>
      <c r="U27" s="12">
        <f t="shared" si="24"/>
        <v>0</v>
      </c>
      <c r="V27" s="12">
        <f t="shared" si="24"/>
        <v>0</v>
      </c>
      <c r="W27" s="12">
        <f t="shared" si="24"/>
        <v>0</v>
      </c>
      <c r="X27" s="12">
        <f t="shared" si="24"/>
        <v>0</v>
      </c>
      <c r="Y27" s="12">
        <f t="shared" si="24"/>
        <v>0</v>
      </c>
      <c r="Z27" s="12">
        <f t="shared" si="24"/>
        <v>0</v>
      </c>
      <c r="AA27" s="12">
        <f t="shared" si="24"/>
        <v>0</v>
      </c>
      <c r="AB27" s="12">
        <f t="shared" si="24"/>
        <v>0</v>
      </c>
      <c r="AC27" s="12">
        <f t="shared" si="24"/>
        <v>931286.49999999988</v>
      </c>
      <c r="AD27" s="12">
        <f t="shared" si="24"/>
        <v>0</v>
      </c>
      <c r="AE27" s="12">
        <f t="shared" si="24"/>
        <v>931286.49999999988</v>
      </c>
    </row>
    <row r="28" spans="1:31" x14ac:dyDescent="0.25">
      <c r="A28" s="3">
        <v>26</v>
      </c>
      <c r="B28" s="144" t="s">
        <v>38</v>
      </c>
      <c r="C28" s="144"/>
      <c r="D28" s="145"/>
      <c r="E28" s="12">
        <f>E13+E17+E27</f>
        <v>376249859.94</v>
      </c>
      <c r="F28" s="12">
        <f t="shared" ref="F28:AE28" si="25">F13+F17+F27</f>
        <v>-231114338.20364389</v>
      </c>
      <c r="G28" s="12">
        <f t="shared" si="25"/>
        <v>-1774483.9963787599</v>
      </c>
      <c r="H28" s="12">
        <f t="shared" si="25"/>
        <v>436247.02630265453</v>
      </c>
      <c r="I28" s="12">
        <f t="shared" si="25"/>
        <v>1831964.8385883817</v>
      </c>
      <c r="J28" s="12">
        <f t="shared" si="25"/>
        <v>0</v>
      </c>
      <c r="K28" s="12">
        <f t="shared" si="25"/>
        <v>0</v>
      </c>
      <c r="L28" s="12">
        <f t="shared" si="25"/>
        <v>0</v>
      </c>
      <c r="M28" s="12">
        <f t="shared" si="25"/>
        <v>0</v>
      </c>
      <c r="N28" s="12">
        <f t="shared" si="25"/>
        <v>0</v>
      </c>
      <c r="O28" s="12">
        <f t="shared" si="25"/>
        <v>0</v>
      </c>
      <c r="P28" s="12">
        <f t="shared" si="25"/>
        <v>0</v>
      </c>
      <c r="Q28" s="12">
        <f t="shared" si="25"/>
        <v>-230620610.33513162</v>
      </c>
      <c r="R28" s="12">
        <f t="shared" si="25"/>
        <v>0</v>
      </c>
      <c r="S28" s="12">
        <f t="shared" si="25"/>
        <v>0</v>
      </c>
      <c r="T28" s="12">
        <f t="shared" si="25"/>
        <v>0</v>
      </c>
      <c r="U28" s="12">
        <f t="shared" si="25"/>
        <v>0</v>
      </c>
      <c r="V28" s="12">
        <f t="shared" si="25"/>
        <v>0</v>
      </c>
      <c r="W28" s="12">
        <f t="shared" si="25"/>
        <v>0</v>
      </c>
      <c r="X28" s="12">
        <f t="shared" si="25"/>
        <v>0</v>
      </c>
      <c r="Y28" s="12">
        <f t="shared" si="25"/>
        <v>0</v>
      </c>
      <c r="Z28" s="12">
        <f t="shared" si="25"/>
        <v>0</v>
      </c>
      <c r="AA28" s="12">
        <f t="shared" si="25"/>
        <v>0</v>
      </c>
      <c r="AB28" s="12">
        <f t="shared" si="25"/>
        <v>-230620610.33513162</v>
      </c>
      <c r="AC28" s="12">
        <f t="shared" si="25"/>
        <v>145629249.60486838</v>
      </c>
      <c r="AD28" s="12">
        <f t="shared" si="25"/>
        <v>30458350</v>
      </c>
      <c r="AE28" s="12">
        <f t="shared" si="25"/>
        <v>176087599.60486835</v>
      </c>
    </row>
    <row r="29" spans="1:31" ht="15" customHeight="1" outlineLevel="1" x14ac:dyDescent="0.25">
      <c r="A29" s="3">
        <v>27</v>
      </c>
      <c r="B29" s="168" t="s">
        <v>39</v>
      </c>
      <c r="C29" s="48" t="s">
        <v>40</v>
      </c>
      <c r="D29" s="22">
        <v>710</v>
      </c>
      <c r="E29" s="12"/>
    </row>
    <row r="30" spans="1:31" ht="15" customHeight="1" outlineLevel="1" x14ac:dyDescent="0.25">
      <c r="A30" s="3">
        <v>28</v>
      </c>
      <c r="B30" s="169"/>
      <c r="C30" s="13" t="s">
        <v>41</v>
      </c>
      <c r="D30" s="22">
        <v>711</v>
      </c>
      <c r="E30" s="12"/>
    </row>
    <row r="31" spans="1:31" ht="15" customHeight="1" outlineLevel="1" x14ac:dyDescent="0.25">
      <c r="A31" s="3">
        <v>29</v>
      </c>
      <c r="B31" s="169"/>
      <c r="C31" s="13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f>SUM(F31:P31)</f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06">
        <f t="shared" ref="AA31" si="26">SUM(R31:Z31)</f>
        <v>0</v>
      </c>
      <c r="AB31" s="106">
        <f t="shared" ref="AB31" si="27">Q31+AA31</f>
        <v>0</v>
      </c>
      <c r="AC31" s="106">
        <f t="shared" ref="AC31" si="28">E31+AB31</f>
        <v>0</v>
      </c>
      <c r="AE31" s="106">
        <f t="shared" ref="AE31" si="29">AC31+AD31</f>
        <v>0</v>
      </c>
    </row>
    <row r="32" spans="1:31" ht="15" customHeight="1" outlineLevel="1" x14ac:dyDescent="0.25">
      <c r="A32" s="3">
        <v>30</v>
      </c>
      <c r="B32" s="169"/>
      <c r="C32" s="13" t="s">
        <v>43</v>
      </c>
      <c r="D32" s="22">
        <v>713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31" ht="15" customHeight="1" outlineLevel="1" x14ac:dyDescent="0.25">
      <c r="A33" s="3">
        <v>31</v>
      </c>
      <c r="B33" s="169"/>
      <c r="C33" s="13" t="s">
        <v>44</v>
      </c>
      <c r="D33" s="22">
        <v>714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31" ht="15" customHeight="1" outlineLevel="1" x14ac:dyDescent="0.25">
      <c r="A34" s="3">
        <v>32</v>
      </c>
      <c r="B34" s="169"/>
      <c r="C34" s="13" t="s">
        <v>45</v>
      </c>
      <c r="D34" s="22">
        <v>715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31" ht="15" customHeight="1" outlineLevel="1" x14ac:dyDescent="0.25">
      <c r="A35" s="3">
        <v>33</v>
      </c>
      <c r="B35" s="169"/>
      <c r="C35" s="13" t="s">
        <v>46</v>
      </c>
      <c r="D35" s="22">
        <v>716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31" ht="15" customHeight="1" outlineLevel="1" x14ac:dyDescent="0.25">
      <c r="A36" s="3">
        <v>34</v>
      </c>
      <c r="B36" s="169"/>
      <c r="C36" s="13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f t="shared" ref="Q36:Q37" si="30">SUM(F36:P36)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06">
        <f t="shared" ref="AA36:AA37" si="31">SUM(R36:Z36)</f>
        <v>0</v>
      </c>
      <c r="AB36" s="106">
        <f t="shared" ref="AB36:AB37" si="32">Q36+AA36</f>
        <v>0</v>
      </c>
      <c r="AC36" s="106">
        <f t="shared" ref="AC36:AC37" si="33">E36+AB36</f>
        <v>0</v>
      </c>
      <c r="AE36" s="106">
        <f t="shared" ref="AE36:AE37" si="34">AC36+AD36</f>
        <v>0</v>
      </c>
    </row>
    <row r="37" spans="1:31" ht="15" customHeight="1" outlineLevel="1" x14ac:dyDescent="0.25">
      <c r="A37" s="3">
        <v>35</v>
      </c>
      <c r="B37" s="169"/>
      <c r="C37" s="13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f t="shared" si="30"/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06">
        <f t="shared" si="31"/>
        <v>0</v>
      </c>
      <c r="AB37" s="106">
        <f t="shared" si="32"/>
        <v>0</v>
      </c>
      <c r="AC37" s="106">
        <f t="shared" si="33"/>
        <v>0</v>
      </c>
      <c r="AE37" s="106">
        <f t="shared" si="34"/>
        <v>0</v>
      </c>
    </row>
    <row r="38" spans="1:31" ht="15" customHeight="1" outlineLevel="1" x14ac:dyDescent="0.25">
      <c r="A38" s="3">
        <v>36</v>
      </c>
      <c r="B38" s="169"/>
      <c r="C38" s="13" t="s">
        <v>49</v>
      </c>
      <c r="D38" s="22">
        <v>719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31" ht="15" customHeight="1" outlineLevel="1" x14ac:dyDescent="0.25">
      <c r="A39" s="3">
        <v>37</v>
      </c>
      <c r="B39" s="169"/>
      <c r="C39" s="13" t="s">
        <v>50</v>
      </c>
      <c r="D39" s="22">
        <v>720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31" ht="15" customHeight="1" outlineLevel="1" x14ac:dyDescent="0.25">
      <c r="A40" s="3">
        <v>38</v>
      </c>
      <c r="B40" s="169"/>
      <c r="C40" s="13" t="s">
        <v>51</v>
      </c>
      <c r="D40" s="22">
        <v>721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31" ht="15" customHeight="1" outlineLevel="1" x14ac:dyDescent="0.25">
      <c r="A41" s="3">
        <v>39</v>
      </c>
      <c r="B41" s="169"/>
      <c r="C41" s="13" t="s">
        <v>52</v>
      </c>
      <c r="D41" s="22">
        <v>722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31" ht="15" customHeight="1" outlineLevel="1" x14ac:dyDescent="0.25">
      <c r="A42" s="3">
        <v>40</v>
      </c>
      <c r="B42" s="169"/>
      <c r="C42" s="13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f>SUM(F42:P42)</f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06">
        <f t="shared" ref="AA42" si="35">SUM(R42:Z42)</f>
        <v>0</v>
      </c>
      <c r="AB42" s="106">
        <f t="shared" ref="AB42" si="36">Q42+AA42</f>
        <v>0</v>
      </c>
      <c r="AC42" s="106">
        <f t="shared" ref="AC42" si="37">E42+AB42</f>
        <v>0</v>
      </c>
      <c r="AE42" s="106">
        <f t="shared" ref="AE42" si="38">AC42+AD42</f>
        <v>0</v>
      </c>
    </row>
    <row r="43" spans="1:31" ht="15" customHeight="1" outlineLevel="1" x14ac:dyDescent="0.25">
      <c r="A43" s="3">
        <v>41</v>
      </c>
      <c r="B43" s="169"/>
      <c r="C43" s="13" t="s">
        <v>54</v>
      </c>
      <c r="D43" s="22">
        <v>724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31" ht="15" customHeight="1" outlineLevel="1" x14ac:dyDescent="0.25">
      <c r="A44" s="3">
        <v>42</v>
      </c>
      <c r="B44" s="169"/>
      <c r="C44" s="13" t="s">
        <v>55</v>
      </c>
      <c r="D44" s="22">
        <v>725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31" ht="15" customHeight="1" outlineLevel="1" x14ac:dyDescent="0.25">
      <c r="A45" s="3">
        <v>43</v>
      </c>
      <c r="B45" s="169"/>
      <c r="C45" s="13" t="s">
        <v>56</v>
      </c>
      <c r="D45" s="22">
        <v>726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31" ht="15" customHeight="1" outlineLevel="1" x14ac:dyDescent="0.25">
      <c r="A46" s="3">
        <v>44</v>
      </c>
      <c r="B46" s="169"/>
      <c r="C46" s="13" t="s">
        <v>57</v>
      </c>
      <c r="D46" s="22">
        <v>727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31" ht="15" customHeight="1" outlineLevel="1" x14ac:dyDescent="0.25">
      <c r="A47" s="3">
        <v>45</v>
      </c>
      <c r="B47" s="169"/>
      <c r="C47" s="13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SUM(F47:P47)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06">
        <f t="shared" ref="AA47" si="39">SUM(R47:Z47)</f>
        <v>0</v>
      </c>
      <c r="AB47" s="106">
        <f t="shared" ref="AB47" si="40">Q47+AA47</f>
        <v>0</v>
      </c>
      <c r="AC47" s="106">
        <f t="shared" ref="AC47" si="41">E47+AB47</f>
        <v>0</v>
      </c>
      <c r="AE47" s="106">
        <f t="shared" ref="AE47" si="42">AC47+AD47</f>
        <v>0</v>
      </c>
    </row>
    <row r="48" spans="1:31" ht="15" customHeight="1" outlineLevel="1" x14ac:dyDescent="0.25">
      <c r="A48" s="3">
        <v>46</v>
      </c>
      <c r="B48" s="169"/>
      <c r="C48" s="13" t="s">
        <v>59</v>
      </c>
      <c r="D48" s="22">
        <v>729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31" ht="15" customHeight="1" outlineLevel="1" x14ac:dyDescent="0.25">
      <c r="A49" s="3">
        <v>47</v>
      </c>
      <c r="B49" s="169"/>
      <c r="C49" s="13" t="s">
        <v>60</v>
      </c>
      <c r="D49" s="22">
        <v>730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31" ht="15" customHeight="1" outlineLevel="1" x14ac:dyDescent="0.25">
      <c r="A50" s="3">
        <v>48</v>
      </c>
      <c r="B50" s="169"/>
      <c r="C50" s="13" t="s">
        <v>61</v>
      </c>
      <c r="D50" s="22">
        <v>731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31" ht="15" customHeight="1" outlineLevel="1" x14ac:dyDescent="0.25">
      <c r="A51" s="3">
        <v>49</v>
      </c>
      <c r="B51" s="169"/>
      <c r="C51" s="13" t="s">
        <v>62</v>
      </c>
      <c r="D51" s="22">
        <v>732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31" ht="15" customHeight="1" outlineLevel="1" x14ac:dyDescent="0.25">
      <c r="A52" s="3">
        <v>50</v>
      </c>
      <c r="B52" s="169"/>
      <c r="C52" s="13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f>SUM(F52:P52)</f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06">
        <f t="shared" ref="AA52" si="43">SUM(R52:Z52)</f>
        <v>0</v>
      </c>
      <c r="AB52" s="106">
        <f t="shared" ref="AB52" si="44">Q52+AA52</f>
        <v>0</v>
      </c>
      <c r="AC52" s="106">
        <f t="shared" ref="AC52" si="45">E52+AB52</f>
        <v>0</v>
      </c>
      <c r="AE52" s="106">
        <f t="shared" ref="AE52" si="46">AC52+AD52</f>
        <v>0</v>
      </c>
    </row>
    <row r="53" spans="1:31" ht="15" customHeight="1" outlineLevel="1" x14ac:dyDescent="0.25">
      <c r="A53" s="3">
        <v>51</v>
      </c>
      <c r="B53" s="169"/>
      <c r="C53" s="13" t="s">
        <v>64</v>
      </c>
      <c r="D53" s="22">
        <v>734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31" ht="15" customHeight="1" outlineLevel="1" x14ac:dyDescent="0.25">
      <c r="A54" s="3">
        <v>52</v>
      </c>
      <c r="B54" s="169"/>
      <c r="C54" s="13" t="s">
        <v>65</v>
      </c>
      <c r="D54" s="22">
        <v>735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31" ht="15" customHeight="1" outlineLevel="1" x14ac:dyDescent="0.25">
      <c r="A55" s="3">
        <v>53</v>
      </c>
      <c r="B55" s="169"/>
      <c r="C55" s="13" t="s">
        <v>66</v>
      </c>
      <c r="D55" s="22">
        <v>736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31" ht="15" customHeight="1" outlineLevel="1" x14ac:dyDescent="0.25">
      <c r="A56" s="3">
        <v>54</v>
      </c>
      <c r="B56" s="169"/>
      <c r="C56" s="13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f t="shared" ref="Q56:Q58" si="47">SUM(F56:P56)</f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06">
        <f t="shared" ref="AA56:AA58" si="48">SUM(R56:Z56)</f>
        <v>0</v>
      </c>
      <c r="AB56" s="106">
        <f t="shared" ref="AB56:AB58" si="49">Q56+AA56</f>
        <v>0</v>
      </c>
      <c r="AC56" s="106">
        <f t="shared" ref="AC56:AC58" si="50">E56+AB56</f>
        <v>0</v>
      </c>
      <c r="AE56" s="106">
        <f t="shared" ref="AE56:AE58" si="51">AC56+AD56</f>
        <v>0</v>
      </c>
    </row>
    <row r="57" spans="1:31" ht="15" customHeight="1" outlineLevel="1" x14ac:dyDescent="0.25">
      <c r="A57" s="3">
        <v>55</v>
      </c>
      <c r="B57" s="169"/>
      <c r="C57" s="13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f t="shared" si="47"/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06">
        <f t="shared" si="48"/>
        <v>0</v>
      </c>
      <c r="AB57" s="106">
        <f t="shared" si="49"/>
        <v>0</v>
      </c>
      <c r="AC57" s="106">
        <f t="shared" si="50"/>
        <v>0</v>
      </c>
      <c r="AE57" s="106">
        <f t="shared" si="51"/>
        <v>0</v>
      </c>
    </row>
    <row r="58" spans="1:31" ht="15" customHeight="1" outlineLevel="1" x14ac:dyDescent="0.25">
      <c r="A58" s="3">
        <v>56</v>
      </c>
      <c r="B58" s="169"/>
      <c r="C58" s="13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f t="shared" si="47"/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06">
        <f t="shared" si="48"/>
        <v>0</v>
      </c>
      <c r="AB58" s="106">
        <f t="shared" si="49"/>
        <v>0</v>
      </c>
      <c r="AC58" s="106">
        <f t="shared" si="50"/>
        <v>0</v>
      </c>
      <c r="AE58" s="106">
        <f t="shared" si="51"/>
        <v>0</v>
      </c>
    </row>
    <row r="59" spans="1:31" ht="15" customHeight="1" x14ac:dyDescent="0.25">
      <c r="A59" s="3">
        <v>57</v>
      </c>
      <c r="B59" s="169"/>
      <c r="C59" s="194" t="s">
        <v>70</v>
      </c>
      <c r="D59" s="195"/>
      <c r="E59" s="12">
        <f>SUM(E29:E58)</f>
        <v>0</v>
      </c>
      <c r="F59" s="12">
        <f t="shared" ref="F59:AD59" si="52">SUM(F29:F58)</f>
        <v>0</v>
      </c>
      <c r="G59" s="12">
        <f t="shared" si="52"/>
        <v>0</v>
      </c>
      <c r="H59" s="12">
        <f t="shared" si="52"/>
        <v>0</v>
      </c>
      <c r="I59" s="12">
        <f t="shared" si="52"/>
        <v>0</v>
      </c>
      <c r="J59" s="12">
        <f t="shared" si="52"/>
        <v>0</v>
      </c>
      <c r="K59" s="12">
        <f t="shared" si="52"/>
        <v>0</v>
      </c>
      <c r="L59" s="12">
        <f t="shared" si="52"/>
        <v>0</v>
      </c>
      <c r="M59" s="12">
        <f t="shared" si="52"/>
        <v>0</v>
      </c>
      <c r="N59" s="12">
        <f t="shared" si="52"/>
        <v>0</v>
      </c>
      <c r="O59" s="12">
        <f t="shared" si="52"/>
        <v>0</v>
      </c>
      <c r="P59" s="12">
        <f t="shared" si="52"/>
        <v>0</v>
      </c>
      <c r="Q59" s="12">
        <f t="shared" si="52"/>
        <v>0</v>
      </c>
      <c r="R59" s="12">
        <f t="shared" si="52"/>
        <v>0</v>
      </c>
      <c r="S59" s="12">
        <f t="shared" si="52"/>
        <v>0</v>
      </c>
      <c r="T59" s="12">
        <f t="shared" si="52"/>
        <v>0</v>
      </c>
      <c r="U59" s="12">
        <f t="shared" si="52"/>
        <v>0</v>
      </c>
      <c r="V59" s="12">
        <f t="shared" si="52"/>
        <v>0</v>
      </c>
      <c r="W59" s="12">
        <f t="shared" si="52"/>
        <v>0</v>
      </c>
      <c r="X59" s="12">
        <f t="shared" si="52"/>
        <v>0</v>
      </c>
      <c r="Y59" s="12">
        <f t="shared" si="52"/>
        <v>0</v>
      </c>
      <c r="Z59" s="12">
        <f t="shared" si="52"/>
        <v>0</v>
      </c>
      <c r="AA59" s="12">
        <f t="shared" si="52"/>
        <v>0</v>
      </c>
      <c r="AB59" s="12">
        <f t="shared" si="52"/>
        <v>0</v>
      </c>
      <c r="AC59" s="12">
        <f t="shared" si="52"/>
        <v>0</v>
      </c>
      <c r="AD59" s="12">
        <f t="shared" si="52"/>
        <v>0</v>
      </c>
      <c r="AE59" s="12">
        <f>SUM(AE29:AE58)</f>
        <v>0</v>
      </c>
    </row>
    <row r="60" spans="1:31" ht="15" customHeight="1" outlineLevel="1" x14ac:dyDescent="0.25">
      <c r="A60" s="3">
        <v>58</v>
      </c>
      <c r="B60" s="169"/>
      <c r="C60" s="10" t="s">
        <v>71</v>
      </c>
      <c r="D60" s="28">
        <v>800</v>
      </c>
      <c r="E60" s="12"/>
    </row>
    <row r="61" spans="1:31" ht="15" customHeight="1" outlineLevel="1" x14ac:dyDescent="0.25">
      <c r="A61" s="3">
        <v>59</v>
      </c>
      <c r="B61" s="169"/>
      <c r="C61" s="13" t="s">
        <v>72</v>
      </c>
      <c r="D61" s="29">
        <v>800.1</v>
      </c>
      <c r="E61" s="12"/>
    </row>
    <row r="62" spans="1:31" ht="15" customHeight="1" outlineLevel="1" x14ac:dyDescent="0.25">
      <c r="A62" s="3">
        <v>60</v>
      </c>
      <c r="B62" s="169"/>
      <c r="C62" s="13" t="s">
        <v>73</v>
      </c>
      <c r="D62" s="28">
        <v>801</v>
      </c>
      <c r="E62" s="12"/>
    </row>
    <row r="63" spans="1:31" ht="15" customHeight="1" outlineLevel="1" x14ac:dyDescent="0.25">
      <c r="A63" s="3">
        <v>61</v>
      </c>
      <c r="B63" s="169"/>
      <c r="C63" s="13" t="s">
        <v>74</v>
      </c>
      <c r="D63" s="28">
        <v>802</v>
      </c>
      <c r="E63" s="12"/>
    </row>
    <row r="64" spans="1:31" ht="15" customHeight="1" outlineLevel="1" x14ac:dyDescent="0.25">
      <c r="A64" s="3">
        <v>62</v>
      </c>
      <c r="B64" s="169"/>
      <c r="C64" s="13" t="s">
        <v>75</v>
      </c>
      <c r="D64" s="28">
        <v>803</v>
      </c>
      <c r="E64" s="12"/>
    </row>
    <row r="65" spans="1:31" ht="15" customHeight="1" outlineLevel="1" x14ac:dyDescent="0.25">
      <c r="A65" s="3">
        <v>63</v>
      </c>
      <c r="B65" s="169"/>
      <c r="C65" s="13" t="s">
        <v>76</v>
      </c>
      <c r="D65" s="28">
        <v>804</v>
      </c>
      <c r="E65" s="12">
        <v>291587555.47000003</v>
      </c>
      <c r="F65" s="12">
        <v>-212859301.60000002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ref="Q65" si="53">SUM(F65:P65)</f>
        <v>-212859301.60000002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06">
        <f t="shared" ref="AA65" si="54">SUM(R65:Z65)</f>
        <v>0</v>
      </c>
      <c r="AB65" s="106">
        <f t="shared" ref="AB65" si="55">Q65+AA65</f>
        <v>-212859301.60000002</v>
      </c>
      <c r="AC65" s="106">
        <f t="shared" ref="AC65" si="56">E65+AB65</f>
        <v>78728253.870000005</v>
      </c>
      <c r="AE65" s="106">
        <f t="shared" ref="AE65" si="57">AC65+AD65</f>
        <v>78728253.870000005</v>
      </c>
    </row>
    <row r="66" spans="1:31" ht="15" customHeight="1" outlineLevel="1" x14ac:dyDescent="0.25">
      <c r="A66" s="3">
        <v>64</v>
      </c>
      <c r="B66" s="169"/>
      <c r="C66" s="13" t="s">
        <v>77</v>
      </c>
      <c r="D66" s="29">
        <v>804.1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31" ht="15" customHeight="1" outlineLevel="1" x14ac:dyDescent="0.25">
      <c r="A67" s="3">
        <v>65</v>
      </c>
      <c r="B67" s="169"/>
      <c r="C67" s="13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f t="shared" ref="Q67:Q68" si="58">SUM(F67:P67)</f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06">
        <f t="shared" ref="AA67:AA68" si="59">SUM(R67:Z67)</f>
        <v>0</v>
      </c>
      <c r="AB67" s="106">
        <f t="shared" ref="AB67:AB68" si="60">Q67+AA67</f>
        <v>0</v>
      </c>
      <c r="AC67" s="106">
        <f t="shared" ref="AC67:AC68" si="61">E67+AB67</f>
        <v>0</v>
      </c>
      <c r="AE67" s="106">
        <f t="shared" ref="AE67:AE68" si="62">AC67+AD67</f>
        <v>0</v>
      </c>
    </row>
    <row r="68" spans="1:31" ht="15" customHeight="1" outlineLevel="1" x14ac:dyDescent="0.25">
      <c r="A68" s="3">
        <v>66</v>
      </c>
      <c r="B68" s="169"/>
      <c r="C68" s="13" t="s">
        <v>79</v>
      </c>
      <c r="D68" s="29">
        <v>805.1</v>
      </c>
      <c r="E68" s="12">
        <v>-77022264.359999999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58"/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06">
        <f t="shared" si="59"/>
        <v>0</v>
      </c>
      <c r="AB68" s="106">
        <f t="shared" si="60"/>
        <v>0</v>
      </c>
      <c r="AC68" s="106">
        <f t="shared" si="61"/>
        <v>-77022264.359999999</v>
      </c>
      <c r="AE68" s="106">
        <f t="shared" si="62"/>
        <v>-77022264.359999999</v>
      </c>
    </row>
    <row r="69" spans="1:31" ht="15" customHeight="1" outlineLevel="1" x14ac:dyDescent="0.25">
      <c r="A69" s="3">
        <v>67</v>
      </c>
      <c r="B69" s="169"/>
      <c r="C69" s="13" t="s">
        <v>80</v>
      </c>
      <c r="D69" s="28">
        <v>806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31" ht="15" customHeight="1" outlineLevel="1" x14ac:dyDescent="0.25">
      <c r="A70" s="3">
        <v>68</v>
      </c>
      <c r="B70" s="169"/>
      <c r="C70" s="13" t="s">
        <v>81</v>
      </c>
      <c r="D70" s="28">
        <v>807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31" ht="15" customHeight="1" outlineLevel="1" x14ac:dyDescent="0.25">
      <c r="A71" s="3">
        <v>69</v>
      </c>
      <c r="B71" s="169"/>
      <c r="C71" s="13" t="s">
        <v>82</v>
      </c>
      <c r="D71" s="29">
        <v>808.1</v>
      </c>
      <c r="E71" s="12">
        <v>18052002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f t="shared" ref="Q71:Q72" si="63">SUM(F71:P71)</f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06">
        <f t="shared" ref="AA71:AA72" si="64">SUM(R71:Z71)</f>
        <v>0</v>
      </c>
      <c r="AB71" s="106">
        <f t="shared" ref="AB71:AB72" si="65">Q71+AA71</f>
        <v>0</v>
      </c>
      <c r="AC71" s="106">
        <f t="shared" ref="AC71:AC72" si="66">E71+AB71</f>
        <v>18052002</v>
      </c>
      <c r="AE71" s="106">
        <f t="shared" ref="AE71:AE72" si="67">AC71+AD71</f>
        <v>18052002</v>
      </c>
    </row>
    <row r="72" spans="1:31" ht="15" customHeight="1" outlineLevel="1" x14ac:dyDescent="0.25">
      <c r="A72" s="3">
        <v>70</v>
      </c>
      <c r="B72" s="169"/>
      <c r="C72" s="13" t="s">
        <v>83</v>
      </c>
      <c r="D72" s="29">
        <v>808.2</v>
      </c>
      <c r="E72" s="12">
        <v>-19336006.359999999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f t="shared" si="63"/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06">
        <f t="shared" si="64"/>
        <v>0</v>
      </c>
      <c r="AB72" s="106">
        <f t="shared" si="65"/>
        <v>0</v>
      </c>
      <c r="AC72" s="106">
        <f t="shared" si="66"/>
        <v>-19336006.359999999</v>
      </c>
      <c r="AE72" s="106">
        <f t="shared" si="67"/>
        <v>-19336006.359999999</v>
      </c>
    </row>
    <row r="73" spans="1:31" ht="15" customHeight="1" outlineLevel="1" x14ac:dyDescent="0.25">
      <c r="A73" s="3">
        <v>71</v>
      </c>
      <c r="B73" s="169"/>
      <c r="C73" s="13" t="s">
        <v>84</v>
      </c>
      <c r="D73" s="29">
        <v>809.1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31" ht="15" customHeight="1" outlineLevel="1" x14ac:dyDescent="0.25">
      <c r="A74" s="3">
        <v>72</v>
      </c>
      <c r="B74" s="169"/>
      <c r="C74" s="13" t="s">
        <v>85</v>
      </c>
      <c r="D74" s="29">
        <v>809.2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31" ht="15" customHeight="1" outlineLevel="1" x14ac:dyDescent="0.25">
      <c r="A75" s="3">
        <v>73</v>
      </c>
      <c r="B75" s="169"/>
      <c r="C75" s="13" t="s">
        <v>86</v>
      </c>
      <c r="D75" s="28">
        <v>810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31" ht="15" customHeight="1" outlineLevel="1" x14ac:dyDescent="0.25">
      <c r="A76" s="3">
        <v>74</v>
      </c>
      <c r="B76" s="169"/>
      <c r="C76" s="13" t="s">
        <v>87</v>
      </c>
      <c r="D76" s="28">
        <v>811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31" ht="15" customHeight="1" outlineLevel="1" x14ac:dyDescent="0.25">
      <c r="A77" s="3">
        <v>75</v>
      </c>
      <c r="B77" s="169"/>
      <c r="C77" s="13" t="s">
        <v>88</v>
      </c>
      <c r="D77" s="28">
        <v>812</v>
      </c>
      <c r="E77" s="12">
        <v>-421985.15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f t="shared" ref="Q77:Q78" si="68">SUM(F77:P77)</f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06">
        <f t="shared" ref="AA77:AA78" si="69">SUM(R77:Z77)</f>
        <v>0</v>
      </c>
      <c r="AB77" s="106">
        <f t="shared" ref="AB77:AB78" si="70">Q77+AA77</f>
        <v>0</v>
      </c>
      <c r="AC77" s="106">
        <f t="shared" ref="AC77:AC78" si="71">E77+AB77</f>
        <v>-421985.15</v>
      </c>
      <c r="AE77" s="106">
        <f t="shared" ref="AE77:AE78" si="72">AC77+AD77</f>
        <v>-421985.15</v>
      </c>
    </row>
    <row r="78" spans="1:31" ht="15" customHeight="1" outlineLevel="1" x14ac:dyDescent="0.25">
      <c r="A78" s="3">
        <v>76</v>
      </c>
      <c r="B78" s="169"/>
      <c r="C78" s="13" t="s">
        <v>89</v>
      </c>
      <c r="D78" s="28">
        <v>813</v>
      </c>
      <c r="E78" s="12">
        <v>585410.31000000006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-33688.839999999997</v>
      </c>
      <c r="M78" s="12">
        <v>0</v>
      </c>
      <c r="N78" s="12">
        <v>0</v>
      </c>
      <c r="O78" s="12">
        <v>0</v>
      </c>
      <c r="P78" s="12">
        <v>0</v>
      </c>
      <c r="Q78" s="12">
        <f t="shared" si="68"/>
        <v>-33688.839999999997</v>
      </c>
      <c r="R78" s="12">
        <v>0</v>
      </c>
      <c r="S78" s="12">
        <v>16334.516615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4038.8167840976989</v>
      </c>
      <c r="AA78" s="106">
        <f t="shared" si="69"/>
        <v>20373.333399097701</v>
      </c>
      <c r="AB78" s="106">
        <f t="shared" si="70"/>
        <v>-13315.506600902296</v>
      </c>
      <c r="AC78" s="106">
        <f t="shared" si="71"/>
        <v>572094.80339909776</v>
      </c>
      <c r="AE78" s="106">
        <f t="shared" si="72"/>
        <v>572094.80339909776</v>
      </c>
    </row>
    <row r="79" spans="1:31" ht="15" customHeight="1" x14ac:dyDescent="0.25">
      <c r="A79" s="3">
        <v>77</v>
      </c>
      <c r="B79" s="182"/>
      <c r="C79" s="194" t="s">
        <v>90</v>
      </c>
      <c r="D79" s="195"/>
      <c r="E79" s="12">
        <f>SUM(E60:E78)</f>
        <v>213444711.91</v>
      </c>
      <c r="F79" s="12">
        <f t="shared" ref="F79:AE79" si="73">SUM(F60:F78)</f>
        <v>-212859301.60000002</v>
      </c>
      <c r="G79" s="12">
        <f t="shared" si="73"/>
        <v>0</v>
      </c>
      <c r="H79" s="12">
        <f t="shared" si="73"/>
        <v>0</v>
      </c>
      <c r="I79" s="12">
        <f t="shared" si="73"/>
        <v>0</v>
      </c>
      <c r="J79" s="12">
        <f t="shared" si="73"/>
        <v>0</v>
      </c>
      <c r="K79" s="12">
        <f t="shared" si="73"/>
        <v>0</v>
      </c>
      <c r="L79" s="12">
        <f t="shared" si="73"/>
        <v>-33688.839999999997</v>
      </c>
      <c r="M79" s="12">
        <f t="shared" si="73"/>
        <v>0</v>
      </c>
      <c r="N79" s="12">
        <f t="shared" si="73"/>
        <v>0</v>
      </c>
      <c r="O79" s="12">
        <f t="shared" si="73"/>
        <v>0</v>
      </c>
      <c r="P79" s="12">
        <f t="shared" si="73"/>
        <v>0</v>
      </c>
      <c r="Q79" s="12">
        <f t="shared" si="73"/>
        <v>-212892990.44000003</v>
      </c>
      <c r="R79" s="12">
        <f t="shared" si="73"/>
        <v>0</v>
      </c>
      <c r="S79" s="12">
        <f t="shared" si="73"/>
        <v>16334.516615</v>
      </c>
      <c r="T79" s="12">
        <f t="shared" si="73"/>
        <v>0</v>
      </c>
      <c r="U79" s="12">
        <f t="shared" si="73"/>
        <v>0</v>
      </c>
      <c r="V79" s="12">
        <f t="shared" si="73"/>
        <v>0</v>
      </c>
      <c r="W79" s="12">
        <f t="shared" si="73"/>
        <v>0</v>
      </c>
      <c r="X79" s="12">
        <f t="shared" si="73"/>
        <v>0</v>
      </c>
      <c r="Y79" s="12">
        <f t="shared" si="73"/>
        <v>0</v>
      </c>
      <c r="Z79" s="12">
        <f t="shared" si="73"/>
        <v>4038.8167840976989</v>
      </c>
      <c r="AA79" s="12">
        <f t="shared" si="73"/>
        <v>20373.333399097701</v>
      </c>
      <c r="AB79" s="12">
        <f t="shared" si="73"/>
        <v>-212872617.10660094</v>
      </c>
      <c r="AC79" s="12">
        <f t="shared" si="73"/>
        <v>572094.80339910369</v>
      </c>
      <c r="AD79" s="12">
        <f t="shared" si="73"/>
        <v>0</v>
      </c>
      <c r="AE79" s="12">
        <f t="shared" si="73"/>
        <v>572094.80339910369</v>
      </c>
    </row>
    <row r="80" spans="1:31" ht="15" customHeight="1" x14ac:dyDescent="0.25">
      <c r="A80" s="3">
        <v>78</v>
      </c>
      <c r="B80" s="190" t="s">
        <v>39</v>
      </c>
      <c r="C80" s="190"/>
      <c r="D80" s="190"/>
      <c r="E80" s="12">
        <f>E59+E79</f>
        <v>213444711.91</v>
      </c>
      <c r="F80" s="12">
        <f t="shared" ref="F80:AE80" si="74">F59+F79</f>
        <v>-212859301.60000002</v>
      </c>
      <c r="G80" s="12">
        <f t="shared" si="74"/>
        <v>0</v>
      </c>
      <c r="H80" s="12">
        <f t="shared" si="74"/>
        <v>0</v>
      </c>
      <c r="I80" s="12">
        <f t="shared" si="74"/>
        <v>0</v>
      </c>
      <c r="J80" s="12">
        <f t="shared" si="74"/>
        <v>0</v>
      </c>
      <c r="K80" s="12">
        <f t="shared" si="74"/>
        <v>0</v>
      </c>
      <c r="L80" s="12">
        <f t="shared" si="74"/>
        <v>-33688.839999999997</v>
      </c>
      <c r="M80" s="12">
        <f t="shared" si="74"/>
        <v>0</v>
      </c>
      <c r="N80" s="12">
        <f t="shared" si="74"/>
        <v>0</v>
      </c>
      <c r="O80" s="12">
        <f t="shared" si="74"/>
        <v>0</v>
      </c>
      <c r="P80" s="12">
        <f t="shared" si="74"/>
        <v>0</v>
      </c>
      <c r="Q80" s="12">
        <f t="shared" si="74"/>
        <v>-212892990.44000003</v>
      </c>
      <c r="R80" s="12">
        <f t="shared" si="74"/>
        <v>0</v>
      </c>
      <c r="S80" s="12">
        <f t="shared" si="74"/>
        <v>16334.516615</v>
      </c>
      <c r="T80" s="12">
        <f t="shared" si="74"/>
        <v>0</v>
      </c>
      <c r="U80" s="12">
        <f t="shared" si="74"/>
        <v>0</v>
      </c>
      <c r="V80" s="12">
        <f t="shared" si="74"/>
        <v>0</v>
      </c>
      <c r="W80" s="12">
        <f t="shared" si="74"/>
        <v>0</v>
      </c>
      <c r="X80" s="12">
        <f t="shared" si="74"/>
        <v>0</v>
      </c>
      <c r="Y80" s="12">
        <f t="shared" si="74"/>
        <v>0</v>
      </c>
      <c r="Z80" s="12">
        <f t="shared" si="74"/>
        <v>4038.8167840976989</v>
      </c>
      <c r="AA80" s="12">
        <f t="shared" si="74"/>
        <v>20373.333399097701</v>
      </c>
      <c r="AB80" s="12">
        <f t="shared" si="74"/>
        <v>-212872617.10660094</v>
      </c>
      <c r="AC80" s="12">
        <f t="shared" si="74"/>
        <v>572094.80339910369</v>
      </c>
      <c r="AD80" s="12">
        <f t="shared" si="74"/>
        <v>0</v>
      </c>
      <c r="AE80" s="12">
        <f t="shared" si="74"/>
        <v>572094.80339910369</v>
      </c>
    </row>
    <row r="81" spans="1:31" ht="15" customHeight="1" outlineLevel="1" x14ac:dyDescent="0.25">
      <c r="A81" s="3">
        <v>79</v>
      </c>
      <c r="B81" s="189" t="s">
        <v>91</v>
      </c>
      <c r="C81" s="13" t="s">
        <v>92</v>
      </c>
      <c r="D81" s="22">
        <v>814</v>
      </c>
      <c r="E81" s="12"/>
    </row>
    <row r="82" spans="1:31" ht="15" customHeight="1" outlineLevel="1" x14ac:dyDescent="0.25">
      <c r="A82" s="3">
        <v>80</v>
      </c>
      <c r="B82" s="189"/>
      <c r="C82" s="13" t="s">
        <v>93</v>
      </c>
      <c r="D82" s="22">
        <v>815</v>
      </c>
      <c r="E82" s="12"/>
    </row>
    <row r="83" spans="1:31" ht="15" customHeight="1" outlineLevel="1" x14ac:dyDescent="0.25">
      <c r="A83" s="3">
        <v>81</v>
      </c>
      <c r="B83" s="189"/>
      <c r="C83" s="13" t="s">
        <v>94</v>
      </c>
      <c r="D83" s="22">
        <v>816</v>
      </c>
      <c r="E83" s="12"/>
    </row>
    <row r="84" spans="1:31" ht="15" customHeight="1" outlineLevel="1" x14ac:dyDescent="0.25">
      <c r="A84" s="3">
        <v>82</v>
      </c>
      <c r="B84" s="189"/>
      <c r="C84" s="13" t="s">
        <v>95</v>
      </c>
      <c r="D84" s="22">
        <v>817</v>
      </c>
      <c r="E84" s="12"/>
    </row>
    <row r="85" spans="1:31" ht="15" customHeight="1" outlineLevel="1" x14ac:dyDescent="0.25">
      <c r="A85" s="3">
        <v>83</v>
      </c>
      <c r="B85" s="189"/>
      <c r="C85" s="13" t="s">
        <v>96</v>
      </c>
      <c r="D85" s="22">
        <v>818</v>
      </c>
      <c r="E85" s="12"/>
    </row>
    <row r="86" spans="1:31" ht="15" customHeight="1" outlineLevel="1" x14ac:dyDescent="0.25">
      <c r="A86" s="3">
        <v>84</v>
      </c>
      <c r="B86" s="189"/>
      <c r="C86" s="13" t="s">
        <v>97</v>
      </c>
      <c r="D86" s="22">
        <v>819</v>
      </c>
      <c r="E86" s="12"/>
    </row>
    <row r="87" spans="1:31" ht="15" customHeight="1" outlineLevel="1" x14ac:dyDescent="0.25">
      <c r="A87" s="3">
        <v>85</v>
      </c>
      <c r="B87" s="189"/>
      <c r="C87" s="13" t="s">
        <v>98</v>
      </c>
      <c r="D87" s="22">
        <v>820</v>
      </c>
      <c r="E87" s="12"/>
    </row>
    <row r="88" spans="1:31" ht="15" customHeight="1" outlineLevel="1" x14ac:dyDescent="0.25">
      <c r="A88" s="3">
        <v>86</v>
      </c>
      <c r="B88" s="189"/>
      <c r="C88" s="13" t="s">
        <v>62</v>
      </c>
      <c r="D88" s="22">
        <v>821</v>
      </c>
      <c r="E88" s="12"/>
    </row>
    <row r="89" spans="1:31" ht="15" customHeight="1" outlineLevel="1" x14ac:dyDescent="0.25">
      <c r="A89" s="3">
        <v>87</v>
      </c>
      <c r="B89" s="189"/>
      <c r="C89" s="13" t="s">
        <v>99</v>
      </c>
      <c r="D89" s="22">
        <v>822</v>
      </c>
      <c r="E89" s="12"/>
    </row>
    <row r="90" spans="1:31" ht="15" customHeight="1" outlineLevel="1" x14ac:dyDescent="0.25">
      <c r="A90" s="3">
        <v>88</v>
      </c>
      <c r="B90" s="189"/>
      <c r="C90" s="13" t="s">
        <v>100</v>
      </c>
      <c r="D90" s="22">
        <v>823</v>
      </c>
      <c r="E90" s="12"/>
    </row>
    <row r="91" spans="1:31" ht="15" customHeight="1" outlineLevel="1" x14ac:dyDescent="0.25">
      <c r="A91" s="3">
        <v>89</v>
      </c>
      <c r="B91" s="189"/>
      <c r="C91" s="13" t="s">
        <v>101</v>
      </c>
      <c r="D91" s="22">
        <v>824</v>
      </c>
      <c r="E91" s="12"/>
    </row>
    <row r="92" spans="1:31" ht="15" customHeight="1" outlineLevel="1" x14ac:dyDescent="0.25">
      <c r="A92" s="3">
        <v>90</v>
      </c>
      <c r="B92" s="189"/>
      <c r="C92" s="13" t="s">
        <v>102</v>
      </c>
      <c r="D92" s="22">
        <v>825</v>
      </c>
      <c r="E92" s="12"/>
    </row>
    <row r="93" spans="1:31" ht="15" customHeight="1" outlineLevel="1" x14ac:dyDescent="0.25">
      <c r="A93" s="3">
        <v>91</v>
      </c>
      <c r="B93" s="189"/>
      <c r="C93" s="13" t="s">
        <v>66</v>
      </c>
      <c r="D93" s="22">
        <v>826</v>
      </c>
      <c r="E93" s="12"/>
    </row>
    <row r="94" spans="1:31" ht="15" customHeight="1" x14ac:dyDescent="0.25">
      <c r="A94" s="3">
        <v>92</v>
      </c>
      <c r="B94" s="189"/>
      <c r="C94" s="193" t="s">
        <v>103</v>
      </c>
      <c r="D94" s="192"/>
      <c r="E94" s="12">
        <f>SUM(E81:E93)</f>
        <v>0</v>
      </c>
      <c r="F94" s="12">
        <f t="shared" ref="F94:AE94" si="75">SUM(F81:F93)</f>
        <v>0</v>
      </c>
      <c r="G94" s="12">
        <f t="shared" si="75"/>
        <v>0</v>
      </c>
      <c r="H94" s="12">
        <f t="shared" si="75"/>
        <v>0</v>
      </c>
      <c r="I94" s="12">
        <f t="shared" si="75"/>
        <v>0</v>
      </c>
      <c r="J94" s="12">
        <f t="shared" si="75"/>
        <v>0</v>
      </c>
      <c r="K94" s="12">
        <f t="shared" si="75"/>
        <v>0</v>
      </c>
      <c r="L94" s="12">
        <f t="shared" si="75"/>
        <v>0</v>
      </c>
      <c r="M94" s="12">
        <f t="shared" si="75"/>
        <v>0</v>
      </c>
      <c r="N94" s="12">
        <f t="shared" si="75"/>
        <v>0</v>
      </c>
      <c r="O94" s="12">
        <f t="shared" si="75"/>
        <v>0</v>
      </c>
      <c r="P94" s="12">
        <f t="shared" si="75"/>
        <v>0</v>
      </c>
      <c r="Q94" s="12">
        <f t="shared" si="75"/>
        <v>0</v>
      </c>
      <c r="R94" s="12">
        <f t="shared" si="75"/>
        <v>0</v>
      </c>
      <c r="S94" s="12">
        <f t="shared" si="75"/>
        <v>0</v>
      </c>
      <c r="T94" s="12">
        <f t="shared" si="75"/>
        <v>0</v>
      </c>
      <c r="U94" s="12">
        <f t="shared" si="75"/>
        <v>0</v>
      </c>
      <c r="V94" s="12">
        <f t="shared" si="75"/>
        <v>0</v>
      </c>
      <c r="W94" s="12">
        <f t="shared" si="75"/>
        <v>0</v>
      </c>
      <c r="X94" s="12">
        <f t="shared" si="75"/>
        <v>0</v>
      </c>
      <c r="Y94" s="12">
        <f t="shared" si="75"/>
        <v>0</v>
      </c>
      <c r="Z94" s="12">
        <f t="shared" si="75"/>
        <v>0</v>
      </c>
      <c r="AA94" s="12">
        <f t="shared" si="75"/>
        <v>0</v>
      </c>
      <c r="AB94" s="12">
        <f t="shared" si="75"/>
        <v>0</v>
      </c>
      <c r="AC94" s="12">
        <f t="shared" si="75"/>
        <v>0</v>
      </c>
      <c r="AD94" s="12">
        <f t="shared" si="75"/>
        <v>0</v>
      </c>
      <c r="AE94" s="12">
        <f t="shared" si="75"/>
        <v>0</v>
      </c>
    </row>
    <row r="95" spans="1:31" ht="15" customHeight="1" outlineLevel="1" x14ac:dyDescent="0.25">
      <c r="A95" s="3">
        <v>93</v>
      </c>
      <c r="B95" s="189"/>
      <c r="C95" s="13" t="s">
        <v>67</v>
      </c>
      <c r="D95" s="22">
        <v>830</v>
      </c>
      <c r="E95" s="12"/>
    </row>
    <row r="96" spans="1:31" ht="15" customHeight="1" outlineLevel="1" x14ac:dyDescent="0.25">
      <c r="A96" s="3">
        <v>94</v>
      </c>
      <c r="B96" s="189"/>
      <c r="C96" s="13" t="s">
        <v>68</v>
      </c>
      <c r="D96" s="22">
        <v>831</v>
      </c>
      <c r="E96" s="12"/>
    </row>
    <row r="97" spans="1:31" ht="15" customHeight="1" outlineLevel="1" x14ac:dyDescent="0.25">
      <c r="A97" s="3">
        <v>95</v>
      </c>
      <c r="B97" s="189"/>
      <c r="C97" s="13" t="s">
        <v>104</v>
      </c>
      <c r="D97" s="22">
        <v>832</v>
      </c>
      <c r="E97" s="12"/>
    </row>
    <row r="98" spans="1:31" ht="15" customHeight="1" outlineLevel="1" x14ac:dyDescent="0.25">
      <c r="A98" s="3">
        <v>96</v>
      </c>
      <c r="B98" s="189"/>
      <c r="C98" s="13" t="s">
        <v>105</v>
      </c>
      <c r="D98" s="22">
        <v>833</v>
      </c>
      <c r="E98" s="12"/>
    </row>
    <row r="99" spans="1:31" ht="15" customHeight="1" outlineLevel="1" x14ac:dyDescent="0.25">
      <c r="A99" s="3">
        <v>97</v>
      </c>
      <c r="B99" s="189"/>
      <c r="C99" s="13" t="s">
        <v>106</v>
      </c>
      <c r="D99" s="22">
        <v>834</v>
      </c>
      <c r="E99" s="12"/>
    </row>
    <row r="100" spans="1:31" ht="15" customHeight="1" outlineLevel="1" x14ac:dyDescent="0.25">
      <c r="A100" s="3">
        <v>98</v>
      </c>
      <c r="B100" s="189"/>
      <c r="C100" s="13" t="s">
        <v>107</v>
      </c>
      <c r="D100" s="22">
        <v>835</v>
      </c>
      <c r="E100" s="12"/>
    </row>
    <row r="101" spans="1:31" ht="15" customHeight="1" outlineLevel="1" x14ac:dyDescent="0.25">
      <c r="A101" s="3">
        <v>99</v>
      </c>
      <c r="B101" s="189"/>
      <c r="C101" s="13" t="s">
        <v>108</v>
      </c>
      <c r="D101" s="22">
        <v>836</v>
      </c>
      <c r="E101" s="12"/>
    </row>
    <row r="102" spans="1:31" ht="15" customHeight="1" outlineLevel="1" x14ac:dyDescent="0.25">
      <c r="A102" s="3">
        <v>100</v>
      </c>
      <c r="B102" s="189"/>
      <c r="C102" s="13" t="s">
        <v>109</v>
      </c>
      <c r="D102" s="22">
        <v>837</v>
      </c>
      <c r="E102" s="12"/>
    </row>
    <row r="103" spans="1:31" ht="15" customHeight="1" x14ac:dyDescent="0.25">
      <c r="A103" s="3">
        <v>101</v>
      </c>
      <c r="B103" s="189"/>
      <c r="C103" s="191" t="s">
        <v>110</v>
      </c>
      <c r="D103" s="192"/>
      <c r="E103" s="12">
        <f>SUM(E95:E102)</f>
        <v>0</v>
      </c>
      <c r="F103" s="12">
        <f t="shared" ref="F103:AE103" si="76">SUM(F95:F102)</f>
        <v>0</v>
      </c>
      <c r="G103" s="12">
        <f t="shared" si="76"/>
        <v>0</v>
      </c>
      <c r="H103" s="12">
        <f t="shared" si="76"/>
        <v>0</v>
      </c>
      <c r="I103" s="12">
        <f t="shared" si="76"/>
        <v>0</v>
      </c>
      <c r="J103" s="12">
        <f t="shared" si="76"/>
        <v>0</v>
      </c>
      <c r="K103" s="12">
        <f t="shared" si="76"/>
        <v>0</v>
      </c>
      <c r="L103" s="12">
        <f t="shared" si="76"/>
        <v>0</v>
      </c>
      <c r="M103" s="12">
        <f t="shared" si="76"/>
        <v>0</v>
      </c>
      <c r="N103" s="12">
        <f t="shared" si="76"/>
        <v>0</v>
      </c>
      <c r="O103" s="12">
        <f t="shared" si="76"/>
        <v>0</v>
      </c>
      <c r="P103" s="12">
        <f t="shared" si="76"/>
        <v>0</v>
      </c>
      <c r="Q103" s="12">
        <f t="shared" si="76"/>
        <v>0</v>
      </c>
      <c r="R103" s="12">
        <f t="shared" si="76"/>
        <v>0</v>
      </c>
      <c r="S103" s="12">
        <f t="shared" si="76"/>
        <v>0</v>
      </c>
      <c r="T103" s="12">
        <f t="shared" si="76"/>
        <v>0</v>
      </c>
      <c r="U103" s="12">
        <f t="shared" si="76"/>
        <v>0</v>
      </c>
      <c r="V103" s="12">
        <f t="shared" si="76"/>
        <v>0</v>
      </c>
      <c r="W103" s="12">
        <f t="shared" si="76"/>
        <v>0</v>
      </c>
      <c r="X103" s="12">
        <f t="shared" si="76"/>
        <v>0</v>
      </c>
      <c r="Y103" s="12">
        <f t="shared" si="76"/>
        <v>0</v>
      </c>
      <c r="Z103" s="12">
        <f t="shared" si="76"/>
        <v>0</v>
      </c>
      <c r="AA103" s="12">
        <f t="shared" si="76"/>
        <v>0</v>
      </c>
      <c r="AB103" s="12">
        <f t="shared" si="76"/>
        <v>0</v>
      </c>
      <c r="AC103" s="12">
        <f t="shared" si="76"/>
        <v>0</v>
      </c>
      <c r="AD103" s="12">
        <f t="shared" si="76"/>
        <v>0</v>
      </c>
      <c r="AE103" s="12">
        <f t="shared" si="76"/>
        <v>0</v>
      </c>
    </row>
    <row r="104" spans="1:31" ht="15" customHeight="1" outlineLevel="1" x14ac:dyDescent="0.25">
      <c r="A104" s="3">
        <v>102</v>
      </c>
      <c r="B104" s="189"/>
      <c r="C104" s="24" t="s">
        <v>92</v>
      </c>
      <c r="D104" s="30">
        <v>840</v>
      </c>
      <c r="E104" s="12"/>
    </row>
    <row r="105" spans="1:31" ht="15" customHeight="1" outlineLevel="1" x14ac:dyDescent="0.25">
      <c r="A105" s="3">
        <v>103</v>
      </c>
      <c r="B105" s="189"/>
      <c r="C105" s="25" t="s">
        <v>111</v>
      </c>
      <c r="D105" s="30">
        <v>841</v>
      </c>
      <c r="E105" s="12"/>
    </row>
    <row r="106" spans="1:31" ht="15" customHeight="1" outlineLevel="1" x14ac:dyDescent="0.25">
      <c r="A106" s="3">
        <v>104</v>
      </c>
      <c r="B106" s="189"/>
      <c r="C106" s="25" t="s">
        <v>66</v>
      </c>
      <c r="D106" s="30">
        <v>842</v>
      </c>
      <c r="E106" s="12"/>
    </row>
    <row r="107" spans="1:31" ht="15" customHeight="1" outlineLevel="1" x14ac:dyDescent="0.25">
      <c r="A107" s="3">
        <v>105</v>
      </c>
      <c r="B107" s="189"/>
      <c r="C107" s="25" t="s">
        <v>112</v>
      </c>
      <c r="D107" s="30">
        <v>842.1</v>
      </c>
      <c r="E107" s="12"/>
    </row>
    <row r="108" spans="1:31" ht="15" customHeight="1" outlineLevel="1" x14ac:dyDescent="0.25">
      <c r="A108" s="3">
        <v>106</v>
      </c>
      <c r="B108" s="189"/>
      <c r="C108" s="31" t="s">
        <v>113</v>
      </c>
      <c r="D108" s="30">
        <v>842.2</v>
      </c>
      <c r="E108" s="12"/>
    </row>
    <row r="109" spans="1:31" ht="15" customHeight="1" outlineLevel="1" x14ac:dyDescent="0.25">
      <c r="A109" s="3">
        <v>107</v>
      </c>
      <c r="B109" s="189"/>
      <c r="C109" s="31" t="s">
        <v>100</v>
      </c>
      <c r="D109" s="30">
        <v>842.3</v>
      </c>
      <c r="E109" s="12"/>
    </row>
    <row r="110" spans="1:31" ht="15" customHeight="1" x14ac:dyDescent="0.25">
      <c r="A110" s="3">
        <v>108</v>
      </c>
      <c r="B110" s="189"/>
      <c r="C110" s="191" t="s">
        <v>114</v>
      </c>
      <c r="D110" s="192"/>
      <c r="E110" s="12">
        <f>SUM(E104:E109)</f>
        <v>0</v>
      </c>
      <c r="F110" s="12">
        <f t="shared" ref="F110:AE110" si="77">SUM(F104:F109)</f>
        <v>0</v>
      </c>
      <c r="G110" s="12">
        <f t="shared" si="77"/>
        <v>0</v>
      </c>
      <c r="H110" s="12">
        <f t="shared" si="77"/>
        <v>0</v>
      </c>
      <c r="I110" s="12">
        <f t="shared" si="77"/>
        <v>0</v>
      </c>
      <c r="J110" s="12">
        <f t="shared" si="77"/>
        <v>0</v>
      </c>
      <c r="K110" s="12">
        <f t="shared" si="77"/>
        <v>0</v>
      </c>
      <c r="L110" s="12">
        <f t="shared" si="77"/>
        <v>0</v>
      </c>
      <c r="M110" s="12">
        <f t="shared" si="77"/>
        <v>0</v>
      </c>
      <c r="N110" s="12">
        <f t="shared" si="77"/>
        <v>0</v>
      </c>
      <c r="O110" s="12">
        <f t="shared" si="77"/>
        <v>0</v>
      </c>
      <c r="P110" s="12">
        <f t="shared" si="77"/>
        <v>0</v>
      </c>
      <c r="Q110" s="12">
        <f t="shared" si="77"/>
        <v>0</v>
      </c>
      <c r="R110" s="12">
        <f t="shared" si="77"/>
        <v>0</v>
      </c>
      <c r="S110" s="12">
        <f t="shared" si="77"/>
        <v>0</v>
      </c>
      <c r="T110" s="12">
        <f t="shared" si="77"/>
        <v>0</v>
      </c>
      <c r="U110" s="12">
        <f t="shared" si="77"/>
        <v>0</v>
      </c>
      <c r="V110" s="12">
        <f t="shared" si="77"/>
        <v>0</v>
      </c>
      <c r="W110" s="12">
        <f t="shared" si="77"/>
        <v>0</v>
      </c>
      <c r="X110" s="12">
        <f t="shared" si="77"/>
        <v>0</v>
      </c>
      <c r="Y110" s="12">
        <f t="shared" si="77"/>
        <v>0</v>
      </c>
      <c r="Z110" s="12">
        <f t="shared" si="77"/>
        <v>0</v>
      </c>
      <c r="AA110" s="12">
        <f t="shared" si="77"/>
        <v>0</v>
      </c>
      <c r="AB110" s="12">
        <f t="shared" si="77"/>
        <v>0</v>
      </c>
      <c r="AC110" s="12">
        <f t="shared" si="77"/>
        <v>0</v>
      </c>
      <c r="AD110" s="12">
        <f t="shared" si="77"/>
        <v>0</v>
      </c>
      <c r="AE110" s="12">
        <f t="shared" si="77"/>
        <v>0</v>
      </c>
    </row>
    <row r="111" spans="1:31" ht="15" customHeight="1" outlineLevel="1" x14ac:dyDescent="0.25">
      <c r="A111" s="3">
        <v>109</v>
      </c>
      <c r="B111" s="189"/>
      <c r="C111" s="25" t="s">
        <v>67</v>
      </c>
      <c r="D111" s="30">
        <v>843.1</v>
      </c>
      <c r="E111" s="12"/>
    </row>
    <row r="112" spans="1:31" ht="15" customHeight="1" outlineLevel="1" x14ac:dyDescent="0.25">
      <c r="A112" s="3">
        <v>110</v>
      </c>
      <c r="B112" s="189"/>
      <c r="C112" s="25" t="s">
        <v>68</v>
      </c>
      <c r="D112" s="30">
        <v>843.2</v>
      </c>
      <c r="E112" s="12"/>
    </row>
    <row r="113" spans="1:31" ht="15" customHeight="1" outlineLevel="1" x14ac:dyDescent="0.25">
      <c r="A113" s="3">
        <v>111</v>
      </c>
      <c r="B113" s="189"/>
      <c r="C113" s="25" t="s">
        <v>115</v>
      </c>
      <c r="D113" s="30">
        <v>843.3</v>
      </c>
      <c r="E113" s="12"/>
    </row>
    <row r="114" spans="1:31" ht="15" customHeight="1" outlineLevel="1" x14ac:dyDescent="0.25">
      <c r="A114" s="3">
        <v>112</v>
      </c>
      <c r="B114" s="189"/>
      <c r="C114" s="25" t="s">
        <v>108</v>
      </c>
      <c r="D114" s="30">
        <v>843.4</v>
      </c>
      <c r="E114" s="12"/>
    </row>
    <row r="115" spans="1:31" ht="15" customHeight="1" outlineLevel="1" x14ac:dyDescent="0.25">
      <c r="A115" s="3">
        <v>113</v>
      </c>
      <c r="B115" s="189"/>
      <c r="C115" s="25" t="s">
        <v>116</v>
      </c>
      <c r="D115" s="30">
        <v>843.5</v>
      </c>
      <c r="E115" s="12"/>
    </row>
    <row r="116" spans="1:31" ht="15" customHeight="1" outlineLevel="1" x14ac:dyDescent="0.25">
      <c r="A116" s="3">
        <v>114</v>
      </c>
      <c r="B116" s="189"/>
      <c r="C116" s="25" t="s">
        <v>117</v>
      </c>
      <c r="D116" s="30">
        <v>843.6</v>
      </c>
      <c r="E116" s="12"/>
    </row>
    <row r="117" spans="1:31" ht="15" customHeight="1" outlineLevel="1" x14ac:dyDescent="0.25">
      <c r="A117" s="3">
        <v>115</v>
      </c>
      <c r="B117" s="189"/>
      <c r="C117" s="25" t="s">
        <v>118</v>
      </c>
      <c r="D117" s="30">
        <v>843.7</v>
      </c>
      <c r="E117" s="12"/>
    </row>
    <row r="118" spans="1:31" ht="15" customHeight="1" outlineLevel="1" x14ac:dyDescent="0.25">
      <c r="A118" s="3">
        <v>116</v>
      </c>
      <c r="B118" s="189"/>
      <c r="C118" s="25" t="s">
        <v>119</v>
      </c>
      <c r="D118" s="30">
        <v>843.8</v>
      </c>
      <c r="E118" s="12"/>
    </row>
    <row r="119" spans="1:31" ht="15" customHeight="1" outlineLevel="1" x14ac:dyDescent="0.25">
      <c r="A119" s="3">
        <v>117</v>
      </c>
      <c r="B119" s="189"/>
      <c r="C119" s="25" t="s">
        <v>109</v>
      </c>
      <c r="D119" s="30">
        <v>843.9</v>
      </c>
      <c r="E119" s="12"/>
    </row>
    <row r="120" spans="1:31" ht="15" customHeight="1" x14ac:dyDescent="0.25">
      <c r="A120" s="3">
        <v>118</v>
      </c>
      <c r="B120" s="189"/>
      <c r="C120" s="191" t="s">
        <v>120</v>
      </c>
      <c r="D120" s="192"/>
      <c r="E120" s="12">
        <f>SUM(E111:E119)</f>
        <v>0</v>
      </c>
      <c r="F120" s="12">
        <f t="shared" ref="F120:AE120" si="78">SUM(F111:F119)</f>
        <v>0</v>
      </c>
      <c r="G120" s="12">
        <f t="shared" si="78"/>
        <v>0</v>
      </c>
      <c r="H120" s="12">
        <f t="shared" si="78"/>
        <v>0</v>
      </c>
      <c r="I120" s="12">
        <f t="shared" si="78"/>
        <v>0</v>
      </c>
      <c r="J120" s="12">
        <f t="shared" si="78"/>
        <v>0</v>
      </c>
      <c r="K120" s="12">
        <f t="shared" si="78"/>
        <v>0</v>
      </c>
      <c r="L120" s="12">
        <f t="shared" si="78"/>
        <v>0</v>
      </c>
      <c r="M120" s="12">
        <f t="shared" si="78"/>
        <v>0</v>
      </c>
      <c r="N120" s="12">
        <f t="shared" si="78"/>
        <v>0</v>
      </c>
      <c r="O120" s="12">
        <f t="shared" si="78"/>
        <v>0</v>
      </c>
      <c r="P120" s="12">
        <f t="shared" si="78"/>
        <v>0</v>
      </c>
      <c r="Q120" s="12">
        <f t="shared" si="78"/>
        <v>0</v>
      </c>
      <c r="R120" s="12">
        <f t="shared" si="78"/>
        <v>0</v>
      </c>
      <c r="S120" s="12">
        <f t="shared" si="78"/>
        <v>0</v>
      </c>
      <c r="T120" s="12">
        <f t="shared" si="78"/>
        <v>0</v>
      </c>
      <c r="U120" s="12">
        <f t="shared" si="78"/>
        <v>0</v>
      </c>
      <c r="V120" s="12">
        <f t="shared" si="78"/>
        <v>0</v>
      </c>
      <c r="W120" s="12">
        <f t="shared" si="78"/>
        <v>0</v>
      </c>
      <c r="X120" s="12">
        <f t="shared" si="78"/>
        <v>0</v>
      </c>
      <c r="Y120" s="12">
        <f t="shared" si="78"/>
        <v>0</v>
      </c>
      <c r="Z120" s="12">
        <f t="shared" si="78"/>
        <v>0</v>
      </c>
      <c r="AA120" s="12">
        <f t="shared" si="78"/>
        <v>0</v>
      </c>
      <c r="AB120" s="12">
        <f t="shared" si="78"/>
        <v>0</v>
      </c>
      <c r="AC120" s="12">
        <f t="shared" si="78"/>
        <v>0</v>
      </c>
      <c r="AD120" s="12">
        <f t="shared" si="78"/>
        <v>0</v>
      </c>
      <c r="AE120" s="12">
        <f t="shared" si="78"/>
        <v>0</v>
      </c>
    </row>
    <row r="121" spans="1:31" ht="15" customHeight="1" x14ac:dyDescent="0.25">
      <c r="A121" s="3">
        <v>119</v>
      </c>
      <c r="B121" s="190" t="s">
        <v>121</v>
      </c>
      <c r="C121" s="190"/>
      <c r="D121" s="190"/>
      <c r="E121" s="12">
        <f>E94+E103+E110+E120</f>
        <v>0</v>
      </c>
      <c r="F121" s="12">
        <f t="shared" ref="F121:AE121" si="79">F94+F103+F110+F120</f>
        <v>0</v>
      </c>
      <c r="G121" s="12">
        <f t="shared" si="79"/>
        <v>0</v>
      </c>
      <c r="H121" s="12">
        <f t="shared" si="79"/>
        <v>0</v>
      </c>
      <c r="I121" s="12">
        <f t="shared" si="79"/>
        <v>0</v>
      </c>
      <c r="J121" s="12">
        <f t="shared" si="79"/>
        <v>0</v>
      </c>
      <c r="K121" s="12">
        <f t="shared" si="79"/>
        <v>0</v>
      </c>
      <c r="L121" s="12">
        <f t="shared" si="79"/>
        <v>0</v>
      </c>
      <c r="M121" s="12">
        <f t="shared" si="79"/>
        <v>0</v>
      </c>
      <c r="N121" s="12">
        <f t="shared" si="79"/>
        <v>0</v>
      </c>
      <c r="O121" s="12">
        <f t="shared" si="79"/>
        <v>0</v>
      </c>
      <c r="P121" s="12">
        <f t="shared" si="79"/>
        <v>0</v>
      </c>
      <c r="Q121" s="12">
        <f t="shared" si="79"/>
        <v>0</v>
      </c>
      <c r="R121" s="12">
        <f t="shared" si="79"/>
        <v>0</v>
      </c>
      <c r="S121" s="12">
        <f t="shared" si="79"/>
        <v>0</v>
      </c>
      <c r="T121" s="12">
        <f t="shared" si="79"/>
        <v>0</v>
      </c>
      <c r="U121" s="12">
        <f t="shared" si="79"/>
        <v>0</v>
      </c>
      <c r="V121" s="12">
        <f t="shared" si="79"/>
        <v>0</v>
      </c>
      <c r="W121" s="12">
        <f t="shared" si="79"/>
        <v>0</v>
      </c>
      <c r="X121" s="12">
        <f t="shared" si="79"/>
        <v>0</v>
      </c>
      <c r="Y121" s="12">
        <f t="shared" si="79"/>
        <v>0</v>
      </c>
      <c r="Z121" s="12">
        <f t="shared" si="79"/>
        <v>0</v>
      </c>
      <c r="AA121" s="12">
        <f t="shared" si="79"/>
        <v>0</v>
      </c>
      <c r="AB121" s="12">
        <f t="shared" si="79"/>
        <v>0</v>
      </c>
      <c r="AC121" s="12">
        <f t="shared" si="79"/>
        <v>0</v>
      </c>
      <c r="AD121" s="12">
        <f t="shared" si="79"/>
        <v>0</v>
      </c>
      <c r="AE121" s="12">
        <f t="shared" si="79"/>
        <v>0</v>
      </c>
    </row>
    <row r="122" spans="1:31" ht="15" customHeight="1" outlineLevel="1" x14ac:dyDescent="0.25">
      <c r="A122" s="3">
        <v>120</v>
      </c>
      <c r="B122" s="168" t="s">
        <v>122</v>
      </c>
      <c r="C122" s="24" t="s">
        <v>92</v>
      </c>
      <c r="D122" s="32">
        <v>850</v>
      </c>
      <c r="E122" s="12"/>
    </row>
    <row r="123" spans="1:31" ht="15" customHeight="1" outlineLevel="1" x14ac:dyDescent="0.25">
      <c r="A123" s="3">
        <v>121</v>
      </c>
      <c r="B123" s="169"/>
      <c r="C123" s="31" t="s">
        <v>123</v>
      </c>
      <c r="D123" s="28">
        <v>851</v>
      </c>
      <c r="E123" s="12"/>
    </row>
    <row r="124" spans="1:31" ht="15" customHeight="1" outlineLevel="1" x14ac:dyDescent="0.25">
      <c r="A124" s="3">
        <v>122</v>
      </c>
      <c r="B124" s="169"/>
      <c r="C124" s="31" t="s">
        <v>124</v>
      </c>
      <c r="D124" s="28">
        <v>852</v>
      </c>
      <c r="E124" s="12"/>
    </row>
    <row r="125" spans="1:31" ht="15" customHeight="1" outlineLevel="1" x14ac:dyDescent="0.25">
      <c r="A125" s="3">
        <v>123</v>
      </c>
      <c r="B125" s="169"/>
      <c r="C125" s="31" t="s">
        <v>125</v>
      </c>
      <c r="D125" s="28">
        <v>853</v>
      </c>
      <c r="E125" s="12"/>
    </row>
    <row r="126" spans="1:31" ht="15" customHeight="1" outlineLevel="1" x14ac:dyDescent="0.25">
      <c r="A126" s="3">
        <v>124</v>
      </c>
      <c r="B126" s="169"/>
      <c r="C126" s="31" t="s">
        <v>126</v>
      </c>
      <c r="D126" s="28">
        <v>854</v>
      </c>
      <c r="E126" s="12"/>
    </row>
    <row r="127" spans="1:31" ht="15" customHeight="1" outlineLevel="1" x14ac:dyDescent="0.25">
      <c r="A127" s="3">
        <v>125</v>
      </c>
      <c r="B127" s="169"/>
      <c r="C127" s="31" t="s">
        <v>127</v>
      </c>
      <c r="D127" s="28">
        <v>855</v>
      </c>
      <c r="E127" s="12"/>
    </row>
    <row r="128" spans="1:31" ht="15" customHeight="1" outlineLevel="1" x14ac:dyDescent="0.25">
      <c r="A128" s="3">
        <v>126</v>
      </c>
      <c r="B128" s="169"/>
      <c r="C128" s="31" t="s">
        <v>128</v>
      </c>
      <c r="D128" s="28">
        <v>856</v>
      </c>
      <c r="E128" s="12"/>
    </row>
    <row r="129" spans="1:31" ht="15" customHeight="1" outlineLevel="1" x14ac:dyDescent="0.25">
      <c r="A129" s="3">
        <v>127</v>
      </c>
      <c r="B129" s="169"/>
      <c r="C129" s="31" t="s">
        <v>98</v>
      </c>
      <c r="D129" s="28">
        <v>857</v>
      </c>
      <c r="E129" s="12"/>
    </row>
    <row r="130" spans="1:31" ht="15" customHeight="1" outlineLevel="1" x14ac:dyDescent="0.25">
      <c r="A130" s="3">
        <v>128</v>
      </c>
      <c r="B130" s="169"/>
      <c r="C130" s="31" t="s">
        <v>129</v>
      </c>
      <c r="D130" s="28">
        <v>858</v>
      </c>
      <c r="E130" s="12"/>
    </row>
    <row r="131" spans="1:31" ht="15" customHeight="1" outlineLevel="1" x14ac:dyDescent="0.25">
      <c r="A131" s="3">
        <v>129</v>
      </c>
      <c r="B131" s="169"/>
      <c r="C131" s="31" t="s">
        <v>101</v>
      </c>
      <c r="D131" s="28">
        <v>859</v>
      </c>
      <c r="E131" s="12"/>
    </row>
    <row r="132" spans="1:31" ht="15" customHeight="1" outlineLevel="1" x14ac:dyDescent="0.25">
      <c r="A132" s="3">
        <v>130</v>
      </c>
      <c r="B132" s="169"/>
      <c r="C132" s="31" t="s">
        <v>66</v>
      </c>
      <c r="D132" s="28">
        <v>860</v>
      </c>
      <c r="E132" s="12"/>
    </row>
    <row r="133" spans="1:31" ht="15" customHeight="1" x14ac:dyDescent="0.25">
      <c r="A133" s="3">
        <v>131</v>
      </c>
      <c r="B133" s="169"/>
      <c r="C133" s="191" t="s">
        <v>485</v>
      </c>
      <c r="D133" s="192"/>
      <c r="E133" s="12">
        <f>SUM(E122:E132)</f>
        <v>0</v>
      </c>
      <c r="F133" s="12">
        <f t="shared" ref="F133:AE133" si="80">SUM(F122:F132)</f>
        <v>0</v>
      </c>
      <c r="G133" s="12">
        <f t="shared" si="80"/>
        <v>0</v>
      </c>
      <c r="H133" s="12">
        <f t="shared" si="80"/>
        <v>0</v>
      </c>
      <c r="I133" s="12">
        <f t="shared" si="80"/>
        <v>0</v>
      </c>
      <c r="J133" s="12">
        <f t="shared" si="80"/>
        <v>0</v>
      </c>
      <c r="K133" s="12">
        <f t="shared" si="80"/>
        <v>0</v>
      </c>
      <c r="L133" s="12">
        <f t="shared" si="80"/>
        <v>0</v>
      </c>
      <c r="M133" s="12">
        <f t="shared" si="80"/>
        <v>0</v>
      </c>
      <c r="N133" s="12">
        <f t="shared" si="80"/>
        <v>0</v>
      </c>
      <c r="O133" s="12">
        <f t="shared" si="80"/>
        <v>0</v>
      </c>
      <c r="P133" s="12">
        <f t="shared" si="80"/>
        <v>0</v>
      </c>
      <c r="Q133" s="12">
        <f t="shared" si="80"/>
        <v>0</v>
      </c>
      <c r="R133" s="12">
        <f t="shared" si="80"/>
        <v>0</v>
      </c>
      <c r="S133" s="12">
        <f t="shared" si="80"/>
        <v>0</v>
      </c>
      <c r="T133" s="12">
        <f t="shared" si="80"/>
        <v>0</v>
      </c>
      <c r="U133" s="12">
        <f t="shared" si="80"/>
        <v>0</v>
      </c>
      <c r="V133" s="12">
        <f t="shared" si="80"/>
        <v>0</v>
      </c>
      <c r="W133" s="12">
        <f t="shared" si="80"/>
        <v>0</v>
      </c>
      <c r="X133" s="12">
        <f t="shared" si="80"/>
        <v>0</v>
      </c>
      <c r="Y133" s="12">
        <f t="shared" si="80"/>
        <v>0</v>
      </c>
      <c r="Z133" s="12">
        <f t="shared" si="80"/>
        <v>0</v>
      </c>
      <c r="AA133" s="12">
        <f t="shared" si="80"/>
        <v>0</v>
      </c>
      <c r="AB133" s="12">
        <f t="shared" si="80"/>
        <v>0</v>
      </c>
      <c r="AC133" s="12">
        <f t="shared" si="80"/>
        <v>0</v>
      </c>
      <c r="AD133" s="12">
        <f t="shared" si="80"/>
        <v>0</v>
      </c>
      <c r="AE133" s="12">
        <f t="shared" si="80"/>
        <v>0</v>
      </c>
    </row>
    <row r="134" spans="1:31" ht="15" customHeight="1" outlineLevel="1" x14ac:dyDescent="0.25">
      <c r="A134" s="3">
        <v>132</v>
      </c>
      <c r="B134" s="169"/>
      <c r="C134" s="24" t="s">
        <v>67</v>
      </c>
      <c r="D134" s="32">
        <v>861</v>
      </c>
      <c r="E134" s="12"/>
    </row>
    <row r="135" spans="1:31" ht="15" customHeight="1" outlineLevel="1" x14ac:dyDescent="0.25">
      <c r="A135" s="3">
        <v>133</v>
      </c>
      <c r="B135" s="169"/>
      <c r="C135" s="31" t="s">
        <v>68</v>
      </c>
      <c r="D135" s="28">
        <v>862</v>
      </c>
      <c r="E135" s="12"/>
    </row>
    <row r="136" spans="1:31" ht="15" customHeight="1" outlineLevel="1" x14ac:dyDescent="0.25">
      <c r="A136" s="3">
        <v>134</v>
      </c>
      <c r="B136" s="169"/>
      <c r="C136" s="31" t="s">
        <v>131</v>
      </c>
      <c r="D136" s="28">
        <v>863</v>
      </c>
      <c r="E136" s="12"/>
    </row>
    <row r="137" spans="1:31" ht="15" customHeight="1" outlineLevel="1" x14ac:dyDescent="0.25">
      <c r="A137" s="3">
        <v>135</v>
      </c>
      <c r="B137" s="169"/>
      <c r="C137" s="31" t="s">
        <v>106</v>
      </c>
      <c r="D137" s="28">
        <v>864</v>
      </c>
      <c r="E137" s="12"/>
    </row>
    <row r="138" spans="1:31" ht="15" customHeight="1" outlineLevel="1" x14ac:dyDescent="0.25">
      <c r="A138" s="3">
        <v>136</v>
      </c>
      <c r="B138" s="169"/>
      <c r="C138" s="31" t="s">
        <v>107</v>
      </c>
      <c r="D138" s="28">
        <v>865</v>
      </c>
      <c r="E138" s="12"/>
    </row>
    <row r="139" spans="1:31" ht="15" customHeight="1" outlineLevel="1" x14ac:dyDescent="0.25">
      <c r="A139" s="3">
        <v>137</v>
      </c>
      <c r="B139" s="169"/>
      <c r="C139" s="31" t="s">
        <v>132</v>
      </c>
      <c r="D139" s="28">
        <v>866</v>
      </c>
      <c r="E139" s="12"/>
    </row>
    <row r="140" spans="1:31" ht="15" customHeight="1" outlineLevel="1" x14ac:dyDescent="0.25">
      <c r="A140" s="3">
        <v>138</v>
      </c>
      <c r="B140" s="169"/>
      <c r="C140" s="31" t="s">
        <v>109</v>
      </c>
      <c r="D140" s="28">
        <v>867</v>
      </c>
      <c r="E140" s="12"/>
    </row>
    <row r="141" spans="1:31" ht="15" customHeight="1" outlineLevel="1" x14ac:dyDescent="0.25">
      <c r="A141" s="3">
        <v>139</v>
      </c>
      <c r="B141" s="169"/>
      <c r="C141" s="31" t="s">
        <v>92</v>
      </c>
      <c r="D141" s="28">
        <v>870</v>
      </c>
      <c r="E141" s="12">
        <v>2880277.23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-245992.69</v>
      </c>
      <c r="M141" s="12">
        <v>0</v>
      </c>
      <c r="N141" s="12">
        <v>0</v>
      </c>
      <c r="O141" s="12">
        <v>0</v>
      </c>
      <c r="P141" s="12">
        <v>0</v>
      </c>
      <c r="Q141" s="12">
        <f t="shared" ref="Q141" si="81">SUM(F141:P141)</f>
        <v>-245992.69</v>
      </c>
      <c r="R141" s="12">
        <v>0</v>
      </c>
      <c r="S141" s="12">
        <v>137795.897062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3391.1604211755898</v>
      </c>
      <c r="AA141" s="106">
        <f t="shared" ref="AA141" si="82">SUM(R141:Z141)</f>
        <v>141187.05748317559</v>
      </c>
      <c r="AB141" s="106">
        <f t="shared" ref="AB141" si="83">Q141+AA141</f>
        <v>-104805.63251682441</v>
      </c>
      <c r="AC141" s="106">
        <f t="shared" ref="AC141" si="84">E141+AB141</f>
        <v>2775471.5974831758</v>
      </c>
      <c r="AE141" s="106">
        <f t="shared" ref="AE141" si="85">AC141+AD141</f>
        <v>2775471.5974831758</v>
      </c>
    </row>
    <row r="142" spans="1:31" ht="15" customHeight="1" x14ac:dyDescent="0.25">
      <c r="A142" s="3">
        <v>140</v>
      </c>
      <c r="B142" s="182"/>
      <c r="C142" s="191" t="s">
        <v>133</v>
      </c>
      <c r="D142" s="192"/>
      <c r="E142" s="12">
        <f>SUM(E134:E141)</f>
        <v>2880277.23</v>
      </c>
      <c r="F142" s="12">
        <f t="shared" ref="F142:AE142" si="86">SUM(F134:F141)</f>
        <v>0</v>
      </c>
      <c r="G142" s="12">
        <f t="shared" si="86"/>
        <v>0</v>
      </c>
      <c r="H142" s="12">
        <f t="shared" si="86"/>
        <v>0</v>
      </c>
      <c r="I142" s="12">
        <f t="shared" si="86"/>
        <v>0</v>
      </c>
      <c r="J142" s="12">
        <f t="shared" si="86"/>
        <v>0</v>
      </c>
      <c r="K142" s="12">
        <f t="shared" si="86"/>
        <v>0</v>
      </c>
      <c r="L142" s="12">
        <f t="shared" si="86"/>
        <v>-245992.69</v>
      </c>
      <c r="M142" s="12">
        <f t="shared" si="86"/>
        <v>0</v>
      </c>
      <c r="N142" s="12">
        <f t="shared" si="86"/>
        <v>0</v>
      </c>
      <c r="O142" s="12">
        <f t="shared" si="86"/>
        <v>0</v>
      </c>
      <c r="P142" s="12">
        <f t="shared" si="86"/>
        <v>0</v>
      </c>
      <c r="Q142" s="12">
        <f t="shared" si="86"/>
        <v>-245992.69</v>
      </c>
      <c r="R142" s="12">
        <f t="shared" si="86"/>
        <v>0</v>
      </c>
      <c r="S142" s="12">
        <f t="shared" si="86"/>
        <v>137795.897062</v>
      </c>
      <c r="T142" s="12">
        <f t="shared" si="86"/>
        <v>0</v>
      </c>
      <c r="U142" s="12">
        <f t="shared" si="86"/>
        <v>0</v>
      </c>
      <c r="V142" s="12">
        <f t="shared" si="86"/>
        <v>0</v>
      </c>
      <c r="W142" s="12">
        <f t="shared" si="86"/>
        <v>0</v>
      </c>
      <c r="X142" s="12">
        <f t="shared" si="86"/>
        <v>0</v>
      </c>
      <c r="Y142" s="12">
        <f t="shared" si="86"/>
        <v>0</v>
      </c>
      <c r="Z142" s="12">
        <f t="shared" si="86"/>
        <v>3391.1604211755898</v>
      </c>
      <c r="AA142" s="12">
        <f t="shared" si="86"/>
        <v>141187.05748317559</v>
      </c>
      <c r="AB142" s="12">
        <f t="shared" si="86"/>
        <v>-104805.63251682441</v>
      </c>
      <c r="AC142" s="12">
        <f t="shared" si="86"/>
        <v>2775471.5974831758</v>
      </c>
      <c r="AD142" s="12">
        <f t="shared" si="86"/>
        <v>0</v>
      </c>
      <c r="AE142" s="12">
        <f t="shared" si="86"/>
        <v>2775471.5974831758</v>
      </c>
    </row>
    <row r="143" spans="1:31" ht="15" customHeight="1" x14ac:dyDescent="0.25">
      <c r="A143" s="3">
        <v>141</v>
      </c>
      <c r="B143" s="190" t="s">
        <v>134</v>
      </c>
      <c r="C143" s="190"/>
      <c r="D143" s="190"/>
      <c r="E143" s="12">
        <f>E133+E142</f>
        <v>2880277.23</v>
      </c>
      <c r="F143" s="12">
        <f t="shared" ref="F143:AE143" si="87">F133+F142</f>
        <v>0</v>
      </c>
      <c r="G143" s="12">
        <f t="shared" si="87"/>
        <v>0</v>
      </c>
      <c r="H143" s="12">
        <f t="shared" si="87"/>
        <v>0</v>
      </c>
      <c r="I143" s="12">
        <f t="shared" si="87"/>
        <v>0</v>
      </c>
      <c r="J143" s="12">
        <f t="shared" si="87"/>
        <v>0</v>
      </c>
      <c r="K143" s="12">
        <f t="shared" si="87"/>
        <v>0</v>
      </c>
      <c r="L143" s="12">
        <f t="shared" si="87"/>
        <v>-245992.69</v>
      </c>
      <c r="M143" s="12">
        <f t="shared" si="87"/>
        <v>0</v>
      </c>
      <c r="N143" s="12">
        <f t="shared" si="87"/>
        <v>0</v>
      </c>
      <c r="O143" s="12">
        <f t="shared" si="87"/>
        <v>0</v>
      </c>
      <c r="P143" s="12">
        <f t="shared" si="87"/>
        <v>0</v>
      </c>
      <c r="Q143" s="12">
        <f t="shared" si="87"/>
        <v>-245992.69</v>
      </c>
      <c r="R143" s="12">
        <f t="shared" si="87"/>
        <v>0</v>
      </c>
      <c r="S143" s="12">
        <f t="shared" si="87"/>
        <v>137795.897062</v>
      </c>
      <c r="T143" s="12">
        <f t="shared" si="87"/>
        <v>0</v>
      </c>
      <c r="U143" s="12">
        <f t="shared" si="87"/>
        <v>0</v>
      </c>
      <c r="V143" s="12">
        <f t="shared" si="87"/>
        <v>0</v>
      </c>
      <c r="W143" s="12">
        <f t="shared" si="87"/>
        <v>0</v>
      </c>
      <c r="X143" s="12">
        <f t="shared" si="87"/>
        <v>0</v>
      </c>
      <c r="Y143" s="12">
        <f t="shared" si="87"/>
        <v>0</v>
      </c>
      <c r="Z143" s="12">
        <f t="shared" si="87"/>
        <v>3391.1604211755898</v>
      </c>
      <c r="AA143" s="12">
        <f t="shared" si="87"/>
        <v>141187.05748317559</v>
      </c>
      <c r="AB143" s="12">
        <f t="shared" si="87"/>
        <v>-104805.63251682441</v>
      </c>
      <c r="AC143" s="12">
        <f t="shared" si="87"/>
        <v>2775471.5974831758</v>
      </c>
      <c r="AD143" s="12">
        <f t="shared" si="87"/>
        <v>0</v>
      </c>
      <c r="AE143" s="12">
        <f t="shared" si="87"/>
        <v>2775471.5974831758</v>
      </c>
    </row>
    <row r="144" spans="1:31" ht="15" customHeight="1" outlineLevel="1" x14ac:dyDescent="0.25">
      <c r="A144" s="3">
        <v>142</v>
      </c>
      <c r="B144" s="168" t="s">
        <v>135</v>
      </c>
      <c r="C144" s="13" t="s">
        <v>136</v>
      </c>
      <c r="D144" s="22">
        <v>871</v>
      </c>
      <c r="E144" s="12">
        <v>229323.69999999998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11.099399999999999</v>
      </c>
      <c r="L144" s="12">
        <v>-18626.41</v>
      </c>
      <c r="M144" s="12">
        <v>0</v>
      </c>
      <c r="N144" s="12">
        <v>0</v>
      </c>
      <c r="O144" s="12">
        <v>0</v>
      </c>
      <c r="P144" s="12">
        <v>0</v>
      </c>
      <c r="Q144" s="12">
        <f t="shared" ref="Q144:Q145" si="88">SUM(F144:P144)</f>
        <v>-18615.310600000001</v>
      </c>
      <c r="R144" s="12">
        <v>0</v>
      </c>
      <c r="S144" s="12">
        <v>11964.020299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70.382162419211369</v>
      </c>
      <c r="AA144" s="106">
        <f t="shared" ref="AA144:AA145" si="89">SUM(R144:Z144)</f>
        <v>12034.402461419211</v>
      </c>
      <c r="AB144" s="106">
        <f t="shared" ref="AB144:AB145" si="90">Q144+AA144</f>
        <v>-6580.9081385807895</v>
      </c>
      <c r="AC144" s="106">
        <f t="shared" ref="AC144:AC145" si="91">E144+AB144</f>
        <v>222742.79186141919</v>
      </c>
      <c r="AE144" s="106">
        <f t="shared" ref="AE144:AE145" si="92">AC144+AD144</f>
        <v>222742.79186141919</v>
      </c>
    </row>
    <row r="145" spans="1:31" ht="15" customHeight="1" outlineLevel="1" x14ac:dyDescent="0.25">
      <c r="A145" s="3">
        <v>143</v>
      </c>
      <c r="B145" s="169"/>
      <c r="C145" s="13" t="s">
        <v>125</v>
      </c>
      <c r="D145" s="22">
        <v>872</v>
      </c>
      <c r="E145" s="12">
        <v>74444.14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262.92</v>
      </c>
      <c r="L145" s="12">
        <v>-2458.2199999999998</v>
      </c>
      <c r="M145" s="12">
        <v>0</v>
      </c>
      <c r="N145" s="12">
        <v>0</v>
      </c>
      <c r="O145" s="12">
        <v>0</v>
      </c>
      <c r="P145" s="12">
        <v>0</v>
      </c>
      <c r="Q145" s="12">
        <f t="shared" si="88"/>
        <v>-2195.2999999999997</v>
      </c>
      <c r="R145" s="12">
        <v>0</v>
      </c>
      <c r="S145" s="12">
        <v>2450.6589350000004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437.76414708425301</v>
      </c>
      <c r="AA145" s="106">
        <f t="shared" si="89"/>
        <v>2888.4230820842536</v>
      </c>
      <c r="AB145" s="106">
        <f t="shared" si="90"/>
        <v>693.12308208425384</v>
      </c>
      <c r="AC145" s="106">
        <f t="shared" si="91"/>
        <v>75137.263082084246</v>
      </c>
      <c r="AE145" s="106">
        <f t="shared" si="92"/>
        <v>75137.263082084246</v>
      </c>
    </row>
    <row r="146" spans="1:31" ht="15" customHeight="1" outlineLevel="1" x14ac:dyDescent="0.25">
      <c r="A146" s="3">
        <v>144</v>
      </c>
      <c r="B146" s="169"/>
      <c r="C146" s="13" t="s">
        <v>137</v>
      </c>
      <c r="D146" s="22">
        <v>873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31" ht="15" customHeight="1" outlineLevel="1" x14ac:dyDescent="0.25">
      <c r="A147" s="3">
        <v>145</v>
      </c>
      <c r="B147" s="169"/>
      <c r="C147" s="13" t="s">
        <v>138</v>
      </c>
      <c r="D147" s="22">
        <v>874</v>
      </c>
      <c r="E147" s="12">
        <v>3251427.07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13931.5461</v>
      </c>
      <c r="L147" s="12">
        <v>-9449.89</v>
      </c>
      <c r="M147" s="12">
        <v>0</v>
      </c>
      <c r="N147" s="12">
        <v>0</v>
      </c>
      <c r="O147" s="12">
        <v>0</v>
      </c>
      <c r="P147" s="12">
        <v>0</v>
      </c>
      <c r="Q147" s="12">
        <f t="shared" ref="Q147:Q165" si="93">SUM(F147:P147)</f>
        <v>4481.6561000000002</v>
      </c>
      <c r="R147" s="12">
        <v>0</v>
      </c>
      <c r="S147" s="12">
        <v>115081.82205100001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14528.668431905906</v>
      </c>
      <c r="AA147" s="106">
        <f t="shared" ref="AA147:AA154" si="94">SUM(R147:Z147)</f>
        <v>129610.49048290591</v>
      </c>
      <c r="AB147" s="106">
        <f t="shared" ref="AB147:AB154" si="95">Q147+AA147</f>
        <v>134092.1465829059</v>
      </c>
      <c r="AC147" s="106">
        <f t="shared" ref="AC147:AC154" si="96">E147+AB147</f>
        <v>3385519.2165829055</v>
      </c>
      <c r="AE147" s="106">
        <f t="shared" ref="AE147:AE154" si="97">AC147+AD147</f>
        <v>3385519.2165829055</v>
      </c>
    </row>
    <row r="148" spans="1:31" ht="15" customHeight="1" outlineLevel="1" x14ac:dyDescent="0.25">
      <c r="A148" s="3">
        <v>146</v>
      </c>
      <c r="B148" s="169"/>
      <c r="C148" s="13" t="s">
        <v>139</v>
      </c>
      <c r="D148" s="22">
        <v>875</v>
      </c>
      <c r="E148" s="12">
        <v>593850.21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2629.4915999999998</v>
      </c>
      <c r="L148" s="12">
        <v>-11.42</v>
      </c>
      <c r="M148" s="12">
        <v>0</v>
      </c>
      <c r="N148" s="12">
        <v>0</v>
      </c>
      <c r="O148" s="12">
        <v>0</v>
      </c>
      <c r="P148" s="12">
        <v>0</v>
      </c>
      <c r="Q148" s="12">
        <f t="shared" si="93"/>
        <v>2618.0715999999998</v>
      </c>
      <c r="R148" s="12">
        <v>0</v>
      </c>
      <c r="S148" s="12">
        <v>9552.8931020000018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6273.9345376615229</v>
      </c>
      <c r="AA148" s="106">
        <f t="shared" si="94"/>
        <v>15826.827639661526</v>
      </c>
      <c r="AB148" s="106">
        <f t="shared" si="95"/>
        <v>18444.899239661525</v>
      </c>
      <c r="AC148" s="106">
        <f t="shared" si="96"/>
        <v>612295.10923966148</v>
      </c>
      <c r="AE148" s="106">
        <f t="shared" si="97"/>
        <v>612295.10923966148</v>
      </c>
    </row>
    <row r="149" spans="1:31" ht="15" customHeight="1" outlineLevel="1" x14ac:dyDescent="0.25">
      <c r="A149" s="3">
        <v>147</v>
      </c>
      <c r="B149" s="169"/>
      <c r="C149" s="13" t="s">
        <v>140</v>
      </c>
      <c r="D149" s="22">
        <v>876</v>
      </c>
      <c r="E149" s="12">
        <v>601354.73999999987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2262.2226000000001</v>
      </c>
      <c r="L149" s="12">
        <v>-39.53</v>
      </c>
      <c r="M149" s="12">
        <v>0</v>
      </c>
      <c r="N149" s="12">
        <v>0</v>
      </c>
      <c r="O149" s="12">
        <v>0</v>
      </c>
      <c r="P149" s="12">
        <v>0</v>
      </c>
      <c r="Q149" s="12">
        <f t="shared" si="93"/>
        <v>2222.6925999999999</v>
      </c>
      <c r="R149" s="12">
        <v>0</v>
      </c>
      <c r="S149" s="12">
        <v>18902.325108999998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3372.2899251552303</v>
      </c>
      <c r="AA149" s="106">
        <f t="shared" si="94"/>
        <v>22274.615034155227</v>
      </c>
      <c r="AB149" s="106">
        <f t="shared" si="95"/>
        <v>24497.307634155226</v>
      </c>
      <c r="AC149" s="106">
        <f t="shared" si="96"/>
        <v>625852.04763415514</v>
      </c>
      <c r="AE149" s="106">
        <f t="shared" si="97"/>
        <v>625852.04763415514</v>
      </c>
    </row>
    <row r="150" spans="1:31" ht="15" customHeight="1" outlineLevel="1" x14ac:dyDescent="0.25">
      <c r="A150" s="3">
        <v>148</v>
      </c>
      <c r="B150" s="169"/>
      <c r="C150" s="13" t="s">
        <v>141</v>
      </c>
      <c r="D150" s="22">
        <v>877</v>
      </c>
      <c r="E150" s="12">
        <v>85000.01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130.63650000000001</v>
      </c>
      <c r="L150" s="12">
        <v>-9.91</v>
      </c>
      <c r="M150" s="12">
        <v>0</v>
      </c>
      <c r="N150" s="12">
        <v>0</v>
      </c>
      <c r="O150" s="12">
        <v>0</v>
      </c>
      <c r="P150" s="12">
        <v>0</v>
      </c>
      <c r="Q150" s="12">
        <f t="shared" si="93"/>
        <v>120.72650000000002</v>
      </c>
      <c r="R150" s="12">
        <v>0</v>
      </c>
      <c r="S150" s="12">
        <v>1960.5691049999998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668.09869053253249</v>
      </c>
      <c r="AA150" s="106">
        <f t="shared" si="94"/>
        <v>2628.6677955325322</v>
      </c>
      <c r="AB150" s="106">
        <f t="shared" si="95"/>
        <v>2749.3942955325324</v>
      </c>
      <c r="AC150" s="106">
        <f t="shared" si="96"/>
        <v>87749.404295532528</v>
      </c>
      <c r="AE150" s="106">
        <f t="shared" si="97"/>
        <v>87749.404295532528</v>
      </c>
    </row>
    <row r="151" spans="1:31" ht="15" customHeight="1" outlineLevel="1" x14ac:dyDescent="0.25">
      <c r="A151" s="3">
        <v>149</v>
      </c>
      <c r="B151" s="169"/>
      <c r="C151" s="13" t="s">
        <v>142</v>
      </c>
      <c r="D151" s="22">
        <v>878</v>
      </c>
      <c r="E151" s="12">
        <v>-218316.13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5380.4507999999996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f t="shared" si="93"/>
        <v>5380.4507999999996</v>
      </c>
      <c r="R151" s="12">
        <v>0</v>
      </c>
      <c r="S151" s="12">
        <v>40166.786040000006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-15549.510617452333</v>
      </c>
      <c r="AA151" s="106">
        <f t="shared" si="94"/>
        <v>24617.275422547675</v>
      </c>
      <c r="AB151" s="106">
        <f t="shared" si="95"/>
        <v>29997.726222547673</v>
      </c>
      <c r="AC151" s="106">
        <f t="shared" si="96"/>
        <v>-188318.40377745233</v>
      </c>
      <c r="AE151" s="106">
        <f t="shared" si="97"/>
        <v>-188318.40377745233</v>
      </c>
    </row>
    <row r="152" spans="1:31" ht="15" customHeight="1" outlineLevel="1" x14ac:dyDescent="0.25">
      <c r="A152" s="3">
        <v>150</v>
      </c>
      <c r="B152" s="169"/>
      <c r="C152" s="13" t="s">
        <v>143</v>
      </c>
      <c r="D152" s="22">
        <v>879</v>
      </c>
      <c r="E152" s="12">
        <v>392583.16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2903.7359999999999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f t="shared" si="93"/>
        <v>2903.7359999999999</v>
      </c>
      <c r="R152" s="12">
        <v>0</v>
      </c>
      <c r="S152" s="12">
        <v>18878.549800000001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519.81816664413202</v>
      </c>
      <c r="AA152" s="106">
        <f t="shared" si="94"/>
        <v>19398.367966644131</v>
      </c>
      <c r="AB152" s="106">
        <f t="shared" si="95"/>
        <v>22302.103966644132</v>
      </c>
      <c r="AC152" s="106">
        <f t="shared" si="96"/>
        <v>414885.26396664412</v>
      </c>
      <c r="AE152" s="106">
        <f t="shared" si="97"/>
        <v>414885.26396664412</v>
      </c>
    </row>
    <row r="153" spans="1:31" ht="15" customHeight="1" outlineLevel="1" x14ac:dyDescent="0.25">
      <c r="A153" s="3">
        <v>151</v>
      </c>
      <c r="B153" s="169"/>
      <c r="C153" s="13" t="s">
        <v>101</v>
      </c>
      <c r="D153" s="22">
        <v>880</v>
      </c>
      <c r="E153" s="12">
        <v>5459121.4300000006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29086.159199999998</v>
      </c>
      <c r="L153" s="12">
        <v>-44121.27</v>
      </c>
      <c r="M153" s="12">
        <v>0</v>
      </c>
      <c r="N153" s="12">
        <v>0</v>
      </c>
      <c r="O153" s="12">
        <v>0</v>
      </c>
      <c r="P153" s="12">
        <v>0</v>
      </c>
      <c r="Q153" s="12">
        <f t="shared" si="93"/>
        <v>-15035.110799999999</v>
      </c>
      <c r="R153" s="12">
        <v>0</v>
      </c>
      <c r="S153" s="12">
        <v>188184.07516000001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27294.855409577787</v>
      </c>
      <c r="AA153" s="106">
        <f t="shared" si="94"/>
        <v>215478.93056957779</v>
      </c>
      <c r="AB153" s="106">
        <f t="shared" si="95"/>
        <v>200443.81976957779</v>
      </c>
      <c r="AC153" s="106">
        <f t="shared" si="96"/>
        <v>5659565.2497695787</v>
      </c>
      <c r="AE153" s="106">
        <f t="shared" si="97"/>
        <v>5659565.2497695787</v>
      </c>
    </row>
    <row r="154" spans="1:31" ht="15" customHeight="1" outlineLevel="1" x14ac:dyDescent="0.25">
      <c r="A154" s="3">
        <v>152</v>
      </c>
      <c r="B154" s="169"/>
      <c r="C154" s="13" t="s">
        <v>66</v>
      </c>
      <c r="D154" s="22">
        <v>881</v>
      </c>
      <c r="E154" s="12">
        <v>216918.48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f t="shared" si="93"/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3299.0742074041755</v>
      </c>
      <c r="AA154" s="106">
        <f t="shared" si="94"/>
        <v>3299.0742074041755</v>
      </c>
      <c r="AB154" s="106">
        <f t="shared" si="95"/>
        <v>3299.0742074041755</v>
      </c>
      <c r="AC154" s="106">
        <f t="shared" si="96"/>
        <v>220217.55420740417</v>
      </c>
      <c r="AE154" s="106">
        <f t="shared" si="97"/>
        <v>220217.55420740417</v>
      </c>
    </row>
    <row r="155" spans="1:31" ht="15" customHeight="1" x14ac:dyDescent="0.25">
      <c r="A155" s="3">
        <v>153</v>
      </c>
      <c r="B155" s="169"/>
      <c r="C155" s="193" t="s">
        <v>144</v>
      </c>
      <c r="D155" s="192"/>
      <c r="E155" s="12">
        <f>SUM(E144:E154)</f>
        <v>10685706.810000001</v>
      </c>
      <c r="F155" s="12">
        <f t="shared" ref="F155:AE155" si="98">SUM(F144:F154)</f>
        <v>0</v>
      </c>
      <c r="G155" s="12">
        <f t="shared" si="98"/>
        <v>0</v>
      </c>
      <c r="H155" s="12">
        <f t="shared" si="98"/>
        <v>0</v>
      </c>
      <c r="I155" s="12">
        <f t="shared" si="98"/>
        <v>0</v>
      </c>
      <c r="J155" s="12">
        <f t="shared" si="98"/>
        <v>0</v>
      </c>
      <c r="K155" s="12">
        <f t="shared" si="98"/>
        <v>56598.262199999997</v>
      </c>
      <c r="L155" s="12">
        <f t="shared" si="98"/>
        <v>-74716.649999999994</v>
      </c>
      <c r="M155" s="12">
        <f t="shared" si="98"/>
        <v>0</v>
      </c>
      <c r="N155" s="12">
        <f t="shared" si="98"/>
        <v>0</v>
      </c>
      <c r="O155" s="12">
        <f t="shared" si="98"/>
        <v>0</v>
      </c>
      <c r="P155" s="12">
        <f t="shared" si="98"/>
        <v>0</v>
      </c>
      <c r="Q155" s="12">
        <f t="shared" si="98"/>
        <v>-18118.387799999997</v>
      </c>
      <c r="R155" s="12">
        <f t="shared" si="98"/>
        <v>0</v>
      </c>
      <c r="S155" s="12">
        <f t="shared" si="98"/>
        <v>407141.69960100006</v>
      </c>
      <c r="T155" s="12">
        <f t="shared" si="98"/>
        <v>0</v>
      </c>
      <c r="U155" s="12">
        <f t="shared" si="98"/>
        <v>0</v>
      </c>
      <c r="V155" s="12">
        <f t="shared" si="98"/>
        <v>0</v>
      </c>
      <c r="W155" s="12">
        <f t="shared" si="98"/>
        <v>0</v>
      </c>
      <c r="X155" s="12">
        <f t="shared" si="98"/>
        <v>0</v>
      </c>
      <c r="Y155" s="12">
        <f t="shared" si="98"/>
        <v>0</v>
      </c>
      <c r="Z155" s="12">
        <f t="shared" si="98"/>
        <v>40915.37506093242</v>
      </c>
      <c r="AA155" s="12">
        <f t="shared" si="98"/>
        <v>448057.07466193242</v>
      </c>
      <c r="AB155" s="12">
        <f t="shared" si="98"/>
        <v>429938.68686193239</v>
      </c>
      <c r="AC155" s="12">
        <f t="shared" si="98"/>
        <v>11115645.496861935</v>
      </c>
      <c r="AD155" s="12">
        <f t="shared" si="98"/>
        <v>0</v>
      </c>
      <c r="AE155" s="12">
        <f t="shared" si="98"/>
        <v>11115645.496861935</v>
      </c>
    </row>
    <row r="156" spans="1:31" ht="15" customHeight="1" outlineLevel="1" x14ac:dyDescent="0.25">
      <c r="A156" s="3">
        <v>154</v>
      </c>
      <c r="B156" s="169"/>
      <c r="C156" s="13" t="s">
        <v>67</v>
      </c>
      <c r="D156" s="22">
        <v>885</v>
      </c>
      <c r="E156" s="12">
        <v>1154263.98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-91083.1</v>
      </c>
      <c r="M156" s="12">
        <v>0</v>
      </c>
      <c r="N156" s="12">
        <v>0</v>
      </c>
      <c r="O156" s="12">
        <v>0</v>
      </c>
      <c r="P156" s="12">
        <v>0</v>
      </c>
      <c r="Q156" s="12">
        <f t="shared" si="93"/>
        <v>-91083.1</v>
      </c>
      <c r="R156" s="12">
        <v>0</v>
      </c>
      <c r="S156" s="12">
        <v>58677.235556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851.9369802907969</v>
      </c>
      <c r="AA156" s="106">
        <f t="shared" ref="AA156:AA165" si="99">SUM(R156:Z156)</f>
        <v>59529.172536290796</v>
      </c>
      <c r="AB156" s="106">
        <f t="shared" ref="AB156:AB165" si="100">Q156+AA156</f>
        <v>-31553.927463709209</v>
      </c>
      <c r="AC156" s="106">
        <f t="shared" ref="AC156:AC165" si="101">E156+AB156</f>
        <v>1122710.0525362908</v>
      </c>
      <c r="AE156" s="106">
        <f t="shared" ref="AE156:AE165" si="102">AC156+AD156</f>
        <v>1122710.0525362908</v>
      </c>
    </row>
    <row r="157" spans="1:31" ht="15" customHeight="1" outlineLevel="1" x14ac:dyDescent="0.25">
      <c r="A157" s="3">
        <v>155</v>
      </c>
      <c r="B157" s="169"/>
      <c r="C157" s="13" t="s">
        <v>68</v>
      </c>
      <c r="D157" s="22">
        <v>886</v>
      </c>
      <c r="E157" s="12">
        <v>5181.9700000000012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f t="shared" si="93"/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78.811651135220103</v>
      </c>
      <c r="AA157" s="106">
        <f t="shared" si="99"/>
        <v>78.811651135220103</v>
      </c>
      <c r="AB157" s="106">
        <f t="shared" si="100"/>
        <v>78.811651135220103</v>
      </c>
      <c r="AC157" s="106">
        <f t="shared" si="101"/>
        <v>5260.7816511352212</v>
      </c>
      <c r="AE157" s="106">
        <f t="shared" si="102"/>
        <v>5260.7816511352212</v>
      </c>
    </row>
    <row r="158" spans="1:31" ht="15" customHeight="1" outlineLevel="1" x14ac:dyDescent="0.25">
      <c r="A158" s="3">
        <v>156</v>
      </c>
      <c r="B158" s="169"/>
      <c r="C158" s="13" t="s">
        <v>131</v>
      </c>
      <c r="D158" s="22">
        <v>887</v>
      </c>
      <c r="E158" s="12">
        <v>2746004.21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3180.4049999999997</v>
      </c>
      <c r="L158" s="12">
        <v>-3142.84</v>
      </c>
      <c r="M158" s="12">
        <v>0</v>
      </c>
      <c r="N158" s="12">
        <v>0</v>
      </c>
      <c r="O158" s="12">
        <v>0</v>
      </c>
      <c r="P158" s="12">
        <v>0</v>
      </c>
      <c r="Q158" s="12">
        <f t="shared" si="93"/>
        <v>37.5649999999996</v>
      </c>
      <c r="R158" s="12">
        <v>0</v>
      </c>
      <c r="S158" s="12">
        <v>32045.795631000001</v>
      </c>
      <c r="T158" s="12">
        <v>2018196.3840000001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13576.605931415503</v>
      </c>
      <c r="AA158" s="106">
        <f t="shared" si="99"/>
        <v>2063818.7855624156</v>
      </c>
      <c r="AB158" s="106">
        <f t="shared" si="100"/>
        <v>2063856.3505624156</v>
      </c>
      <c r="AC158" s="106">
        <f t="shared" si="101"/>
        <v>4809860.560562415</v>
      </c>
      <c r="AE158" s="106">
        <f t="shared" si="102"/>
        <v>4809860.560562415</v>
      </c>
    </row>
    <row r="159" spans="1:31" ht="15" customHeight="1" outlineLevel="1" x14ac:dyDescent="0.25">
      <c r="A159" s="3">
        <v>157</v>
      </c>
      <c r="B159" s="169"/>
      <c r="C159" s="13" t="s">
        <v>106</v>
      </c>
      <c r="D159" s="22">
        <v>888</v>
      </c>
      <c r="E159" s="12">
        <v>474768.2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526.32690000000002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f t="shared" si="93"/>
        <v>526.32690000000002</v>
      </c>
      <c r="R159" s="12">
        <v>0</v>
      </c>
      <c r="S159" s="12">
        <v>2756.9968450000001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6299.568852385828</v>
      </c>
      <c r="AA159" s="106">
        <f t="shared" si="99"/>
        <v>9056.5656973858277</v>
      </c>
      <c r="AB159" s="106">
        <f t="shared" si="100"/>
        <v>9582.8925973858277</v>
      </c>
      <c r="AC159" s="106">
        <f t="shared" si="101"/>
        <v>484351.09259738587</v>
      </c>
      <c r="AE159" s="106">
        <f t="shared" si="102"/>
        <v>484351.09259738587</v>
      </c>
    </row>
    <row r="160" spans="1:31" ht="15" customHeight="1" outlineLevel="1" x14ac:dyDescent="0.25">
      <c r="A160" s="3">
        <v>158</v>
      </c>
      <c r="B160" s="169"/>
      <c r="C160" s="13" t="s">
        <v>145</v>
      </c>
      <c r="D160" s="22">
        <v>889</v>
      </c>
      <c r="E160" s="12">
        <v>288648.95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1130.5292999999999</v>
      </c>
      <c r="L160" s="12">
        <v>-32.200000000000003</v>
      </c>
      <c r="M160" s="12">
        <v>0</v>
      </c>
      <c r="N160" s="12">
        <v>0</v>
      </c>
      <c r="O160" s="12">
        <v>0</v>
      </c>
      <c r="P160" s="12">
        <v>0</v>
      </c>
      <c r="Q160" s="12">
        <f t="shared" si="93"/>
        <v>1098.3292999999999</v>
      </c>
      <c r="R160" s="12">
        <v>0</v>
      </c>
      <c r="S160" s="12">
        <v>8263.8605000000007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1902.6664751028545</v>
      </c>
      <c r="AA160" s="106">
        <f t="shared" si="99"/>
        <v>10166.526975102855</v>
      </c>
      <c r="AB160" s="106">
        <f t="shared" si="100"/>
        <v>11264.856275102855</v>
      </c>
      <c r="AC160" s="106">
        <f t="shared" si="101"/>
        <v>299913.80627510289</v>
      </c>
      <c r="AE160" s="106">
        <f t="shared" si="102"/>
        <v>299913.80627510289</v>
      </c>
    </row>
    <row r="161" spans="1:31" ht="15" customHeight="1" outlineLevel="1" x14ac:dyDescent="0.25">
      <c r="A161" s="3">
        <v>159</v>
      </c>
      <c r="B161" s="169"/>
      <c r="C161" s="13" t="s">
        <v>146</v>
      </c>
      <c r="D161" s="22">
        <v>890</v>
      </c>
      <c r="E161" s="12">
        <v>356838.82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727.04279999999994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 t="shared" si="93"/>
        <v>727.04279999999994</v>
      </c>
      <c r="R161" s="12">
        <v>0</v>
      </c>
      <c r="S161" s="12">
        <v>11139.274140000001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1975.459691822741</v>
      </c>
      <c r="AA161" s="106">
        <f t="shared" si="99"/>
        <v>13114.733831822743</v>
      </c>
      <c r="AB161" s="106">
        <f t="shared" si="100"/>
        <v>13841.776631822742</v>
      </c>
      <c r="AC161" s="106">
        <f t="shared" si="101"/>
        <v>370680.59663182276</v>
      </c>
      <c r="AE161" s="106">
        <f t="shared" si="102"/>
        <v>370680.59663182276</v>
      </c>
    </row>
    <row r="162" spans="1:31" ht="15" customHeight="1" outlineLevel="1" x14ac:dyDescent="0.25">
      <c r="A162" s="3">
        <v>160</v>
      </c>
      <c r="B162" s="169"/>
      <c r="C162" s="13" t="s">
        <v>147</v>
      </c>
      <c r="D162" s="22">
        <v>891</v>
      </c>
      <c r="E162" s="12">
        <v>115218.98999999999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305.31810000000002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f t="shared" si="93"/>
        <v>305.31810000000002</v>
      </c>
      <c r="R162" s="12">
        <v>0</v>
      </c>
      <c r="S162" s="12">
        <v>2980.1359050000001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805.38567067085921</v>
      </c>
      <c r="AA162" s="106">
        <f t="shared" si="99"/>
        <v>3785.5215756708594</v>
      </c>
      <c r="AB162" s="106">
        <f t="shared" si="100"/>
        <v>4090.8396756708594</v>
      </c>
      <c r="AC162" s="106">
        <f t="shared" si="101"/>
        <v>119309.82967567084</v>
      </c>
      <c r="AE162" s="106">
        <f t="shared" si="102"/>
        <v>119309.82967567084</v>
      </c>
    </row>
    <row r="163" spans="1:31" ht="15" customHeight="1" outlineLevel="1" x14ac:dyDescent="0.25">
      <c r="A163" s="3">
        <v>161</v>
      </c>
      <c r="B163" s="169"/>
      <c r="C163" s="13" t="s">
        <v>148</v>
      </c>
      <c r="D163" s="22">
        <v>892</v>
      </c>
      <c r="E163" s="12">
        <v>1064198.2100000002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4003.7423999999996</v>
      </c>
      <c r="L163" s="12">
        <v>-1633.86</v>
      </c>
      <c r="M163" s="12">
        <v>0</v>
      </c>
      <c r="N163" s="12">
        <v>0</v>
      </c>
      <c r="O163" s="12">
        <v>0</v>
      </c>
      <c r="P163" s="12">
        <v>0</v>
      </c>
      <c r="Q163" s="12">
        <f t="shared" si="93"/>
        <v>2369.8823999999995</v>
      </c>
      <c r="R163" s="12">
        <v>0</v>
      </c>
      <c r="S163" s="12">
        <v>35529.743848000006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6197.9325640101197</v>
      </c>
      <c r="AA163" s="106">
        <f t="shared" si="99"/>
        <v>41727.676412010129</v>
      </c>
      <c r="AB163" s="106">
        <f t="shared" si="100"/>
        <v>44097.558812010131</v>
      </c>
      <c r="AC163" s="106">
        <f t="shared" si="101"/>
        <v>1108295.7688120103</v>
      </c>
      <c r="AE163" s="106">
        <f t="shared" si="102"/>
        <v>1108295.7688120103</v>
      </c>
    </row>
    <row r="164" spans="1:31" ht="15" customHeight="1" outlineLevel="1" x14ac:dyDescent="0.25">
      <c r="A164" s="3">
        <v>162</v>
      </c>
      <c r="B164" s="169"/>
      <c r="C164" s="13" t="s">
        <v>149</v>
      </c>
      <c r="D164" s="22">
        <v>893</v>
      </c>
      <c r="E164" s="12">
        <v>1417725.8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7359.3653999999997</v>
      </c>
      <c r="L164" s="12">
        <v>-989.91</v>
      </c>
      <c r="M164" s="12">
        <v>0</v>
      </c>
      <c r="N164" s="12">
        <v>0</v>
      </c>
      <c r="O164" s="12">
        <v>0</v>
      </c>
      <c r="P164" s="12">
        <v>0</v>
      </c>
      <c r="Q164" s="12">
        <f t="shared" si="93"/>
        <v>6369.4553999999998</v>
      </c>
      <c r="R164" s="12">
        <v>0</v>
      </c>
      <c r="S164" s="12">
        <v>51779.883611000005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5612.616091359012</v>
      </c>
      <c r="AA164" s="106">
        <f t="shared" si="99"/>
        <v>57392.499702359019</v>
      </c>
      <c r="AB164" s="106">
        <f t="shared" si="100"/>
        <v>63761.955102359017</v>
      </c>
      <c r="AC164" s="106">
        <f t="shared" si="101"/>
        <v>1481487.755102359</v>
      </c>
      <c r="AE164" s="106">
        <f t="shared" si="102"/>
        <v>1481487.755102359</v>
      </c>
    </row>
    <row r="165" spans="1:31" ht="15" customHeight="1" outlineLevel="1" x14ac:dyDescent="0.25">
      <c r="A165" s="3">
        <v>163</v>
      </c>
      <c r="B165" s="169"/>
      <c r="C165" s="13" t="s">
        <v>109</v>
      </c>
      <c r="D165" s="22">
        <v>894</v>
      </c>
      <c r="E165" s="12">
        <v>1367764.3599999999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12482.611799999999</v>
      </c>
      <c r="L165" s="12">
        <v>-2050.83</v>
      </c>
      <c r="M165" s="12">
        <v>0</v>
      </c>
      <c r="N165" s="12">
        <v>0</v>
      </c>
      <c r="O165" s="12">
        <v>0</v>
      </c>
      <c r="P165" s="12">
        <v>0</v>
      </c>
      <c r="Q165" s="12">
        <f t="shared" si="93"/>
        <v>10431.781799999999</v>
      </c>
      <c r="R165" s="12">
        <v>0</v>
      </c>
      <c r="S165" s="12">
        <v>58095.190307000012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3521.7514139489967</v>
      </c>
      <c r="AA165" s="106">
        <f t="shared" si="99"/>
        <v>61616.941720949006</v>
      </c>
      <c r="AB165" s="106">
        <f t="shared" si="100"/>
        <v>72048.723520949003</v>
      </c>
      <c r="AC165" s="106">
        <f t="shared" si="101"/>
        <v>1439813.0835209489</v>
      </c>
      <c r="AE165" s="106">
        <f t="shared" si="102"/>
        <v>1439813.0835209489</v>
      </c>
    </row>
    <row r="166" spans="1:31" ht="15" customHeight="1" x14ac:dyDescent="0.25">
      <c r="A166" s="3">
        <v>164</v>
      </c>
      <c r="B166" s="182"/>
      <c r="C166" s="193" t="s">
        <v>150</v>
      </c>
      <c r="D166" s="192"/>
      <c r="E166" s="12">
        <f>SUM(E156:E165)</f>
        <v>8990613.4900000002</v>
      </c>
      <c r="F166" s="12">
        <f t="shared" ref="F166:AE166" si="103">SUM(F156:F165)</f>
        <v>0</v>
      </c>
      <c r="G166" s="12">
        <f t="shared" si="103"/>
        <v>0</v>
      </c>
      <c r="H166" s="12">
        <f t="shared" si="103"/>
        <v>0</v>
      </c>
      <c r="I166" s="12">
        <f t="shared" si="103"/>
        <v>0</v>
      </c>
      <c r="J166" s="12">
        <f t="shared" si="103"/>
        <v>0</v>
      </c>
      <c r="K166" s="12">
        <f t="shared" si="103"/>
        <v>29715.341699999997</v>
      </c>
      <c r="L166" s="12">
        <f t="shared" si="103"/>
        <v>-98932.74</v>
      </c>
      <c r="M166" s="12">
        <f t="shared" si="103"/>
        <v>0</v>
      </c>
      <c r="N166" s="12">
        <f t="shared" si="103"/>
        <v>0</v>
      </c>
      <c r="O166" s="12">
        <f t="shared" si="103"/>
        <v>0</v>
      </c>
      <c r="P166" s="12">
        <f t="shared" si="103"/>
        <v>0</v>
      </c>
      <c r="Q166" s="12">
        <f t="shared" si="103"/>
        <v>-69217.398300000001</v>
      </c>
      <c r="R166" s="12">
        <f t="shared" si="103"/>
        <v>0</v>
      </c>
      <c r="S166" s="12">
        <f t="shared" si="103"/>
        <v>261268.11634300003</v>
      </c>
      <c r="T166" s="12">
        <f t="shared" si="103"/>
        <v>2018196.3840000001</v>
      </c>
      <c r="U166" s="12">
        <f t="shared" si="103"/>
        <v>0</v>
      </c>
      <c r="V166" s="12">
        <f t="shared" si="103"/>
        <v>0</v>
      </c>
      <c r="W166" s="12">
        <f t="shared" si="103"/>
        <v>0</v>
      </c>
      <c r="X166" s="12">
        <f t="shared" si="103"/>
        <v>0</v>
      </c>
      <c r="Y166" s="12">
        <f t="shared" si="103"/>
        <v>0</v>
      </c>
      <c r="Z166" s="12">
        <f t="shared" si="103"/>
        <v>40822.735322141925</v>
      </c>
      <c r="AA166" s="12">
        <f t="shared" si="103"/>
        <v>2320287.2356651421</v>
      </c>
      <c r="AB166" s="12">
        <f t="shared" si="103"/>
        <v>2251069.8373651421</v>
      </c>
      <c r="AC166" s="12">
        <f t="shared" si="103"/>
        <v>11241683.327365141</v>
      </c>
      <c r="AD166" s="12">
        <f t="shared" si="103"/>
        <v>0</v>
      </c>
      <c r="AE166" s="12">
        <f t="shared" si="103"/>
        <v>11241683.327365141</v>
      </c>
    </row>
    <row r="167" spans="1:31" ht="15" customHeight="1" x14ac:dyDescent="0.25">
      <c r="A167" s="3">
        <v>165</v>
      </c>
      <c r="B167" s="190" t="s">
        <v>151</v>
      </c>
      <c r="C167" s="190"/>
      <c r="D167" s="190"/>
      <c r="E167" s="12">
        <f>E155+E166</f>
        <v>19676320.300000001</v>
      </c>
      <c r="F167" s="12">
        <f t="shared" ref="F167:AE167" si="104">F155+F166</f>
        <v>0</v>
      </c>
      <c r="G167" s="12">
        <f t="shared" si="104"/>
        <v>0</v>
      </c>
      <c r="H167" s="12">
        <f t="shared" si="104"/>
        <v>0</v>
      </c>
      <c r="I167" s="12">
        <f t="shared" si="104"/>
        <v>0</v>
      </c>
      <c r="J167" s="12">
        <f t="shared" si="104"/>
        <v>0</v>
      </c>
      <c r="K167" s="12">
        <f t="shared" si="104"/>
        <v>86313.603899999987</v>
      </c>
      <c r="L167" s="12">
        <f t="shared" si="104"/>
        <v>-173649.39</v>
      </c>
      <c r="M167" s="12">
        <f t="shared" si="104"/>
        <v>0</v>
      </c>
      <c r="N167" s="12">
        <f t="shared" si="104"/>
        <v>0</v>
      </c>
      <c r="O167" s="12">
        <f t="shared" si="104"/>
        <v>0</v>
      </c>
      <c r="P167" s="12">
        <f t="shared" si="104"/>
        <v>0</v>
      </c>
      <c r="Q167" s="12">
        <f t="shared" si="104"/>
        <v>-87335.786099999998</v>
      </c>
      <c r="R167" s="12">
        <f t="shared" si="104"/>
        <v>0</v>
      </c>
      <c r="S167" s="12">
        <f t="shared" si="104"/>
        <v>668409.81594400015</v>
      </c>
      <c r="T167" s="12">
        <f t="shared" si="104"/>
        <v>2018196.3840000001</v>
      </c>
      <c r="U167" s="12">
        <f t="shared" si="104"/>
        <v>0</v>
      </c>
      <c r="V167" s="12">
        <f t="shared" si="104"/>
        <v>0</v>
      </c>
      <c r="W167" s="12">
        <f t="shared" si="104"/>
        <v>0</v>
      </c>
      <c r="X167" s="12">
        <f t="shared" si="104"/>
        <v>0</v>
      </c>
      <c r="Y167" s="12">
        <f t="shared" si="104"/>
        <v>0</v>
      </c>
      <c r="Z167" s="12">
        <f t="shared" si="104"/>
        <v>81738.110383074352</v>
      </c>
      <c r="AA167" s="12">
        <f t="shared" si="104"/>
        <v>2768344.3103270745</v>
      </c>
      <c r="AB167" s="12">
        <f t="shared" si="104"/>
        <v>2681008.5242270743</v>
      </c>
      <c r="AC167" s="12">
        <f t="shared" si="104"/>
        <v>22357328.824227076</v>
      </c>
      <c r="AD167" s="12">
        <f t="shared" si="104"/>
        <v>0</v>
      </c>
      <c r="AE167" s="12">
        <f t="shared" si="104"/>
        <v>22357328.824227076</v>
      </c>
    </row>
    <row r="168" spans="1:31" x14ac:dyDescent="0.25">
      <c r="A168" s="3">
        <v>166</v>
      </c>
      <c r="B168" s="165" t="s">
        <v>152</v>
      </c>
      <c r="C168" s="166"/>
      <c r="D168" s="167"/>
      <c r="E168" s="12">
        <f>E80+E121+E143+E167</f>
        <v>236001309.44</v>
      </c>
      <c r="F168" s="12">
        <f t="shared" ref="F168:AE168" si="105">F80+F121+F143+F167</f>
        <v>-212859301.60000002</v>
      </c>
      <c r="G168" s="12">
        <f t="shared" si="105"/>
        <v>0</v>
      </c>
      <c r="H168" s="12">
        <f t="shared" si="105"/>
        <v>0</v>
      </c>
      <c r="I168" s="12">
        <f t="shared" si="105"/>
        <v>0</v>
      </c>
      <c r="J168" s="12">
        <f t="shared" si="105"/>
        <v>0</v>
      </c>
      <c r="K168" s="12">
        <f t="shared" si="105"/>
        <v>86313.603899999987</v>
      </c>
      <c r="L168" s="12">
        <f t="shared" si="105"/>
        <v>-453330.92000000004</v>
      </c>
      <c r="M168" s="12">
        <f t="shared" si="105"/>
        <v>0</v>
      </c>
      <c r="N168" s="12">
        <f t="shared" si="105"/>
        <v>0</v>
      </c>
      <c r="O168" s="12">
        <f t="shared" si="105"/>
        <v>0</v>
      </c>
      <c r="P168" s="12">
        <f t="shared" si="105"/>
        <v>0</v>
      </c>
      <c r="Q168" s="12">
        <f t="shared" si="105"/>
        <v>-213226318.91610003</v>
      </c>
      <c r="R168" s="12">
        <f t="shared" si="105"/>
        <v>0</v>
      </c>
      <c r="S168" s="12">
        <f t="shared" si="105"/>
        <v>822540.22962100012</v>
      </c>
      <c r="T168" s="12">
        <f t="shared" si="105"/>
        <v>2018196.3840000001</v>
      </c>
      <c r="U168" s="12">
        <f t="shared" si="105"/>
        <v>0</v>
      </c>
      <c r="V168" s="12">
        <f t="shared" si="105"/>
        <v>0</v>
      </c>
      <c r="W168" s="12">
        <f t="shared" si="105"/>
        <v>0</v>
      </c>
      <c r="X168" s="12">
        <f t="shared" si="105"/>
        <v>0</v>
      </c>
      <c r="Y168" s="12">
        <f t="shared" si="105"/>
        <v>0</v>
      </c>
      <c r="Z168" s="12">
        <f t="shared" si="105"/>
        <v>89168.08758834764</v>
      </c>
      <c r="AA168" s="12">
        <f t="shared" si="105"/>
        <v>2929904.7012093477</v>
      </c>
      <c r="AB168" s="12">
        <f t="shared" si="105"/>
        <v>-210296414.21489069</v>
      </c>
      <c r="AC168" s="12">
        <f t="shared" si="105"/>
        <v>25704895.225109354</v>
      </c>
      <c r="AD168" s="12">
        <f t="shared" si="105"/>
        <v>0</v>
      </c>
      <c r="AE168" s="12">
        <f t="shared" si="105"/>
        <v>25704895.225109354</v>
      </c>
    </row>
    <row r="169" spans="1:31" outlineLevel="1" x14ac:dyDescent="0.25">
      <c r="A169" s="3">
        <v>167</v>
      </c>
      <c r="B169" s="168" t="s">
        <v>153</v>
      </c>
      <c r="C169" s="33" t="s">
        <v>154</v>
      </c>
      <c r="D169" s="22">
        <v>901</v>
      </c>
      <c r="E169" s="12">
        <v>121992.08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-10134.58</v>
      </c>
      <c r="M169" s="12">
        <v>0</v>
      </c>
      <c r="N169" s="12">
        <v>0</v>
      </c>
      <c r="O169" s="12">
        <v>0</v>
      </c>
      <c r="P169" s="12">
        <v>0</v>
      </c>
      <c r="Q169" s="12">
        <f t="shared" ref="Q169:Q193" si="106">SUM(F169:P169)</f>
        <v>-10134.58</v>
      </c>
      <c r="R169" s="12">
        <v>0</v>
      </c>
      <c r="S169" s="12">
        <v>6485.5134389999994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0.71162070730130611</v>
      </c>
      <c r="AA169" s="106">
        <f t="shared" ref="AA169:AA173" si="107">SUM(R169:Z169)</f>
        <v>6486.2250597073007</v>
      </c>
      <c r="AB169" s="106">
        <f t="shared" ref="AB169:AB173" si="108">Q169+AA169</f>
        <v>-3648.3549402926992</v>
      </c>
      <c r="AC169" s="106">
        <f t="shared" ref="AC169:AC173" si="109">E169+AB169</f>
        <v>118343.7250597073</v>
      </c>
      <c r="AE169" s="106">
        <f t="shared" ref="AE169:AE173" si="110">AC169+AD169</f>
        <v>118343.7250597073</v>
      </c>
    </row>
    <row r="170" spans="1:31" outlineLevel="1" x14ac:dyDescent="0.25">
      <c r="A170" s="3">
        <v>168</v>
      </c>
      <c r="B170" s="169"/>
      <c r="C170" s="33" t="s">
        <v>155</v>
      </c>
      <c r="D170" s="22">
        <v>902</v>
      </c>
      <c r="E170" s="12">
        <v>520745.67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2678.3991000000001</v>
      </c>
      <c r="L170" s="12">
        <v>-9436.02</v>
      </c>
      <c r="M170" s="12">
        <v>0</v>
      </c>
      <c r="N170" s="12">
        <v>0</v>
      </c>
      <c r="O170" s="12">
        <v>0</v>
      </c>
      <c r="P170" s="12">
        <v>0</v>
      </c>
      <c r="Q170" s="12">
        <f t="shared" si="106"/>
        <v>-6757.6208999999999</v>
      </c>
      <c r="R170" s="12">
        <v>0</v>
      </c>
      <c r="S170" s="12">
        <v>21405.889748999998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1464.380665478305</v>
      </c>
      <c r="AA170" s="106">
        <f t="shared" si="107"/>
        <v>22870.270414478302</v>
      </c>
      <c r="AB170" s="106">
        <f t="shared" si="108"/>
        <v>16112.649514478302</v>
      </c>
      <c r="AC170" s="106">
        <f t="shared" si="109"/>
        <v>536858.31951447832</v>
      </c>
      <c r="AE170" s="106">
        <f t="shared" si="110"/>
        <v>536858.31951447832</v>
      </c>
    </row>
    <row r="171" spans="1:31" outlineLevel="1" x14ac:dyDescent="0.25">
      <c r="A171" s="3">
        <v>169</v>
      </c>
      <c r="B171" s="169"/>
      <c r="C171" s="33" t="s">
        <v>156</v>
      </c>
      <c r="D171" s="22">
        <v>903</v>
      </c>
      <c r="E171" s="12">
        <v>4747284.0699999994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385.24110000000002</v>
      </c>
      <c r="L171" s="12">
        <v>-226261.88</v>
      </c>
      <c r="M171" s="12">
        <v>0</v>
      </c>
      <c r="N171" s="12">
        <v>0</v>
      </c>
      <c r="O171" s="12">
        <v>0</v>
      </c>
      <c r="P171" s="12">
        <v>0</v>
      </c>
      <c r="Q171" s="12">
        <f t="shared" si="106"/>
        <v>-225876.63889999999</v>
      </c>
      <c r="R171" s="12">
        <v>0</v>
      </c>
      <c r="S171" s="12">
        <v>153144.48325399999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28165.531937945008</v>
      </c>
      <c r="AA171" s="106">
        <f t="shared" si="107"/>
        <v>181310.01519194501</v>
      </c>
      <c r="AB171" s="106">
        <f t="shared" si="108"/>
        <v>-44566.623708054976</v>
      </c>
      <c r="AC171" s="106">
        <f t="shared" si="109"/>
        <v>4702717.446291944</v>
      </c>
      <c r="AE171" s="106">
        <f t="shared" si="110"/>
        <v>4702717.446291944</v>
      </c>
    </row>
    <row r="172" spans="1:31" outlineLevel="1" x14ac:dyDescent="0.25">
      <c r="A172" s="3">
        <v>170</v>
      </c>
      <c r="B172" s="169"/>
      <c r="C172" s="33" t="s">
        <v>157</v>
      </c>
      <c r="D172" s="22">
        <v>904</v>
      </c>
      <c r="E172" s="12">
        <v>2527969.04</v>
      </c>
      <c r="F172" s="12">
        <v>-864008.62641261914</v>
      </c>
      <c r="G172" s="12">
        <v>-11922.504384550009</v>
      </c>
      <c r="H172" s="12">
        <v>2931.0814267440292</v>
      </c>
      <c r="I172" s="12">
        <v>12308.709948911473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f t="shared" si="106"/>
        <v>-860691.33942151372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06">
        <f t="shared" si="107"/>
        <v>0</v>
      </c>
      <c r="AB172" s="106">
        <f t="shared" si="108"/>
        <v>-860691.33942151372</v>
      </c>
      <c r="AC172" s="106">
        <f t="shared" si="109"/>
        <v>1667277.7005784863</v>
      </c>
      <c r="AD172" s="12">
        <v>204645.3009225378</v>
      </c>
      <c r="AE172" s="106">
        <f t="shared" si="110"/>
        <v>1871923.0015010242</v>
      </c>
    </row>
    <row r="173" spans="1:31" x14ac:dyDescent="0.25">
      <c r="A173" s="3">
        <v>171</v>
      </c>
      <c r="B173" s="182"/>
      <c r="C173" s="33" t="s">
        <v>158</v>
      </c>
      <c r="D173" s="22">
        <v>905</v>
      </c>
      <c r="E173" s="12">
        <v>422.05000000000018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 t="shared" si="106"/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6.418882656908405</v>
      </c>
      <c r="AA173" s="106">
        <f t="shared" si="107"/>
        <v>6.418882656908405</v>
      </c>
      <c r="AB173" s="106">
        <f t="shared" si="108"/>
        <v>6.418882656908405</v>
      </c>
      <c r="AC173" s="106">
        <f t="shared" si="109"/>
        <v>428.46888265690859</v>
      </c>
      <c r="AE173" s="106">
        <f t="shared" si="110"/>
        <v>428.46888265690859</v>
      </c>
    </row>
    <row r="174" spans="1:31" x14ac:dyDescent="0.25">
      <c r="A174" s="3">
        <v>172</v>
      </c>
      <c r="B174" s="165" t="s">
        <v>159</v>
      </c>
      <c r="C174" s="166"/>
      <c r="D174" s="167"/>
      <c r="E174" s="12">
        <f>SUM(E169:E173)</f>
        <v>7918412.9099999992</v>
      </c>
      <c r="F174" s="12">
        <f t="shared" ref="F174:AE174" si="111">SUM(F169:F173)</f>
        <v>-864008.62641261914</v>
      </c>
      <c r="G174" s="12">
        <f t="shared" si="111"/>
        <v>-11922.504384550009</v>
      </c>
      <c r="H174" s="12">
        <f t="shared" si="111"/>
        <v>2931.0814267440292</v>
      </c>
      <c r="I174" s="12">
        <f t="shared" si="111"/>
        <v>12308.709948911473</v>
      </c>
      <c r="J174" s="12">
        <f t="shared" si="111"/>
        <v>0</v>
      </c>
      <c r="K174" s="12">
        <f t="shared" si="111"/>
        <v>3063.6402000000003</v>
      </c>
      <c r="L174" s="12">
        <f t="shared" si="111"/>
        <v>-245832.48</v>
      </c>
      <c r="M174" s="12">
        <f t="shared" si="111"/>
        <v>0</v>
      </c>
      <c r="N174" s="12">
        <f t="shared" si="111"/>
        <v>0</v>
      </c>
      <c r="O174" s="12">
        <f t="shared" si="111"/>
        <v>0</v>
      </c>
      <c r="P174" s="12">
        <f t="shared" si="111"/>
        <v>0</v>
      </c>
      <c r="Q174" s="12">
        <f t="shared" si="111"/>
        <v>-1103460.1792215137</v>
      </c>
      <c r="R174" s="12">
        <f t="shared" si="111"/>
        <v>0</v>
      </c>
      <c r="S174" s="12">
        <f t="shared" si="111"/>
        <v>181035.88644199999</v>
      </c>
      <c r="T174" s="12">
        <f t="shared" si="111"/>
        <v>0</v>
      </c>
      <c r="U174" s="12">
        <f t="shared" si="111"/>
        <v>0</v>
      </c>
      <c r="V174" s="12">
        <f t="shared" si="111"/>
        <v>0</v>
      </c>
      <c r="W174" s="12">
        <f t="shared" si="111"/>
        <v>0</v>
      </c>
      <c r="X174" s="12">
        <f t="shared" si="111"/>
        <v>0</v>
      </c>
      <c r="Y174" s="12">
        <f t="shared" si="111"/>
        <v>0</v>
      </c>
      <c r="Z174" s="12">
        <f t="shared" si="111"/>
        <v>29637.043106787522</v>
      </c>
      <c r="AA174" s="12">
        <f t="shared" si="111"/>
        <v>210672.92954878751</v>
      </c>
      <c r="AB174" s="12">
        <f t="shared" si="111"/>
        <v>-892787.24967272615</v>
      </c>
      <c r="AC174" s="12">
        <f t="shared" si="111"/>
        <v>7025625.6603272725</v>
      </c>
      <c r="AD174" s="12">
        <f t="shared" si="111"/>
        <v>204645.3009225378</v>
      </c>
      <c r="AE174" s="12">
        <f t="shared" si="111"/>
        <v>7230270.9612498106</v>
      </c>
    </row>
    <row r="175" spans="1:31" ht="15.6" customHeight="1" outlineLevel="1" x14ac:dyDescent="0.25">
      <c r="A175" s="3">
        <v>173</v>
      </c>
      <c r="B175" s="176" t="s">
        <v>160</v>
      </c>
      <c r="C175" s="31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f t="shared" si="106"/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06">
        <f t="shared" ref="AA175:AA178" si="112">SUM(R175:Z175)</f>
        <v>0</v>
      </c>
      <c r="AB175" s="106">
        <f t="shared" ref="AB175:AB178" si="113">Q175+AA175</f>
        <v>0</v>
      </c>
      <c r="AC175" s="106">
        <f t="shared" ref="AC175:AC178" si="114">E175+AB175</f>
        <v>0</v>
      </c>
      <c r="AE175" s="106">
        <f t="shared" ref="AE175:AE178" si="115">AC175+AD175</f>
        <v>0</v>
      </c>
    </row>
    <row r="176" spans="1:31" outlineLevel="1" x14ac:dyDescent="0.25">
      <c r="A176" s="3">
        <v>174</v>
      </c>
      <c r="B176" s="176"/>
      <c r="C176" s="31" t="s">
        <v>161</v>
      </c>
      <c r="D176" s="28">
        <v>908</v>
      </c>
      <c r="E176" s="12">
        <v>8055449.5399999991</v>
      </c>
      <c r="F176" s="12">
        <v>-8150919.2300000004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-49771.5</v>
      </c>
      <c r="M176" s="12">
        <v>0</v>
      </c>
      <c r="N176" s="12">
        <v>0</v>
      </c>
      <c r="O176" s="12">
        <v>18393.799999999992</v>
      </c>
      <c r="P176" s="12">
        <v>0</v>
      </c>
      <c r="Q176" s="12">
        <f t="shared" si="106"/>
        <v>-8182296.9300000006</v>
      </c>
      <c r="R176" s="12">
        <v>0</v>
      </c>
      <c r="S176" s="12">
        <v>2226.4994129999995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-11225.953841246805</v>
      </c>
      <c r="AA176" s="106">
        <f t="shared" si="112"/>
        <v>-8999.454428246805</v>
      </c>
      <c r="AB176" s="106">
        <f t="shared" si="113"/>
        <v>-8191296.3844282478</v>
      </c>
      <c r="AC176" s="106">
        <f t="shared" si="114"/>
        <v>-135846.8444282487</v>
      </c>
      <c r="AE176" s="106">
        <f t="shared" si="115"/>
        <v>-135846.8444282487</v>
      </c>
    </row>
    <row r="177" spans="1:31" outlineLevel="1" x14ac:dyDescent="0.25">
      <c r="A177" s="3">
        <v>175</v>
      </c>
      <c r="B177" s="176"/>
      <c r="C177" s="31" t="s">
        <v>162</v>
      </c>
      <c r="D177" s="28">
        <v>909</v>
      </c>
      <c r="E177" s="12">
        <v>66640.58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f t="shared" si="106"/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1013.5246136910721</v>
      </c>
      <c r="AA177" s="106">
        <f t="shared" si="112"/>
        <v>1013.5246136910721</v>
      </c>
      <c r="AB177" s="106">
        <f t="shared" si="113"/>
        <v>1013.5246136910721</v>
      </c>
      <c r="AC177" s="106">
        <f t="shared" si="114"/>
        <v>67654.104613691074</v>
      </c>
      <c r="AE177" s="106">
        <f t="shared" si="115"/>
        <v>67654.104613691074</v>
      </c>
    </row>
    <row r="178" spans="1:31" x14ac:dyDescent="0.25">
      <c r="A178" s="3">
        <v>176</v>
      </c>
      <c r="B178" s="177"/>
      <c r="C178" s="34" t="s">
        <v>163</v>
      </c>
      <c r="D178" s="35">
        <v>910</v>
      </c>
      <c r="E178" s="12">
        <v>181278.34000000003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-15326.55</v>
      </c>
      <c r="M178" s="12">
        <v>0</v>
      </c>
      <c r="N178" s="12">
        <v>0</v>
      </c>
      <c r="O178" s="12">
        <v>0</v>
      </c>
      <c r="P178" s="12">
        <v>0</v>
      </c>
      <c r="Q178" s="12">
        <f t="shared" si="106"/>
        <v>-15326.55</v>
      </c>
      <c r="R178" s="12">
        <v>0</v>
      </c>
      <c r="S178" s="12">
        <v>9526.9088150000007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64.669121117846942</v>
      </c>
      <c r="AA178" s="106">
        <f t="shared" si="112"/>
        <v>9591.5779361178484</v>
      </c>
      <c r="AB178" s="106">
        <f t="shared" si="113"/>
        <v>-5734.9720638821509</v>
      </c>
      <c r="AC178" s="106">
        <f t="shared" si="114"/>
        <v>175543.36793611787</v>
      </c>
      <c r="AE178" s="106">
        <f t="shared" si="115"/>
        <v>175543.36793611787</v>
      </c>
    </row>
    <row r="179" spans="1:31" x14ac:dyDescent="0.25">
      <c r="A179" s="3">
        <v>177</v>
      </c>
      <c r="B179" s="165" t="s">
        <v>164</v>
      </c>
      <c r="C179" s="180"/>
      <c r="D179" s="181"/>
      <c r="E179" s="12">
        <f>SUM(E175:E178)</f>
        <v>8303368.459999999</v>
      </c>
      <c r="F179" s="12">
        <f t="shared" ref="F179:AE179" si="116">SUM(F175:F178)</f>
        <v>-8150919.2300000004</v>
      </c>
      <c r="G179" s="12">
        <f t="shared" si="116"/>
        <v>0</v>
      </c>
      <c r="H179" s="12">
        <f t="shared" si="116"/>
        <v>0</v>
      </c>
      <c r="I179" s="12">
        <f t="shared" si="116"/>
        <v>0</v>
      </c>
      <c r="J179" s="12">
        <f t="shared" si="116"/>
        <v>0</v>
      </c>
      <c r="K179" s="12">
        <f t="shared" si="116"/>
        <v>0</v>
      </c>
      <c r="L179" s="12">
        <f t="shared" si="116"/>
        <v>-65098.05</v>
      </c>
      <c r="M179" s="12">
        <f t="shared" si="116"/>
        <v>0</v>
      </c>
      <c r="N179" s="12">
        <f t="shared" si="116"/>
        <v>0</v>
      </c>
      <c r="O179" s="12">
        <f t="shared" si="116"/>
        <v>18393.799999999992</v>
      </c>
      <c r="P179" s="12">
        <f t="shared" si="116"/>
        <v>0</v>
      </c>
      <c r="Q179" s="12">
        <f t="shared" si="116"/>
        <v>-8197623.4800000004</v>
      </c>
      <c r="R179" s="12">
        <f t="shared" si="116"/>
        <v>0</v>
      </c>
      <c r="S179" s="12">
        <f t="shared" si="116"/>
        <v>11753.408228</v>
      </c>
      <c r="T179" s="12">
        <f t="shared" si="116"/>
        <v>0</v>
      </c>
      <c r="U179" s="12">
        <f t="shared" si="116"/>
        <v>0</v>
      </c>
      <c r="V179" s="12">
        <f t="shared" si="116"/>
        <v>0</v>
      </c>
      <c r="W179" s="12">
        <f t="shared" si="116"/>
        <v>0</v>
      </c>
      <c r="X179" s="12">
        <f t="shared" si="116"/>
        <v>0</v>
      </c>
      <c r="Y179" s="12">
        <f t="shared" si="116"/>
        <v>0</v>
      </c>
      <c r="Z179" s="12">
        <f t="shared" si="116"/>
        <v>-10147.760106437885</v>
      </c>
      <c r="AA179" s="12">
        <f t="shared" si="116"/>
        <v>1605.6481215621152</v>
      </c>
      <c r="AB179" s="12">
        <f t="shared" si="116"/>
        <v>-8196017.8318784386</v>
      </c>
      <c r="AC179" s="12">
        <f t="shared" si="116"/>
        <v>107350.62812156024</v>
      </c>
      <c r="AD179" s="12">
        <f t="shared" si="116"/>
        <v>0</v>
      </c>
      <c r="AE179" s="12">
        <f t="shared" si="116"/>
        <v>107350.62812156024</v>
      </c>
    </row>
    <row r="180" spans="1:31" ht="15.6" customHeight="1" outlineLevel="1" x14ac:dyDescent="0.25">
      <c r="A180" s="3">
        <v>178</v>
      </c>
      <c r="B180" s="175" t="s">
        <v>165</v>
      </c>
      <c r="C180" s="107" t="s">
        <v>166</v>
      </c>
      <c r="D180" s="108">
        <v>920</v>
      </c>
      <c r="E180" s="12">
        <v>9401904.8599999994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-1795330.17</v>
      </c>
      <c r="M180" s="12">
        <v>0</v>
      </c>
      <c r="N180" s="12">
        <v>0</v>
      </c>
      <c r="O180" s="12">
        <v>49659.740000000005</v>
      </c>
      <c r="P180" s="12">
        <v>0</v>
      </c>
      <c r="Q180" s="12">
        <f t="shared" si="106"/>
        <v>-1745670.43</v>
      </c>
      <c r="R180" s="12">
        <v>0</v>
      </c>
      <c r="S180" s="12">
        <v>403392.74529799994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06">
        <f t="shared" ref="AA180:AA181" si="117">SUM(R180:Z180)</f>
        <v>403392.74529799994</v>
      </c>
      <c r="AB180" s="106">
        <f t="shared" ref="AB180:AB181" si="118">Q180+AA180</f>
        <v>-1342277.6847020001</v>
      </c>
      <c r="AC180" s="106">
        <f t="shared" ref="AC180:AC181" si="119">E180+AB180</f>
        <v>8059627.1752979998</v>
      </c>
      <c r="AE180" s="106">
        <f t="shared" ref="AE180:AE181" si="120">AC180+AD180</f>
        <v>8059627.1752979998</v>
      </c>
    </row>
    <row r="181" spans="1:31" outlineLevel="1" x14ac:dyDescent="0.25">
      <c r="A181" s="3">
        <v>179</v>
      </c>
      <c r="B181" s="176"/>
      <c r="C181" s="25" t="s">
        <v>167</v>
      </c>
      <c r="D181" s="22">
        <v>921</v>
      </c>
      <c r="E181" s="12">
        <v>3175378.32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1445089.6199999999</v>
      </c>
      <c r="O181" s="12">
        <v>0</v>
      </c>
      <c r="P181" s="12">
        <v>0</v>
      </c>
      <c r="Q181" s="12">
        <f t="shared" si="106"/>
        <v>1445089.6199999999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48293.758624264752</v>
      </c>
      <c r="AA181" s="106">
        <f t="shared" si="117"/>
        <v>48293.758624264752</v>
      </c>
      <c r="AB181" s="106">
        <f t="shared" si="118"/>
        <v>1493383.3786242646</v>
      </c>
      <c r="AC181" s="106">
        <f t="shared" si="119"/>
        <v>4668761.6986242644</v>
      </c>
      <c r="AE181" s="106">
        <f t="shared" si="120"/>
        <v>4668761.6986242644</v>
      </c>
    </row>
    <row r="182" spans="1:31" outlineLevel="1" x14ac:dyDescent="0.25">
      <c r="A182" s="3">
        <v>180</v>
      </c>
      <c r="B182" s="176"/>
      <c r="C182" s="25" t="s">
        <v>486</v>
      </c>
      <c r="D182" s="22">
        <v>922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31" outlineLevel="1" x14ac:dyDescent="0.25">
      <c r="A183" s="3">
        <v>181</v>
      </c>
      <c r="B183" s="176"/>
      <c r="C183" s="25" t="s">
        <v>169</v>
      </c>
      <c r="D183" s="22">
        <v>923</v>
      </c>
      <c r="E183" s="12">
        <v>1250376.3799999999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f t="shared" si="106"/>
        <v>0</v>
      </c>
      <c r="R183" s="12">
        <v>0</v>
      </c>
      <c r="S183" s="12">
        <v>0</v>
      </c>
      <c r="T183" s="12">
        <v>0</v>
      </c>
      <c r="U183" s="12">
        <v>1321811.05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06">
        <f t="shared" ref="AA183:AA186" si="121">SUM(R183:Z183)</f>
        <v>1321811.05</v>
      </c>
      <c r="AB183" s="106">
        <f t="shared" ref="AB183:AB186" si="122">Q183+AA183</f>
        <v>1321811.05</v>
      </c>
      <c r="AC183" s="106">
        <f t="shared" ref="AC183:AC186" si="123">E183+AB183</f>
        <v>2572187.4299999997</v>
      </c>
      <c r="AE183" s="106">
        <f t="shared" ref="AE183:AE186" si="124">AC183+AD183</f>
        <v>2572187.4299999997</v>
      </c>
    </row>
    <row r="184" spans="1:31" outlineLevel="1" x14ac:dyDescent="0.25">
      <c r="A184" s="3">
        <v>182</v>
      </c>
      <c r="B184" s="176"/>
      <c r="C184" s="25" t="s">
        <v>170</v>
      </c>
      <c r="D184" s="22">
        <v>924</v>
      </c>
      <c r="E184" s="12">
        <v>97331.09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f t="shared" si="106"/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1480.2910687809283</v>
      </c>
      <c r="AA184" s="106">
        <f t="shared" si="121"/>
        <v>1480.2910687809283</v>
      </c>
      <c r="AB184" s="106">
        <f t="shared" si="122"/>
        <v>1480.2910687809283</v>
      </c>
      <c r="AC184" s="106">
        <f t="shared" si="123"/>
        <v>98811.381068780931</v>
      </c>
      <c r="AE184" s="106">
        <f t="shared" si="124"/>
        <v>98811.381068780931</v>
      </c>
    </row>
    <row r="185" spans="1:31" outlineLevel="1" x14ac:dyDescent="0.25">
      <c r="A185" s="3">
        <v>183</v>
      </c>
      <c r="B185" s="176"/>
      <c r="C185" s="25" t="s">
        <v>171</v>
      </c>
      <c r="D185" s="22">
        <v>925</v>
      </c>
      <c r="E185" s="12">
        <v>1998980.68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f t="shared" si="106"/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26793.706678348026</v>
      </c>
      <c r="AA185" s="106">
        <f t="shared" si="121"/>
        <v>26793.706678348026</v>
      </c>
      <c r="AB185" s="106">
        <f t="shared" si="122"/>
        <v>26793.706678348026</v>
      </c>
      <c r="AC185" s="106">
        <f t="shared" si="123"/>
        <v>2025774.3866783481</v>
      </c>
      <c r="AE185" s="106">
        <f t="shared" si="124"/>
        <v>2025774.3866783481</v>
      </c>
    </row>
    <row r="186" spans="1:31" outlineLevel="1" x14ac:dyDescent="0.25">
      <c r="A186" s="3">
        <v>184</v>
      </c>
      <c r="B186" s="176"/>
      <c r="C186" s="25" t="s">
        <v>172</v>
      </c>
      <c r="D186" s="22">
        <v>926</v>
      </c>
      <c r="E186" s="12">
        <v>5353322.57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f t="shared" si="106"/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1063224.6200000001</v>
      </c>
      <c r="W186" s="12">
        <v>0</v>
      </c>
      <c r="X186" s="12">
        <v>826039.32599999988</v>
      </c>
      <c r="Y186" s="12">
        <v>0</v>
      </c>
      <c r="Z186" s="12">
        <v>1914.0831282371996</v>
      </c>
      <c r="AA186" s="106">
        <f t="shared" si="121"/>
        <v>1891178.0291282372</v>
      </c>
      <c r="AB186" s="106">
        <f t="shared" si="122"/>
        <v>1891178.0291282372</v>
      </c>
      <c r="AC186" s="106">
        <f t="shared" si="123"/>
        <v>7244500.599128237</v>
      </c>
      <c r="AE186" s="106">
        <f t="shared" si="124"/>
        <v>7244500.599128237</v>
      </c>
    </row>
    <row r="187" spans="1:31" outlineLevel="1" x14ac:dyDescent="0.25">
      <c r="A187" s="3">
        <v>185</v>
      </c>
      <c r="B187" s="176"/>
      <c r="C187" s="25" t="s">
        <v>173</v>
      </c>
      <c r="D187" s="22">
        <v>927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31" outlineLevel="1" x14ac:dyDescent="0.25">
      <c r="A188" s="3">
        <v>186</v>
      </c>
      <c r="B188" s="176"/>
      <c r="C188" s="25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f t="shared" si="106"/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06">
        <f t="shared" ref="AA188" si="125">SUM(R188:Z188)</f>
        <v>0</v>
      </c>
      <c r="AB188" s="106">
        <f t="shared" ref="AB188" si="126">Q188+AA188</f>
        <v>0</v>
      </c>
      <c r="AC188" s="106">
        <f t="shared" ref="AC188" si="127">E188+AB188</f>
        <v>0</v>
      </c>
      <c r="AE188" s="106">
        <f t="shared" ref="AE188" si="128">AC188+AD188</f>
        <v>0</v>
      </c>
    </row>
    <row r="189" spans="1:31" outlineLevel="1" x14ac:dyDescent="0.25">
      <c r="A189" s="3">
        <v>187</v>
      </c>
      <c r="B189" s="176"/>
      <c r="C189" s="25" t="s">
        <v>487</v>
      </c>
      <c r="D189" s="22">
        <v>929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31" outlineLevel="1" x14ac:dyDescent="0.25">
      <c r="A190" s="3">
        <v>188</v>
      </c>
      <c r="B190" s="176"/>
      <c r="C190" s="25" t="s">
        <v>175</v>
      </c>
      <c r="D190" s="22">
        <v>930.1</v>
      </c>
      <c r="E190" s="12">
        <v>36573.93</v>
      </c>
      <c r="F190" s="12">
        <v>0</v>
      </c>
      <c r="G190" s="12">
        <v>0</v>
      </c>
      <c r="H190" s="12">
        <v>0</v>
      </c>
      <c r="I190" s="12">
        <v>0</v>
      </c>
      <c r="J190" s="12">
        <v>-36573.89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f t="shared" si="106"/>
        <v>-36573.89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6.0835281668508592E-4</v>
      </c>
      <c r="AA190" s="106">
        <f t="shared" ref="AA190:AA193" si="129">SUM(R190:Z190)</f>
        <v>6.0835281668508592E-4</v>
      </c>
      <c r="AB190" s="106">
        <f t="shared" ref="AB190:AB193" si="130">Q190+AA190</f>
        <v>-36573.889391647186</v>
      </c>
      <c r="AC190" s="106">
        <f t="shared" ref="AC190:AC193" si="131">E190+AB190</f>
        <v>4.0608352814160753E-2</v>
      </c>
      <c r="AE190" s="106">
        <f t="shared" ref="AE190:AE193" si="132">AC190+AD190</f>
        <v>4.0608352814160753E-2</v>
      </c>
    </row>
    <row r="191" spans="1:31" outlineLevel="1" x14ac:dyDescent="0.25">
      <c r="A191" s="3">
        <v>189</v>
      </c>
      <c r="B191" s="176"/>
      <c r="C191" s="25" t="s">
        <v>176</v>
      </c>
      <c r="D191" s="22">
        <v>930.2</v>
      </c>
      <c r="E191" s="12">
        <v>512871.74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-160480.375</v>
      </c>
      <c r="N191" s="12">
        <v>0</v>
      </c>
      <c r="O191" s="12">
        <v>0</v>
      </c>
      <c r="P191" s="12">
        <v>0</v>
      </c>
      <c r="Q191" s="12">
        <f t="shared" si="106"/>
        <v>-160480.375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5359.45698671432</v>
      </c>
      <c r="AA191" s="106">
        <f t="shared" si="129"/>
        <v>5359.45698671432</v>
      </c>
      <c r="AB191" s="106">
        <f t="shared" si="130"/>
        <v>-155120.91801328567</v>
      </c>
      <c r="AC191" s="106">
        <f t="shared" si="131"/>
        <v>357750.82198671432</v>
      </c>
      <c r="AE191" s="106">
        <f t="shared" si="132"/>
        <v>357750.82198671432</v>
      </c>
    </row>
    <row r="192" spans="1:31" outlineLevel="1" x14ac:dyDescent="0.25">
      <c r="A192" s="3">
        <v>190</v>
      </c>
      <c r="B192" s="176"/>
      <c r="C192" s="25" t="s">
        <v>66</v>
      </c>
      <c r="D192" s="22">
        <v>931</v>
      </c>
      <c r="E192" s="12">
        <v>1611424.68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f t="shared" si="106"/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24507.868573311625</v>
      </c>
      <c r="AA192" s="106">
        <f t="shared" si="129"/>
        <v>24507.868573311625</v>
      </c>
      <c r="AB192" s="106">
        <f t="shared" si="130"/>
        <v>24507.868573311625</v>
      </c>
      <c r="AC192" s="106">
        <f t="shared" si="131"/>
        <v>1635932.5485733117</v>
      </c>
      <c r="AE192" s="106">
        <f t="shared" si="132"/>
        <v>1635932.5485733117</v>
      </c>
    </row>
    <row r="193" spans="1:31" x14ac:dyDescent="0.25">
      <c r="A193" s="3">
        <v>191</v>
      </c>
      <c r="B193" s="177"/>
      <c r="C193" s="34" t="s">
        <v>177</v>
      </c>
      <c r="D193" s="35">
        <v>932</v>
      </c>
      <c r="E193" s="12">
        <v>91713.5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16.9527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f t="shared" si="106"/>
        <v>16.9527</v>
      </c>
      <c r="R193" s="12">
        <v>0</v>
      </c>
      <c r="S193" s="12">
        <v>42.785135000000004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1387.2876110501843</v>
      </c>
      <c r="AA193" s="106">
        <f t="shared" si="129"/>
        <v>1430.0727460501844</v>
      </c>
      <c r="AB193" s="106">
        <f t="shared" si="130"/>
        <v>1447.0254460501844</v>
      </c>
      <c r="AC193" s="106">
        <f t="shared" si="131"/>
        <v>93160.525446050189</v>
      </c>
      <c r="AE193" s="106">
        <f t="shared" si="132"/>
        <v>93160.525446050189</v>
      </c>
    </row>
    <row r="194" spans="1:31" x14ac:dyDescent="0.25">
      <c r="A194" s="3">
        <v>192</v>
      </c>
      <c r="B194" s="188" t="s">
        <v>178</v>
      </c>
      <c r="C194" s="188"/>
      <c r="D194" s="188"/>
      <c r="E194" s="12">
        <f>SUM(E180:E193)</f>
        <v>23529877.749999996</v>
      </c>
      <c r="F194" s="12">
        <f t="shared" ref="F194:AE194" si="133">SUM(F180:F193)</f>
        <v>0</v>
      </c>
      <c r="G194" s="12">
        <f t="shared" si="133"/>
        <v>0</v>
      </c>
      <c r="H194" s="12">
        <f t="shared" si="133"/>
        <v>0</v>
      </c>
      <c r="I194" s="12">
        <f t="shared" si="133"/>
        <v>0</v>
      </c>
      <c r="J194" s="12">
        <f t="shared" si="133"/>
        <v>-36573.89</v>
      </c>
      <c r="K194" s="12">
        <f t="shared" si="133"/>
        <v>16.9527</v>
      </c>
      <c r="L194" s="12">
        <f t="shared" si="133"/>
        <v>-1795330.17</v>
      </c>
      <c r="M194" s="12">
        <f t="shared" si="133"/>
        <v>-160480.375</v>
      </c>
      <c r="N194" s="12">
        <f t="shared" si="133"/>
        <v>1445089.6199999999</v>
      </c>
      <c r="O194" s="12">
        <f t="shared" si="133"/>
        <v>49659.740000000005</v>
      </c>
      <c r="P194" s="12">
        <f t="shared" si="133"/>
        <v>0</v>
      </c>
      <c r="Q194" s="12">
        <f t="shared" si="133"/>
        <v>-497618.12230000005</v>
      </c>
      <c r="R194" s="12">
        <f t="shared" si="133"/>
        <v>0</v>
      </c>
      <c r="S194" s="12">
        <f t="shared" si="133"/>
        <v>403435.53043299995</v>
      </c>
      <c r="T194" s="12">
        <f t="shared" si="133"/>
        <v>0</v>
      </c>
      <c r="U194" s="12">
        <f t="shared" si="133"/>
        <v>1321811.05</v>
      </c>
      <c r="V194" s="12">
        <f t="shared" si="133"/>
        <v>1063224.6200000001</v>
      </c>
      <c r="W194" s="12">
        <f t="shared" si="133"/>
        <v>0</v>
      </c>
      <c r="X194" s="12">
        <f t="shared" si="133"/>
        <v>826039.32599999988</v>
      </c>
      <c r="Y194" s="12">
        <f t="shared" si="133"/>
        <v>0</v>
      </c>
      <c r="Z194" s="12">
        <f t="shared" si="133"/>
        <v>109736.45327905985</v>
      </c>
      <c r="AA194" s="12">
        <f t="shared" si="133"/>
        <v>3724246.9797120602</v>
      </c>
      <c r="AB194" s="12">
        <f t="shared" si="133"/>
        <v>3226628.8574120598</v>
      </c>
      <c r="AC194" s="12">
        <f t="shared" si="133"/>
        <v>26756506.607412059</v>
      </c>
      <c r="AD194" s="12">
        <f t="shared" si="133"/>
        <v>0</v>
      </c>
      <c r="AE194" s="12">
        <f t="shared" si="133"/>
        <v>26756506.607412059</v>
      </c>
    </row>
    <row r="195" spans="1:31" x14ac:dyDescent="0.25">
      <c r="A195" s="3">
        <v>193</v>
      </c>
      <c r="B195" s="189" t="s">
        <v>179</v>
      </c>
      <c r="C195" s="36" t="s">
        <v>180</v>
      </c>
      <c r="D195" s="37" t="s">
        <v>181</v>
      </c>
      <c r="E195" s="12"/>
      <c r="AA195" s="109"/>
    </row>
    <row r="196" spans="1:31" outlineLevel="1" x14ac:dyDescent="0.25">
      <c r="A196" s="3">
        <v>194</v>
      </c>
      <c r="B196" s="189"/>
      <c r="C196" s="36" t="s">
        <v>182</v>
      </c>
      <c r="D196" s="37" t="s">
        <v>181</v>
      </c>
      <c r="E196" s="12"/>
      <c r="AA196" s="109"/>
    </row>
    <row r="197" spans="1:31" outlineLevel="1" x14ac:dyDescent="0.25">
      <c r="A197" s="3">
        <v>195</v>
      </c>
      <c r="B197" s="189"/>
      <c r="C197" s="36" t="s">
        <v>183</v>
      </c>
      <c r="D197" s="37" t="s">
        <v>181</v>
      </c>
      <c r="E197" s="12">
        <v>260831.39</v>
      </c>
      <c r="H197" s="106">
        <v>6815.3690199999837</v>
      </c>
      <c r="Q197" s="12">
        <f t="shared" ref="Q197:Q199" si="134">SUM(F197:P197)</f>
        <v>6815.3690199999837</v>
      </c>
      <c r="AA197" s="106">
        <f t="shared" ref="AA197:AA199" si="135">SUM(R197:Z197)</f>
        <v>0</v>
      </c>
      <c r="AB197" s="106">
        <f t="shared" ref="AB197:AB199" si="136">Q197+AA197</f>
        <v>6815.3690199999837</v>
      </c>
      <c r="AC197" s="106">
        <f t="shared" ref="AC197:AC199" si="137">E197+AB197</f>
        <v>267646.75902</v>
      </c>
      <c r="AE197" s="106">
        <f t="shared" ref="AE197:AE199" si="138">AC197+AD197</f>
        <v>267646.75902</v>
      </c>
    </row>
    <row r="198" spans="1:31" outlineLevel="1" x14ac:dyDescent="0.25">
      <c r="A198" s="3">
        <v>196</v>
      </c>
      <c r="B198" s="189"/>
      <c r="C198" s="36" t="s">
        <v>184</v>
      </c>
      <c r="D198" s="37" t="s">
        <v>181</v>
      </c>
      <c r="E198" s="12">
        <v>25291382.969999999</v>
      </c>
      <c r="H198" s="106">
        <v>974626.77521699667</v>
      </c>
      <c r="Q198" s="12">
        <f t="shared" si="134"/>
        <v>974626.77521699667</v>
      </c>
      <c r="AA198" s="106">
        <f t="shared" si="135"/>
        <v>0</v>
      </c>
      <c r="AB198" s="106">
        <f t="shared" si="136"/>
        <v>974626.77521699667</v>
      </c>
      <c r="AC198" s="106">
        <f t="shared" si="137"/>
        <v>26266009.745216995</v>
      </c>
      <c r="AE198" s="106">
        <f t="shared" si="138"/>
        <v>26266009.745216995</v>
      </c>
    </row>
    <row r="199" spans="1:31" outlineLevel="1" x14ac:dyDescent="0.25">
      <c r="A199" s="3">
        <v>197</v>
      </c>
      <c r="B199" s="189"/>
      <c r="C199" s="36" t="s">
        <v>185</v>
      </c>
      <c r="D199" s="37" t="s">
        <v>181</v>
      </c>
      <c r="E199" s="12">
        <v>2183863.2600000007</v>
      </c>
      <c r="H199" s="106">
        <v>116241.0149039994</v>
      </c>
      <c r="Q199" s="12">
        <f t="shared" si="134"/>
        <v>116241.0149039994</v>
      </c>
      <c r="AA199" s="106">
        <f t="shared" si="135"/>
        <v>0</v>
      </c>
      <c r="AB199" s="106">
        <f t="shared" si="136"/>
        <v>116241.0149039994</v>
      </c>
      <c r="AC199" s="106">
        <f t="shared" si="137"/>
        <v>2300104.2749040001</v>
      </c>
      <c r="AE199" s="106">
        <f t="shared" si="138"/>
        <v>2300104.2749040001</v>
      </c>
    </row>
    <row r="200" spans="1:31" outlineLevel="1" x14ac:dyDescent="0.25">
      <c r="A200" s="3">
        <v>198</v>
      </c>
      <c r="B200" s="189"/>
      <c r="C200" s="36" t="s">
        <v>186</v>
      </c>
      <c r="D200" s="37" t="s">
        <v>181</v>
      </c>
      <c r="E200" s="12"/>
      <c r="H200" s="106"/>
      <c r="AA200" s="109"/>
    </row>
    <row r="201" spans="1:31" x14ac:dyDescent="0.25">
      <c r="A201" s="3">
        <v>199</v>
      </c>
      <c r="B201" s="188" t="s">
        <v>187</v>
      </c>
      <c r="C201" s="188"/>
      <c r="D201" s="188"/>
      <c r="E201" s="12">
        <f>SUM(E195:E200)</f>
        <v>27736077.620000001</v>
      </c>
      <c r="F201" s="12">
        <f t="shared" ref="F201:AE201" si="139">SUM(F195:F200)</f>
        <v>0</v>
      </c>
      <c r="G201" s="12">
        <f t="shared" si="139"/>
        <v>0</v>
      </c>
      <c r="H201" s="12">
        <f t="shared" si="139"/>
        <v>1097683.1591409962</v>
      </c>
      <c r="I201" s="12">
        <f t="shared" si="139"/>
        <v>0</v>
      </c>
      <c r="J201" s="12">
        <f t="shared" si="139"/>
        <v>0</v>
      </c>
      <c r="K201" s="12">
        <f t="shared" si="139"/>
        <v>0</v>
      </c>
      <c r="L201" s="12">
        <f t="shared" si="139"/>
        <v>0</v>
      </c>
      <c r="M201" s="12">
        <f t="shared" si="139"/>
        <v>0</v>
      </c>
      <c r="N201" s="12">
        <f t="shared" si="139"/>
        <v>0</v>
      </c>
      <c r="O201" s="12">
        <f t="shared" si="139"/>
        <v>0</v>
      </c>
      <c r="P201" s="12">
        <f t="shared" si="139"/>
        <v>0</v>
      </c>
      <c r="Q201" s="12">
        <f t="shared" si="139"/>
        <v>1097683.1591409962</v>
      </c>
      <c r="R201" s="12">
        <f t="shared" si="139"/>
        <v>0</v>
      </c>
      <c r="S201" s="12">
        <f t="shared" si="139"/>
        <v>0</v>
      </c>
      <c r="T201" s="12">
        <f t="shared" si="139"/>
        <v>0</v>
      </c>
      <c r="U201" s="12">
        <f t="shared" si="139"/>
        <v>0</v>
      </c>
      <c r="V201" s="12">
        <f t="shared" si="139"/>
        <v>0</v>
      </c>
      <c r="W201" s="12">
        <f t="shared" si="139"/>
        <v>0</v>
      </c>
      <c r="X201" s="12">
        <f t="shared" si="139"/>
        <v>0</v>
      </c>
      <c r="Y201" s="12">
        <f t="shared" si="139"/>
        <v>0</v>
      </c>
      <c r="Z201" s="12">
        <f t="shared" si="139"/>
        <v>0</v>
      </c>
      <c r="AA201" s="12">
        <f t="shared" si="139"/>
        <v>0</v>
      </c>
      <c r="AB201" s="12">
        <f t="shared" si="139"/>
        <v>1097683.1591409962</v>
      </c>
      <c r="AC201" s="12">
        <f t="shared" si="139"/>
        <v>28833760.779140998</v>
      </c>
      <c r="AD201" s="12">
        <f t="shared" si="139"/>
        <v>0</v>
      </c>
      <c r="AE201" s="12">
        <f t="shared" si="139"/>
        <v>28833760.779140998</v>
      </c>
    </row>
    <row r="202" spans="1:31" x14ac:dyDescent="0.25">
      <c r="A202" s="3">
        <v>200</v>
      </c>
      <c r="B202" s="189" t="s">
        <v>188</v>
      </c>
      <c r="C202" s="10" t="s">
        <v>189</v>
      </c>
      <c r="D202" s="30" t="s">
        <v>190</v>
      </c>
      <c r="E202" s="12">
        <v>3336831.4299999997</v>
      </c>
      <c r="H202" s="106">
        <v>114737.09000000078</v>
      </c>
      <c r="Q202" s="12">
        <f t="shared" ref="Q202" si="140">SUM(F202:P202)</f>
        <v>114737.09000000078</v>
      </c>
      <c r="AA202" s="106">
        <f t="shared" ref="AA202" si="141">SUM(R202:Z202)</f>
        <v>0</v>
      </c>
      <c r="AB202" s="106">
        <f t="shared" ref="AB202" si="142">Q202+AA202</f>
        <v>114737.09000000078</v>
      </c>
      <c r="AC202" s="106">
        <f t="shared" ref="AC202" si="143">E202+AB202</f>
        <v>3451568.5200000005</v>
      </c>
      <c r="AE202" s="106">
        <f t="shared" ref="AE202" si="144">AC202+AD202</f>
        <v>3451568.5200000005</v>
      </c>
    </row>
    <row r="203" spans="1:31" outlineLevel="1" x14ac:dyDescent="0.25">
      <c r="A203" s="3">
        <v>201</v>
      </c>
      <c r="B203" s="189"/>
      <c r="C203" s="10" t="s">
        <v>191</v>
      </c>
      <c r="D203" s="30">
        <v>404.1</v>
      </c>
      <c r="E203" s="12"/>
    </row>
    <row r="204" spans="1:31" outlineLevel="1" x14ac:dyDescent="0.25">
      <c r="A204" s="3">
        <v>202</v>
      </c>
      <c r="B204" s="189"/>
      <c r="C204" s="10" t="s">
        <v>192</v>
      </c>
      <c r="D204" s="30">
        <v>404.2</v>
      </c>
      <c r="E204" s="12"/>
    </row>
    <row r="205" spans="1:31" outlineLevel="1" x14ac:dyDescent="0.25">
      <c r="A205" s="3">
        <v>203</v>
      </c>
      <c r="B205" s="189"/>
      <c r="C205" s="10" t="s">
        <v>193</v>
      </c>
      <c r="D205" s="30">
        <v>404.3</v>
      </c>
      <c r="E205" s="12"/>
    </row>
    <row r="206" spans="1:31" outlineLevel="1" x14ac:dyDescent="0.25">
      <c r="A206" s="3">
        <v>204</v>
      </c>
      <c r="B206" s="189"/>
      <c r="C206" s="10" t="s">
        <v>194</v>
      </c>
      <c r="D206" s="30">
        <v>405</v>
      </c>
      <c r="E206" s="12"/>
    </row>
    <row r="207" spans="1:31" outlineLevel="1" x14ac:dyDescent="0.25">
      <c r="A207" s="3">
        <v>205</v>
      </c>
      <c r="B207" s="189"/>
      <c r="C207" s="10" t="s">
        <v>195</v>
      </c>
      <c r="D207" s="30">
        <v>406</v>
      </c>
      <c r="E207" s="12"/>
    </row>
    <row r="208" spans="1:31" outlineLevel="1" x14ac:dyDescent="0.25">
      <c r="A208" s="3">
        <v>206</v>
      </c>
      <c r="B208" s="189"/>
      <c r="C208" s="10" t="s">
        <v>196</v>
      </c>
      <c r="D208" s="30">
        <v>407.1</v>
      </c>
      <c r="E208" s="12"/>
    </row>
    <row r="209" spans="1:31" outlineLevel="1" x14ac:dyDescent="0.25">
      <c r="A209" s="3">
        <v>207</v>
      </c>
      <c r="B209" s="189"/>
      <c r="C209" s="10" t="s">
        <v>197</v>
      </c>
      <c r="D209" s="30">
        <v>407.2</v>
      </c>
      <c r="E209" s="12"/>
    </row>
    <row r="210" spans="1:31" x14ac:dyDescent="0.25">
      <c r="A210" s="3">
        <v>208</v>
      </c>
      <c r="B210" s="188" t="s">
        <v>198</v>
      </c>
      <c r="C210" s="188"/>
      <c r="D210" s="188"/>
      <c r="E210" s="12">
        <f>SUM(E202:E209)</f>
        <v>3336831.4299999997</v>
      </c>
      <c r="F210" s="12">
        <f t="shared" ref="F210:AE210" si="145">SUM(F202:F209)</f>
        <v>0</v>
      </c>
      <c r="G210" s="12">
        <f t="shared" si="145"/>
        <v>0</v>
      </c>
      <c r="H210" s="12">
        <f t="shared" si="145"/>
        <v>114737.09000000078</v>
      </c>
      <c r="I210" s="12">
        <f t="shared" si="145"/>
        <v>0</v>
      </c>
      <c r="J210" s="12">
        <f t="shared" si="145"/>
        <v>0</v>
      </c>
      <c r="K210" s="12">
        <f t="shared" si="145"/>
        <v>0</v>
      </c>
      <c r="L210" s="12">
        <f t="shared" si="145"/>
        <v>0</v>
      </c>
      <c r="M210" s="12">
        <f t="shared" si="145"/>
        <v>0</v>
      </c>
      <c r="N210" s="12">
        <f t="shared" si="145"/>
        <v>0</v>
      </c>
      <c r="O210" s="12">
        <f t="shared" si="145"/>
        <v>0</v>
      </c>
      <c r="P210" s="12">
        <f t="shared" si="145"/>
        <v>0</v>
      </c>
      <c r="Q210" s="12">
        <f t="shared" si="145"/>
        <v>114737.09000000078</v>
      </c>
      <c r="R210" s="12">
        <f t="shared" si="145"/>
        <v>0</v>
      </c>
      <c r="S210" s="12">
        <f t="shared" si="145"/>
        <v>0</v>
      </c>
      <c r="T210" s="12">
        <f t="shared" si="145"/>
        <v>0</v>
      </c>
      <c r="U210" s="12">
        <f t="shared" si="145"/>
        <v>0</v>
      </c>
      <c r="V210" s="12">
        <f t="shared" si="145"/>
        <v>0</v>
      </c>
      <c r="W210" s="12">
        <f t="shared" si="145"/>
        <v>0</v>
      </c>
      <c r="X210" s="12">
        <f t="shared" si="145"/>
        <v>0</v>
      </c>
      <c r="Y210" s="12">
        <f t="shared" si="145"/>
        <v>0</v>
      </c>
      <c r="Z210" s="12">
        <f t="shared" si="145"/>
        <v>0</v>
      </c>
      <c r="AA210" s="12">
        <f t="shared" si="145"/>
        <v>0</v>
      </c>
      <c r="AB210" s="12">
        <f t="shared" si="145"/>
        <v>114737.09000000078</v>
      </c>
      <c r="AC210" s="12">
        <f t="shared" si="145"/>
        <v>3451568.5200000005</v>
      </c>
      <c r="AD210" s="12">
        <f t="shared" si="145"/>
        <v>0</v>
      </c>
      <c r="AE210" s="12">
        <f t="shared" si="145"/>
        <v>3451568.5200000005</v>
      </c>
    </row>
    <row r="211" spans="1:31" x14ac:dyDescent="0.25">
      <c r="A211" s="3">
        <v>209</v>
      </c>
      <c r="B211" s="39" t="s">
        <v>199</v>
      </c>
      <c r="C211" s="11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f t="shared" ref="Q211:Q218" si="146">SUM(F211:P211)</f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06">
        <f t="shared" ref="AA211" si="147">SUM(R211:Z211)</f>
        <v>0</v>
      </c>
      <c r="AB211" s="106">
        <f t="shared" ref="AB211" si="148">Q211+AA211</f>
        <v>0</v>
      </c>
      <c r="AC211" s="106">
        <f t="shared" ref="AC211" si="149">E211+AB211</f>
        <v>0</v>
      </c>
      <c r="AE211" s="106">
        <f t="shared" ref="AE211:AE218" si="150">AC211+AD211</f>
        <v>0</v>
      </c>
    </row>
    <row r="212" spans="1:31" s="42" customFormat="1" x14ac:dyDescent="0.25">
      <c r="A212" s="3">
        <v>210</v>
      </c>
      <c r="B212" s="165" t="s">
        <v>202</v>
      </c>
      <c r="C212" s="166"/>
      <c r="D212" s="167"/>
      <c r="E212" s="12">
        <f>E211</f>
        <v>0</v>
      </c>
      <c r="F212" s="12">
        <f t="shared" ref="F212:AE212" si="151">F211</f>
        <v>0</v>
      </c>
      <c r="G212" s="12">
        <f t="shared" si="151"/>
        <v>0</v>
      </c>
      <c r="H212" s="12">
        <f t="shared" si="151"/>
        <v>0</v>
      </c>
      <c r="I212" s="12">
        <f t="shared" si="151"/>
        <v>0</v>
      </c>
      <c r="J212" s="12">
        <f t="shared" si="151"/>
        <v>0</v>
      </c>
      <c r="K212" s="12">
        <f t="shared" si="151"/>
        <v>0</v>
      </c>
      <c r="L212" s="12">
        <f t="shared" si="151"/>
        <v>0</v>
      </c>
      <c r="M212" s="12">
        <f t="shared" si="151"/>
        <v>0</v>
      </c>
      <c r="N212" s="12">
        <f t="shared" si="151"/>
        <v>0</v>
      </c>
      <c r="O212" s="12">
        <f t="shared" si="151"/>
        <v>0</v>
      </c>
      <c r="P212" s="12">
        <f t="shared" si="151"/>
        <v>0</v>
      </c>
      <c r="Q212" s="12">
        <f t="shared" si="151"/>
        <v>0</v>
      </c>
      <c r="R212" s="12">
        <f t="shared" si="151"/>
        <v>0</v>
      </c>
      <c r="S212" s="12">
        <f t="shared" si="151"/>
        <v>0</v>
      </c>
      <c r="T212" s="12">
        <f t="shared" si="151"/>
        <v>0</v>
      </c>
      <c r="U212" s="12">
        <f t="shared" si="151"/>
        <v>0</v>
      </c>
      <c r="V212" s="12">
        <f t="shared" si="151"/>
        <v>0</v>
      </c>
      <c r="W212" s="12">
        <f t="shared" si="151"/>
        <v>0</v>
      </c>
      <c r="X212" s="12">
        <f t="shared" si="151"/>
        <v>0</v>
      </c>
      <c r="Y212" s="12">
        <f t="shared" si="151"/>
        <v>0</v>
      </c>
      <c r="Z212" s="12">
        <f t="shared" si="151"/>
        <v>0</v>
      </c>
      <c r="AA212" s="12">
        <f t="shared" si="151"/>
        <v>0</v>
      </c>
      <c r="AB212" s="12">
        <f t="shared" si="151"/>
        <v>0</v>
      </c>
      <c r="AC212" s="12">
        <f t="shared" si="151"/>
        <v>0</v>
      </c>
      <c r="AD212" s="12">
        <f t="shared" si="151"/>
        <v>0</v>
      </c>
      <c r="AE212" s="12">
        <f t="shared" si="151"/>
        <v>0</v>
      </c>
    </row>
    <row r="213" spans="1:31" outlineLevel="1" x14ac:dyDescent="0.25">
      <c r="A213" s="3">
        <v>211</v>
      </c>
      <c r="B213" s="168" t="s">
        <v>203</v>
      </c>
      <c r="C213" s="24" t="s">
        <v>204</v>
      </c>
      <c r="D213" s="43">
        <v>408.1</v>
      </c>
      <c r="E213" s="12">
        <v>37190512.240000002</v>
      </c>
      <c r="F213" s="12">
        <v>-9559397.3844596501</v>
      </c>
      <c r="G213" s="12">
        <v>-75451.059526024866</v>
      </c>
      <c r="H213" s="12">
        <v>18549.223558388872</v>
      </c>
      <c r="I213" s="12">
        <v>77895.144936777986</v>
      </c>
      <c r="J213" s="12">
        <v>0</v>
      </c>
      <c r="K213" s="12">
        <v>6838.6560552000001</v>
      </c>
      <c r="L213" s="12">
        <v>0</v>
      </c>
      <c r="M213" s="12">
        <v>0</v>
      </c>
      <c r="N213" s="12">
        <v>0</v>
      </c>
      <c r="O213" s="12">
        <v>0</v>
      </c>
      <c r="P213" s="12">
        <v>364822.07815271209</v>
      </c>
      <c r="Q213" s="12">
        <f t="shared" si="146"/>
        <v>-9166743.3412825949</v>
      </c>
      <c r="R213" s="12">
        <v>0</v>
      </c>
      <c r="S213" s="12">
        <v>108535.52668638599</v>
      </c>
      <c r="T213" s="12">
        <v>0</v>
      </c>
      <c r="U213" s="12">
        <v>0</v>
      </c>
      <c r="V213" s="12">
        <v>0</v>
      </c>
      <c r="W213" s="12">
        <v>201868.90947663653</v>
      </c>
      <c r="X213" s="12">
        <v>0</v>
      </c>
      <c r="Y213" s="12">
        <v>0</v>
      </c>
      <c r="Z213" s="12">
        <v>0</v>
      </c>
      <c r="AA213" s="106">
        <f t="shared" ref="AA213:AA214" si="152">SUM(R213:Z213)</f>
        <v>310404.43616302253</v>
      </c>
      <c r="AB213" s="106">
        <f t="shared" ref="AB213:AB214" si="153">Q213+AA213</f>
        <v>-8856338.9051195718</v>
      </c>
      <c r="AC213" s="106">
        <f t="shared" ref="AC213:AC214" si="154">E213+AB213</f>
        <v>28334173.33488043</v>
      </c>
      <c r="AD213" s="12">
        <v>1295089.0420000001</v>
      </c>
      <c r="AE213" s="106">
        <f t="shared" si="150"/>
        <v>29629262.37688043</v>
      </c>
    </row>
    <row r="214" spans="1:31" outlineLevel="1" x14ac:dyDescent="0.25">
      <c r="A214" s="3">
        <v>212</v>
      </c>
      <c r="B214" s="169"/>
      <c r="C214" s="31" t="s">
        <v>205</v>
      </c>
      <c r="D214" s="29">
        <v>409.1</v>
      </c>
      <c r="E214" s="12">
        <v>-4656864.1900000004</v>
      </c>
      <c r="F214" s="12">
        <v>67050.613817958816</v>
      </c>
      <c r="G214" s="12">
        <v>-354293.19081831881</v>
      </c>
      <c r="H214" s="12">
        <v>-167507.24084293129</v>
      </c>
      <c r="I214" s="12">
        <v>365769.80657756532</v>
      </c>
      <c r="J214" s="12">
        <v>7680.5168999999996</v>
      </c>
      <c r="K214" s="12">
        <v>-20208.899099591996</v>
      </c>
      <c r="L214" s="12">
        <v>537514.24019999988</v>
      </c>
      <c r="M214" s="12">
        <v>33700.878749999996</v>
      </c>
      <c r="N214" s="12">
        <v>-303468.82019999996</v>
      </c>
      <c r="O214" s="12">
        <v>-14291.243399999998</v>
      </c>
      <c r="P214" s="12">
        <v>-76612.636412069536</v>
      </c>
      <c r="Q214" s="12">
        <f t="shared" si="146"/>
        <v>75334.025472612338</v>
      </c>
      <c r="R214" s="12">
        <v>983421.7202599966</v>
      </c>
      <c r="S214" s="12">
        <v>-320733.12209618103</v>
      </c>
      <c r="T214" s="12">
        <v>-423821.24063999997</v>
      </c>
      <c r="U214" s="12">
        <v>-277580.32049999997</v>
      </c>
      <c r="V214" s="12">
        <v>-223277.17020000002</v>
      </c>
      <c r="W214" s="12">
        <v>-42392.470990093672</v>
      </c>
      <c r="X214" s="12">
        <v>-173468.25845999998</v>
      </c>
      <c r="Y214" s="12">
        <v>9175.837230000001</v>
      </c>
      <c r="Z214" s="12">
        <v>-45862.703012228987</v>
      </c>
      <c r="AA214" s="106">
        <f t="shared" si="152"/>
        <v>-514537.72840850707</v>
      </c>
      <c r="AB214" s="106">
        <f t="shared" si="153"/>
        <v>-439203.70293589472</v>
      </c>
      <c r="AC214" s="106">
        <f t="shared" si="154"/>
        <v>-5096067.8929358954</v>
      </c>
      <c r="AD214" s="12">
        <v>6081309.2879862664</v>
      </c>
      <c r="AE214" s="106">
        <f t="shared" si="150"/>
        <v>985241.39505037107</v>
      </c>
    </row>
    <row r="215" spans="1:31" outlineLevel="1" x14ac:dyDescent="0.25">
      <c r="A215" s="3">
        <v>213</v>
      </c>
      <c r="B215" s="169"/>
      <c r="C215" s="31" t="s">
        <v>206</v>
      </c>
      <c r="D215" s="29">
        <v>409.1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146"/>
        <v>0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09"/>
      <c r="AE215" s="106"/>
    </row>
    <row r="216" spans="1:31" outlineLevel="1" x14ac:dyDescent="0.25">
      <c r="A216" s="3">
        <v>214</v>
      </c>
      <c r="B216" s="169"/>
      <c r="C216" s="31" t="s">
        <v>207</v>
      </c>
      <c r="D216" s="29">
        <v>410.1</v>
      </c>
      <c r="E216" s="12">
        <v>43294488.670000002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f t="shared" si="146"/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06">
        <f t="shared" ref="AA216:AA218" si="155">SUM(R216:Z216)</f>
        <v>0</v>
      </c>
      <c r="AB216" s="106">
        <f t="shared" ref="AB216:AB218" si="156">Q216+AA216</f>
        <v>0</v>
      </c>
      <c r="AC216" s="106">
        <f t="shared" ref="AC216:AC218" si="157">E216+AB216</f>
        <v>43294488.670000002</v>
      </c>
      <c r="AE216" s="106">
        <f t="shared" si="150"/>
        <v>43294488.670000002</v>
      </c>
    </row>
    <row r="217" spans="1:31" outlineLevel="1" x14ac:dyDescent="0.25">
      <c r="A217" s="3">
        <v>215</v>
      </c>
      <c r="B217" s="169"/>
      <c r="C217" s="31" t="s">
        <v>208</v>
      </c>
      <c r="D217" s="29">
        <v>411.1</v>
      </c>
      <c r="E217" s="12">
        <v>-38804558.600000001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f t="shared" si="146"/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06">
        <f t="shared" si="155"/>
        <v>0</v>
      </c>
      <c r="AB217" s="106">
        <f t="shared" si="156"/>
        <v>0</v>
      </c>
      <c r="AC217" s="106">
        <f t="shared" si="157"/>
        <v>-38804558.600000001</v>
      </c>
      <c r="AE217" s="106">
        <f t="shared" si="150"/>
        <v>-38804558.600000001</v>
      </c>
    </row>
    <row r="218" spans="1:31" x14ac:dyDescent="0.25">
      <c r="A218" s="3">
        <v>216</v>
      </c>
      <c r="B218" s="182"/>
      <c r="C218" s="34" t="s">
        <v>209</v>
      </c>
      <c r="D218" s="44">
        <v>411.4</v>
      </c>
      <c r="E218" s="12">
        <v>-33270.6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f t="shared" si="146"/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06">
        <f t="shared" si="155"/>
        <v>0</v>
      </c>
      <c r="AB218" s="106">
        <f t="shared" si="156"/>
        <v>0</v>
      </c>
      <c r="AC218" s="106">
        <f t="shared" si="157"/>
        <v>-33270.6</v>
      </c>
      <c r="AE218" s="106">
        <f t="shared" si="150"/>
        <v>-33270.6</v>
      </c>
    </row>
    <row r="219" spans="1:31" x14ac:dyDescent="0.25">
      <c r="A219" s="3">
        <v>217</v>
      </c>
      <c r="B219" s="188" t="s">
        <v>210</v>
      </c>
      <c r="C219" s="188"/>
      <c r="D219" s="188"/>
      <c r="E219" s="12">
        <f>SUM(E213:E218)</f>
        <v>36990307.519999996</v>
      </c>
      <c r="F219" s="12">
        <f t="shared" ref="F219:AE219" si="158">SUM(F213:F218)</f>
        <v>-9492346.770641692</v>
      </c>
      <c r="G219" s="12">
        <f t="shared" si="158"/>
        <v>-429744.25034434366</v>
      </c>
      <c r="H219" s="12">
        <f t="shared" si="158"/>
        <v>-148958.01728454241</v>
      </c>
      <c r="I219" s="12">
        <f t="shared" si="158"/>
        <v>443664.95151434332</v>
      </c>
      <c r="J219" s="12">
        <f t="shared" si="158"/>
        <v>7680.5168999999996</v>
      </c>
      <c r="K219" s="12">
        <f t="shared" si="158"/>
        <v>-13370.243044391995</v>
      </c>
      <c r="L219" s="12">
        <f t="shared" si="158"/>
        <v>537514.24019999988</v>
      </c>
      <c r="M219" s="12">
        <f t="shared" si="158"/>
        <v>33700.878749999996</v>
      </c>
      <c r="N219" s="12">
        <f t="shared" si="158"/>
        <v>-303468.82019999996</v>
      </c>
      <c r="O219" s="12">
        <f t="shared" si="158"/>
        <v>-14291.243399999998</v>
      </c>
      <c r="P219" s="12">
        <f t="shared" si="158"/>
        <v>288209.44174064253</v>
      </c>
      <c r="Q219" s="12">
        <f t="shared" si="158"/>
        <v>-9091409.3158099819</v>
      </c>
      <c r="R219" s="12">
        <f t="shared" si="158"/>
        <v>983421.7202599966</v>
      </c>
      <c r="S219" s="12">
        <f t="shared" si="158"/>
        <v>-212197.59540979506</v>
      </c>
      <c r="T219" s="12">
        <f t="shared" si="158"/>
        <v>-423821.24063999997</v>
      </c>
      <c r="U219" s="12">
        <f t="shared" si="158"/>
        <v>-277580.32049999997</v>
      </c>
      <c r="V219" s="12">
        <f t="shared" si="158"/>
        <v>-223277.17020000002</v>
      </c>
      <c r="W219" s="12">
        <f t="shared" si="158"/>
        <v>159476.43848654284</v>
      </c>
      <c r="X219" s="12">
        <f t="shared" si="158"/>
        <v>-173468.25845999998</v>
      </c>
      <c r="Y219" s="12">
        <f t="shared" si="158"/>
        <v>9175.837230000001</v>
      </c>
      <c r="Z219" s="12">
        <f t="shared" si="158"/>
        <v>-45862.703012228987</v>
      </c>
      <c r="AA219" s="12">
        <f t="shared" si="158"/>
        <v>-204133.29224548454</v>
      </c>
      <c r="AB219" s="12">
        <f t="shared" si="158"/>
        <v>-9295542.6080554668</v>
      </c>
      <c r="AC219" s="12">
        <f t="shared" si="158"/>
        <v>27694764.911944538</v>
      </c>
      <c r="AD219" s="12">
        <f t="shared" si="158"/>
        <v>7376398.3299862668</v>
      </c>
      <c r="AE219" s="12">
        <f t="shared" si="158"/>
        <v>35071163.241930798</v>
      </c>
    </row>
    <row r="220" spans="1:31" ht="15.6" customHeight="1" outlineLevel="1" x14ac:dyDescent="0.25">
      <c r="A220" s="3">
        <v>218</v>
      </c>
      <c r="B220" s="168" t="s">
        <v>211</v>
      </c>
      <c r="C220" s="13" t="s">
        <v>212</v>
      </c>
      <c r="D220" s="22">
        <v>411.6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outlineLevel="1" x14ac:dyDescent="0.25">
      <c r="A221" s="3">
        <v>219</v>
      </c>
      <c r="B221" s="169"/>
      <c r="C221" s="13" t="s">
        <v>213</v>
      </c>
      <c r="D221" s="22">
        <v>411.7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outlineLevel="1" x14ac:dyDescent="0.25">
      <c r="A222" s="3">
        <v>220</v>
      </c>
      <c r="B222" s="169"/>
      <c r="C222" s="13" t="s">
        <v>214</v>
      </c>
      <c r="D222" s="22">
        <v>412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outlineLevel="1" x14ac:dyDescent="0.25">
      <c r="A223" s="3">
        <v>221</v>
      </c>
      <c r="B223" s="169"/>
      <c r="C223" s="13" t="s">
        <v>215</v>
      </c>
      <c r="D223" s="22">
        <v>413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x14ac:dyDescent="0.25">
      <c r="A224" s="3">
        <v>222</v>
      </c>
      <c r="B224" s="182"/>
      <c r="C224" s="13" t="s">
        <v>216</v>
      </c>
      <c r="D224" s="22">
        <v>414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1:31" x14ac:dyDescent="0.25">
      <c r="A225" s="3">
        <v>223</v>
      </c>
      <c r="B225" s="165" t="s">
        <v>217</v>
      </c>
      <c r="C225" s="166"/>
      <c r="D225" s="167"/>
      <c r="E225" s="12">
        <f>SUM(E220:E224)</f>
        <v>0</v>
      </c>
      <c r="F225" s="12">
        <f t="shared" ref="F225:AE225" si="159">SUM(F220:F224)</f>
        <v>0</v>
      </c>
      <c r="G225" s="12">
        <f t="shared" si="159"/>
        <v>0</v>
      </c>
      <c r="H225" s="12">
        <f t="shared" si="159"/>
        <v>0</v>
      </c>
      <c r="I225" s="12">
        <f t="shared" si="159"/>
        <v>0</v>
      </c>
      <c r="J225" s="12">
        <f t="shared" si="159"/>
        <v>0</v>
      </c>
      <c r="K225" s="12">
        <f t="shared" si="159"/>
        <v>0</v>
      </c>
      <c r="L225" s="12">
        <f t="shared" si="159"/>
        <v>0</v>
      </c>
      <c r="M225" s="12">
        <f t="shared" si="159"/>
        <v>0</v>
      </c>
      <c r="N225" s="12">
        <f t="shared" si="159"/>
        <v>0</v>
      </c>
      <c r="O225" s="12">
        <f t="shared" si="159"/>
        <v>0</v>
      </c>
      <c r="P225" s="12">
        <f t="shared" si="159"/>
        <v>0</v>
      </c>
      <c r="Q225" s="12">
        <f t="shared" si="159"/>
        <v>0</v>
      </c>
      <c r="R225" s="12">
        <f t="shared" si="159"/>
        <v>0</v>
      </c>
      <c r="S225" s="12">
        <f t="shared" si="159"/>
        <v>0</v>
      </c>
      <c r="T225" s="12">
        <f t="shared" si="159"/>
        <v>0</v>
      </c>
      <c r="U225" s="12">
        <f t="shared" si="159"/>
        <v>0</v>
      </c>
      <c r="V225" s="12">
        <f t="shared" si="159"/>
        <v>0</v>
      </c>
      <c r="W225" s="12">
        <f t="shared" si="159"/>
        <v>0</v>
      </c>
      <c r="X225" s="12">
        <f t="shared" si="159"/>
        <v>0</v>
      </c>
      <c r="Y225" s="12">
        <f t="shared" si="159"/>
        <v>0</v>
      </c>
      <c r="Z225" s="12">
        <f t="shared" si="159"/>
        <v>0</v>
      </c>
      <c r="AA225" s="12">
        <f t="shared" si="159"/>
        <v>0</v>
      </c>
      <c r="AB225" s="12">
        <f t="shared" si="159"/>
        <v>0</v>
      </c>
      <c r="AC225" s="12">
        <f t="shared" si="159"/>
        <v>0</v>
      </c>
      <c r="AD225" s="12">
        <f t="shared" si="159"/>
        <v>0</v>
      </c>
      <c r="AE225" s="12">
        <f t="shared" si="159"/>
        <v>0</v>
      </c>
    </row>
    <row r="226" spans="1:31" x14ac:dyDescent="0.25">
      <c r="A226" s="3">
        <v>224</v>
      </c>
      <c r="B226" s="144" t="s">
        <v>218</v>
      </c>
      <c r="C226" s="144"/>
      <c r="D226" s="145"/>
      <c r="E226" s="12">
        <f>E168+E174+E179+E194+E201+E210+E212+E219+E225</f>
        <v>343816185.13</v>
      </c>
      <c r="F226" s="12">
        <f t="shared" ref="F226:AE226" si="160">F168+F174+F179+F194+F201+F210+F212+F219+F225</f>
        <v>-231366576.22705433</v>
      </c>
      <c r="G226" s="12">
        <f t="shared" si="160"/>
        <v>-441666.75472889369</v>
      </c>
      <c r="H226" s="12">
        <f t="shared" si="160"/>
        <v>1066393.3132831987</v>
      </c>
      <c r="I226" s="12">
        <f t="shared" si="160"/>
        <v>455973.66146325477</v>
      </c>
      <c r="J226" s="12">
        <f t="shared" si="160"/>
        <v>-28893.373100000001</v>
      </c>
      <c r="K226" s="12">
        <f t="shared" si="160"/>
        <v>76023.953755607974</v>
      </c>
      <c r="L226" s="12">
        <f t="shared" si="160"/>
        <v>-2022077.3798000002</v>
      </c>
      <c r="M226" s="12">
        <f t="shared" si="160"/>
        <v>-126779.49625</v>
      </c>
      <c r="N226" s="12">
        <f t="shared" si="160"/>
        <v>1141620.7997999999</v>
      </c>
      <c r="O226" s="12">
        <f t="shared" si="160"/>
        <v>53762.296599999994</v>
      </c>
      <c r="P226" s="12">
        <f t="shared" si="160"/>
        <v>288209.44174064253</v>
      </c>
      <c r="Q226" s="12">
        <f t="shared" si="160"/>
        <v>-230904009.76429051</v>
      </c>
      <c r="R226" s="12">
        <f t="shared" si="160"/>
        <v>983421.7202599966</v>
      </c>
      <c r="S226" s="12">
        <f t="shared" si="160"/>
        <v>1206567.4593142052</v>
      </c>
      <c r="T226" s="12">
        <f t="shared" si="160"/>
        <v>1594375.1433600001</v>
      </c>
      <c r="U226" s="12">
        <f t="shared" si="160"/>
        <v>1044230.7295000001</v>
      </c>
      <c r="V226" s="12">
        <f t="shared" si="160"/>
        <v>839947.44980000006</v>
      </c>
      <c r="W226" s="12">
        <f t="shared" si="160"/>
        <v>159476.43848654284</v>
      </c>
      <c r="X226" s="12">
        <f t="shared" si="160"/>
        <v>652571.06753999996</v>
      </c>
      <c r="Y226" s="12">
        <f t="shared" si="160"/>
        <v>9175.837230000001</v>
      </c>
      <c r="Z226" s="12">
        <f t="shared" si="160"/>
        <v>172531.1208555281</v>
      </c>
      <c r="AA226" s="12">
        <f t="shared" si="160"/>
        <v>6662296.9663462732</v>
      </c>
      <c r="AB226" s="12">
        <f t="shared" si="160"/>
        <v>-224241712.79794425</v>
      </c>
      <c r="AC226" s="12">
        <f t="shared" si="160"/>
        <v>119574472.33205578</v>
      </c>
      <c r="AD226" s="12">
        <f t="shared" si="160"/>
        <v>7581043.6309088049</v>
      </c>
      <c r="AE226" s="12">
        <f t="shared" si="160"/>
        <v>127155515.96296456</v>
      </c>
    </row>
    <row r="227" spans="1:31" x14ac:dyDescent="0.25">
      <c r="A227" s="3">
        <v>225</v>
      </c>
      <c r="B227" s="183" t="s">
        <v>219</v>
      </c>
      <c r="C227" s="183"/>
      <c r="D227" s="184"/>
      <c r="E227" s="12">
        <f>E28-E226</f>
        <v>32433674.810000002</v>
      </c>
      <c r="F227" s="12">
        <f t="shared" ref="F227:AE227" si="161">F28-F226</f>
        <v>252238.02341043949</v>
      </c>
      <c r="G227" s="12">
        <f t="shared" si="161"/>
        <v>-1332817.2416498661</v>
      </c>
      <c r="H227" s="12">
        <f t="shared" si="161"/>
        <v>-630146.28698054422</v>
      </c>
      <c r="I227" s="12">
        <f t="shared" si="161"/>
        <v>1375991.1771251268</v>
      </c>
      <c r="J227" s="12">
        <f t="shared" si="161"/>
        <v>28893.373100000001</v>
      </c>
      <c r="K227" s="12">
        <f t="shared" si="161"/>
        <v>-76023.953755607974</v>
      </c>
      <c r="L227" s="12">
        <f t="shared" si="161"/>
        <v>2022077.3798000002</v>
      </c>
      <c r="M227" s="12">
        <f t="shared" si="161"/>
        <v>126779.49625</v>
      </c>
      <c r="N227" s="12">
        <f t="shared" si="161"/>
        <v>-1141620.7997999999</v>
      </c>
      <c r="O227" s="12">
        <f t="shared" si="161"/>
        <v>-53762.296599999994</v>
      </c>
      <c r="P227" s="12">
        <f t="shared" si="161"/>
        <v>-288209.44174064253</v>
      </c>
      <c r="Q227" s="12">
        <f t="shared" si="161"/>
        <v>283399.42915889621</v>
      </c>
      <c r="R227" s="12">
        <f t="shared" si="161"/>
        <v>-983421.7202599966</v>
      </c>
      <c r="S227" s="12">
        <f t="shared" si="161"/>
        <v>-1206567.4593142052</v>
      </c>
      <c r="T227" s="12">
        <f t="shared" si="161"/>
        <v>-1594375.1433600001</v>
      </c>
      <c r="U227" s="12">
        <f t="shared" si="161"/>
        <v>-1044230.7295000001</v>
      </c>
      <c r="V227" s="12">
        <f t="shared" si="161"/>
        <v>-839947.44980000006</v>
      </c>
      <c r="W227" s="12">
        <f t="shared" si="161"/>
        <v>-159476.43848654284</v>
      </c>
      <c r="X227" s="12">
        <f t="shared" si="161"/>
        <v>-652571.06753999996</v>
      </c>
      <c r="Y227" s="12">
        <f t="shared" si="161"/>
        <v>-9175.837230000001</v>
      </c>
      <c r="Z227" s="12">
        <f t="shared" si="161"/>
        <v>-172531.1208555281</v>
      </c>
      <c r="AA227" s="12">
        <f t="shared" si="161"/>
        <v>-6662296.9663462732</v>
      </c>
      <c r="AB227" s="12">
        <f t="shared" si="161"/>
        <v>-6378897.5371873677</v>
      </c>
      <c r="AC227" s="12">
        <f t="shared" si="161"/>
        <v>26054777.272812605</v>
      </c>
      <c r="AD227" s="12">
        <f t="shared" si="161"/>
        <v>22877306.369091194</v>
      </c>
      <c r="AE227" s="12">
        <f t="shared" si="161"/>
        <v>48932083.641903788</v>
      </c>
    </row>
    <row r="228" spans="1:31" x14ac:dyDescent="0.25">
      <c r="A228" s="3"/>
      <c r="B228" s="111"/>
      <c r="C228" s="111"/>
      <c r="D228" s="111"/>
    </row>
    <row r="229" spans="1:31" x14ac:dyDescent="0.25">
      <c r="A229" s="3"/>
      <c r="B229" s="112"/>
      <c r="C229" s="112"/>
      <c r="D229" s="112"/>
    </row>
    <row r="230" spans="1:31" outlineLevel="1" x14ac:dyDescent="0.25">
      <c r="A230" s="3">
        <v>228</v>
      </c>
      <c r="B230" s="169" t="s">
        <v>220</v>
      </c>
      <c r="C230" s="36" t="s">
        <v>221</v>
      </c>
      <c r="D230" s="28">
        <v>301</v>
      </c>
      <c r="E230" s="12">
        <v>114162.97958333335</v>
      </c>
      <c r="H230" s="106">
        <v>-6.9695833333389601</v>
      </c>
      <c r="Q230" s="12">
        <f t="shared" ref="Q230:Q232" si="162">SUM(F230:P230)</f>
        <v>-6.9695833333389601</v>
      </c>
      <c r="R230" s="113"/>
      <c r="S230" s="113"/>
      <c r="T230" s="113"/>
      <c r="U230" s="113"/>
      <c r="V230" s="113"/>
      <c r="W230" s="113"/>
      <c r="X230" s="113"/>
      <c r="Y230" s="113"/>
      <c r="Z230" s="113"/>
      <c r="AA230" s="106">
        <f t="shared" ref="AA230:AA232" si="163">SUM(R230:Z230)</f>
        <v>0</v>
      </c>
      <c r="AB230" s="106">
        <f t="shared" ref="AB230:AB232" si="164">Q230+AA230</f>
        <v>-6.9695833333389601</v>
      </c>
      <c r="AC230" s="106">
        <f t="shared" ref="AC230:AC232" si="165">E230+AB230</f>
        <v>114156.01000000001</v>
      </c>
      <c r="AE230" s="106">
        <f t="shared" ref="AE230:AE232" si="166">AC230+AD230</f>
        <v>114156.01000000001</v>
      </c>
    </row>
    <row r="231" spans="1:31" outlineLevel="1" x14ac:dyDescent="0.25">
      <c r="A231" s="3">
        <v>229</v>
      </c>
      <c r="B231" s="169"/>
      <c r="C231" s="36" t="s">
        <v>222</v>
      </c>
      <c r="D231" s="28">
        <v>302</v>
      </c>
      <c r="E231" s="12">
        <v>138157.94999999998</v>
      </c>
      <c r="H231" s="106">
        <v>0</v>
      </c>
      <c r="Q231" s="12">
        <f t="shared" si="162"/>
        <v>0</v>
      </c>
      <c r="AA231" s="106">
        <f t="shared" si="163"/>
        <v>0</v>
      </c>
      <c r="AB231" s="106">
        <f t="shared" si="164"/>
        <v>0</v>
      </c>
      <c r="AC231" s="106">
        <f t="shared" si="165"/>
        <v>138157.94999999998</v>
      </c>
      <c r="AE231" s="106">
        <f t="shared" si="166"/>
        <v>138157.94999999998</v>
      </c>
    </row>
    <row r="232" spans="1:31" outlineLevel="1" x14ac:dyDescent="0.25">
      <c r="A232" s="3">
        <v>230</v>
      </c>
      <c r="B232" s="169"/>
      <c r="C232" s="49" t="s">
        <v>223</v>
      </c>
      <c r="D232" s="35">
        <v>303</v>
      </c>
      <c r="E232" s="12">
        <v>55746947.270000011</v>
      </c>
      <c r="H232" s="106">
        <v>1259653.4499999881</v>
      </c>
      <c r="Q232" s="12">
        <f t="shared" si="162"/>
        <v>1259653.4499999881</v>
      </c>
      <c r="AA232" s="106">
        <f t="shared" si="163"/>
        <v>0</v>
      </c>
      <c r="AB232" s="106">
        <f t="shared" si="164"/>
        <v>1259653.4499999881</v>
      </c>
      <c r="AC232" s="106">
        <f t="shared" si="165"/>
        <v>57006600.719999999</v>
      </c>
      <c r="AE232" s="106">
        <f t="shared" si="166"/>
        <v>57006600.719999999</v>
      </c>
    </row>
    <row r="233" spans="1:31" x14ac:dyDescent="0.25">
      <c r="A233" s="3">
        <v>231</v>
      </c>
      <c r="B233" s="169"/>
      <c r="C233" s="185" t="s">
        <v>224</v>
      </c>
      <c r="D233" s="186"/>
      <c r="E233" s="12">
        <f>SUM(E230:E232)</f>
        <v>55999268.199583344</v>
      </c>
      <c r="F233" s="12">
        <f t="shared" ref="F233:AE233" si="167">SUM(F230:F232)</f>
        <v>0</v>
      </c>
      <c r="G233" s="12">
        <f t="shared" si="167"/>
        <v>0</v>
      </c>
      <c r="H233" s="12">
        <f t="shared" si="167"/>
        <v>1259646.4804166548</v>
      </c>
      <c r="I233" s="12">
        <f t="shared" si="167"/>
        <v>0</v>
      </c>
      <c r="J233" s="12">
        <f t="shared" si="167"/>
        <v>0</v>
      </c>
      <c r="K233" s="12">
        <f t="shared" si="167"/>
        <v>0</v>
      </c>
      <c r="L233" s="12">
        <f t="shared" si="167"/>
        <v>0</v>
      </c>
      <c r="M233" s="12">
        <f t="shared" si="167"/>
        <v>0</v>
      </c>
      <c r="N233" s="12">
        <f t="shared" si="167"/>
        <v>0</v>
      </c>
      <c r="O233" s="12">
        <f t="shared" si="167"/>
        <v>0</v>
      </c>
      <c r="P233" s="12">
        <f t="shared" si="167"/>
        <v>0</v>
      </c>
      <c r="Q233" s="12">
        <f t="shared" si="167"/>
        <v>1259646.4804166548</v>
      </c>
      <c r="R233" s="12">
        <f t="shared" si="167"/>
        <v>0</v>
      </c>
      <c r="S233" s="12">
        <f t="shared" si="167"/>
        <v>0</v>
      </c>
      <c r="T233" s="12">
        <f t="shared" si="167"/>
        <v>0</v>
      </c>
      <c r="U233" s="12">
        <f t="shared" si="167"/>
        <v>0</v>
      </c>
      <c r="V233" s="12">
        <f t="shared" si="167"/>
        <v>0</v>
      </c>
      <c r="W233" s="12">
        <f t="shared" si="167"/>
        <v>0</v>
      </c>
      <c r="X233" s="12">
        <f t="shared" si="167"/>
        <v>0</v>
      </c>
      <c r="Y233" s="12">
        <f t="shared" si="167"/>
        <v>0</v>
      </c>
      <c r="Z233" s="12">
        <f t="shared" si="167"/>
        <v>0</v>
      </c>
      <c r="AA233" s="12">
        <f t="shared" si="167"/>
        <v>0</v>
      </c>
      <c r="AB233" s="12">
        <f t="shared" si="167"/>
        <v>1259646.4804166548</v>
      </c>
      <c r="AC233" s="12">
        <f t="shared" si="167"/>
        <v>57258914.68</v>
      </c>
      <c r="AD233" s="12">
        <f t="shared" si="167"/>
        <v>0</v>
      </c>
      <c r="AE233" s="12">
        <f t="shared" si="167"/>
        <v>57258914.68</v>
      </c>
    </row>
    <row r="234" spans="1:31" outlineLevel="1" x14ac:dyDescent="0.25">
      <c r="A234" s="3">
        <v>232</v>
      </c>
      <c r="B234" s="169"/>
      <c r="C234" s="48" t="s">
        <v>225</v>
      </c>
      <c r="D234" s="50">
        <v>350.1</v>
      </c>
      <c r="E234" s="12"/>
    </row>
    <row r="235" spans="1:31" outlineLevel="1" x14ac:dyDescent="0.25">
      <c r="A235" s="3">
        <v>233</v>
      </c>
      <c r="B235" s="169"/>
      <c r="C235" s="36" t="s">
        <v>226</v>
      </c>
      <c r="D235" s="30">
        <v>350.2</v>
      </c>
      <c r="E235" s="12"/>
    </row>
    <row r="236" spans="1:31" outlineLevel="1" x14ac:dyDescent="0.25">
      <c r="A236" s="3">
        <v>234</v>
      </c>
      <c r="B236" s="169"/>
      <c r="C236" s="36" t="s">
        <v>227</v>
      </c>
      <c r="D236" s="30">
        <v>351</v>
      </c>
      <c r="E236" s="12"/>
    </row>
    <row r="237" spans="1:31" outlineLevel="1" x14ac:dyDescent="0.25">
      <c r="A237" s="3">
        <v>235</v>
      </c>
      <c r="B237" s="169"/>
      <c r="C237" s="36" t="s">
        <v>228</v>
      </c>
      <c r="D237" s="30">
        <v>352</v>
      </c>
      <c r="E237" s="12"/>
    </row>
    <row r="238" spans="1:31" outlineLevel="1" x14ac:dyDescent="0.25">
      <c r="A238" s="3">
        <v>236</v>
      </c>
      <c r="B238" s="169"/>
      <c r="C238" s="36" t="s">
        <v>229</v>
      </c>
      <c r="D238" s="30">
        <v>352.1</v>
      </c>
      <c r="E238" s="12"/>
    </row>
    <row r="239" spans="1:31" outlineLevel="1" x14ac:dyDescent="0.25">
      <c r="A239" s="3">
        <v>237</v>
      </c>
      <c r="B239" s="169"/>
      <c r="C239" s="36" t="s">
        <v>230</v>
      </c>
      <c r="D239" s="30">
        <v>352.2</v>
      </c>
      <c r="E239" s="12"/>
    </row>
    <row r="240" spans="1:31" outlineLevel="1" x14ac:dyDescent="0.25">
      <c r="A240" s="3">
        <v>238</v>
      </c>
      <c r="B240" s="169"/>
      <c r="C240" s="36" t="s">
        <v>231</v>
      </c>
      <c r="D240" s="30">
        <v>352.3</v>
      </c>
      <c r="E240" s="12"/>
    </row>
    <row r="241" spans="1:31" outlineLevel="1" x14ac:dyDescent="0.25">
      <c r="A241" s="3">
        <v>239</v>
      </c>
      <c r="B241" s="169"/>
      <c r="C241" s="36" t="s">
        <v>232</v>
      </c>
      <c r="D241" s="30">
        <v>353</v>
      </c>
      <c r="E241" s="12"/>
    </row>
    <row r="242" spans="1:31" outlineLevel="1" x14ac:dyDescent="0.25">
      <c r="A242" s="3">
        <v>240</v>
      </c>
      <c r="B242" s="169"/>
      <c r="C242" s="36" t="s">
        <v>233</v>
      </c>
      <c r="D242" s="30">
        <v>354</v>
      </c>
      <c r="E242" s="12"/>
    </row>
    <row r="243" spans="1:31" outlineLevel="1" x14ac:dyDescent="0.25">
      <c r="A243" s="3">
        <v>241</v>
      </c>
      <c r="B243" s="169"/>
      <c r="C243" s="36" t="s">
        <v>234</v>
      </c>
      <c r="D243" s="30">
        <v>355</v>
      </c>
      <c r="E243" s="12"/>
    </row>
    <row r="244" spans="1:31" outlineLevel="1" x14ac:dyDescent="0.25">
      <c r="A244" s="3">
        <v>242</v>
      </c>
      <c r="B244" s="169"/>
      <c r="C244" s="36" t="s">
        <v>235</v>
      </c>
      <c r="D244" s="30">
        <v>356</v>
      </c>
      <c r="E244" s="12"/>
    </row>
    <row r="245" spans="1:31" outlineLevel="1" x14ac:dyDescent="0.25">
      <c r="A245" s="3">
        <v>243</v>
      </c>
      <c r="B245" s="169"/>
      <c r="C245" s="36" t="s">
        <v>236</v>
      </c>
      <c r="D245" s="51">
        <v>357</v>
      </c>
      <c r="E245" s="12"/>
    </row>
    <row r="246" spans="1:31" x14ac:dyDescent="0.25">
      <c r="A246" s="3">
        <v>244</v>
      </c>
      <c r="B246" s="169"/>
      <c r="C246" s="187" t="s">
        <v>237</v>
      </c>
      <c r="D246" s="186"/>
      <c r="E246" s="12">
        <f>SUM(E234:E245)</f>
        <v>0</v>
      </c>
      <c r="F246" s="12">
        <f t="shared" ref="F246:AE246" si="168">SUM(F234:F245)</f>
        <v>0</v>
      </c>
      <c r="G246" s="12">
        <f t="shared" si="168"/>
        <v>0</v>
      </c>
      <c r="H246" s="12">
        <f t="shared" si="168"/>
        <v>0</v>
      </c>
      <c r="I246" s="12">
        <f t="shared" si="168"/>
        <v>0</v>
      </c>
      <c r="J246" s="12">
        <f t="shared" si="168"/>
        <v>0</v>
      </c>
      <c r="K246" s="12">
        <f t="shared" si="168"/>
        <v>0</v>
      </c>
      <c r="L246" s="12">
        <f t="shared" si="168"/>
        <v>0</v>
      </c>
      <c r="M246" s="12">
        <f t="shared" si="168"/>
        <v>0</v>
      </c>
      <c r="N246" s="12">
        <f t="shared" si="168"/>
        <v>0</v>
      </c>
      <c r="O246" s="12">
        <f t="shared" si="168"/>
        <v>0</v>
      </c>
      <c r="P246" s="12">
        <f t="shared" si="168"/>
        <v>0</v>
      </c>
      <c r="Q246" s="12">
        <f t="shared" si="168"/>
        <v>0</v>
      </c>
      <c r="R246" s="12">
        <f t="shared" si="168"/>
        <v>0</v>
      </c>
      <c r="S246" s="12">
        <f t="shared" si="168"/>
        <v>0</v>
      </c>
      <c r="T246" s="12">
        <f t="shared" si="168"/>
        <v>0</v>
      </c>
      <c r="U246" s="12">
        <f t="shared" si="168"/>
        <v>0</v>
      </c>
      <c r="V246" s="12">
        <f t="shared" si="168"/>
        <v>0</v>
      </c>
      <c r="W246" s="12">
        <f t="shared" si="168"/>
        <v>0</v>
      </c>
      <c r="X246" s="12">
        <f t="shared" si="168"/>
        <v>0</v>
      </c>
      <c r="Y246" s="12">
        <f t="shared" si="168"/>
        <v>0</v>
      </c>
      <c r="Z246" s="12">
        <f t="shared" si="168"/>
        <v>0</v>
      </c>
      <c r="AA246" s="12">
        <f t="shared" si="168"/>
        <v>0</v>
      </c>
      <c r="AB246" s="12">
        <f t="shared" si="168"/>
        <v>0</v>
      </c>
      <c r="AC246" s="12">
        <f t="shared" si="168"/>
        <v>0</v>
      </c>
      <c r="AD246" s="12">
        <f t="shared" si="168"/>
        <v>0</v>
      </c>
      <c r="AE246" s="12">
        <f t="shared" si="168"/>
        <v>0</v>
      </c>
    </row>
    <row r="247" spans="1:31" outlineLevel="1" x14ac:dyDescent="0.25">
      <c r="A247" s="3">
        <v>245</v>
      </c>
      <c r="B247" s="169"/>
      <c r="C247" s="36" t="s">
        <v>238</v>
      </c>
      <c r="D247" s="28">
        <v>365.1</v>
      </c>
      <c r="E247" s="12">
        <v>338215.79</v>
      </c>
      <c r="H247" s="12">
        <v>0</v>
      </c>
      <c r="Q247" s="12">
        <f t="shared" ref="Q247:Q250" si="169">SUM(F247:P247)</f>
        <v>0</v>
      </c>
      <c r="AA247" s="106">
        <f t="shared" ref="AA247:AA250" si="170">SUM(R247:Z247)</f>
        <v>0</v>
      </c>
      <c r="AB247" s="106">
        <f t="shared" ref="AB247:AB250" si="171">Q247+AA247</f>
        <v>0</v>
      </c>
      <c r="AC247" s="106">
        <f t="shared" ref="AC247:AC250" si="172">E247+AB247</f>
        <v>338215.79</v>
      </c>
      <c r="AE247" s="106">
        <f t="shared" ref="AE247:AE250" si="173">AC247+AD247</f>
        <v>338215.79</v>
      </c>
    </row>
    <row r="248" spans="1:31" outlineLevel="1" x14ac:dyDescent="0.25">
      <c r="A248" s="3">
        <v>246</v>
      </c>
      <c r="B248" s="169"/>
      <c r="C248" s="36" t="s">
        <v>226</v>
      </c>
      <c r="D248" s="28">
        <v>365.2</v>
      </c>
      <c r="E248" s="12">
        <v>1047149.2595833335</v>
      </c>
      <c r="H248" s="12">
        <v>24255.920416666428</v>
      </c>
      <c r="Q248" s="12">
        <f t="shared" si="169"/>
        <v>24255.920416666428</v>
      </c>
      <c r="AA248" s="106">
        <f t="shared" si="170"/>
        <v>0</v>
      </c>
      <c r="AB248" s="106">
        <f t="shared" si="171"/>
        <v>24255.920416666428</v>
      </c>
      <c r="AC248" s="106">
        <f t="shared" si="172"/>
        <v>1071405.18</v>
      </c>
      <c r="AE248" s="106">
        <f t="shared" si="173"/>
        <v>1071405.18</v>
      </c>
    </row>
    <row r="249" spans="1:31" ht="14.45" customHeight="1" outlineLevel="1" x14ac:dyDescent="0.25">
      <c r="A249" s="3">
        <v>247</v>
      </c>
      <c r="B249" s="169"/>
      <c r="C249" s="36" t="s">
        <v>227</v>
      </c>
      <c r="D249" s="28">
        <v>366</v>
      </c>
      <c r="E249" s="12">
        <v>25898.970833333336</v>
      </c>
      <c r="H249" s="12">
        <v>98416.089166666658</v>
      </c>
      <c r="Q249" s="12">
        <f t="shared" si="169"/>
        <v>98416.089166666658</v>
      </c>
      <c r="AA249" s="106">
        <f t="shared" si="170"/>
        <v>0</v>
      </c>
      <c r="AB249" s="106">
        <f t="shared" si="171"/>
        <v>98416.089166666658</v>
      </c>
      <c r="AC249" s="106">
        <f t="shared" si="172"/>
        <v>124315.06</v>
      </c>
      <c r="AE249" s="106">
        <f t="shared" si="173"/>
        <v>124315.06</v>
      </c>
    </row>
    <row r="250" spans="1:31" ht="14.45" customHeight="1" outlineLevel="1" x14ac:dyDescent="0.25">
      <c r="A250" s="3">
        <v>248</v>
      </c>
      <c r="B250" s="169"/>
      <c r="C250" s="36" t="s">
        <v>239</v>
      </c>
      <c r="D250" s="28">
        <v>367</v>
      </c>
      <c r="E250" s="12">
        <v>16970457.563750003</v>
      </c>
      <c r="H250" s="12">
        <v>284069.06624999642</v>
      </c>
      <c r="Q250" s="12">
        <f t="shared" si="169"/>
        <v>284069.06624999642</v>
      </c>
      <c r="AA250" s="106">
        <f t="shared" si="170"/>
        <v>0</v>
      </c>
      <c r="AB250" s="106">
        <f t="shared" si="171"/>
        <v>284069.06624999642</v>
      </c>
      <c r="AC250" s="106">
        <f t="shared" si="172"/>
        <v>17254526.629999999</v>
      </c>
      <c r="AE250" s="106">
        <f t="shared" si="173"/>
        <v>17254526.629999999</v>
      </c>
    </row>
    <row r="251" spans="1:31" ht="14.45" customHeight="1" outlineLevel="1" x14ac:dyDescent="0.25">
      <c r="A251" s="3">
        <v>249</v>
      </c>
      <c r="B251" s="169"/>
      <c r="C251" s="36" t="s">
        <v>233</v>
      </c>
      <c r="D251" s="28">
        <v>368</v>
      </c>
      <c r="E251" s="12"/>
    </row>
    <row r="252" spans="1:31" ht="14.45" customHeight="1" outlineLevel="1" x14ac:dyDescent="0.25">
      <c r="A252" s="3">
        <v>250</v>
      </c>
      <c r="B252" s="169"/>
      <c r="C252" s="36" t="s">
        <v>240</v>
      </c>
      <c r="D252" s="28">
        <v>369</v>
      </c>
      <c r="E252" s="12">
        <v>135338.39999999997</v>
      </c>
      <c r="H252" s="12">
        <v>0</v>
      </c>
      <c r="Q252" s="12">
        <f t="shared" ref="Q252" si="174">SUM(F252:P252)</f>
        <v>0</v>
      </c>
      <c r="AA252" s="106">
        <f t="shared" ref="AA252" si="175">SUM(R252:Z252)</f>
        <v>0</v>
      </c>
      <c r="AB252" s="106">
        <f t="shared" ref="AB252" si="176">Q252+AA252</f>
        <v>0</v>
      </c>
      <c r="AC252" s="106">
        <f t="shared" ref="AC252" si="177">E252+AB252</f>
        <v>135338.39999999997</v>
      </c>
      <c r="AE252" s="106">
        <f t="shared" ref="AE252" si="178">AC252+AD252</f>
        <v>135338.39999999997</v>
      </c>
    </row>
    <row r="253" spans="1:31" ht="14.45" customHeight="1" outlineLevel="1" x14ac:dyDescent="0.25">
      <c r="A253" s="3">
        <v>251</v>
      </c>
      <c r="B253" s="169"/>
      <c r="C253" s="36" t="s">
        <v>241</v>
      </c>
      <c r="D253" s="28">
        <v>370</v>
      </c>
      <c r="E253" s="12"/>
    </row>
    <row r="254" spans="1:31" ht="14.45" customHeight="1" outlineLevel="1" x14ac:dyDescent="0.25">
      <c r="A254" s="3">
        <v>252</v>
      </c>
      <c r="B254" s="169"/>
      <c r="C254" s="36" t="s">
        <v>236</v>
      </c>
      <c r="D254" s="28">
        <v>371</v>
      </c>
      <c r="E254" s="12"/>
    </row>
    <row r="255" spans="1:31" ht="14.45" customHeight="1" x14ac:dyDescent="0.25">
      <c r="A255" s="3">
        <v>253</v>
      </c>
      <c r="B255" s="169"/>
      <c r="C255" s="187" t="s">
        <v>242</v>
      </c>
      <c r="D255" s="186"/>
      <c r="E255" s="12">
        <f>SUM(E247:E254)</f>
        <v>18517059.984166667</v>
      </c>
      <c r="F255" s="12">
        <f t="shared" ref="F255:AE255" si="179">SUM(F247:F254)</f>
        <v>0</v>
      </c>
      <c r="G255" s="12">
        <f t="shared" si="179"/>
        <v>0</v>
      </c>
      <c r="H255" s="12">
        <f t="shared" si="179"/>
        <v>406741.07583332952</v>
      </c>
      <c r="I255" s="12">
        <f t="shared" si="179"/>
        <v>0</v>
      </c>
      <c r="J255" s="12">
        <f t="shared" si="179"/>
        <v>0</v>
      </c>
      <c r="K255" s="12">
        <f t="shared" si="179"/>
        <v>0</v>
      </c>
      <c r="L255" s="12">
        <f t="shared" si="179"/>
        <v>0</v>
      </c>
      <c r="M255" s="12">
        <f t="shared" si="179"/>
        <v>0</v>
      </c>
      <c r="N255" s="12">
        <f t="shared" si="179"/>
        <v>0</v>
      </c>
      <c r="O255" s="12">
        <f t="shared" si="179"/>
        <v>0</v>
      </c>
      <c r="P255" s="12">
        <f t="shared" si="179"/>
        <v>0</v>
      </c>
      <c r="Q255" s="12">
        <f t="shared" si="179"/>
        <v>406741.07583332952</v>
      </c>
      <c r="R255" s="12">
        <f t="shared" si="179"/>
        <v>0</v>
      </c>
      <c r="S255" s="12">
        <f t="shared" si="179"/>
        <v>0</v>
      </c>
      <c r="T255" s="12">
        <f t="shared" si="179"/>
        <v>0</v>
      </c>
      <c r="U255" s="12">
        <f t="shared" si="179"/>
        <v>0</v>
      </c>
      <c r="V255" s="12">
        <f t="shared" si="179"/>
        <v>0</v>
      </c>
      <c r="W255" s="12">
        <f t="shared" si="179"/>
        <v>0</v>
      </c>
      <c r="X255" s="12">
        <f t="shared" si="179"/>
        <v>0</v>
      </c>
      <c r="Y255" s="12">
        <f t="shared" si="179"/>
        <v>0</v>
      </c>
      <c r="Z255" s="12">
        <f t="shared" si="179"/>
        <v>0</v>
      </c>
      <c r="AA255" s="12">
        <f t="shared" si="179"/>
        <v>0</v>
      </c>
      <c r="AB255" s="12">
        <f t="shared" si="179"/>
        <v>406741.07583332952</v>
      </c>
      <c r="AC255" s="12">
        <f t="shared" si="179"/>
        <v>18923801.059999999</v>
      </c>
      <c r="AD255" s="12">
        <f t="shared" si="179"/>
        <v>0</v>
      </c>
      <c r="AE255" s="12">
        <f t="shared" si="179"/>
        <v>18923801.059999999</v>
      </c>
    </row>
    <row r="256" spans="1:31" outlineLevel="1" x14ac:dyDescent="0.25">
      <c r="A256" s="3">
        <v>254</v>
      </c>
      <c r="B256" s="169"/>
      <c r="C256" s="36" t="s">
        <v>238</v>
      </c>
      <c r="D256" s="28">
        <v>374</v>
      </c>
      <c r="E256" s="12">
        <v>2632245.9195833332</v>
      </c>
      <c r="H256" s="12">
        <v>-4.3495833333581686</v>
      </c>
      <c r="Q256" s="12">
        <f t="shared" ref="Q256:Q263" si="180">SUM(F256:P256)</f>
        <v>-4.3495833333581686</v>
      </c>
      <c r="AA256" s="106">
        <f t="shared" ref="AA256:AA263" si="181">SUM(R256:Z256)</f>
        <v>0</v>
      </c>
      <c r="AB256" s="106">
        <f t="shared" ref="AB256:AB263" si="182">Q256+AA256</f>
        <v>-4.3495833333581686</v>
      </c>
      <c r="AC256" s="106">
        <f t="shared" ref="AC256:AC263" si="183">E256+AB256</f>
        <v>2632241.5699999998</v>
      </c>
      <c r="AE256" s="106">
        <f t="shared" ref="AE256:AE263" si="184">AC256+AD256</f>
        <v>2632241.5699999998</v>
      </c>
    </row>
    <row r="257" spans="1:31" outlineLevel="1" x14ac:dyDescent="0.25">
      <c r="A257" s="3">
        <v>255</v>
      </c>
      <c r="B257" s="169"/>
      <c r="C257" s="36" t="s">
        <v>227</v>
      </c>
      <c r="D257" s="28">
        <v>375</v>
      </c>
      <c r="E257" s="12">
        <v>1051387.3987499999</v>
      </c>
      <c r="H257" s="12">
        <v>41891.161250000121</v>
      </c>
      <c r="Q257" s="12">
        <f t="shared" si="180"/>
        <v>41891.161250000121</v>
      </c>
      <c r="AA257" s="106">
        <f t="shared" si="181"/>
        <v>0</v>
      </c>
      <c r="AB257" s="106">
        <f t="shared" si="182"/>
        <v>41891.161250000121</v>
      </c>
      <c r="AC257" s="106">
        <f t="shared" si="183"/>
        <v>1093278.56</v>
      </c>
      <c r="AE257" s="106">
        <f t="shared" si="184"/>
        <v>1093278.56</v>
      </c>
    </row>
    <row r="258" spans="1:31" outlineLevel="1" x14ac:dyDescent="0.25">
      <c r="A258" s="3">
        <v>256</v>
      </c>
      <c r="B258" s="169"/>
      <c r="C258" s="36" t="s">
        <v>239</v>
      </c>
      <c r="D258" s="28">
        <v>376</v>
      </c>
      <c r="E258" s="12">
        <v>567951241.97458327</v>
      </c>
      <c r="H258" s="12">
        <v>35839665.435416698</v>
      </c>
      <c r="Q258" s="12">
        <f t="shared" si="180"/>
        <v>35839665.435416698</v>
      </c>
      <c r="AA258" s="106">
        <f t="shared" si="181"/>
        <v>0</v>
      </c>
      <c r="AB258" s="106">
        <f t="shared" si="182"/>
        <v>35839665.435416698</v>
      </c>
      <c r="AC258" s="106">
        <f t="shared" si="183"/>
        <v>603790907.40999997</v>
      </c>
      <c r="AE258" s="106">
        <f t="shared" si="184"/>
        <v>603790907.40999997</v>
      </c>
    </row>
    <row r="259" spans="1:31" outlineLevel="1" x14ac:dyDescent="0.25">
      <c r="A259" s="3">
        <v>257</v>
      </c>
      <c r="B259" s="169"/>
      <c r="C259" s="36" t="s">
        <v>233</v>
      </c>
      <c r="D259" s="28">
        <v>377</v>
      </c>
      <c r="E259" s="12">
        <v>2514092.2129166666</v>
      </c>
      <c r="H259" s="12">
        <v>413823.01708333334</v>
      </c>
      <c r="Q259" s="12">
        <f t="shared" si="180"/>
        <v>413823.01708333334</v>
      </c>
      <c r="AA259" s="106">
        <f t="shared" si="181"/>
        <v>0</v>
      </c>
      <c r="AB259" s="106">
        <f t="shared" si="182"/>
        <v>413823.01708333334</v>
      </c>
      <c r="AC259" s="106">
        <f t="shared" si="183"/>
        <v>2927915.23</v>
      </c>
      <c r="AE259" s="106">
        <f t="shared" si="184"/>
        <v>2927915.23</v>
      </c>
    </row>
    <row r="260" spans="1:31" outlineLevel="1" x14ac:dyDescent="0.25">
      <c r="A260" s="3">
        <v>258</v>
      </c>
      <c r="B260" s="169"/>
      <c r="C260" s="36" t="s">
        <v>243</v>
      </c>
      <c r="D260" s="28">
        <v>378</v>
      </c>
      <c r="E260" s="12">
        <v>36314845.541666664</v>
      </c>
      <c r="H260" s="12">
        <v>837723.78833333403</v>
      </c>
      <c r="Q260" s="12">
        <f t="shared" si="180"/>
        <v>837723.78833333403</v>
      </c>
      <c r="AA260" s="106">
        <f t="shared" si="181"/>
        <v>0</v>
      </c>
      <c r="AB260" s="106">
        <f t="shared" si="182"/>
        <v>837723.78833333403</v>
      </c>
      <c r="AC260" s="106">
        <f t="shared" si="183"/>
        <v>37152569.329999998</v>
      </c>
      <c r="AE260" s="106">
        <f t="shared" si="184"/>
        <v>37152569.329999998</v>
      </c>
    </row>
    <row r="261" spans="1:31" outlineLevel="1" x14ac:dyDescent="0.25">
      <c r="A261" s="3">
        <v>259</v>
      </c>
      <c r="B261" s="169"/>
      <c r="C261" s="36" t="s">
        <v>244</v>
      </c>
      <c r="D261" s="28">
        <v>379</v>
      </c>
      <c r="E261" s="12">
        <v>4683724.2270833338</v>
      </c>
      <c r="H261" s="12">
        <v>-332171.99708333332</v>
      </c>
      <c r="Q261" s="12">
        <f t="shared" si="180"/>
        <v>-332171.99708333332</v>
      </c>
      <c r="AA261" s="106">
        <f t="shared" si="181"/>
        <v>0</v>
      </c>
      <c r="AB261" s="106">
        <f t="shared" si="182"/>
        <v>-332171.99708333332</v>
      </c>
      <c r="AC261" s="106">
        <f t="shared" si="183"/>
        <v>4351552.2300000004</v>
      </c>
      <c r="AE261" s="106">
        <f t="shared" si="184"/>
        <v>4351552.2300000004</v>
      </c>
    </row>
    <row r="262" spans="1:31" outlineLevel="1" x14ac:dyDescent="0.25">
      <c r="A262" s="3">
        <v>260</v>
      </c>
      <c r="B262" s="169"/>
      <c r="C262" s="36" t="s">
        <v>245</v>
      </c>
      <c r="D262" s="28">
        <v>380</v>
      </c>
      <c r="E262" s="12">
        <v>241532677.10125002</v>
      </c>
      <c r="H262" s="12">
        <v>4176893.2587499917</v>
      </c>
      <c r="Q262" s="12">
        <f t="shared" si="180"/>
        <v>4176893.2587499917</v>
      </c>
      <c r="AA262" s="106">
        <f t="shared" si="181"/>
        <v>0</v>
      </c>
      <c r="AB262" s="106">
        <f t="shared" si="182"/>
        <v>4176893.2587499917</v>
      </c>
      <c r="AC262" s="106">
        <f t="shared" si="183"/>
        <v>245709570.36000001</v>
      </c>
      <c r="AE262" s="106">
        <f t="shared" si="184"/>
        <v>245709570.36000001</v>
      </c>
    </row>
    <row r="263" spans="1:31" outlineLevel="1" x14ac:dyDescent="0.25">
      <c r="A263" s="3">
        <v>261</v>
      </c>
      <c r="B263" s="169"/>
      <c r="C263" s="36" t="s">
        <v>246</v>
      </c>
      <c r="D263" s="28">
        <v>381</v>
      </c>
      <c r="E263" s="12">
        <v>83996298.431249976</v>
      </c>
      <c r="H263" s="12">
        <v>748869.48875002563</v>
      </c>
      <c r="Q263" s="12">
        <f t="shared" si="180"/>
        <v>748869.48875002563</v>
      </c>
      <c r="AA263" s="106">
        <f t="shared" si="181"/>
        <v>0</v>
      </c>
      <c r="AB263" s="106">
        <f t="shared" si="182"/>
        <v>748869.48875002563</v>
      </c>
      <c r="AC263" s="106">
        <f t="shared" si="183"/>
        <v>84745167.920000002</v>
      </c>
      <c r="AE263" s="106">
        <f t="shared" si="184"/>
        <v>84745167.920000002</v>
      </c>
    </row>
    <row r="264" spans="1:31" outlineLevel="1" x14ac:dyDescent="0.25">
      <c r="A264" s="3">
        <v>262</v>
      </c>
      <c r="B264" s="169"/>
      <c r="C264" s="36" t="s">
        <v>247</v>
      </c>
      <c r="D264" s="28">
        <v>382</v>
      </c>
      <c r="E264" s="12"/>
      <c r="H264" s="12"/>
    </row>
    <row r="265" spans="1:31" outlineLevel="1" x14ac:dyDescent="0.25">
      <c r="A265" s="3">
        <v>263</v>
      </c>
      <c r="B265" s="169"/>
      <c r="C265" s="36" t="s">
        <v>248</v>
      </c>
      <c r="D265" s="28">
        <v>383</v>
      </c>
      <c r="E265" s="12">
        <v>9916763.0695833359</v>
      </c>
      <c r="H265" s="12">
        <v>261020.73041666485</v>
      </c>
      <c r="Q265" s="12">
        <f t="shared" ref="Q265" si="185">SUM(F265:P265)</f>
        <v>261020.73041666485</v>
      </c>
      <c r="AA265" s="106">
        <f t="shared" ref="AA265" si="186">SUM(R265:Z265)</f>
        <v>0</v>
      </c>
      <c r="AB265" s="106">
        <f t="shared" ref="AB265" si="187">Q265+AA265</f>
        <v>261020.73041666485</v>
      </c>
      <c r="AC265" s="106">
        <f t="shared" ref="AC265" si="188">E265+AB265</f>
        <v>10177783.800000001</v>
      </c>
      <c r="AE265" s="106">
        <f t="shared" ref="AE265" si="189">AC265+AD265</f>
        <v>10177783.800000001</v>
      </c>
    </row>
    <row r="266" spans="1:31" outlineLevel="1" x14ac:dyDescent="0.25">
      <c r="A266" s="3">
        <v>264</v>
      </c>
      <c r="B266" s="169"/>
      <c r="C266" s="36" t="s">
        <v>249</v>
      </c>
      <c r="D266" s="28">
        <v>384</v>
      </c>
      <c r="E266" s="12"/>
      <c r="H266" s="12"/>
    </row>
    <row r="267" spans="1:31" outlineLevel="1" x14ac:dyDescent="0.25">
      <c r="A267" s="3">
        <v>265</v>
      </c>
      <c r="B267" s="169"/>
      <c r="C267" s="36" t="s">
        <v>250</v>
      </c>
      <c r="D267" s="28">
        <v>385</v>
      </c>
      <c r="E267" s="12">
        <v>10316082.683333335</v>
      </c>
      <c r="H267" s="12">
        <v>288789.8666666653</v>
      </c>
      <c r="Q267" s="12">
        <f t="shared" ref="Q267" si="190">SUM(F267:P267)</f>
        <v>288789.8666666653</v>
      </c>
      <c r="AA267" s="106">
        <f t="shared" ref="AA267" si="191">SUM(R267:Z267)</f>
        <v>0</v>
      </c>
      <c r="AB267" s="106">
        <f t="shared" ref="AB267" si="192">Q267+AA267</f>
        <v>288789.8666666653</v>
      </c>
      <c r="AC267" s="106">
        <f t="shared" ref="AC267" si="193">E267+AB267</f>
        <v>10604872.550000001</v>
      </c>
      <c r="AE267" s="106">
        <f t="shared" ref="AE267" si="194">AC267+AD267</f>
        <v>10604872.550000001</v>
      </c>
    </row>
    <row r="268" spans="1:31" outlineLevel="1" x14ac:dyDescent="0.25">
      <c r="A268" s="3">
        <v>266</v>
      </c>
      <c r="B268" s="169"/>
      <c r="C268" s="36" t="s">
        <v>251</v>
      </c>
      <c r="D268" s="28">
        <v>386</v>
      </c>
      <c r="E268" s="12"/>
    </row>
    <row r="269" spans="1:31" outlineLevel="1" x14ac:dyDescent="0.25">
      <c r="A269" s="3">
        <v>267</v>
      </c>
      <c r="B269" s="169"/>
      <c r="C269" s="36" t="s">
        <v>236</v>
      </c>
      <c r="D269" s="28">
        <v>387</v>
      </c>
      <c r="E269" s="12"/>
    </row>
    <row r="270" spans="1:31" x14ac:dyDescent="0.25">
      <c r="A270" s="3">
        <v>268</v>
      </c>
      <c r="B270" s="169"/>
      <c r="C270" s="187" t="s">
        <v>252</v>
      </c>
      <c r="D270" s="186"/>
      <c r="E270" s="12">
        <f>SUM(E256:E269)</f>
        <v>960909358.55999982</v>
      </c>
      <c r="F270" s="12">
        <f t="shared" ref="F270:AE270" si="195">SUM(F256:F269)</f>
        <v>0</v>
      </c>
      <c r="G270" s="12">
        <f t="shared" si="195"/>
        <v>0</v>
      </c>
      <c r="H270" s="12">
        <f t="shared" si="195"/>
        <v>42276500.400000043</v>
      </c>
      <c r="I270" s="12">
        <f t="shared" si="195"/>
        <v>0</v>
      </c>
      <c r="J270" s="12">
        <f t="shared" si="195"/>
        <v>0</v>
      </c>
      <c r="K270" s="12">
        <f t="shared" si="195"/>
        <v>0</v>
      </c>
      <c r="L270" s="12">
        <f t="shared" si="195"/>
        <v>0</v>
      </c>
      <c r="M270" s="12">
        <f t="shared" si="195"/>
        <v>0</v>
      </c>
      <c r="N270" s="12">
        <f t="shared" si="195"/>
        <v>0</v>
      </c>
      <c r="O270" s="12">
        <f t="shared" si="195"/>
        <v>0</v>
      </c>
      <c r="P270" s="12">
        <f t="shared" si="195"/>
        <v>0</v>
      </c>
      <c r="Q270" s="12">
        <f t="shared" si="195"/>
        <v>42276500.400000043</v>
      </c>
      <c r="R270" s="12">
        <f t="shared" si="195"/>
        <v>0</v>
      </c>
      <c r="S270" s="12">
        <f t="shared" si="195"/>
        <v>0</v>
      </c>
      <c r="T270" s="12">
        <f t="shared" si="195"/>
        <v>0</v>
      </c>
      <c r="U270" s="12">
        <f t="shared" si="195"/>
        <v>0</v>
      </c>
      <c r="V270" s="12">
        <f t="shared" si="195"/>
        <v>0</v>
      </c>
      <c r="W270" s="12">
        <f t="shared" si="195"/>
        <v>0</v>
      </c>
      <c r="X270" s="12">
        <f t="shared" si="195"/>
        <v>0</v>
      </c>
      <c r="Y270" s="12">
        <f t="shared" si="195"/>
        <v>0</v>
      </c>
      <c r="Z270" s="12">
        <f t="shared" si="195"/>
        <v>0</v>
      </c>
      <c r="AA270" s="12">
        <f t="shared" si="195"/>
        <v>0</v>
      </c>
      <c r="AB270" s="12">
        <f t="shared" si="195"/>
        <v>42276500.400000043</v>
      </c>
      <c r="AC270" s="12">
        <f t="shared" si="195"/>
        <v>1003185858.9599999</v>
      </c>
      <c r="AD270" s="12">
        <f t="shared" si="195"/>
        <v>0</v>
      </c>
      <c r="AE270" s="12">
        <f t="shared" si="195"/>
        <v>1003185858.9599999</v>
      </c>
    </row>
    <row r="271" spans="1:31" outlineLevel="1" x14ac:dyDescent="0.25">
      <c r="A271" s="3">
        <v>269</v>
      </c>
      <c r="B271" s="169"/>
      <c r="C271" s="36" t="s">
        <v>238</v>
      </c>
      <c r="D271" s="28">
        <v>389</v>
      </c>
      <c r="E271" s="12">
        <v>3224803.0679166666</v>
      </c>
      <c r="H271" s="12">
        <v>-43.757916666567326</v>
      </c>
      <c r="Q271" s="12">
        <f t="shared" ref="Q271:Q280" si="196">SUM(F271:P271)</f>
        <v>-43.757916666567326</v>
      </c>
      <c r="AA271" s="106">
        <f t="shared" ref="AA271:AA280" si="197">SUM(R271:Z271)</f>
        <v>0</v>
      </c>
      <c r="AB271" s="106">
        <f t="shared" ref="AB271:AB280" si="198">Q271+AA271</f>
        <v>-43.757916666567326</v>
      </c>
      <c r="AC271" s="106">
        <f t="shared" ref="AC271:AC280" si="199">E271+AB271</f>
        <v>3224759.31</v>
      </c>
      <c r="AE271" s="106">
        <f t="shared" ref="AE271:AE280" si="200">AC271+AD271</f>
        <v>3224759.31</v>
      </c>
    </row>
    <row r="272" spans="1:31" outlineLevel="1" x14ac:dyDescent="0.25">
      <c r="A272" s="3">
        <v>270</v>
      </c>
      <c r="B272" s="169"/>
      <c r="C272" s="36" t="s">
        <v>227</v>
      </c>
      <c r="D272" s="28">
        <v>390</v>
      </c>
      <c r="E272" s="12">
        <v>22121692.174166664</v>
      </c>
      <c r="H272" s="12">
        <v>243776.96583333611</v>
      </c>
      <c r="Q272" s="12">
        <f t="shared" si="196"/>
        <v>243776.96583333611</v>
      </c>
      <c r="AA272" s="106">
        <f t="shared" si="197"/>
        <v>0</v>
      </c>
      <c r="AB272" s="106">
        <f t="shared" si="198"/>
        <v>243776.96583333611</v>
      </c>
      <c r="AC272" s="106">
        <f t="shared" si="199"/>
        <v>22365469.140000001</v>
      </c>
      <c r="AE272" s="106">
        <f t="shared" si="200"/>
        <v>22365469.140000001</v>
      </c>
    </row>
    <row r="273" spans="1:31" outlineLevel="1" x14ac:dyDescent="0.25">
      <c r="A273" s="3">
        <v>271</v>
      </c>
      <c r="B273" s="169"/>
      <c r="C273" s="36" t="s">
        <v>253</v>
      </c>
      <c r="D273" s="28">
        <v>391</v>
      </c>
      <c r="E273" s="12">
        <v>2919067.2383333333</v>
      </c>
      <c r="H273" s="12">
        <v>-115440.76833333354</v>
      </c>
      <c r="Q273" s="12">
        <f t="shared" si="196"/>
        <v>-115440.76833333354</v>
      </c>
      <c r="AA273" s="106">
        <f t="shared" si="197"/>
        <v>0</v>
      </c>
      <c r="AB273" s="106">
        <f t="shared" si="198"/>
        <v>-115440.76833333354</v>
      </c>
      <c r="AC273" s="106">
        <f t="shared" si="199"/>
        <v>2803626.4699999997</v>
      </c>
      <c r="AE273" s="106">
        <f t="shared" si="200"/>
        <v>2803626.4699999997</v>
      </c>
    </row>
    <row r="274" spans="1:31" outlineLevel="1" x14ac:dyDescent="0.25">
      <c r="A274" s="3">
        <v>272</v>
      </c>
      <c r="B274" s="169"/>
      <c r="C274" s="36" t="s">
        <v>254</v>
      </c>
      <c r="D274" s="28">
        <v>392</v>
      </c>
      <c r="E274" s="12">
        <v>14817896.188333333</v>
      </c>
      <c r="H274" s="12">
        <v>692500.80166666768</v>
      </c>
      <c r="Q274" s="12">
        <f t="shared" si="196"/>
        <v>692500.80166666768</v>
      </c>
      <c r="AA274" s="106">
        <f t="shared" si="197"/>
        <v>0</v>
      </c>
      <c r="AB274" s="106">
        <f t="shared" si="198"/>
        <v>692500.80166666768</v>
      </c>
      <c r="AC274" s="106">
        <f t="shared" si="199"/>
        <v>15510396.99</v>
      </c>
      <c r="AE274" s="106">
        <f t="shared" si="200"/>
        <v>15510396.99</v>
      </c>
    </row>
    <row r="275" spans="1:31" outlineLevel="1" x14ac:dyDescent="0.25">
      <c r="A275" s="3">
        <v>273</v>
      </c>
      <c r="B275" s="169"/>
      <c r="C275" s="36" t="s">
        <v>255</v>
      </c>
      <c r="D275" s="28">
        <v>393</v>
      </c>
      <c r="E275" s="12">
        <v>70245.944166666668</v>
      </c>
      <c r="H275" s="12">
        <v>29690.965833333335</v>
      </c>
      <c r="Q275" s="12">
        <f t="shared" si="196"/>
        <v>29690.965833333335</v>
      </c>
      <c r="AA275" s="106">
        <f t="shared" si="197"/>
        <v>0</v>
      </c>
      <c r="AB275" s="106">
        <f t="shared" si="198"/>
        <v>29690.965833333335</v>
      </c>
      <c r="AC275" s="106">
        <f t="shared" si="199"/>
        <v>99936.91</v>
      </c>
      <c r="AE275" s="106">
        <f t="shared" si="200"/>
        <v>99936.91</v>
      </c>
    </row>
    <row r="276" spans="1:31" outlineLevel="1" x14ac:dyDescent="0.25">
      <c r="A276" s="3">
        <v>274</v>
      </c>
      <c r="B276" s="169"/>
      <c r="C276" s="36" t="s">
        <v>256</v>
      </c>
      <c r="D276" s="28">
        <v>394</v>
      </c>
      <c r="E276" s="12">
        <v>7867707.8195833322</v>
      </c>
      <c r="H276" s="12">
        <v>486631.38041666709</v>
      </c>
      <c r="Q276" s="12">
        <f t="shared" si="196"/>
        <v>486631.38041666709</v>
      </c>
      <c r="AA276" s="106">
        <f t="shared" si="197"/>
        <v>0</v>
      </c>
      <c r="AB276" s="106">
        <f t="shared" si="198"/>
        <v>486631.38041666709</v>
      </c>
      <c r="AC276" s="106">
        <f t="shared" si="199"/>
        <v>8354339.1999999993</v>
      </c>
      <c r="AE276" s="106">
        <f t="shared" si="200"/>
        <v>8354339.1999999993</v>
      </c>
    </row>
    <row r="277" spans="1:31" outlineLevel="1" x14ac:dyDescent="0.25">
      <c r="A277" s="3">
        <v>275</v>
      </c>
      <c r="B277" s="169"/>
      <c r="C277" s="36" t="s">
        <v>257</v>
      </c>
      <c r="D277" s="28">
        <v>395</v>
      </c>
      <c r="E277" s="12">
        <v>59308.050833333342</v>
      </c>
      <c r="H277" s="12">
        <v>-3.6208333333415794</v>
      </c>
      <c r="Q277" s="12">
        <f t="shared" si="196"/>
        <v>-3.6208333333415794</v>
      </c>
      <c r="AA277" s="106">
        <f t="shared" si="197"/>
        <v>0</v>
      </c>
      <c r="AB277" s="106">
        <f t="shared" si="198"/>
        <v>-3.6208333333415794</v>
      </c>
      <c r="AC277" s="106">
        <f t="shared" si="199"/>
        <v>59304.43</v>
      </c>
      <c r="AE277" s="106">
        <f t="shared" si="200"/>
        <v>59304.43</v>
      </c>
    </row>
    <row r="278" spans="1:31" outlineLevel="1" x14ac:dyDescent="0.25">
      <c r="A278" s="3">
        <v>276</v>
      </c>
      <c r="B278" s="169"/>
      <c r="C278" s="36" t="s">
        <v>258</v>
      </c>
      <c r="D278" s="28">
        <v>396</v>
      </c>
      <c r="E278" s="12">
        <v>3225026.3</v>
      </c>
      <c r="H278" s="12">
        <v>1350594.8800000008</v>
      </c>
      <c r="Q278" s="12">
        <f t="shared" si="196"/>
        <v>1350594.8800000008</v>
      </c>
      <c r="AA278" s="106">
        <f t="shared" si="197"/>
        <v>0</v>
      </c>
      <c r="AB278" s="106">
        <f t="shared" si="198"/>
        <v>1350594.8800000008</v>
      </c>
      <c r="AC278" s="106">
        <f t="shared" si="199"/>
        <v>4575621.1800000006</v>
      </c>
      <c r="AE278" s="106">
        <f t="shared" si="200"/>
        <v>4575621.1800000006</v>
      </c>
    </row>
    <row r="279" spans="1:31" outlineLevel="1" x14ac:dyDescent="0.25">
      <c r="A279" s="3">
        <v>277</v>
      </c>
      <c r="B279" s="169"/>
      <c r="C279" s="36" t="s">
        <v>241</v>
      </c>
      <c r="D279" s="28">
        <v>397</v>
      </c>
      <c r="E279" s="12">
        <v>3410570.6841666671</v>
      </c>
      <c r="H279" s="12">
        <v>1909504.4258333342</v>
      </c>
      <c r="Q279" s="12">
        <f t="shared" si="196"/>
        <v>1909504.4258333342</v>
      </c>
      <c r="AA279" s="106">
        <f t="shared" si="197"/>
        <v>0</v>
      </c>
      <c r="AB279" s="106">
        <f t="shared" si="198"/>
        <v>1909504.4258333342</v>
      </c>
      <c r="AC279" s="106">
        <f t="shared" si="199"/>
        <v>5320075.1100000013</v>
      </c>
      <c r="AE279" s="106">
        <f t="shared" si="200"/>
        <v>5320075.1100000013</v>
      </c>
    </row>
    <row r="280" spans="1:31" outlineLevel="1" x14ac:dyDescent="0.25">
      <c r="A280" s="3">
        <v>278</v>
      </c>
      <c r="B280" s="169"/>
      <c r="C280" s="36" t="s">
        <v>259</v>
      </c>
      <c r="D280" s="28">
        <v>398</v>
      </c>
      <c r="E280" s="12">
        <v>82984.600833333359</v>
      </c>
      <c r="H280" s="12">
        <v>-3.8708333333488554</v>
      </c>
      <c r="Q280" s="12">
        <f t="shared" si="196"/>
        <v>-3.8708333333488554</v>
      </c>
      <c r="AA280" s="106">
        <f t="shared" si="197"/>
        <v>0</v>
      </c>
      <c r="AB280" s="106">
        <f t="shared" si="198"/>
        <v>-3.8708333333488554</v>
      </c>
      <c r="AC280" s="106">
        <f t="shared" si="199"/>
        <v>82980.73000000001</v>
      </c>
      <c r="AE280" s="106">
        <f t="shared" si="200"/>
        <v>82980.73000000001</v>
      </c>
    </row>
    <row r="281" spans="1:31" outlineLevel="1" x14ac:dyDescent="0.25">
      <c r="A281" s="3">
        <v>279</v>
      </c>
      <c r="B281" s="169"/>
      <c r="C281" s="36" t="s">
        <v>260</v>
      </c>
      <c r="D281" s="28">
        <v>399</v>
      </c>
      <c r="E281" s="12"/>
    </row>
    <row r="282" spans="1:31" x14ac:dyDescent="0.25">
      <c r="A282" s="3">
        <v>280</v>
      </c>
      <c r="B282" s="182"/>
      <c r="C282" s="187" t="s">
        <v>261</v>
      </c>
      <c r="D282" s="186"/>
      <c r="E282" s="12">
        <f>SUM(E271:E281)</f>
        <v>57799302.068333335</v>
      </c>
      <c r="F282" s="12">
        <f t="shared" ref="F282:AE282" si="201">SUM(F271:F281)</f>
        <v>0</v>
      </c>
      <c r="G282" s="12">
        <f t="shared" si="201"/>
        <v>0</v>
      </c>
      <c r="H282" s="12">
        <f t="shared" si="201"/>
        <v>4597207.401666672</v>
      </c>
      <c r="I282" s="12">
        <f t="shared" si="201"/>
        <v>0</v>
      </c>
      <c r="J282" s="12">
        <f t="shared" si="201"/>
        <v>0</v>
      </c>
      <c r="K282" s="12">
        <f t="shared" si="201"/>
        <v>0</v>
      </c>
      <c r="L282" s="12">
        <f t="shared" si="201"/>
        <v>0</v>
      </c>
      <c r="M282" s="12">
        <f t="shared" si="201"/>
        <v>0</v>
      </c>
      <c r="N282" s="12">
        <f t="shared" si="201"/>
        <v>0</v>
      </c>
      <c r="O282" s="12">
        <f t="shared" si="201"/>
        <v>0</v>
      </c>
      <c r="P282" s="12">
        <f t="shared" si="201"/>
        <v>0</v>
      </c>
      <c r="Q282" s="12">
        <f t="shared" si="201"/>
        <v>4597207.401666672</v>
      </c>
      <c r="R282" s="12">
        <f t="shared" si="201"/>
        <v>0</v>
      </c>
      <c r="S282" s="12">
        <f t="shared" si="201"/>
        <v>0</v>
      </c>
      <c r="T282" s="12">
        <f t="shared" si="201"/>
        <v>0</v>
      </c>
      <c r="U282" s="12">
        <f t="shared" si="201"/>
        <v>0</v>
      </c>
      <c r="V282" s="12">
        <f t="shared" si="201"/>
        <v>0</v>
      </c>
      <c r="W282" s="12">
        <f t="shared" si="201"/>
        <v>0</v>
      </c>
      <c r="X282" s="12">
        <f t="shared" si="201"/>
        <v>0</v>
      </c>
      <c r="Y282" s="12">
        <f t="shared" si="201"/>
        <v>0</v>
      </c>
      <c r="Z282" s="12">
        <f t="shared" si="201"/>
        <v>0</v>
      </c>
      <c r="AA282" s="12">
        <f t="shared" si="201"/>
        <v>0</v>
      </c>
      <c r="AB282" s="12">
        <f t="shared" si="201"/>
        <v>4597207.401666672</v>
      </c>
      <c r="AC282" s="12">
        <f t="shared" si="201"/>
        <v>62396509.469999991</v>
      </c>
      <c r="AD282" s="12">
        <f t="shared" si="201"/>
        <v>0</v>
      </c>
      <c r="AE282" s="12">
        <f t="shared" si="201"/>
        <v>62396509.469999991</v>
      </c>
    </row>
    <row r="283" spans="1:31" x14ac:dyDescent="0.25">
      <c r="A283" s="3">
        <v>281</v>
      </c>
      <c r="B283" s="144" t="s">
        <v>220</v>
      </c>
      <c r="C283" s="144"/>
      <c r="D283" s="145"/>
      <c r="E283" s="12">
        <f>E233+E246+E255+E270+E282</f>
        <v>1093224988.8120832</v>
      </c>
      <c r="F283" s="12">
        <f t="shared" ref="F283:AE283" si="202">F233+F246+F255+F270+F282</f>
        <v>0</v>
      </c>
      <c r="G283" s="12">
        <f t="shared" si="202"/>
        <v>0</v>
      </c>
      <c r="H283" s="12">
        <f t="shared" si="202"/>
        <v>48540095.357916698</v>
      </c>
      <c r="I283" s="12">
        <f t="shared" si="202"/>
        <v>0</v>
      </c>
      <c r="J283" s="12">
        <f t="shared" si="202"/>
        <v>0</v>
      </c>
      <c r="K283" s="12">
        <f t="shared" si="202"/>
        <v>0</v>
      </c>
      <c r="L283" s="12">
        <f t="shared" si="202"/>
        <v>0</v>
      </c>
      <c r="M283" s="12">
        <f t="shared" si="202"/>
        <v>0</v>
      </c>
      <c r="N283" s="12">
        <f t="shared" si="202"/>
        <v>0</v>
      </c>
      <c r="O283" s="12">
        <f t="shared" si="202"/>
        <v>0</v>
      </c>
      <c r="P283" s="12">
        <f t="shared" si="202"/>
        <v>0</v>
      </c>
      <c r="Q283" s="12">
        <f t="shared" si="202"/>
        <v>48540095.357916698</v>
      </c>
      <c r="R283" s="12">
        <f t="shared" si="202"/>
        <v>0</v>
      </c>
      <c r="S283" s="12">
        <f t="shared" si="202"/>
        <v>0</v>
      </c>
      <c r="T283" s="12">
        <f t="shared" si="202"/>
        <v>0</v>
      </c>
      <c r="U283" s="12">
        <f t="shared" si="202"/>
        <v>0</v>
      </c>
      <c r="V283" s="12">
        <f t="shared" si="202"/>
        <v>0</v>
      </c>
      <c r="W283" s="12">
        <f t="shared" si="202"/>
        <v>0</v>
      </c>
      <c r="X283" s="12">
        <f t="shared" si="202"/>
        <v>0</v>
      </c>
      <c r="Y283" s="12">
        <f t="shared" si="202"/>
        <v>0</v>
      </c>
      <c r="Z283" s="12">
        <f t="shared" si="202"/>
        <v>0</v>
      </c>
      <c r="AA283" s="12">
        <f t="shared" si="202"/>
        <v>0</v>
      </c>
      <c r="AB283" s="12">
        <f t="shared" si="202"/>
        <v>48540095.357916698</v>
      </c>
      <c r="AC283" s="12">
        <f t="shared" si="202"/>
        <v>1141765084.1699998</v>
      </c>
      <c r="AD283" s="12">
        <f t="shared" si="202"/>
        <v>0</v>
      </c>
      <c r="AE283" s="12">
        <f t="shared" si="202"/>
        <v>1141765084.1699998</v>
      </c>
    </row>
    <row r="284" spans="1:31" outlineLevel="1" x14ac:dyDescent="0.25">
      <c r="A284" s="3">
        <v>282</v>
      </c>
      <c r="B284" s="168" t="s">
        <v>262</v>
      </c>
      <c r="C284" s="52" t="s">
        <v>224</v>
      </c>
      <c r="D284" s="53">
        <v>101.1</v>
      </c>
      <c r="E284" s="12"/>
    </row>
    <row r="285" spans="1:31" outlineLevel="1" x14ac:dyDescent="0.25">
      <c r="A285" s="3">
        <v>283</v>
      </c>
      <c r="B285" s="169"/>
      <c r="C285" s="54" t="s">
        <v>237</v>
      </c>
      <c r="D285" s="47">
        <v>101.1</v>
      </c>
      <c r="E285" s="12"/>
    </row>
    <row r="286" spans="1:31" outlineLevel="1" x14ac:dyDescent="0.25">
      <c r="A286" s="3">
        <v>284</v>
      </c>
      <c r="B286" s="169"/>
      <c r="C286" s="54" t="s">
        <v>242</v>
      </c>
      <c r="D286" s="47">
        <v>101.1</v>
      </c>
      <c r="E286" s="12"/>
    </row>
    <row r="287" spans="1:31" outlineLevel="1" x14ac:dyDescent="0.25">
      <c r="A287" s="3">
        <v>285</v>
      </c>
      <c r="B287" s="169"/>
      <c r="C287" s="54" t="s">
        <v>252</v>
      </c>
      <c r="D287" s="47">
        <v>101.1</v>
      </c>
      <c r="E287" s="12"/>
    </row>
    <row r="288" spans="1:31" x14ac:dyDescent="0.25">
      <c r="A288" s="3">
        <v>286</v>
      </c>
      <c r="B288" s="182"/>
      <c r="C288" s="55" t="s">
        <v>261</v>
      </c>
      <c r="D288" s="56">
        <v>101.1</v>
      </c>
      <c r="E288" s="12"/>
    </row>
    <row r="289" spans="1:31" x14ac:dyDescent="0.25">
      <c r="A289" s="3">
        <v>287</v>
      </c>
      <c r="B289" s="165" t="s">
        <v>263</v>
      </c>
      <c r="C289" s="180"/>
      <c r="D289" s="181"/>
      <c r="E289" s="12">
        <f>SUM(E284:E288)</f>
        <v>0</v>
      </c>
      <c r="F289" s="12">
        <f t="shared" ref="F289:AE289" si="203">SUM(F284:F288)</f>
        <v>0</v>
      </c>
      <c r="G289" s="12">
        <f t="shared" si="203"/>
        <v>0</v>
      </c>
      <c r="H289" s="12">
        <f t="shared" si="203"/>
        <v>0</v>
      </c>
      <c r="I289" s="12">
        <f t="shared" si="203"/>
        <v>0</v>
      </c>
      <c r="J289" s="12">
        <f t="shared" si="203"/>
        <v>0</v>
      </c>
      <c r="K289" s="12">
        <f t="shared" si="203"/>
        <v>0</v>
      </c>
      <c r="L289" s="12">
        <f t="shared" si="203"/>
        <v>0</v>
      </c>
      <c r="M289" s="12">
        <f t="shared" si="203"/>
        <v>0</v>
      </c>
      <c r="N289" s="12">
        <f t="shared" si="203"/>
        <v>0</v>
      </c>
      <c r="O289" s="12">
        <f t="shared" si="203"/>
        <v>0</v>
      </c>
      <c r="P289" s="12">
        <f t="shared" si="203"/>
        <v>0</v>
      </c>
      <c r="Q289" s="12">
        <f t="shared" si="203"/>
        <v>0</v>
      </c>
      <c r="R289" s="12">
        <f t="shared" si="203"/>
        <v>0</v>
      </c>
      <c r="S289" s="12">
        <f t="shared" si="203"/>
        <v>0</v>
      </c>
      <c r="T289" s="12">
        <f t="shared" si="203"/>
        <v>0</v>
      </c>
      <c r="U289" s="12">
        <f t="shared" si="203"/>
        <v>0</v>
      </c>
      <c r="V289" s="12">
        <f t="shared" si="203"/>
        <v>0</v>
      </c>
      <c r="W289" s="12">
        <f t="shared" si="203"/>
        <v>0</v>
      </c>
      <c r="X289" s="12">
        <f t="shared" si="203"/>
        <v>0</v>
      </c>
      <c r="Y289" s="12">
        <f t="shared" si="203"/>
        <v>0</v>
      </c>
      <c r="Z289" s="12">
        <f t="shared" si="203"/>
        <v>0</v>
      </c>
      <c r="AA289" s="12">
        <f t="shared" si="203"/>
        <v>0</v>
      </c>
      <c r="AB289" s="12">
        <f t="shared" si="203"/>
        <v>0</v>
      </c>
      <c r="AC289" s="12">
        <f t="shared" si="203"/>
        <v>0</v>
      </c>
      <c r="AD289" s="12">
        <f t="shared" si="203"/>
        <v>0</v>
      </c>
      <c r="AE289" s="12">
        <f t="shared" si="203"/>
        <v>0</v>
      </c>
    </row>
    <row r="290" spans="1:31" x14ac:dyDescent="0.25">
      <c r="A290" s="3">
        <v>288</v>
      </c>
      <c r="B290" s="57" t="s">
        <v>264</v>
      </c>
      <c r="C290" s="58" t="s">
        <v>264</v>
      </c>
      <c r="D290" s="59">
        <v>102</v>
      </c>
      <c r="E290" s="12"/>
    </row>
    <row r="291" spans="1:31" x14ac:dyDescent="0.25">
      <c r="A291" s="3">
        <v>289</v>
      </c>
      <c r="B291" s="165" t="s">
        <v>488</v>
      </c>
      <c r="C291" s="170"/>
      <c r="D291" s="171"/>
      <c r="E291" s="12">
        <f>E290</f>
        <v>0</v>
      </c>
      <c r="F291" s="12">
        <f t="shared" ref="F291:AE291" si="204">F290</f>
        <v>0</v>
      </c>
      <c r="G291" s="12">
        <f t="shared" si="204"/>
        <v>0</v>
      </c>
      <c r="H291" s="12">
        <f t="shared" si="204"/>
        <v>0</v>
      </c>
      <c r="I291" s="12">
        <f t="shared" si="204"/>
        <v>0</v>
      </c>
      <c r="J291" s="12">
        <f t="shared" si="204"/>
        <v>0</v>
      </c>
      <c r="K291" s="12">
        <f t="shared" si="204"/>
        <v>0</v>
      </c>
      <c r="L291" s="12">
        <f t="shared" si="204"/>
        <v>0</v>
      </c>
      <c r="M291" s="12">
        <f t="shared" si="204"/>
        <v>0</v>
      </c>
      <c r="N291" s="12">
        <f t="shared" si="204"/>
        <v>0</v>
      </c>
      <c r="O291" s="12">
        <f t="shared" si="204"/>
        <v>0</v>
      </c>
      <c r="P291" s="12">
        <f t="shared" si="204"/>
        <v>0</v>
      </c>
      <c r="Q291" s="12">
        <f t="shared" si="204"/>
        <v>0</v>
      </c>
      <c r="R291" s="12">
        <f t="shared" si="204"/>
        <v>0</v>
      </c>
      <c r="S291" s="12">
        <f t="shared" si="204"/>
        <v>0</v>
      </c>
      <c r="T291" s="12">
        <f t="shared" si="204"/>
        <v>0</v>
      </c>
      <c r="U291" s="12">
        <f t="shared" si="204"/>
        <v>0</v>
      </c>
      <c r="V291" s="12">
        <f t="shared" si="204"/>
        <v>0</v>
      </c>
      <c r="W291" s="12">
        <f t="shared" si="204"/>
        <v>0</v>
      </c>
      <c r="X291" s="12">
        <f t="shared" si="204"/>
        <v>0</v>
      </c>
      <c r="Y291" s="12">
        <f t="shared" si="204"/>
        <v>0</v>
      </c>
      <c r="Z291" s="12">
        <f t="shared" si="204"/>
        <v>0</v>
      </c>
      <c r="AA291" s="12">
        <f t="shared" si="204"/>
        <v>0</v>
      </c>
      <c r="AB291" s="12">
        <f t="shared" si="204"/>
        <v>0</v>
      </c>
      <c r="AC291" s="12">
        <f t="shared" si="204"/>
        <v>0</v>
      </c>
      <c r="AD291" s="12">
        <f t="shared" si="204"/>
        <v>0</v>
      </c>
      <c r="AE291" s="12">
        <f t="shared" si="204"/>
        <v>0</v>
      </c>
    </row>
    <row r="292" spans="1:31" outlineLevel="1" x14ac:dyDescent="0.25">
      <c r="A292" s="3">
        <v>290</v>
      </c>
      <c r="B292" s="168" t="s">
        <v>266</v>
      </c>
      <c r="C292" s="60" t="s">
        <v>224</v>
      </c>
      <c r="D292" s="53">
        <v>104</v>
      </c>
      <c r="E292" s="12"/>
    </row>
    <row r="293" spans="1:31" outlineLevel="1" x14ac:dyDescent="0.25">
      <c r="A293" s="3">
        <v>291</v>
      </c>
      <c r="B293" s="169"/>
      <c r="C293" s="61" t="s">
        <v>237</v>
      </c>
      <c r="D293" s="47">
        <v>104</v>
      </c>
      <c r="E293" s="12"/>
    </row>
    <row r="294" spans="1:31" outlineLevel="1" x14ac:dyDescent="0.25">
      <c r="A294" s="3">
        <v>292</v>
      </c>
      <c r="B294" s="169"/>
      <c r="C294" s="61" t="s">
        <v>242</v>
      </c>
      <c r="D294" s="47">
        <v>104</v>
      </c>
      <c r="E294" s="12"/>
    </row>
    <row r="295" spans="1:31" outlineLevel="1" x14ac:dyDescent="0.25">
      <c r="A295" s="3">
        <v>293</v>
      </c>
      <c r="B295" s="169"/>
      <c r="C295" s="61" t="s">
        <v>252</v>
      </c>
      <c r="D295" s="47">
        <v>104</v>
      </c>
      <c r="E295" s="12"/>
    </row>
    <row r="296" spans="1:31" x14ac:dyDescent="0.25">
      <c r="A296" s="3">
        <v>294</v>
      </c>
      <c r="B296" s="182"/>
      <c r="C296" s="62" t="s">
        <v>261</v>
      </c>
      <c r="D296" s="56">
        <v>104</v>
      </c>
      <c r="E296" s="12"/>
    </row>
    <row r="297" spans="1:31" x14ac:dyDescent="0.25">
      <c r="A297" s="3">
        <v>295</v>
      </c>
      <c r="B297" s="165" t="s">
        <v>489</v>
      </c>
      <c r="C297" s="166"/>
      <c r="D297" s="167"/>
      <c r="E297" s="12">
        <f>SUM(E292:E296)</f>
        <v>0</v>
      </c>
      <c r="F297" s="12">
        <f t="shared" ref="F297:AE297" si="205">SUM(F292:F296)</f>
        <v>0</v>
      </c>
      <c r="G297" s="12">
        <f t="shared" si="205"/>
        <v>0</v>
      </c>
      <c r="H297" s="12">
        <f t="shared" si="205"/>
        <v>0</v>
      </c>
      <c r="I297" s="12">
        <f t="shared" si="205"/>
        <v>0</v>
      </c>
      <c r="J297" s="12">
        <f t="shared" si="205"/>
        <v>0</v>
      </c>
      <c r="K297" s="12">
        <f t="shared" si="205"/>
        <v>0</v>
      </c>
      <c r="L297" s="12">
        <f t="shared" si="205"/>
        <v>0</v>
      </c>
      <c r="M297" s="12">
        <f t="shared" si="205"/>
        <v>0</v>
      </c>
      <c r="N297" s="12">
        <f t="shared" si="205"/>
        <v>0</v>
      </c>
      <c r="O297" s="12">
        <f t="shared" si="205"/>
        <v>0</v>
      </c>
      <c r="P297" s="12">
        <f t="shared" si="205"/>
        <v>0</v>
      </c>
      <c r="Q297" s="12">
        <f t="shared" si="205"/>
        <v>0</v>
      </c>
      <c r="R297" s="12">
        <f t="shared" si="205"/>
        <v>0</v>
      </c>
      <c r="S297" s="12">
        <f t="shared" si="205"/>
        <v>0</v>
      </c>
      <c r="T297" s="12">
        <f t="shared" si="205"/>
        <v>0</v>
      </c>
      <c r="U297" s="12">
        <f t="shared" si="205"/>
        <v>0</v>
      </c>
      <c r="V297" s="12">
        <f t="shared" si="205"/>
        <v>0</v>
      </c>
      <c r="W297" s="12">
        <f t="shared" si="205"/>
        <v>0</v>
      </c>
      <c r="X297" s="12">
        <f t="shared" si="205"/>
        <v>0</v>
      </c>
      <c r="Y297" s="12">
        <f t="shared" si="205"/>
        <v>0</v>
      </c>
      <c r="Z297" s="12">
        <f t="shared" si="205"/>
        <v>0</v>
      </c>
      <c r="AA297" s="12">
        <f t="shared" si="205"/>
        <v>0</v>
      </c>
      <c r="AB297" s="12">
        <f t="shared" si="205"/>
        <v>0</v>
      </c>
      <c r="AC297" s="12">
        <f t="shared" si="205"/>
        <v>0</v>
      </c>
      <c r="AD297" s="12">
        <f t="shared" si="205"/>
        <v>0</v>
      </c>
      <c r="AE297" s="12">
        <f t="shared" si="205"/>
        <v>0</v>
      </c>
    </row>
    <row r="298" spans="1:31" outlineLevel="1" x14ac:dyDescent="0.25">
      <c r="A298" s="3">
        <v>296</v>
      </c>
      <c r="B298" s="168" t="s">
        <v>268</v>
      </c>
      <c r="C298" s="52" t="s">
        <v>224</v>
      </c>
      <c r="D298" s="53">
        <v>105</v>
      </c>
      <c r="E298" s="12"/>
    </row>
    <row r="299" spans="1:31" outlineLevel="1" x14ac:dyDescent="0.25">
      <c r="A299" s="3">
        <v>297</v>
      </c>
      <c r="B299" s="169"/>
      <c r="C299" s="54" t="s">
        <v>237</v>
      </c>
      <c r="D299" s="47">
        <v>105</v>
      </c>
      <c r="E299" s="12"/>
    </row>
    <row r="300" spans="1:31" outlineLevel="1" x14ac:dyDescent="0.25">
      <c r="A300" s="3">
        <v>298</v>
      </c>
      <c r="B300" s="169"/>
      <c r="C300" s="54" t="s">
        <v>242</v>
      </c>
      <c r="D300" s="47">
        <v>105</v>
      </c>
      <c r="E300" s="12"/>
    </row>
    <row r="301" spans="1:31" outlineLevel="1" x14ac:dyDescent="0.25">
      <c r="A301" s="3">
        <v>299</v>
      </c>
      <c r="B301" s="169"/>
      <c r="C301" s="54" t="s">
        <v>252</v>
      </c>
      <c r="D301" s="47">
        <v>105</v>
      </c>
      <c r="E301" s="12"/>
    </row>
    <row r="302" spans="1:31" x14ac:dyDescent="0.25">
      <c r="A302" s="3">
        <v>300</v>
      </c>
      <c r="B302" s="182"/>
      <c r="C302" s="55" t="s">
        <v>261</v>
      </c>
      <c r="D302" s="56">
        <v>105</v>
      </c>
      <c r="E302" s="12"/>
    </row>
    <row r="303" spans="1:31" x14ac:dyDescent="0.25">
      <c r="A303" s="3">
        <v>301</v>
      </c>
      <c r="B303" s="165" t="s">
        <v>490</v>
      </c>
      <c r="C303" s="166"/>
      <c r="D303" s="167"/>
      <c r="E303" s="12">
        <f>SUM(E298:E302)</f>
        <v>0</v>
      </c>
      <c r="F303" s="12">
        <f t="shared" ref="F303:AE303" si="206">SUM(F298:F302)</f>
        <v>0</v>
      </c>
      <c r="G303" s="12">
        <f t="shared" si="206"/>
        <v>0</v>
      </c>
      <c r="H303" s="12">
        <f t="shared" si="206"/>
        <v>0</v>
      </c>
      <c r="I303" s="12">
        <f t="shared" si="206"/>
        <v>0</v>
      </c>
      <c r="J303" s="12">
        <f t="shared" si="206"/>
        <v>0</v>
      </c>
      <c r="K303" s="12">
        <f t="shared" si="206"/>
        <v>0</v>
      </c>
      <c r="L303" s="12">
        <f t="shared" si="206"/>
        <v>0</v>
      </c>
      <c r="M303" s="12">
        <f t="shared" si="206"/>
        <v>0</v>
      </c>
      <c r="N303" s="12">
        <f t="shared" si="206"/>
        <v>0</v>
      </c>
      <c r="O303" s="12">
        <f t="shared" si="206"/>
        <v>0</v>
      </c>
      <c r="P303" s="12">
        <f t="shared" si="206"/>
        <v>0</v>
      </c>
      <c r="Q303" s="12">
        <f t="shared" si="206"/>
        <v>0</v>
      </c>
      <c r="R303" s="12">
        <f t="shared" si="206"/>
        <v>0</v>
      </c>
      <c r="S303" s="12">
        <f t="shared" si="206"/>
        <v>0</v>
      </c>
      <c r="T303" s="12">
        <f t="shared" si="206"/>
        <v>0</v>
      </c>
      <c r="U303" s="12">
        <f t="shared" si="206"/>
        <v>0</v>
      </c>
      <c r="V303" s="12">
        <f t="shared" si="206"/>
        <v>0</v>
      </c>
      <c r="W303" s="12">
        <f t="shared" si="206"/>
        <v>0</v>
      </c>
      <c r="X303" s="12">
        <f t="shared" si="206"/>
        <v>0</v>
      </c>
      <c r="Y303" s="12">
        <f t="shared" si="206"/>
        <v>0</v>
      </c>
      <c r="Z303" s="12">
        <f t="shared" si="206"/>
        <v>0</v>
      </c>
      <c r="AA303" s="12">
        <f t="shared" si="206"/>
        <v>0</v>
      </c>
      <c r="AB303" s="12">
        <f t="shared" si="206"/>
        <v>0</v>
      </c>
      <c r="AC303" s="12">
        <f t="shared" si="206"/>
        <v>0</v>
      </c>
      <c r="AD303" s="12">
        <f t="shared" si="206"/>
        <v>0</v>
      </c>
      <c r="AE303" s="12">
        <f t="shared" si="206"/>
        <v>0</v>
      </c>
    </row>
    <row r="304" spans="1:31" ht="31.5" x14ac:dyDescent="0.25">
      <c r="A304" s="3">
        <v>302</v>
      </c>
      <c r="B304" s="57" t="s">
        <v>270</v>
      </c>
      <c r="C304" s="65" t="s">
        <v>270</v>
      </c>
      <c r="D304" s="66">
        <v>106</v>
      </c>
      <c r="E304" s="12"/>
    </row>
    <row r="305" spans="1:31" x14ac:dyDescent="0.25">
      <c r="A305" s="3">
        <v>303</v>
      </c>
      <c r="B305" s="165" t="s">
        <v>271</v>
      </c>
      <c r="C305" s="166"/>
      <c r="D305" s="167"/>
      <c r="E305" s="12">
        <f>E304</f>
        <v>0</v>
      </c>
      <c r="F305" s="12">
        <f t="shared" ref="F305:AE305" si="207">F304</f>
        <v>0</v>
      </c>
      <c r="G305" s="12">
        <f t="shared" si="207"/>
        <v>0</v>
      </c>
      <c r="H305" s="12">
        <f t="shared" si="207"/>
        <v>0</v>
      </c>
      <c r="I305" s="12">
        <f t="shared" si="207"/>
        <v>0</v>
      </c>
      <c r="J305" s="12">
        <f t="shared" si="207"/>
        <v>0</v>
      </c>
      <c r="K305" s="12">
        <f t="shared" si="207"/>
        <v>0</v>
      </c>
      <c r="L305" s="12">
        <f t="shared" si="207"/>
        <v>0</v>
      </c>
      <c r="M305" s="12">
        <f t="shared" si="207"/>
        <v>0</v>
      </c>
      <c r="N305" s="12">
        <f t="shared" si="207"/>
        <v>0</v>
      </c>
      <c r="O305" s="12">
        <f t="shared" si="207"/>
        <v>0</v>
      </c>
      <c r="P305" s="12">
        <f t="shared" si="207"/>
        <v>0</v>
      </c>
      <c r="Q305" s="12">
        <f t="shared" si="207"/>
        <v>0</v>
      </c>
      <c r="R305" s="12">
        <f t="shared" si="207"/>
        <v>0</v>
      </c>
      <c r="S305" s="12">
        <f t="shared" si="207"/>
        <v>0</v>
      </c>
      <c r="T305" s="12">
        <f t="shared" si="207"/>
        <v>0</v>
      </c>
      <c r="U305" s="12">
        <f t="shared" si="207"/>
        <v>0</v>
      </c>
      <c r="V305" s="12">
        <f t="shared" si="207"/>
        <v>0</v>
      </c>
      <c r="W305" s="12">
        <f t="shared" si="207"/>
        <v>0</v>
      </c>
      <c r="X305" s="12">
        <f t="shared" si="207"/>
        <v>0</v>
      </c>
      <c r="Y305" s="12">
        <f t="shared" si="207"/>
        <v>0</v>
      </c>
      <c r="Z305" s="12">
        <f t="shared" si="207"/>
        <v>0</v>
      </c>
      <c r="AA305" s="12">
        <f t="shared" si="207"/>
        <v>0</v>
      </c>
      <c r="AB305" s="12">
        <f t="shared" si="207"/>
        <v>0</v>
      </c>
      <c r="AC305" s="12">
        <f t="shared" si="207"/>
        <v>0</v>
      </c>
      <c r="AD305" s="12">
        <f t="shared" si="207"/>
        <v>0</v>
      </c>
      <c r="AE305" s="12">
        <f t="shared" si="207"/>
        <v>0</v>
      </c>
    </row>
    <row r="306" spans="1:31" outlineLevel="2" x14ac:dyDescent="0.25">
      <c r="A306" s="3">
        <v>304</v>
      </c>
      <c r="B306" s="168" t="s">
        <v>272</v>
      </c>
      <c r="C306" s="52" t="s">
        <v>224</v>
      </c>
      <c r="D306" s="53">
        <v>107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1:31" outlineLevel="2" x14ac:dyDescent="0.25">
      <c r="A307" s="3">
        <v>305</v>
      </c>
      <c r="B307" s="169"/>
      <c r="C307" s="54" t="s">
        <v>237</v>
      </c>
      <c r="D307" s="47">
        <v>107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1:31" outlineLevel="2" x14ac:dyDescent="0.25">
      <c r="A308" s="3">
        <v>306</v>
      </c>
      <c r="B308" s="169"/>
      <c r="C308" s="54" t="s">
        <v>242</v>
      </c>
      <c r="D308" s="47">
        <v>107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outlineLevel="2" x14ac:dyDescent="0.25">
      <c r="A309" s="3">
        <v>307</v>
      </c>
      <c r="B309" s="169"/>
      <c r="C309" s="54" t="s">
        <v>252</v>
      </c>
      <c r="D309" s="47">
        <v>107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1:31" x14ac:dyDescent="0.25">
      <c r="A310" s="3">
        <v>308</v>
      </c>
      <c r="B310" s="182"/>
      <c r="C310" s="54" t="s">
        <v>261</v>
      </c>
      <c r="D310" s="47">
        <v>107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1:31" x14ac:dyDescent="0.25">
      <c r="A311" s="3">
        <v>309</v>
      </c>
      <c r="B311" s="165" t="s">
        <v>273</v>
      </c>
      <c r="C311" s="166"/>
      <c r="D311" s="167"/>
      <c r="E311" s="12">
        <f>SUM(E306:E310)</f>
        <v>0</v>
      </c>
      <c r="F311" s="12">
        <f t="shared" ref="F311:AE311" si="208">SUM(F306:F310)</f>
        <v>0</v>
      </c>
      <c r="G311" s="12">
        <f t="shared" si="208"/>
        <v>0</v>
      </c>
      <c r="H311" s="12">
        <f t="shared" si="208"/>
        <v>0</v>
      </c>
      <c r="I311" s="12">
        <f t="shared" si="208"/>
        <v>0</v>
      </c>
      <c r="J311" s="12">
        <f t="shared" si="208"/>
        <v>0</v>
      </c>
      <c r="K311" s="12">
        <f t="shared" si="208"/>
        <v>0</v>
      </c>
      <c r="L311" s="12">
        <f t="shared" si="208"/>
        <v>0</v>
      </c>
      <c r="M311" s="12">
        <f t="shared" si="208"/>
        <v>0</v>
      </c>
      <c r="N311" s="12">
        <f t="shared" si="208"/>
        <v>0</v>
      </c>
      <c r="O311" s="12">
        <f t="shared" si="208"/>
        <v>0</v>
      </c>
      <c r="P311" s="12">
        <f t="shared" si="208"/>
        <v>0</v>
      </c>
      <c r="Q311" s="12">
        <f t="shared" si="208"/>
        <v>0</v>
      </c>
      <c r="R311" s="12">
        <f t="shared" si="208"/>
        <v>0</v>
      </c>
      <c r="S311" s="12">
        <f t="shared" si="208"/>
        <v>0</v>
      </c>
      <c r="T311" s="12">
        <f t="shared" si="208"/>
        <v>0</v>
      </c>
      <c r="U311" s="12">
        <f t="shared" si="208"/>
        <v>0</v>
      </c>
      <c r="V311" s="12">
        <f t="shared" si="208"/>
        <v>0</v>
      </c>
      <c r="W311" s="12">
        <f t="shared" si="208"/>
        <v>0</v>
      </c>
      <c r="X311" s="12">
        <f t="shared" si="208"/>
        <v>0</v>
      </c>
      <c r="Y311" s="12">
        <f t="shared" si="208"/>
        <v>0</v>
      </c>
      <c r="Z311" s="12">
        <f t="shared" si="208"/>
        <v>0</v>
      </c>
      <c r="AA311" s="12">
        <f t="shared" si="208"/>
        <v>0</v>
      </c>
      <c r="AB311" s="12">
        <f t="shared" si="208"/>
        <v>0</v>
      </c>
      <c r="AC311" s="12">
        <f t="shared" si="208"/>
        <v>0</v>
      </c>
      <c r="AD311" s="12">
        <f t="shared" si="208"/>
        <v>0</v>
      </c>
      <c r="AE311" s="12">
        <f t="shared" si="208"/>
        <v>0</v>
      </c>
    </row>
    <row r="312" spans="1:31" ht="15.6" customHeight="1" outlineLevel="1" x14ac:dyDescent="0.25">
      <c r="A312" s="3">
        <v>310</v>
      </c>
      <c r="B312" s="168" t="s">
        <v>274</v>
      </c>
      <c r="C312" s="63" t="s">
        <v>224</v>
      </c>
      <c r="D312" s="47">
        <v>108</v>
      </c>
      <c r="E312" s="12">
        <v>-138157.94999999998</v>
      </c>
      <c r="H312" s="106">
        <v>0</v>
      </c>
      <c r="Q312" s="12">
        <f t="shared" ref="Q312" si="209">SUM(F312:P312)</f>
        <v>0</v>
      </c>
      <c r="AA312" s="106">
        <f t="shared" ref="AA312" si="210">SUM(R312:Z312)</f>
        <v>0</v>
      </c>
      <c r="AB312" s="106">
        <f t="shared" ref="AB312" si="211">Q312+AA312</f>
        <v>0</v>
      </c>
      <c r="AC312" s="106">
        <f t="shared" ref="AC312" si="212">E312+AB312</f>
        <v>-138157.94999999998</v>
      </c>
      <c r="AE312" s="106">
        <f t="shared" ref="AE312" si="213">AC312+AD312</f>
        <v>-138157.94999999998</v>
      </c>
    </row>
    <row r="313" spans="1:31" outlineLevel="1" x14ac:dyDescent="0.25">
      <c r="A313" s="3">
        <v>311</v>
      </c>
      <c r="B313" s="169"/>
      <c r="C313" s="63" t="s">
        <v>237</v>
      </c>
      <c r="D313" s="47">
        <v>108</v>
      </c>
      <c r="E313" s="12"/>
    </row>
    <row r="314" spans="1:31" outlineLevel="1" x14ac:dyDescent="0.25">
      <c r="A314" s="3">
        <v>312</v>
      </c>
      <c r="B314" s="169"/>
      <c r="C314" s="63" t="s">
        <v>242</v>
      </c>
      <c r="D314" s="47">
        <v>108</v>
      </c>
      <c r="E314" s="12">
        <v>-13079689.255833331</v>
      </c>
      <c r="H314" s="12">
        <v>-106871.10416666791</v>
      </c>
      <c r="Q314" s="12">
        <f t="shared" ref="Q314:Q316" si="214">SUM(F314:P314)</f>
        <v>-106871.10416666791</v>
      </c>
      <c r="AA314" s="106">
        <f t="shared" ref="AA314:AA316" si="215">SUM(R314:Z314)</f>
        <v>0</v>
      </c>
      <c r="AB314" s="106">
        <f t="shared" ref="AB314:AB316" si="216">Q314+AA314</f>
        <v>-106871.10416666791</v>
      </c>
      <c r="AC314" s="106">
        <f t="shared" ref="AC314:AC316" si="217">E314+AB314</f>
        <v>-13186560.359999999</v>
      </c>
      <c r="AE314" s="106">
        <f t="shared" ref="AE314:AE316" si="218">AC314+AD314</f>
        <v>-13186560.359999999</v>
      </c>
    </row>
    <row r="315" spans="1:31" outlineLevel="1" x14ac:dyDescent="0.25">
      <c r="A315" s="3">
        <v>313</v>
      </c>
      <c r="B315" s="169"/>
      <c r="C315" s="63" t="s">
        <v>252</v>
      </c>
      <c r="D315" s="47">
        <v>108</v>
      </c>
      <c r="E315" s="12">
        <v>-407397383.89708328</v>
      </c>
      <c r="H315" s="12">
        <v>-8789613.612916708</v>
      </c>
      <c r="Q315" s="12">
        <f t="shared" si="214"/>
        <v>-8789613.612916708</v>
      </c>
      <c r="AA315" s="106">
        <f t="shared" si="215"/>
        <v>0</v>
      </c>
      <c r="AB315" s="106">
        <f t="shared" si="216"/>
        <v>-8789613.612916708</v>
      </c>
      <c r="AC315" s="106">
        <f t="shared" si="217"/>
        <v>-416186997.50999999</v>
      </c>
      <c r="AE315" s="106">
        <f t="shared" si="218"/>
        <v>-416186997.50999999</v>
      </c>
    </row>
    <row r="316" spans="1:31" x14ac:dyDescent="0.25">
      <c r="A316" s="3">
        <v>314</v>
      </c>
      <c r="B316" s="169"/>
      <c r="C316" s="63" t="s">
        <v>261</v>
      </c>
      <c r="D316" s="47">
        <v>108</v>
      </c>
      <c r="E316" s="12">
        <v>-21697964.199999999</v>
      </c>
      <c r="H316" s="12">
        <v>-1861007.4499999993</v>
      </c>
      <c r="Q316" s="12">
        <f t="shared" si="214"/>
        <v>-1861007.4499999993</v>
      </c>
      <c r="AA316" s="106">
        <f t="shared" si="215"/>
        <v>0</v>
      </c>
      <c r="AB316" s="106">
        <f t="shared" si="216"/>
        <v>-1861007.4499999993</v>
      </c>
      <c r="AC316" s="106">
        <f t="shared" si="217"/>
        <v>-23558971.649999999</v>
      </c>
      <c r="AE316" s="106">
        <f t="shared" si="218"/>
        <v>-23558971.649999999</v>
      </c>
    </row>
    <row r="317" spans="1:31" x14ac:dyDescent="0.25">
      <c r="A317" s="3">
        <v>315</v>
      </c>
      <c r="B317" s="165" t="s">
        <v>275</v>
      </c>
      <c r="C317" s="166"/>
      <c r="D317" s="167"/>
      <c r="E317" s="12">
        <f>SUM(E312:E316)</f>
        <v>-442313195.30291659</v>
      </c>
      <c r="F317" s="12">
        <f t="shared" ref="F317:AE317" si="219">SUM(F312:F316)</f>
        <v>0</v>
      </c>
      <c r="G317" s="12">
        <f t="shared" si="219"/>
        <v>0</v>
      </c>
      <c r="H317" s="12">
        <f t="shared" si="219"/>
        <v>-10757492.167083375</v>
      </c>
      <c r="I317" s="12">
        <f t="shared" si="219"/>
        <v>0</v>
      </c>
      <c r="J317" s="12">
        <f t="shared" si="219"/>
        <v>0</v>
      </c>
      <c r="K317" s="12">
        <f t="shared" si="219"/>
        <v>0</v>
      </c>
      <c r="L317" s="12">
        <f t="shared" si="219"/>
        <v>0</v>
      </c>
      <c r="M317" s="12">
        <f t="shared" si="219"/>
        <v>0</v>
      </c>
      <c r="N317" s="12">
        <f t="shared" si="219"/>
        <v>0</v>
      </c>
      <c r="O317" s="12">
        <f t="shared" si="219"/>
        <v>0</v>
      </c>
      <c r="P317" s="12">
        <f t="shared" si="219"/>
        <v>0</v>
      </c>
      <c r="Q317" s="12">
        <f t="shared" si="219"/>
        <v>-10757492.167083375</v>
      </c>
      <c r="R317" s="12">
        <f t="shared" si="219"/>
        <v>0</v>
      </c>
      <c r="S317" s="12">
        <f t="shared" si="219"/>
        <v>0</v>
      </c>
      <c r="T317" s="12">
        <f t="shared" si="219"/>
        <v>0</v>
      </c>
      <c r="U317" s="12">
        <f t="shared" si="219"/>
        <v>0</v>
      </c>
      <c r="V317" s="12">
        <f t="shared" si="219"/>
        <v>0</v>
      </c>
      <c r="W317" s="12">
        <f t="shared" si="219"/>
        <v>0</v>
      </c>
      <c r="X317" s="12">
        <f t="shared" si="219"/>
        <v>0</v>
      </c>
      <c r="Y317" s="12">
        <f t="shared" si="219"/>
        <v>0</v>
      </c>
      <c r="Z317" s="12">
        <f t="shared" si="219"/>
        <v>0</v>
      </c>
      <c r="AA317" s="12">
        <f t="shared" si="219"/>
        <v>0</v>
      </c>
      <c r="AB317" s="12">
        <f t="shared" si="219"/>
        <v>-10757492.167083375</v>
      </c>
      <c r="AC317" s="12">
        <f t="shared" si="219"/>
        <v>-453070687.46999997</v>
      </c>
      <c r="AD317" s="12">
        <f t="shared" si="219"/>
        <v>0</v>
      </c>
      <c r="AE317" s="12">
        <f t="shared" si="219"/>
        <v>-453070687.46999997</v>
      </c>
    </row>
    <row r="318" spans="1:31" ht="15.6" customHeight="1" outlineLevel="1" x14ac:dyDescent="0.25">
      <c r="A318" s="3">
        <v>316</v>
      </c>
      <c r="B318" s="168" t="s">
        <v>276</v>
      </c>
      <c r="C318" s="63" t="s">
        <v>224</v>
      </c>
      <c r="D318" s="47">
        <v>111</v>
      </c>
      <c r="E318" s="12">
        <v>-28112123.334166668</v>
      </c>
      <c r="H318" s="12">
        <v>-1673011.7358333431</v>
      </c>
      <c r="Q318" s="12">
        <f t="shared" ref="Q318" si="220">SUM(F318:P318)</f>
        <v>-1673011.7358333431</v>
      </c>
      <c r="AA318" s="106">
        <f t="shared" ref="AA318" si="221">SUM(R318:Z318)</f>
        <v>0</v>
      </c>
      <c r="AB318" s="106">
        <f t="shared" ref="AB318" si="222">Q318+AA318</f>
        <v>-1673011.7358333431</v>
      </c>
      <c r="AC318" s="106">
        <f t="shared" ref="AC318" si="223">E318+AB318</f>
        <v>-29785135.070000011</v>
      </c>
      <c r="AE318" s="106">
        <f t="shared" ref="AE318" si="224">AC318+AD318</f>
        <v>-29785135.070000011</v>
      </c>
    </row>
    <row r="319" spans="1:31" outlineLevel="1" x14ac:dyDescent="0.25">
      <c r="A319" s="3">
        <v>317</v>
      </c>
      <c r="B319" s="169"/>
      <c r="C319" s="63" t="s">
        <v>237</v>
      </c>
      <c r="D319" s="47">
        <v>111</v>
      </c>
      <c r="E319" s="12"/>
    </row>
    <row r="320" spans="1:31" outlineLevel="1" x14ac:dyDescent="0.25">
      <c r="A320" s="3">
        <v>318</v>
      </c>
      <c r="B320" s="169"/>
      <c r="C320" s="63" t="s">
        <v>242</v>
      </c>
      <c r="D320" s="47">
        <v>111</v>
      </c>
      <c r="E320" s="12"/>
    </row>
    <row r="321" spans="1:31" outlineLevel="1" x14ac:dyDescent="0.25">
      <c r="A321" s="3">
        <v>319</v>
      </c>
      <c r="B321" s="169"/>
      <c r="C321" s="63" t="s">
        <v>252</v>
      </c>
      <c r="D321" s="47">
        <v>111</v>
      </c>
      <c r="E321" s="12"/>
    </row>
    <row r="322" spans="1:31" x14ac:dyDescent="0.25">
      <c r="A322" s="3">
        <v>320</v>
      </c>
      <c r="B322" s="169"/>
      <c r="C322" s="63" t="s">
        <v>261</v>
      </c>
      <c r="D322" s="47">
        <v>111</v>
      </c>
      <c r="E322" s="12"/>
    </row>
    <row r="323" spans="1:31" x14ac:dyDescent="0.25">
      <c r="A323" s="3">
        <v>321</v>
      </c>
      <c r="B323" s="165" t="s">
        <v>275</v>
      </c>
      <c r="C323" s="166"/>
      <c r="D323" s="167"/>
      <c r="E323" s="12">
        <f>SUM(E318:E322)</f>
        <v>-28112123.334166668</v>
      </c>
      <c r="F323" s="12">
        <f t="shared" ref="F323:AE323" si="225">SUM(F318:F322)</f>
        <v>0</v>
      </c>
      <c r="G323" s="12">
        <f t="shared" si="225"/>
        <v>0</v>
      </c>
      <c r="H323" s="12">
        <f t="shared" si="225"/>
        <v>-1673011.7358333431</v>
      </c>
      <c r="I323" s="12">
        <f t="shared" si="225"/>
        <v>0</v>
      </c>
      <c r="J323" s="12">
        <f t="shared" si="225"/>
        <v>0</v>
      </c>
      <c r="K323" s="12">
        <f t="shared" si="225"/>
        <v>0</v>
      </c>
      <c r="L323" s="12">
        <f t="shared" si="225"/>
        <v>0</v>
      </c>
      <c r="M323" s="12">
        <f t="shared" si="225"/>
        <v>0</v>
      </c>
      <c r="N323" s="12">
        <f t="shared" si="225"/>
        <v>0</v>
      </c>
      <c r="O323" s="12">
        <f t="shared" si="225"/>
        <v>0</v>
      </c>
      <c r="P323" s="12">
        <f t="shared" si="225"/>
        <v>0</v>
      </c>
      <c r="Q323" s="12">
        <f t="shared" si="225"/>
        <v>-1673011.7358333431</v>
      </c>
      <c r="R323" s="12">
        <f t="shared" si="225"/>
        <v>0</v>
      </c>
      <c r="S323" s="12">
        <f t="shared" si="225"/>
        <v>0</v>
      </c>
      <c r="T323" s="12">
        <f t="shared" si="225"/>
        <v>0</v>
      </c>
      <c r="U323" s="12">
        <f t="shared" si="225"/>
        <v>0</v>
      </c>
      <c r="V323" s="12">
        <f t="shared" si="225"/>
        <v>0</v>
      </c>
      <c r="W323" s="12">
        <f t="shared" si="225"/>
        <v>0</v>
      </c>
      <c r="X323" s="12">
        <f t="shared" si="225"/>
        <v>0</v>
      </c>
      <c r="Y323" s="12">
        <f t="shared" si="225"/>
        <v>0</v>
      </c>
      <c r="Z323" s="12">
        <f t="shared" si="225"/>
        <v>0</v>
      </c>
      <c r="AA323" s="12">
        <f t="shared" si="225"/>
        <v>0</v>
      </c>
      <c r="AB323" s="12">
        <f t="shared" si="225"/>
        <v>-1673011.7358333431</v>
      </c>
      <c r="AC323" s="12">
        <f t="shared" si="225"/>
        <v>-29785135.070000011</v>
      </c>
      <c r="AD323" s="12">
        <f t="shared" si="225"/>
        <v>0</v>
      </c>
      <c r="AE323" s="12">
        <f t="shared" si="225"/>
        <v>-29785135.070000011</v>
      </c>
    </row>
    <row r="324" spans="1:31" ht="31.5" x14ac:dyDescent="0.25">
      <c r="A324" s="3">
        <v>322</v>
      </c>
      <c r="B324" s="57" t="s">
        <v>277</v>
      </c>
      <c r="C324" s="65" t="s">
        <v>277</v>
      </c>
      <c r="D324" s="66">
        <v>114</v>
      </c>
      <c r="E324" s="12"/>
    </row>
    <row r="325" spans="1:31" x14ac:dyDescent="0.25">
      <c r="A325" s="3">
        <v>323</v>
      </c>
      <c r="B325" s="165" t="s">
        <v>278</v>
      </c>
      <c r="C325" s="170"/>
      <c r="D325" s="171"/>
      <c r="E325" s="12">
        <f>E324</f>
        <v>0</v>
      </c>
      <c r="F325" s="12">
        <f t="shared" ref="F325:AE325" si="226">F324</f>
        <v>0</v>
      </c>
      <c r="G325" s="12">
        <f t="shared" si="226"/>
        <v>0</v>
      </c>
      <c r="H325" s="12">
        <f t="shared" si="226"/>
        <v>0</v>
      </c>
      <c r="I325" s="12">
        <f t="shared" si="226"/>
        <v>0</v>
      </c>
      <c r="J325" s="12">
        <f t="shared" si="226"/>
        <v>0</v>
      </c>
      <c r="K325" s="12">
        <f t="shared" si="226"/>
        <v>0</v>
      </c>
      <c r="L325" s="12">
        <f t="shared" si="226"/>
        <v>0</v>
      </c>
      <c r="M325" s="12">
        <f t="shared" si="226"/>
        <v>0</v>
      </c>
      <c r="N325" s="12">
        <f t="shared" si="226"/>
        <v>0</v>
      </c>
      <c r="O325" s="12">
        <f t="shared" si="226"/>
        <v>0</v>
      </c>
      <c r="P325" s="12">
        <f t="shared" si="226"/>
        <v>0</v>
      </c>
      <c r="Q325" s="12">
        <f t="shared" si="226"/>
        <v>0</v>
      </c>
      <c r="R325" s="12">
        <f t="shared" si="226"/>
        <v>0</v>
      </c>
      <c r="S325" s="12">
        <f t="shared" si="226"/>
        <v>0</v>
      </c>
      <c r="T325" s="12">
        <f t="shared" si="226"/>
        <v>0</v>
      </c>
      <c r="U325" s="12">
        <f t="shared" si="226"/>
        <v>0</v>
      </c>
      <c r="V325" s="12">
        <f t="shared" si="226"/>
        <v>0</v>
      </c>
      <c r="W325" s="12">
        <f t="shared" si="226"/>
        <v>0</v>
      </c>
      <c r="X325" s="12">
        <f t="shared" si="226"/>
        <v>0</v>
      </c>
      <c r="Y325" s="12">
        <f t="shared" si="226"/>
        <v>0</v>
      </c>
      <c r="Z325" s="12">
        <f t="shared" si="226"/>
        <v>0</v>
      </c>
      <c r="AA325" s="12">
        <f t="shared" si="226"/>
        <v>0</v>
      </c>
      <c r="AB325" s="12">
        <f t="shared" si="226"/>
        <v>0</v>
      </c>
      <c r="AC325" s="12">
        <f t="shared" si="226"/>
        <v>0</v>
      </c>
      <c r="AD325" s="12">
        <f t="shared" si="226"/>
        <v>0</v>
      </c>
      <c r="AE325" s="12">
        <f t="shared" si="226"/>
        <v>0</v>
      </c>
    </row>
    <row r="326" spans="1:31" ht="31.5" x14ac:dyDescent="0.25">
      <c r="A326" s="3">
        <v>324</v>
      </c>
      <c r="B326" s="114" t="s">
        <v>279</v>
      </c>
      <c r="C326" s="65" t="s">
        <v>279</v>
      </c>
      <c r="D326" s="66">
        <v>115</v>
      </c>
      <c r="E326" s="12"/>
    </row>
    <row r="327" spans="1:31" x14ac:dyDescent="0.25">
      <c r="A327" s="3">
        <v>325</v>
      </c>
      <c r="B327" s="172" t="s">
        <v>280</v>
      </c>
      <c r="C327" s="173"/>
      <c r="D327" s="174"/>
      <c r="E327" s="12">
        <f>E326</f>
        <v>0</v>
      </c>
      <c r="F327" s="12">
        <f t="shared" ref="F327:AE327" si="227">F326</f>
        <v>0</v>
      </c>
      <c r="G327" s="12">
        <f t="shared" si="227"/>
        <v>0</v>
      </c>
      <c r="H327" s="12">
        <f t="shared" si="227"/>
        <v>0</v>
      </c>
      <c r="I327" s="12">
        <f t="shared" si="227"/>
        <v>0</v>
      </c>
      <c r="J327" s="12">
        <f t="shared" si="227"/>
        <v>0</v>
      </c>
      <c r="K327" s="12">
        <f t="shared" si="227"/>
        <v>0</v>
      </c>
      <c r="L327" s="12">
        <f t="shared" si="227"/>
        <v>0</v>
      </c>
      <c r="M327" s="12">
        <f t="shared" si="227"/>
        <v>0</v>
      </c>
      <c r="N327" s="12">
        <f t="shared" si="227"/>
        <v>0</v>
      </c>
      <c r="O327" s="12">
        <f t="shared" si="227"/>
        <v>0</v>
      </c>
      <c r="P327" s="12">
        <f t="shared" si="227"/>
        <v>0</v>
      </c>
      <c r="Q327" s="12">
        <f t="shared" si="227"/>
        <v>0</v>
      </c>
      <c r="R327" s="12">
        <f t="shared" si="227"/>
        <v>0</v>
      </c>
      <c r="S327" s="12">
        <f t="shared" si="227"/>
        <v>0</v>
      </c>
      <c r="T327" s="12">
        <f t="shared" si="227"/>
        <v>0</v>
      </c>
      <c r="U327" s="12">
        <f t="shared" si="227"/>
        <v>0</v>
      </c>
      <c r="V327" s="12">
        <f t="shared" si="227"/>
        <v>0</v>
      </c>
      <c r="W327" s="12">
        <f t="shared" si="227"/>
        <v>0</v>
      </c>
      <c r="X327" s="12">
        <f t="shared" si="227"/>
        <v>0</v>
      </c>
      <c r="Y327" s="12">
        <f t="shared" si="227"/>
        <v>0</v>
      </c>
      <c r="Z327" s="12">
        <f t="shared" si="227"/>
        <v>0</v>
      </c>
      <c r="AA327" s="12">
        <f t="shared" si="227"/>
        <v>0</v>
      </c>
      <c r="AB327" s="12">
        <f t="shared" si="227"/>
        <v>0</v>
      </c>
      <c r="AC327" s="12">
        <f t="shared" si="227"/>
        <v>0</v>
      </c>
      <c r="AD327" s="12">
        <f t="shared" si="227"/>
        <v>0</v>
      </c>
      <c r="AE327" s="12">
        <f t="shared" si="227"/>
        <v>0</v>
      </c>
    </row>
    <row r="328" spans="1:31" ht="15.6" customHeight="1" outlineLevel="1" x14ac:dyDescent="0.25">
      <c r="A328" s="3">
        <v>326</v>
      </c>
      <c r="B328" s="175" t="s">
        <v>281</v>
      </c>
      <c r="C328" s="52" t="s">
        <v>282</v>
      </c>
      <c r="D328" s="53">
        <v>117.1</v>
      </c>
      <c r="E328" s="12"/>
    </row>
    <row r="329" spans="1:31" outlineLevel="1" x14ac:dyDescent="0.25">
      <c r="A329" s="3">
        <v>327</v>
      </c>
      <c r="B329" s="176"/>
      <c r="C329" s="54" t="s">
        <v>283</v>
      </c>
      <c r="D329" s="47">
        <v>117.2</v>
      </c>
      <c r="E329" s="12"/>
    </row>
    <row r="330" spans="1:31" outlineLevel="1" x14ac:dyDescent="0.25">
      <c r="A330" s="3">
        <v>328</v>
      </c>
      <c r="B330" s="176"/>
      <c r="C330" s="54" t="s">
        <v>284</v>
      </c>
      <c r="D330" s="47">
        <v>117.3</v>
      </c>
      <c r="E330" s="12"/>
    </row>
    <row r="331" spans="1:31" x14ac:dyDescent="0.25">
      <c r="A331" s="3">
        <v>329</v>
      </c>
      <c r="B331" s="177"/>
      <c r="C331" s="55" t="s">
        <v>285</v>
      </c>
      <c r="D331" s="56">
        <v>117.4</v>
      </c>
      <c r="E331" s="12"/>
    </row>
    <row r="332" spans="1:31" x14ac:dyDescent="0.25">
      <c r="A332" s="3">
        <v>330</v>
      </c>
      <c r="B332" s="172" t="s">
        <v>286</v>
      </c>
      <c r="C332" s="173"/>
      <c r="D332" s="174"/>
      <c r="E332" s="12">
        <f>SUM(E328:E331)</f>
        <v>0</v>
      </c>
      <c r="F332" s="12">
        <f t="shared" ref="F332:AE332" si="228">SUM(F328:F331)</f>
        <v>0</v>
      </c>
      <c r="G332" s="12">
        <f t="shared" si="228"/>
        <v>0</v>
      </c>
      <c r="H332" s="12">
        <f t="shared" si="228"/>
        <v>0</v>
      </c>
      <c r="I332" s="12">
        <f t="shared" si="228"/>
        <v>0</v>
      </c>
      <c r="J332" s="12">
        <f t="shared" si="228"/>
        <v>0</v>
      </c>
      <c r="K332" s="12">
        <f t="shared" si="228"/>
        <v>0</v>
      </c>
      <c r="L332" s="12">
        <f t="shared" si="228"/>
        <v>0</v>
      </c>
      <c r="M332" s="12">
        <f t="shared" si="228"/>
        <v>0</v>
      </c>
      <c r="N332" s="12">
        <f t="shared" si="228"/>
        <v>0</v>
      </c>
      <c r="O332" s="12">
        <f t="shared" si="228"/>
        <v>0</v>
      </c>
      <c r="P332" s="12">
        <f t="shared" si="228"/>
        <v>0</v>
      </c>
      <c r="Q332" s="12">
        <f t="shared" si="228"/>
        <v>0</v>
      </c>
      <c r="R332" s="12">
        <f t="shared" si="228"/>
        <v>0</v>
      </c>
      <c r="S332" s="12">
        <f t="shared" si="228"/>
        <v>0</v>
      </c>
      <c r="T332" s="12">
        <f t="shared" si="228"/>
        <v>0</v>
      </c>
      <c r="U332" s="12">
        <f t="shared" si="228"/>
        <v>0</v>
      </c>
      <c r="V332" s="12">
        <f t="shared" si="228"/>
        <v>0</v>
      </c>
      <c r="W332" s="12">
        <f t="shared" si="228"/>
        <v>0</v>
      </c>
      <c r="X332" s="12">
        <f t="shared" si="228"/>
        <v>0</v>
      </c>
      <c r="Y332" s="12">
        <f t="shared" si="228"/>
        <v>0</v>
      </c>
      <c r="Z332" s="12">
        <f t="shared" si="228"/>
        <v>0</v>
      </c>
      <c r="AA332" s="12">
        <f t="shared" si="228"/>
        <v>0</v>
      </c>
      <c r="AB332" s="12">
        <f t="shared" si="228"/>
        <v>0</v>
      </c>
      <c r="AC332" s="12">
        <f t="shared" si="228"/>
        <v>0</v>
      </c>
      <c r="AD332" s="12">
        <f t="shared" si="228"/>
        <v>0</v>
      </c>
      <c r="AE332" s="12">
        <f t="shared" si="228"/>
        <v>0</v>
      </c>
    </row>
    <row r="333" spans="1:31" x14ac:dyDescent="0.25">
      <c r="A333" s="3">
        <v>331</v>
      </c>
      <c r="B333" s="178" t="s">
        <v>287</v>
      </c>
      <c r="C333" s="178"/>
      <c r="D333" s="179"/>
      <c r="E333" s="12">
        <f>E283+E289+E291+E297+E303+E305+E311+E317+E323+E325+E327+E332</f>
        <v>622799670.17500007</v>
      </c>
      <c r="F333" s="12">
        <f t="shared" ref="F333:AE333" si="229">F283+F289+F291+F297+F303+F305+F311+F317+F323+F325+F327+F332</f>
        <v>0</v>
      </c>
      <c r="G333" s="12">
        <f t="shared" si="229"/>
        <v>0</v>
      </c>
      <c r="H333" s="12">
        <f t="shared" si="229"/>
        <v>36109591.454999983</v>
      </c>
      <c r="I333" s="12">
        <f t="shared" si="229"/>
        <v>0</v>
      </c>
      <c r="J333" s="12">
        <f t="shared" si="229"/>
        <v>0</v>
      </c>
      <c r="K333" s="12">
        <f t="shared" si="229"/>
        <v>0</v>
      </c>
      <c r="L333" s="12">
        <f t="shared" si="229"/>
        <v>0</v>
      </c>
      <c r="M333" s="12">
        <f t="shared" si="229"/>
        <v>0</v>
      </c>
      <c r="N333" s="12">
        <f t="shared" si="229"/>
        <v>0</v>
      </c>
      <c r="O333" s="12">
        <f t="shared" si="229"/>
        <v>0</v>
      </c>
      <c r="P333" s="12">
        <f t="shared" si="229"/>
        <v>0</v>
      </c>
      <c r="Q333" s="12">
        <f t="shared" si="229"/>
        <v>36109591.454999983</v>
      </c>
      <c r="R333" s="12">
        <f t="shared" si="229"/>
        <v>0</v>
      </c>
      <c r="S333" s="12">
        <f t="shared" si="229"/>
        <v>0</v>
      </c>
      <c r="T333" s="12">
        <f t="shared" si="229"/>
        <v>0</v>
      </c>
      <c r="U333" s="12">
        <f t="shared" si="229"/>
        <v>0</v>
      </c>
      <c r="V333" s="12">
        <f t="shared" si="229"/>
        <v>0</v>
      </c>
      <c r="W333" s="12">
        <f t="shared" si="229"/>
        <v>0</v>
      </c>
      <c r="X333" s="12">
        <f t="shared" si="229"/>
        <v>0</v>
      </c>
      <c r="Y333" s="12">
        <f t="shared" si="229"/>
        <v>0</v>
      </c>
      <c r="Z333" s="12">
        <f t="shared" si="229"/>
        <v>0</v>
      </c>
      <c r="AA333" s="12">
        <f t="shared" si="229"/>
        <v>0</v>
      </c>
      <c r="AB333" s="12">
        <f t="shared" si="229"/>
        <v>36109591.454999983</v>
      </c>
      <c r="AC333" s="12">
        <f t="shared" si="229"/>
        <v>658909261.62999976</v>
      </c>
      <c r="AD333" s="12">
        <f t="shared" si="229"/>
        <v>0</v>
      </c>
      <c r="AE333" s="12">
        <f t="shared" si="229"/>
        <v>658909261.62999976</v>
      </c>
    </row>
    <row r="334" spans="1:31" x14ac:dyDescent="0.25">
      <c r="A334" s="3">
        <v>332</v>
      </c>
      <c r="B334" s="67" t="s">
        <v>288</v>
      </c>
      <c r="C334" s="68" t="s">
        <v>288</v>
      </c>
      <c r="D334" s="69">
        <v>165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1:31" x14ac:dyDescent="0.25">
      <c r="A335" s="3">
        <v>333</v>
      </c>
      <c r="B335" s="165" t="s">
        <v>491</v>
      </c>
      <c r="C335" s="180"/>
      <c r="D335" s="181"/>
      <c r="E335" s="12">
        <f>E334</f>
        <v>0</v>
      </c>
      <c r="F335" s="12">
        <f t="shared" ref="F335:U336" si="230">F334</f>
        <v>0</v>
      </c>
      <c r="G335" s="12">
        <f t="shared" si="230"/>
        <v>0</v>
      </c>
      <c r="H335" s="12">
        <f t="shared" si="230"/>
        <v>0</v>
      </c>
      <c r="I335" s="12">
        <f t="shared" si="230"/>
        <v>0</v>
      </c>
      <c r="J335" s="12">
        <f t="shared" si="230"/>
        <v>0</v>
      </c>
      <c r="K335" s="12">
        <f t="shared" si="230"/>
        <v>0</v>
      </c>
      <c r="L335" s="12">
        <f t="shared" si="230"/>
        <v>0</v>
      </c>
      <c r="M335" s="12">
        <f t="shared" si="230"/>
        <v>0</v>
      </c>
      <c r="N335" s="12">
        <f t="shared" si="230"/>
        <v>0</v>
      </c>
      <c r="O335" s="12">
        <f t="shared" si="230"/>
        <v>0</v>
      </c>
      <c r="P335" s="12">
        <f t="shared" si="230"/>
        <v>0</v>
      </c>
      <c r="Q335" s="12">
        <f t="shared" si="230"/>
        <v>0</v>
      </c>
      <c r="R335" s="12">
        <f t="shared" si="230"/>
        <v>0</v>
      </c>
      <c r="S335" s="12">
        <f t="shared" si="230"/>
        <v>0</v>
      </c>
      <c r="T335" s="12">
        <f t="shared" si="230"/>
        <v>0</v>
      </c>
      <c r="U335" s="12">
        <f t="shared" si="230"/>
        <v>0</v>
      </c>
      <c r="V335" s="12">
        <f t="shared" ref="V335:AE336" si="231">V334</f>
        <v>0</v>
      </c>
      <c r="W335" s="12">
        <f t="shared" si="231"/>
        <v>0</v>
      </c>
      <c r="X335" s="12">
        <f t="shared" si="231"/>
        <v>0</v>
      </c>
      <c r="Y335" s="12">
        <f t="shared" si="231"/>
        <v>0</v>
      </c>
      <c r="Z335" s="12">
        <f t="shared" si="231"/>
        <v>0</v>
      </c>
      <c r="AA335" s="12">
        <f t="shared" si="231"/>
        <v>0</v>
      </c>
      <c r="AB335" s="12">
        <f t="shared" si="231"/>
        <v>0</v>
      </c>
      <c r="AC335" s="12">
        <f t="shared" si="231"/>
        <v>0</v>
      </c>
      <c r="AD335" s="12">
        <f t="shared" si="231"/>
        <v>0</v>
      </c>
      <c r="AE335" s="12">
        <f t="shared" si="231"/>
        <v>0</v>
      </c>
    </row>
    <row r="336" spans="1:31" x14ac:dyDescent="0.25">
      <c r="A336" s="3">
        <v>334</v>
      </c>
      <c r="B336" s="144" t="s">
        <v>290</v>
      </c>
      <c r="C336" s="144"/>
      <c r="D336" s="145"/>
      <c r="E336" s="12">
        <f>E335</f>
        <v>0</v>
      </c>
      <c r="F336" s="12">
        <f t="shared" si="230"/>
        <v>0</v>
      </c>
      <c r="G336" s="12">
        <f t="shared" si="230"/>
        <v>0</v>
      </c>
      <c r="H336" s="12">
        <f t="shared" si="230"/>
        <v>0</v>
      </c>
      <c r="I336" s="12">
        <f t="shared" si="230"/>
        <v>0</v>
      </c>
      <c r="J336" s="12">
        <f t="shared" si="230"/>
        <v>0</v>
      </c>
      <c r="K336" s="12">
        <f t="shared" si="230"/>
        <v>0</v>
      </c>
      <c r="L336" s="12">
        <f t="shared" si="230"/>
        <v>0</v>
      </c>
      <c r="M336" s="12">
        <f t="shared" si="230"/>
        <v>0</v>
      </c>
      <c r="N336" s="12">
        <f t="shared" si="230"/>
        <v>0</v>
      </c>
      <c r="O336" s="12">
        <f t="shared" si="230"/>
        <v>0</v>
      </c>
      <c r="P336" s="12">
        <f t="shared" si="230"/>
        <v>0</v>
      </c>
      <c r="Q336" s="12">
        <f t="shared" si="230"/>
        <v>0</v>
      </c>
      <c r="R336" s="12">
        <f t="shared" si="230"/>
        <v>0</v>
      </c>
      <c r="S336" s="12">
        <f t="shared" si="230"/>
        <v>0</v>
      </c>
      <c r="T336" s="12">
        <f t="shared" si="230"/>
        <v>0</v>
      </c>
      <c r="U336" s="12">
        <f t="shared" si="230"/>
        <v>0</v>
      </c>
      <c r="V336" s="12">
        <f t="shared" si="231"/>
        <v>0</v>
      </c>
      <c r="W336" s="12">
        <f t="shared" si="231"/>
        <v>0</v>
      </c>
      <c r="X336" s="12">
        <f t="shared" si="231"/>
        <v>0</v>
      </c>
      <c r="Y336" s="12">
        <f t="shared" si="231"/>
        <v>0</v>
      </c>
      <c r="Z336" s="12">
        <f t="shared" si="231"/>
        <v>0</v>
      </c>
      <c r="AA336" s="12">
        <f t="shared" si="231"/>
        <v>0</v>
      </c>
      <c r="AB336" s="12">
        <f t="shared" si="231"/>
        <v>0</v>
      </c>
      <c r="AC336" s="12">
        <f t="shared" si="231"/>
        <v>0</v>
      </c>
      <c r="AD336" s="12">
        <f t="shared" si="231"/>
        <v>0</v>
      </c>
      <c r="AE336" s="12">
        <f t="shared" si="231"/>
        <v>0</v>
      </c>
    </row>
    <row r="337" spans="1:31" outlineLevel="2" x14ac:dyDescent="0.25">
      <c r="A337" s="3">
        <v>335</v>
      </c>
      <c r="B337" s="175" t="s">
        <v>291</v>
      </c>
      <c r="C337" s="24" t="s">
        <v>292</v>
      </c>
      <c r="D337" s="43">
        <v>182.3</v>
      </c>
      <c r="E337" s="12"/>
    </row>
    <row r="338" spans="1:31" outlineLevel="2" x14ac:dyDescent="0.25">
      <c r="A338" s="3">
        <v>336</v>
      </c>
      <c r="B338" s="176"/>
      <c r="C338" s="31" t="s">
        <v>293</v>
      </c>
      <c r="D338" s="28">
        <v>186</v>
      </c>
      <c r="E338" s="12"/>
    </row>
    <row r="339" spans="1:31" x14ac:dyDescent="0.25">
      <c r="A339" s="3">
        <v>337</v>
      </c>
      <c r="B339" s="177"/>
      <c r="C339" s="34" t="s">
        <v>294</v>
      </c>
      <c r="D339" s="35">
        <v>190</v>
      </c>
      <c r="E339" s="12">
        <v>124356.45666666665</v>
      </c>
      <c r="H339" s="79">
        <v>-13817.376666666649</v>
      </c>
      <c r="Q339" s="12">
        <f t="shared" ref="Q339" si="232">SUM(F339:P339)</f>
        <v>-13817.376666666649</v>
      </c>
      <c r="AA339" s="106">
        <f t="shared" ref="AA339" si="233">SUM(R339:Z339)</f>
        <v>0</v>
      </c>
      <c r="AB339" s="106">
        <f t="shared" ref="AB339" si="234">Q339+AA339</f>
        <v>-13817.376666666649</v>
      </c>
      <c r="AC339" s="106">
        <f t="shared" ref="AC339" si="235">E339+AB339</f>
        <v>110539.08</v>
      </c>
      <c r="AE339" s="106">
        <f t="shared" ref="AE339" si="236">AC339+AD339</f>
        <v>110539.08</v>
      </c>
    </row>
    <row r="340" spans="1:31" x14ac:dyDescent="0.25">
      <c r="A340" s="3">
        <v>338</v>
      </c>
      <c r="B340" s="155" t="s">
        <v>492</v>
      </c>
      <c r="C340" s="163"/>
      <c r="D340" s="164"/>
      <c r="E340" s="12">
        <f>SUM(E337:E339)</f>
        <v>124356.45666666665</v>
      </c>
      <c r="F340" s="12">
        <f t="shared" ref="F340:AE340" si="237">SUM(F337:F339)</f>
        <v>0</v>
      </c>
      <c r="G340" s="12">
        <f t="shared" si="237"/>
        <v>0</v>
      </c>
      <c r="H340" s="12">
        <f t="shared" si="237"/>
        <v>-13817.376666666649</v>
      </c>
      <c r="I340" s="12">
        <f t="shared" si="237"/>
        <v>0</v>
      </c>
      <c r="J340" s="12">
        <f t="shared" si="237"/>
        <v>0</v>
      </c>
      <c r="K340" s="12">
        <f t="shared" si="237"/>
        <v>0</v>
      </c>
      <c r="L340" s="12">
        <f t="shared" si="237"/>
        <v>0</v>
      </c>
      <c r="M340" s="12">
        <f t="shared" si="237"/>
        <v>0</v>
      </c>
      <c r="N340" s="12">
        <f t="shared" si="237"/>
        <v>0</v>
      </c>
      <c r="O340" s="12">
        <f t="shared" si="237"/>
        <v>0</v>
      </c>
      <c r="P340" s="12">
        <f t="shared" si="237"/>
        <v>0</v>
      </c>
      <c r="Q340" s="12">
        <f t="shared" si="237"/>
        <v>-13817.376666666649</v>
      </c>
      <c r="R340" s="12">
        <f t="shared" si="237"/>
        <v>0</v>
      </c>
      <c r="S340" s="12">
        <f t="shared" si="237"/>
        <v>0</v>
      </c>
      <c r="T340" s="12">
        <f t="shared" si="237"/>
        <v>0</v>
      </c>
      <c r="U340" s="12">
        <f t="shared" si="237"/>
        <v>0</v>
      </c>
      <c r="V340" s="12">
        <f t="shared" si="237"/>
        <v>0</v>
      </c>
      <c r="W340" s="12">
        <f t="shared" si="237"/>
        <v>0</v>
      </c>
      <c r="X340" s="12">
        <f t="shared" si="237"/>
        <v>0</v>
      </c>
      <c r="Y340" s="12">
        <f t="shared" si="237"/>
        <v>0</v>
      </c>
      <c r="Z340" s="12">
        <f t="shared" si="237"/>
        <v>0</v>
      </c>
      <c r="AA340" s="12">
        <f t="shared" si="237"/>
        <v>0</v>
      </c>
      <c r="AB340" s="12">
        <f t="shared" si="237"/>
        <v>-13817.376666666649</v>
      </c>
      <c r="AC340" s="12">
        <f t="shared" si="237"/>
        <v>110539.08</v>
      </c>
      <c r="AD340" s="12">
        <f t="shared" si="237"/>
        <v>0</v>
      </c>
      <c r="AE340" s="12">
        <f t="shared" si="237"/>
        <v>110539.08</v>
      </c>
    </row>
    <row r="341" spans="1:31" outlineLevel="1" x14ac:dyDescent="0.25">
      <c r="A341" s="3">
        <v>339</v>
      </c>
      <c r="B341" s="152" t="s">
        <v>296</v>
      </c>
      <c r="C341" s="24" t="s">
        <v>297</v>
      </c>
      <c r="D341" s="43">
        <v>228.1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1:31" outlineLevel="1" x14ac:dyDescent="0.25">
      <c r="A342" s="3">
        <v>340</v>
      </c>
      <c r="B342" s="153"/>
      <c r="C342" s="31" t="s">
        <v>298</v>
      </c>
      <c r="D342" s="29">
        <v>228.2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1:31" outlineLevel="1" x14ac:dyDescent="0.25">
      <c r="A343" s="3">
        <v>341</v>
      </c>
      <c r="B343" s="153"/>
      <c r="C343" s="31" t="s">
        <v>299</v>
      </c>
      <c r="D343" s="29">
        <v>228.3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1:31" outlineLevel="1" x14ac:dyDescent="0.25">
      <c r="A344" s="3">
        <v>342</v>
      </c>
      <c r="B344" s="153"/>
      <c r="C344" s="31" t="s">
        <v>300</v>
      </c>
      <c r="D344" s="29">
        <v>228.4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1:31" x14ac:dyDescent="0.25">
      <c r="A345" s="3">
        <v>343</v>
      </c>
      <c r="B345" s="154"/>
      <c r="C345" s="34" t="s">
        <v>301</v>
      </c>
      <c r="D345" s="35">
        <v>229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31" x14ac:dyDescent="0.25">
      <c r="A346" s="3">
        <v>344</v>
      </c>
      <c r="B346" s="155" t="s">
        <v>296</v>
      </c>
      <c r="C346" s="156"/>
      <c r="D346" s="157"/>
      <c r="E346" s="12">
        <f>SUM(E341:E345)</f>
        <v>0</v>
      </c>
      <c r="F346" s="12">
        <f t="shared" ref="F346:AE346" si="238">SUM(F341:F345)</f>
        <v>0</v>
      </c>
      <c r="G346" s="12">
        <f t="shared" si="238"/>
        <v>0</v>
      </c>
      <c r="H346" s="12">
        <f t="shared" si="238"/>
        <v>0</v>
      </c>
      <c r="I346" s="12">
        <f t="shared" si="238"/>
        <v>0</v>
      </c>
      <c r="J346" s="12">
        <f t="shared" si="238"/>
        <v>0</v>
      </c>
      <c r="K346" s="12">
        <f t="shared" si="238"/>
        <v>0</v>
      </c>
      <c r="L346" s="12">
        <f t="shared" si="238"/>
        <v>0</v>
      </c>
      <c r="M346" s="12">
        <f t="shared" si="238"/>
        <v>0</v>
      </c>
      <c r="N346" s="12">
        <f t="shared" si="238"/>
        <v>0</v>
      </c>
      <c r="O346" s="12">
        <f t="shared" si="238"/>
        <v>0</v>
      </c>
      <c r="P346" s="12">
        <f t="shared" si="238"/>
        <v>0</v>
      </c>
      <c r="Q346" s="12">
        <f t="shared" si="238"/>
        <v>0</v>
      </c>
      <c r="R346" s="12">
        <f t="shared" si="238"/>
        <v>0</v>
      </c>
      <c r="S346" s="12">
        <f t="shared" si="238"/>
        <v>0</v>
      </c>
      <c r="T346" s="12">
        <f t="shared" si="238"/>
        <v>0</v>
      </c>
      <c r="U346" s="12">
        <f t="shared" si="238"/>
        <v>0</v>
      </c>
      <c r="V346" s="12">
        <f t="shared" si="238"/>
        <v>0</v>
      </c>
      <c r="W346" s="12">
        <f t="shared" si="238"/>
        <v>0</v>
      </c>
      <c r="X346" s="12">
        <f t="shared" si="238"/>
        <v>0</v>
      </c>
      <c r="Y346" s="12">
        <f t="shared" si="238"/>
        <v>0</v>
      </c>
      <c r="Z346" s="12">
        <f t="shared" si="238"/>
        <v>0</v>
      </c>
      <c r="AA346" s="12">
        <f t="shared" si="238"/>
        <v>0</v>
      </c>
      <c r="AB346" s="12">
        <f t="shared" si="238"/>
        <v>0</v>
      </c>
      <c r="AC346" s="12">
        <f t="shared" si="238"/>
        <v>0</v>
      </c>
      <c r="AD346" s="12">
        <f t="shared" si="238"/>
        <v>0</v>
      </c>
      <c r="AE346" s="12">
        <f t="shared" si="238"/>
        <v>0</v>
      </c>
    </row>
    <row r="347" spans="1:31" x14ac:dyDescent="0.25">
      <c r="A347" s="3">
        <v>345</v>
      </c>
      <c r="B347" s="70" t="s">
        <v>302</v>
      </c>
      <c r="C347" s="36" t="s">
        <v>302</v>
      </c>
      <c r="D347" s="28">
        <v>235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1:31" x14ac:dyDescent="0.25">
      <c r="A348" s="3">
        <v>346</v>
      </c>
      <c r="B348" s="144" t="s">
        <v>303</v>
      </c>
      <c r="C348" s="144"/>
      <c r="D348" s="145"/>
      <c r="E348" s="12">
        <f>E340+E346+E347</f>
        <v>124356.45666666665</v>
      </c>
      <c r="F348" s="12">
        <f t="shared" ref="F348:AE348" si="239">F340+F346+F347</f>
        <v>0</v>
      </c>
      <c r="G348" s="12">
        <f t="shared" si="239"/>
        <v>0</v>
      </c>
      <c r="H348" s="12">
        <f t="shared" si="239"/>
        <v>-13817.376666666649</v>
      </c>
      <c r="I348" s="12">
        <f t="shared" si="239"/>
        <v>0</v>
      </c>
      <c r="J348" s="12">
        <f t="shared" si="239"/>
        <v>0</v>
      </c>
      <c r="K348" s="12">
        <f t="shared" si="239"/>
        <v>0</v>
      </c>
      <c r="L348" s="12">
        <f t="shared" si="239"/>
        <v>0</v>
      </c>
      <c r="M348" s="12">
        <f t="shared" si="239"/>
        <v>0</v>
      </c>
      <c r="N348" s="12">
        <f t="shared" si="239"/>
        <v>0</v>
      </c>
      <c r="O348" s="12">
        <f t="shared" si="239"/>
        <v>0</v>
      </c>
      <c r="P348" s="12">
        <f t="shared" si="239"/>
        <v>0</v>
      </c>
      <c r="Q348" s="12">
        <f t="shared" si="239"/>
        <v>-13817.376666666649</v>
      </c>
      <c r="R348" s="12">
        <f t="shared" si="239"/>
        <v>0</v>
      </c>
      <c r="S348" s="12">
        <f t="shared" si="239"/>
        <v>0</v>
      </c>
      <c r="T348" s="12">
        <f t="shared" si="239"/>
        <v>0</v>
      </c>
      <c r="U348" s="12">
        <f t="shared" si="239"/>
        <v>0</v>
      </c>
      <c r="V348" s="12">
        <f t="shared" si="239"/>
        <v>0</v>
      </c>
      <c r="W348" s="12">
        <f t="shared" si="239"/>
        <v>0</v>
      </c>
      <c r="X348" s="12">
        <f t="shared" si="239"/>
        <v>0</v>
      </c>
      <c r="Y348" s="12">
        <f t="shared" si="239"/>
        <v>0</v>
      </c>
      <c r="Z348" s="12">
        <f t="shared" si="239"/>
        <v>0</v>
      </c>
      <c r="AA348" s="12">
        <f t="shared" si="239"/>
        <v>0</v>
      </c>
      <c r="AB348" s="12">
        <f t="shared" si="239"/>
        <v>-13817.376666666649</v>
      </c>
      <c r="AC348" s="12">
        <f t="shared" si="239"/>
        <v>110539.08</v>
      </c>
      <c r="AD348" s="12">
        <f t="shared" si="239"/>
        <v>0</v>
      </c>
      <c r="AE348" s="12">
        <f t="shared" si="239"/>
        <v>110539.08</v>
      </c>
    </row>
    <row r="349" spans="1:31" outlineLevel="1" x14ac:dyDescent="0.25">
      <c r="A349" s="3">
        <v>347</v>
      </c>
      <c r="B349" s="158" t="s">
        <v>304</v>
      </c>
      <c r="C349" s="24" t="s">
        <v>305</v>
      </c>
      <c r="D349" s="32">
        <v>253</v>
      </c>
      <c r="E349" s="12"/>
    </row>
    <row r="350" spans="1:31" outlineLevel="1" x14ac:dyDescent="0.25">
      <c r="A350" s="3">
        <v>348</v>
      </c>
      <c r="B350" s="159"/>
      <c r="C350" s="31" t="s">
        <v>306</v>
      </c>
      <c r="D350" s="28">
        <v>281</v>
      </c>
      <c r="E350" s="12"/>
    </row>
    <row r="351" spans="1:31" outlineLevel="1" x14ac:dyDescent="0.25">
      <c r="A351" s="3">
        <v>349</v>
      </c>
      <c r="B351" s="159"/>
      <c r="C351" s="31" t="s">
        <v>307</v>
      </c>
      <c r="D351" s="28">
        <v>282</v>
      </c>
      <c r="E351" s="12">
        <v>-77203509.117916659</v>
      </c>
      <c r="H351" s="79">
        <v>-299120.23208333552</v>
      </c>
      <c r="Q351" s="12">
        <f t="shared" ref="Q351:Q352" si="240">SUM(F351:P351)</f>
        <v>-299120.23208333552</v>
      </c>
      <c r="AA351" s="106">
        <f t="shared" ref="AA351:AA352" si="241">SUM(R351:Z351)</f>
        <v>0</v>
      </c>
      <c r="AB351" s="106">
        <f t="shared" ref="AB351:AB352" si="242">Q351+AA351</f>
        <v>-299120.23208333552</v>
      </c>
      <c r="AC351" s="106">
        <f t="shared" ref="AC351:AC352" si="243">E351+AB351</f>
        <v>-77502629.349999994</v>
      </c>
      <c r="AE351" s="106">
        <f t="shared" ref="AE351:AE352" si="244">AC351+AD351</f>
        <v>-77502629.349999994</v>
      </c>
    </row>
    <row r="352" spans="1:31" ht="15.75" customHeight="1" outlineLevel="1" x14ac:dyDescent="0.25">
      <c r="A352" s="3">
        <v>350</v>
      </c>
      <c r="B352" s="159"/>
      <c r="C352" s="31" t="s">
        <v>308</v>
      </c>
      <c r="D352" s="28">
        <v>283</v>
      </c>
      <c r="E352" s="12">
        <v>-206512.1154166667</v>
      </c>
      <c r="H352" s="79">
        <v>4835.6354166666861</v>
      </c>
      <c r="Q352" s="12">
        <f t="shared" si="240"/>
        <v>4835.6354166666861</v>
      </c>
      <c r="AA352" s="106">
        <f t="shared" si="241"/>
        <v>0</v>
      </c>
      <c r="AB352" s="106">
        <f t="shared" si="242"/>
        <v>4835.6354166666861</v>
      </c>
      <c r="AC352" s="106">
        <f t="shared" si="243"/>
        <v>-201676.48</v>
      </c>
      <c r="AE352" s="106">
        <f t="shared" si="244"/>
        <v>-201676.48</v>
      </c>
    </row>
    <row r="353" spans="1:31" ht="15.75" customHeight="1" outlineLevel="1" x14ac:dyDescent="0.25">
      <c r="A353" s="3">
        <v>351</v>
      </c>
      <c r="B353" s="159"/>
      <c r="C353" s="31" t="s">
        <v>309</v>
      </c>
      <c r="D353" s="28">
        <v>255</v>
      </c>
      <c r="E353" s="12"/>
    </row>
    <row r="354" spans="1:31" outlineLevel="1" x14ac:dyDescent="0.25">
      <c r="A354" s="3">
        <v>352</v>
      </c>
      <c r="B354" s="159"/>
      <c r="C354" s="31" t="s">
        <v>310</v>
      </c>
      <c r="D354" s="28">
        <v>252</v>
      </c>
      <c r="E354" s="12">
        <v>-52941.741666666654</v>
      </c>
      <c r="H354" s="79">
        <v>18869.531666666655</v>
      </c>
      <c r="Q354" s="12">
        <f t="shared" ref="Q354" si="245">SUM(F354:P354)</f>
        <v>18869.531666666655</v>
      </c>
      <c r="AA354" s="106">
        <f t="shared" ref="AA354" si="246">SUM(R354:Z354)</f>
        <v>0</v>
      </c>
      <c r="AB354" s="106">
        <f t="shared" ref="AB354" si="247">Q354+AA354</f>
        <v>18869.531666666655</v>
      </c>
      <c r="AC354" s="106">
        <f t="shared" ref="AC354" si="248">E354+AB354</f>
        <v>-34072.21</v>
      </c>
      <c r="AE354" s="106">
        <f t="shared" ref="AE354" si="249">AC354+AD354</f>
        <v>-34072.21</v>
      </c>
    </row>
    <row r="355" spans="1:31" x14ac:dyDescent="0.25">
      <c r="A355" s="3">
        <v>353</v>
      </c>
      <c r="B355" s="160"/>
      <c r="C355" s="34" t="s">
        <v>311</v>
      </c>
      <c r="D355" s="35">
        <v>254</v>
      </c>
      <c r="E355" s="12"/>
    </row>
    <row r="356" spans="1:31" x14ac:dyDescent="0.25">
      <c r="A356" s="3">
        <v>354</v>
      </c>
      <c r="B356" s="155" t="s">
        <v>312</v>
      </c>
      <c r="C356" s="156"/>
      <c r="D356" s="157"/>
      <c r="E356" s="12">
        <f>SUM(E349:E355)</f>
        <v>-77462962.974999979</v>
      </c>
      <c r="F356" s="12">
        <f t="shared" ref="F356:AE356" si="250">SUM(F349:F355)</f>
        <v>0</v>
      </c>
      <c r="G356" s="12">
        <f t="shared" si="250"/>
        <v>0</v>
      </c>
      <c r="H356" s="12">
        <f t="shared" si="250"/>
        <v>-275415.06500000216</v>
      </c>
      <c r="I356" s="12">
        <f t="shared" si="250"/>
        <v>0</v>
      </c>
      <c r="J356" s="12">
        <f t="shared" si="250"/>
        <v>0</v>
      </c>
      <c r="K356" s="12">
        <f t="shared" si="250"/>
        <v>0</v>
      </c>
      <c r="L356" s="12">
        <f t="shared" si="250"/>
        <v>0</v>
      </c>
      <c r="M356" s="12">
        <f t="shared" si="250"/>
        <v>0</v>
      </c>
      <c r="N356" s="12">
        <f t="shared" si="250"/>
        <v>0</v>
      </c>
      <c r="O356" s="12">
        <f t="shared" si="250"/>
        <v>0</v>
      </c>
      <c r="P356" s="12">
        <f t="shared" si="250"/>
        <v>0</v>
      </c>
      <c r="Q356" s="12">
        <f t="shared" si="250"/>
        <v>-275415.06500000216</v>
      </c>
      <c r="R356" s="12">
        <f t="shared" si="250"/>
        <v>0</v>
      </c>
      <c r="S356" s="12">
        <f t="shared" si="250"/>
        <v>0</v>
      </c>
      <c r="T356" s="12">
        <f t="shared" si="250"/>
        <v>0</v>
      </c>
      <c r="U356" s="12">
        <f t="shared" si="250"/>
        <v>0</v>
      </c>
      <c r="V356" s="12">
        <f t="shared" si="250"/>
        <v>0</v>
      </c>
      <c r="W356" s="12">
        <f t="shared" si="250"/>
        <v>0</v>
      </c>
      <c r="X356" s="12">
        <f t="shared" si="250"/>
        <v>0</v>
      </c>
      <c r="Y356" s="12">
        <f t="shared" si="250"/>
        <v>0</v>
      </c>
      <c r="Z356" s="12">
        <f t="shared" si="250"/>
        <v>0</v>
      </c>
      <c r="AA356" s="12">
        <f t="shared" si="250"/>
        <v>0</v>
      </c>
      <c r="AB356" s="12">
        <f t="shared" si="250"/>
        <v>-275415.06500000216</v>
      </c>
      <c r="AC356" s="12">
        <f t="shared" si="250"/>
        <v>-77738378.039999992</v>
      </c>
      <c r="AD356" s="12">
        <f t="shared" si="250"/>
        <v>0</v>
      </c>
      <c r="AE356" s="12">
        <f t="shared" si="250"/>
        <v>-77738378.039999992</v>
      </c>
    </row>
    <row r="357" spans="1:31" x14ac:dyDescent="0.25">
      <c r="A357" s="3">
        <v>355</v>
      </c>
      <c r="B357" s="115" t="s">
        <v>313</v>
      </c>
      <c r="C357" s="65" t="s">
        <v>313</v>
      </c>
      <c r="D357" s="66" t="s">
        <v>314</v>
      </c>
      <c r="E357" s="12">
        <v>38059495.891135238</v>
      </c>
      <c r="Q357" s="12">
        <f t="shared" ref="Q357" si="251">SUM(F357:P357)</f>
        <v>0</v>
      </c>
      <c r="X357" s="12">
        <v>523326.95746225631</v>
      </c>
      <c r="AA357" s="106">
        <f t="shared" ref="AA357" si="252">SUM(R357:Z357)</f>
        <v>523326.95746225631</v>
      </c>
      <c r="AB357" s="106">
        <f t="shared" ref="AB357" si="253">Q357+AA357</f>
        <v>523326.95746225631</v>
      </c>
      <c r="AC357" s="106">
        <f t="shared" ref="AC357" si="254">E357+AB357</f>
        <v>38582822.848597497</v>
      </c>
      <c r="AE357" s="106">
        <f t="shared" ref="AE357" si="255">AC357+AD357</f>
        <v>38582822.848597497</v>
      </c>
    </row>
    <row r="358" spans="1:31" x14ac:dyDescent="0.25">
      <c r="A358" s="3">
        <v>356</v>
      </c>
      <c r="B358" s="155" t="s">
        <v>315</v>
      </c>
      <c r="C358" s="161"/>
      <c r="D358" s="162"/>
      <c r="E358" s="12">
        <f>E357</f>
        <v>38059495.891135238</v>
      </c>
      <c r="F358" s="12">
        <f t="shared" ref="F358:AE358" si="256">F357</f>
        <v>0</v>
      </c>
      <c r="G358" s="12">
        <f t="shared" si="256"/>
        <v>0</v>
      </c>
      <c r="H358" s="12">
        <f t="shared" si="256"/>
        <v>0</v>
      </c>
      <c r="I358" s="12">
        <f t="shared" si="256"/>
        <v>0</v>
      </c>
      <c r="J358" s="12">
        <f t="shared" si="256"/>
        <v>0</v>
      </c>
      <c r="K358" s="12">
        <f t="shared" si="256"/>
        <v>0</v>
      </c>
      <c r="L358" s="12">
        <f t="shared" si="256"/>
        <v>0</v>
      </c>
      <c r="M358" s="12">
        <f t="shared" si="256"/>
        <v>0</v>
      </c>
      <c r="N358" s="12">
        <f t="shared" si="256"/>
        <v>0</v>
      </c>
      <c r="O358" s="12">
        <f t="shared" si="256"/>
        <v>0</v>
      </c>
      <c r="P358" s="12">
        <f t="shared" si="256"/>
        <v>0</v>
      </c>
      <c r="Q358" s="12">
        <f t="shared" si="256"/>
        <v>0</v>
      </c>
      <c r="R358" s="12">
        <f t="shared" si="256"/>
        <v>0</v>
      </c>
      <c r="S358" s="12">
        <f t="shared" si="256"/>
        <v>0</v>
      </c>
      <c r="T358" s="12">
        <f t="shared" si="256"/>
        <v>0</v>
      </c>
      <c r="U358" s="12">
        <f t="shared" si="256"/>
        <v>0</v>
      </c>
      <c r="V358" s="12">
        <f t="shared" si="256"/>
        <v>0</v>
      </c>
      <c r="W358" s="12">
        <f t="shared" si="256"/>
        <v>0</v>
      </c>
      <c r="X358" s="12">
        <f t="shared" si="256"/>
        <v>523326.95746225631</v>
      </c>
      <c r="Y358" s="12">
        <f t="shared" si="256"/>
        <v>0</v>
      </c>
      <c r="Z358" s="12">
        <f t="shared" si="256"/>
        <v>0</v>
      </c>
      <c r="AA358" s="12">
        <f t="shared" si="256"/>
        <v>523326.95746225631</v>
      </c>
      <c r="AB358" s="12">
        <f t="shared" si="256"/>
        <v>523326.95746225631</v>
      </c>
      <c r="AC358" s="12">
        <f t="shared" si="256"/>
        <v>38582822.848597497</v>
      </c>
      <c r="AD358" s="12">
        <f t="shared" si="256"/>
        <v>0</v>
      </c>
      <c r="AE358" s="12">
        <f t="shared" si="256"/>
        <v>38582822.848597497</v>
      </c>
    </row>
    <row r="359" spans="1:31" x14ac:dyDescent="0.25">
      <c r="A359" s="3">
        <v>357</v>
      </c>
      <c r="B359" s="144" t="s">
        <v>316</v>
      </c>
      <c r="C359" s="144"/>
      <c r="D359" s="145"/>
      <c r="E359" s="12">
        <f>E333+E336+E348+E356+E358</f>
        <v>583520559.54780197</v>
      </c>
      <c r="F359" s="12">
        <f t="shared" ref="F359:AD359" si="257">F333+F336+F348+F356+F358</f>
        <v>0</v>
      </c>
      <c r="G359" s="12">
        <f t="shared" si="257"/>
        <v>0</v>
      </c>
      <c r="H359" s="12">
        <f t="shared" si="257"/>
        <v>35820359.013333313</v>
      </c>
      <c r="I359" s="12">
        <f t="shared" si="257"/>
        <v>0</v>
      </c>
      <c r="J359" s="12">
        <f t="shared" si="257"/>
        <v>0</v>
      </c>
      <c r="K359" s="12">
        <f t="shared" si="257"/>
        <v>0</v>
      </c>
      <c r="L359" s="12">
        <f t="shared" si="257"/>
        <v>0</v>
      </c>
      <c r="M359" s="12">
        <f t="shared" si="257"/>
        <v>0</v>
      </c>
      <c r="N359" s="12">
        <f t="shared" si="257"/>
        <v>0</v>
      </c>
      <c r="O359" s="12">
        <f t="shared" si="257"/>
        <v>0</v>
      </c>
      <c r="P359" s="12">
        <f t="shared" si="257"/>
        <v>0</v>
      </c>
      <c r="Q359" s="12">
        <f t="shared" si="257"/>
        <v>35820359.013333313</v>
      </c>
      <c r="R359" s="12">
        <f t="shared" si="257"/>
        <v>0</v>
      </c>
      <c r="S359" s="12">
        <f t="shared" si="257"/>
        <v>0</v>
      </c>
      <c r="T359" s="12">
        <f t="shared" si="257"/>
        <v>0</v>
      </c>
      <c r="U359" s="12">
        <f t="shared" si="257"/>
        <v>0</v>
      </c>
      <c r="V359" s="12">
        <f t="shared" si="257"/>
        <v>0</v>
      </c>
      <c r="W359" s="12">
        <f t="shared" si="257"/>
        <v>0</v>
      </c>
      <c r="X359" s="12">
        <f t="shared" si="257"/>
        <v>523326.95746225631</v>
      </c>
      <c r="Y359" s="12">
        <f t="shared" si="257"/>
        <v>0</v>
      </c>
      <c r="Z359" s="12">
        <f t="shared" si="257"/>
        <v>0</v>
      </c>
      <c r="AA359" s="12">
        <f t="shared" si="257"/>
        <v>523326.95746225631</v>
      </c>
      <c r="AB359" s="12">
        <f t="shared" si="257"/>
        <v>36343685.970795572</v>
      </c>
      <c r="AC359" s="12">
        <f>AC333+AC336+AC348+AC356+AC358-1</f>
        <v>619864244.51859736</v>
      </c>
      <c r="AD359" s="12">
        <f t="shared" si="257"/>
        <v>0</v>
      </c>
      <c r="AE359" s="12">
        <f>AE333+AE336+AE348+AE356+AE358-1</f>
        <v>619864244.51859736</v>
      </c>
    </row>
    <row r="360" spans="1:31" x14ac:dyDescent="0.25">
      <c r="B360" s="72"/>
      <c r="C360" s="36"/>
      <c r="D360" s="51"/>
      <c r="E360" s="12"/>
    </row>
    <row r="361" spans="1:31" x14ac:dyDescent="0.25">
      <c r="B361" s="146" t="s">
        <v>317</v>
      </c>
      <c r="C361" s="147"/>
      <c r="D361" s="148"/>
      <c r="E361" s="12"/>
      <c r="F361" s="116">
        <v>-335824.23893764371</v>
      </c>
      <c r="G361" s="116">
        <v>1774483.9963787599</v>
      </c>
      <c r="H361" s="116">
        <v>4603647.2228110423</v>
      </c>
      <c r="I361" s="116">
        <v>-1831964.8385883817</v>
      </c>
      <c r="J361" s="116">
        <v>-38468.010890888152</v>
      </c>
      <c r="K361" s="116">
        <v>101216.64476201656</v>
      </c>
      <c r="L361" s="116">
        <v>-2692150.0095938952</v>
      </c>
      <c r="M361" s="116">
        <v>-168791.47428052675</v>
      </c>
      <c r="N361" s="116">
        <v>1519929.1964969933</v>
      </c>
      <c r="O361" s="116">
        <v>71577.956785113434</v>
      </c>
      <c r="P361" s="116">
        <v>383715.80588269327</v>
      </c>
      <c r="Q361" s="116">
        <f>SUM(F361:P361)</f>
        <v>3387372.2508252836</v>
      </c>
      <c r="R361" s="116">
        <v>1309306.3698159046</v>
      </c>
      <c r="S361" s="116">
        <v>1606397.7717260737</v>
      </c>
      <c r="T361" s="116">
        <v>2122716.5193438022</v>
      </c>
      <c r="U361" s="116">
        <v>1390266.1671234947</v>
      </c>
      <c r="V361" s="116">
        <v>1118287.834890421</v>
      </c>
      <c r="W361" s="116">
        <v>212323.47470501409</v>
      </c>
      <c r="X361" s="116">
        <v>923820.1223800485</v>
      </c>
      <c r="Y361" s="116">
        <v>12216.510868253628</v>
      </c>
      <c r="Z361" s="116">
        <v>229704.19594545697</v>
      </c>
      <c r="AA361" s="106">
        <f t="shared" ref="AA361:AA362" si="258">SUM(R361:Z361)</f>
        <v>8925038.9667984694</v>
      </c>
      <c r="AB361" s="106">
        <f t="shared" ref="AB361" si="259">Q361+AA361</f>
        <v>12312411.217623753</v>
      </c>
      <c r="AC361" s="106"/>
      <c r="AE361" s="106"/>
    </row>
    <row r="362" spans="1:31" x14ac:dyDescent="0.25">
      <c r="B362" s="146" t="s">
        <v>319</v>
      </c>
      <c r="C362" s="147"/>
      <c r="D362" s="148"/>
      <c r="E362" s="12"/>
      <c r="F362" s="106">
        <f>F359</f>
        <v>0</v>
      </c>
      <c r="G362" s="106">
        <f>G359</f>
        <v>0</v>
      </c>
      <c r="H362" s="106">
        <f>H359</f>
        <v>35820359.013333313</v>
      </c>
      <c r="I362" s="106">
        <f t="shared" ref="I362:P362" si="260">I359</f>
        <v>0</v>
      </c>
      <c r="J362" s="106">
        <f t="shared" si="260"/>
        <v>0</v>
      </c>
      <c r="K362" s="106">
        <f t="shared" si="260"/>
        <v>0</v>
      </c>
      <c r="L362" s="106">
        <f t="shared" si="260"/>
        <v>0</v>
      </c>
      <c r="M362" s="106">
        <f t="shared" si="260"/>
        <v>0</v>
      </c>
      <c r="N362" s="106">
        <f t="shared" si="260"/>
        <v>0</v>
      </c>
      <c r="O362" s="106">
        <f t="shared" si="260"/>
        <v>0</v>
      </c>
      <c r="P362" s="106">
        <f t="shared" si="260"/>
        <v>0</v>
      </c>
      <c r="Q362" s="116">
        <f>SUM(F362:P362)</f>
        <v>35820359.013333313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523326.95746225631</v>
      </c>
      <c r="Y362" s="106">
        <v>0</v>
      </c>
      <c r="Z362" s="106">
        <v>0</v>
      </c>
      <c r="AA362" s="106">
        <f t="shared" si="258"/>
        <v>523326.95746225631</v>
      </c>
    </row>
    <row r="363" spans="1:31" x14ac:dyDescent="0.25">
      <c r="B363" s="149" t="s">
        <v>320</v>
      </c>
      <c r="C363" s="150"/>
      <c r="D363" s="151"/>
      <c r="E363" s="117">
        <f>IFERROR(E227/E359,0)</f>
        <v>5.5582745593633257E-2</v>
      </c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>
        <f t="shared" ref="AC363:AE363" si="261">IFERROR(AC227/AC359,0)</f>
        <v>4.2033037884040919E-2</v>
      </c>
      <c r="AD363" s="117"/>
      <c r="AE363" s="117">
        <f t="shared" si="261"/>
        <v>7.8940000289750081E-2</v>
      </c>
    </row>
  </sheetData>
  <mergeCells count="84">
    <mergeCell ref="B3:D3"/>
    <mergeCell ref="B4:B27"/>
    <mergeCell ref="C9:D9"/>
    <mergeCell ref="C11:D11"/>
    <mergeCell ref="C13:D13"/>
    <mergeCell ref="C17:D17"/>
    <mergeCell ref="C27:D27"/>
    <mergeCell ref="B81:B120"/>
    <mergeCell ref="C94:D94"/>
    <mergeCell ref="C103:D103"/>
    <mergeCell ref="C110:D110"/>
    <mergeCell ref="C120:D120"/>
    <mergeCell ref="B28:D28"/>
    <mergeCell ref="B29:B79"/>
    <mergeCell ref="C59:D59"/>
    <mergeCell ref="C79:D79"/>
    <mergeCell ref="B80:D80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227:D227"/>
    <mergeCell ref="B230:B282"/>
    <mergeCell ref="C233:D233"/>
    <mergeCell ref="C246:D246"/>
    <mergeCell ref="C255:D255"/>
    <mergeCell ref="C270:D270"/>
    <mergeCell ref="C282:D282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</mergeCells>
  <pageMargins left="0.7" right="0.7" top="0.75" bottom="0.75" header="0.3" footer="0.3"/>
  <pageSetup scale="72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C80A-A295-4E06-89C7-F3032568A3E7}">
  <dimension ref="A1:P363"/>
  <sheetViews>
    <sheetView zoomScale="85" zoomScaleNormal="85" workbookViewId="0">
      <selection activeCell="C14" sqref="C14"/>
    </sheetView>
  </sheetViews>
  <sheetFormatPr defaultColWidth="8.7109375" defaultRowHeight="15.75" outlineLevelRow="2" x14ac:dyDescent="0.25"/>
  <cols>
    <col min="1" max="1" width="8.140625" style="13" bestFit="1" customWidth="1"/>
    <col min="2" max="2" width="38.140625" style="13" customWidth="1"/>
    <col min="3" max="3" width="68.7109375" style="13" customWidth="1"/>
    <col min="4" max="4" width="18" style="13" bestFit="1" customWidth="1"/>
    <col min="5" max="5" width="14" style="13" bestFit="1" customWidth="1"/>
    <col min="6" max="6" width="13.28515625" style="13" bestFit="1" customWidth="1"/>
    <col min="7" max="8" width="12.140625" style="13" bestFit="1" customWidth="1"/>
    <col min="9" max="9" width="11.140625" style="13" bestFit="1" customWidth="1"/>
    <col min="10" max="10" width="13.28515625" style="13" bestFit="1" customWidth="1"/>
    <col min="11" max="11" width="12.140625" style="13" customWidth="1"/>
    <col min="12" max="12" width="15" style="13" bestFit="1" customWidth="1"/>
    <col min="13" max="14" width="8.7109375" style="13"/>
    <col min="15" max="15" width="14.28515625" style="14" bestFit="1" customWidth="1"/>
    <col min="16" max="16" width="29" style="13" customWidth="1"/>
    <col min="17" max="16384" width="8.7109375" style="13"/>
  </cols>
  <sheetData>
    <row r="1" spans="1:16" s="1" customFormat="1" ht="16.5" thickBot="1" x14ac:dyDescent="0.3">
      <c r="A1" s="1" t="s">
        <v>0</v>
      </c>
      <c r="B1" s="1" t="s">
        <v>1</v>
      </c>
      <c r="O1" s="2"/>
    </row>
    <row r="2" spans="1:16" s="3" customFormat="1" ht="31.5" x14ac:dyDescent="0.25">
      <c r="A2" s="3" t="s">
        <v>2</v>
      </c>
      <c r="B2" s="4"/>
      <c r="C2" s="5"/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O2" s="8" t="s">
        <v>12</v>
      </c>
    </row>
    <row r="3" spans="1:16" s="3" customFormat="1" ht="15.6" customHeight="1" x14ac:dyDescent="0.25">
      <c r="A3" s="3">
        <v>1</v>
      </c>
      <c r="B3" s="185"/>
      <c r="C3" s="187"/>
      <c r="D3" s="187"/>
      <c r="E3" s="187"/>
      <c r="F3" s="187"/>
      <c r="G3" s="187"/>
      <c r="H3" s="9"/>
      <c r="I3" s="187"/>
      <c r="J3" s="187"/>
      <c r="K3" s="187"/>
      <c r="L3" s="187"/>
      <c r="O3" s="8"/>
    </row>
    <row r="4" spans="1:16" outlineLevel="1" x14ac:dyDescent="0.25">
      <c r="A4" s="3">
        <v>2</v>
      </c>
      <c r="B4" s="169" t="s">
        <v>13</v>
      </c>
      <c r="C4" s="10" t="s">
        <v>14</v>
      </c>
      <c r="D4" s="11">
        <v>480</v>
      </c>
      <c r="E4" s="12">
        <v>67773171.716452256</v>
      </c>
      <c r="F4" s="12"/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f t="shared" ref="L4:L8" si="0">SUM(E4:K4)</f>
        <v>67773171.716452256</v>
      </c>
    </row>
    <row r="5" spans="1:16" outlineLevel="1" x14ac:dyDescent="0.25">
      <c r="A5" s="3">
        <v>3</v>
      </c>
      <c r="B5" s="169"/>
      <c r="C5" s="10" t="s">
        <v>15</v>
      </c>
      <c r="D5" s="15">
        <v>481</v>
      </c>
      <c r="E5" s="12">
        <v>0</v>
      </c>
      <c r="F5" s="12">
        <v>38690082.048287697</v>
      </c>
      <c r="G5" s="12">
        <v>3318419.4655579687</v>
      </c>
      <c r="H5" s="12">
        <v>3357411.9998094528</v>
      </c>
      <c r="I5" s="12">
        <v>188026.3976048257</v>
      </c>
      <c r="J5" s="12">
        <v>0</v>
      </c>
      <c r="K5" s="12">
        <v>0</v>
      </c>
      <c r="L5" s="12">
        <f t="shared" si="0"/>
        <v>45553939.911259942</v>
      </c>
    </row>
    <row r="6" spans="1:16" outlineLevel="1" x14ac:dyDescent="0.25">
      <c r="A6" s="3">
        <v>4</v>
      </c>
      <c r="B6" s="169"/>
      <c r="C6" s="10" t="s">
        <v>16</v>
      </c>
      <c r="D6" s="15">
        <v>482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0</v>
      </c>
    </row>
    <row r="7" spans="1:16" outlineLevel="1" x14ac:dyDescent="0.25">
      <c r="A7" s="3">
        <v>5</v>
      </c>
      <c r="B7" s="169"/>
      <c r="C7" s="10" t="s">
        <v>17</v>
      </c>
      <c r="D7" s="11">
        <v>484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0</v>
      </c>
    </row>
    <row r="8" spans="1:16" outlineLevel="1" x14ac:dyDescent="0.25">
      <c r="A8" s="3">
        <v>6</v>
      </c>
      <c r="B8" s="169"/>
      <c r="C8" s="10" t="s">
        <v>18</v>
      </c>
      <c r="D8" s="11">
        <v>485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</row>
    <row r="9" spans="1:16" x14ac:dyDescent="0.25">
      <c r="A9" s="3">
        <v>7</v>
      </c>
      <c r="B9" s="169"/>
      <c r="C9" s="193" t="s">
        <v>19</v>
      </c>
      <c r="D9" s="192"/>
      <c r="E9" s="16">
        <f>SUM(E4:E8)</f>
        <v>67773171.716452256</v>
      </c>
      <c r="F9" s="17">
        <f t="shared" ref="F9:L9" si="1">SUM(F4:F8)</f>
        <v>38690082.048287697</v>
      </c>
      <c r="G9" s="17">
        <f t="shared" si="1"/>
        <v>3318419.4655579687</v>
      </c>
      <c r="H9" s="17">
        <f t="shared" si="1"/>
        <v>3357411.9998094528</v>
      </c>
      <c r="I9" s="17">
        <f t="shared" si="1"/>
        <v>188026.3976048257</v>
      </c>
      <c r="J9" s="17">
        <f t="shared" si="1"/>
        <v>0</v>
      </c>
      <c r="K9" s="17">
        <f t="shared" si="1"/>
        <v>0</v>
      </c>
      <c r="L9" s="17">
        <f t="shared" si="1"/>
        <v>113327111.62771219</v>
      </c>
    </row>
    <row r="10" spans="1:16" outlineLevel="1" x14ac:dyDescent="0.25">
      <c r="A10" s="3">
        <v>8</v>
      </c>
      <c r="B10" s="169"/>
      <c r="C10" s="18" t="s">
        <v>20</v>
      </c>
      <c r="D10" s="11">
        <v>483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>SUM(E10:K10)</f>
        <v>0</v>
      </c>
    </row>
    <row r="11" spans="1:16" x14ac:dyDescent="0.25">
      <c r="A11" s="3">
        <v>9</v>
      </c>
      <c r="B11" s="169"/>
      <c r="C11" s="198" t="s">
        <v>21</v>
      </c>
      <c r="D11" s="194"/>
      <c r="E11" s="16">
        <f>SUM(E9:E10)</f>
        <v>67773171.716452256</v>
      </c>
      <c r="F11" s="17">
        <f t="shared" ref="F11:L11" si="2">SUM(F9:F10)</f>
        <v>38690082.048287697</v>
      </c>
      <c r="G11" s="17">
        <f t="shared" si="2"/>
        <v>3318419.4655579687</v>
      </c>
      <c r="H11" s="17">
        <f t="shared" si="2"/>
        <v>3357411.9998094528</v>
      </c>
      <c r="I11" s="17">
        <f t="shared" si="2"/>
        <v>188026.3976048257</v>
      </c>
      <c r="J11" s="17">
        <f t="shared" si="2"/>
        <v>0</v>
      </c>
      <c r="K11" s="17">
        <f t="shared" si="2"/>
        <v>0</v>
      </c>
      <c r="L11" s="17">
        <f t="shared" si="2"/>
        <v>113327111.62771219</v>
      </c>
    </row>
    <row r="12" spans="1:16" outlineLevel="1" x14ac:dyDescent="0.25">
      <c r="A12" s="3">
        <v>10</v>
      </c>
      <c r="B12" s="169"/>
      <c r="C12" s="19" t="s">
        <v>22</v>
      </c>
      <c r="D12" s="11">
        <v>496</v>
      </c>
      <c r="E12" s="12">
        <v>-79563.209754428884</v>
      </c>
      <c r="F12" s="12">
        <v>-45420.73265967772</v>
      </c>
      <c r="G12" s="12">
        <v>-3895.7023458669646</v>
      </c>
      <c r="H12" s="12">
        <v>-3941.4781462504548</v>
      </c>
      <c r="I12" s="12">
        <v>-220.73607198714484</v>
      </c>
      <c r="J12" s="12">
        <v>-33040.29066854313</v>
      </c>
      <c r="K12" s="12">
        <v>-3987.5903532455841</v>
      </c>
      <c r="L12" s="12">
        <f>SUM(E12:K12)</f>
        <v>-170069.73999999987</v>
      </c>
      <c r="O12" s="20">
        <f>P12/$P$27</f>
        <v>-0.2234182810163034</v>
      </c>
      <c r="P12" s="21">
        <v>-170069.74</v>
      </c>
    </row>
    <row r="13" spans="1:16" x14ac:dyDescent="0.25">
      <c r="A13" s="3">
        <v>11</v>
      </c>
      <c r="B13" s="169"/>
      <c r="C13" s="198" t="s">
        <v>23</v>
      </c>
      <c r="D13" s="194"/>
      <c r="E13" s="16">
        <f>SUM(E11:E12)</f>
        <v>67693608.506697834</v>
      </c>
      <c r="F13" s="17">
        <f t="shared" ref="F13:K13" si="3">SUM(F11:F12)</f>
        <v>38644661.315628022</v>
      </c>
      <c r="G13" s="17">
        <f t="shared" si="3"/>
        <v>3314523.7632121015</v>
      </c>
      <c r="H13" s="17">
        <f t="shared" si="3"/>
        <v>3353470.5216632024</v>
      </c>
      <c r="I13" s="17">
        <f t="shared" si="3"/>
        <v>187805.66153283857</v>
      </c>
      <c r="J13" s="17">
        <f t="shared" si="3"/>
        <v>-33040.29066854313</v>
      </c>
      <c r="K13" s="17">
        <f t="shared" si="3"/>
        <v>-3987.5903532455841</v>
      </c>
      <c r="L13" s="17">
        <f>SUM(L11:L12)</f>
        <v>113157041.8877122</v>
      </c>
      <c r="P13" s="14"/>
    </row>
    <row r="14" spans="1:16" outlineLevel="1" x14ac:dyDescent="0.25">
      <c r="A14" s="3">
        <v>12</v>
      </c>
      <c r="B14" s="169"/>
      <c r="C14" s="13" t="s">
        <v>24</v>
      </c>
      <c r="D14" s="22">
        <v>489.1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ref="L14:L16" si="4">SUM(E14:K14)</f>
        <v>0</v>
      </c>
      <c r="P14" s="14"/>
    </row>
    <row r="15" spans="1:16" outlineLevel="1" x14ac:dyDescent="0.25">
      <c r="A15" s="3">
        <v>13</v>
      </c>
      <c r="B15" s="169"/>
      <c r="C15" s="13" t="s">
        <v>25</v>
      </c>
      <c r="D15" s="22">
        <v>489.2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4"/>
        <v>0</v>
      </c>
      <c r="P15" s="14"/>
    </row>
    <row r="16" spans="1:16" outlineLevel="1" x14ac:dyDescent="0.25">
      <c r="A16" s="3">
        <v>14</v>
      </c>
      <c r="B16" s="169"/>
      <c r="C16" s="13" t="s">
        <v>26</v>
      </c>
      <c r="D16" s="22">
        <v>489.3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28144230.137156188</v>
      </c>
      <c r="K16" s="12">
        <v>3396691.0799999991</v>
      </c>
      <c r="L16" s="12">
        <f t="shared" si="4"/>
        <v>31540921.217156187</v>
      </c>
      <c r="P16" s="14"/>
    </row>
    <row r="17" spans="1:16" outlineLevel="1" x14ac:dyDescent="0.25">
      <c r="A17" s="3">
        <v>15</v>
      </c>
      <c r="B17" s="169"/>
      <c r="C17" s="198" t="s">
        <v>27</v>
      </c>
      <c r="D17" s="194"/>
      <c r="E17" s="16">
        <f>SUM(E14:E16)</f>
        <v>0</v>
      </c>
      <c r="F17" s="17">
        <f t="shared" ref="F17:L17" si="5">SUM(F14:F16)</f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28144230.137156188</v>
      </c>
      <c r="K17" s="17">
        <f t="shared" si="5"/>
        <v>3396691.0799999991</v>
      </c>
      <c r="L17" s="17">
        <f t="shared" si="5"/>
        <v>31540921.217156187</v>
      </c>
      <c r="P17" s="14"/>
    </row>
    <row r="18" spans="1:16" outlineLevel="1" x14ac:dyDescent="0.25">
      <c r="A18" s="3">
        <v>16</v>
      </c>
      <c r="B18" s="169"/>
      <c r="C18" s="13" t="s">
        <v>28</v>
      </c>
      <c r="D18" s="22">
        <v>489.4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ref="L18:L26" si="6">SUM(E18:K18)</f>
        <v>0</v>
      </c>
      <c r="P18" s="14"/>
    </row>
    <row r="19" spans="1:16" outlineLevel="1" x14ac:dyDescent="0.25">
      <c r="A19" s="3">
        <v>17</v>
      </c>
      <c r="B19" s="169"/>
      <c r="C19" s="13" t="s">
        <v>29</v>
      </c>
      <c r="D19" s="22">
        <v>487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6"/>
        <v>0</v>
      </c>
      <c r="P19" s="14"/>
    </row>
    <row r="20" spans="1:16" outlineLevel="1" x14ac:dyDescent="0.25">
      <c r="A20" s="3">
        <v>18</v>
      </c>
      <c r="B20" s="169"/>
      <c r="C20" s="13" t="s">
        <v>30</v>
      </c>
      <c r="D20" s="22">
        <v>488</v>
      </c>
      <c r="E20" s="12">
        <v>169933.39542188565</v>
      </c>
      <c r="F20" s="12">
        <v>97010.909278696126</v>
      </c>
      <c r="G20" s="12">
        <v>8320.5532962969446</v>
      </c>
      <c r="H20" s="12">
        <v>8418.3225694488228</v>
      </c>
      <c r="I20" s="12">
        <v>471.4544614356422</v>
      </c>
      <c r="J20" s="12">
        <v>70568.404622703645</v>
      </c>
      <c r="K20" s="12">
        <v>8516.8103495329215</v>
      </c>
      <c r="L20" s="12">
        <f t="shared" si="6"/>
        <v>363239.8499999998</v>
      </c>
      <c r="O20" s="20">
        <f>P20/$P$27</f>
        <v>0.47718320074823362</v>
      </c>
      <c r="P20" s="21">
        <v>363239.85</v>
      </c>
    </row>
    <row r="21" spans="1:16" outlineLevel="1" x14ac:dyDescent="0.25">
      <c r="A21" s="3">
        <v>19</v>
      </c>
      <c r="B21" s="169"/>
      <c r="C21" s="13" t="s">
        <v>31</v>
      </c>
      <c r="D21" s="22">
        <v>490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6"/>
        <v>0</v>
      </c>
      <c r="P21" s="14"/>
    </row>
    <row r="22" spans="1:16" outlineLevel="1" x14ac:dyDescent="0.25">
      <c r="A22" s="3">
        <v>20</v>
      </c>
      <c r="B22" s="169"/>
      <c r="C22" s="13" t="s">
        <v>32</v>
      </c>
      <c r="D22" s="22">
        <v>491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6"/>
        <v>0</v>
      </c>
      <c r="P22" s="14"/>
    </row>
    <row r="23" spans="1:16" outlineLevel="1" x14ac:dyDescent="0.25">
      <c r="A23" s="3">
        <v>21</v>
      </c>
      <c r="B23" s="169"/>
      <c r="C23" s="13" t="s">
        <v>33</v>
      </c>
      <c r="D23" s="22">
        <v>492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6"/>
        <v>0</v>
      </c>
      <c r="P23" s="14"/>
    </row>
    <row r="24" spans="1:16" outlineLevel="1" x14ac:dyDescent="0.25">
      <c r="A24" s="3">
        <v>22</v>
      </c>
      <c r="B24" s="169"/>
      <c r="C24" s="13" t="s">
        <v>34</v>
      </c>
      <c r="D24" s="22">
        <v>493</v>
      </c>
      <c r="E24" s="12">
        <v>154621.53591966018</v>
      </c>
      <c r="F24" s="12">
        <v>88269.735071173447</v>
      </c>
      <c r="G24" s="12">
        <v>7570.8293074519024</v>
      </c>
      <c r="H24" s="12">
        <v>7659.7890739707873</v>
      </c>
      <c r="I24" s="12">
        <v>428.97402692612127</v>
      </c>
      <c r="J24" s="12">
        <v>64209.833994508706</v>
      </c>
      <c r="K24" s="12">
        <v>7749.402606308643</v>
      </c>
      <c r="L24" s="12">
        <f t="shared" si="6"/>
        <v>330510.0999999998</v>
      </c>
      <c r="O24" s="20">
        <f>P24/$P$27</f>
        <v>0.43418657781523357</v>
      </c>
      <c r="P24" s="21">
        <v>330510.09999999998</v>
      </c>
    </row>
    <row r="25" spans="1:16" outlineLevel="1" x14ac:dyDescent="0.25">
      <c r="A25" s="3">
        <v>23</v>
      </c>
      <c r="B25" s="169"/>
      <c r="C25" s="13" t="s">
        <v>35</v>
      </c>
      <c r="D25" s="22">
        <v>494</v>
      </c>
      <c r="E25" s="12">
        <v>45215.990465418967</v>
      </c>
      <c r="F25" s="12">
        <v>25812.727028122572</v>
      </c>
      <c r="G25" s="12">
        <v>2213.9383349479021</v>
      </c>
      <c r="H25" s="12">
        <v>2239.9528479379542</v>
      </c>
      <c r="I25" s="12">
        <v>125.44491552251881</v>
      </c>
      <c r="J25" s="12">
        <v>18776.887866321365</v>
      </c>
      <c r="K25" s="12">
        <v>2266.1585417286719</v>
      </c>
      <c r="L25" s="12">
        <f t="shared" si="6"/>
        <v>96651.099999999948</v>
      </c>
      <c r="O25" s="20">
        <f>P25/$P$27</f>
        <v>0.12696922227513752</v>
      </c>
      <c r="P25" s="21">
        <v>96651.1</v>
      </c>
    </row>
    <row r="26" spans="1:16" outlineLevel="1" x14ac:dyDescent="0.25">
      <c r="A26" s="3">
        <v>24</v>
      </c>
      <c r="B26" s="169"/>
      <c r="C26" s="13" t="s">
        <v>36</v>
      </c>
      <c r="D26" s="22">
        <v>495</v>
      </c>
      <c r="E26" s="12">
        <v>65910.012032105791</v>
      </c>
      <c r="F26" s="12">
        <v>37626.448773828866</v>
      </c>
      <c r="G26" s="12">
        <v>3227.192433313081</v>
      </c>
      <c r="H26" s="12">
        <v>3265.1130195157662</v>
      </c>
      <c r="I26" s="12">
        <v>182.85734330599493</v>
      </c>
      <c r="J26" s="12">
        <v>27370.514113613041</v>
      </c>
      <c r="K26" s="12">
        <v>3303.3122843173815</v>
      </c>
      <c r="L26" s="12">
        <f t="shared" si="6"/>
        <v>140885.44999999992</v>
      </c>
      <c r="O26" s="20">
        <f>P26/$P$27</f>
        <v>0.18507928017769867</v>
      </c>
      <c r="P26" s="21">
        <v>140885.45000000001</v>
      </c>
    </row>
    <row r="27" spans="1:16" x14ac:dyDescent="0.25">
      <c r="A27" s="3">
        <v>25</v>
      </c>
      <c r="B27" s="182"/>
      <c r="C27" s="199" t="s">
        <v>37</v>
      </c>
      <c r="D27" s="194"/>
      <c r="E27" s="16">
        <f>SUM(E18:E26)</f>
        <v>435680.93383907061</v>
      </c>
      <c r="F27" s="17">
        <f t="shared" ref="F27:K27" si="7">SUM(F18:F26)</f>
        <v>248719.82015182101</v>
      </c>
      <c r="G27" s="17">
        <f t="shared" si="7"/>
        <v>21332.513372009831</v>
      </c>
      <c r="H27" s="17">
        <f t="shared" si="7"/>
        <v>21583.177510873331</v>
      </c>
      <c r="I27" s="17">
        <f t="shared" si="7"/>
        <v>1208.730747190277</v>
      </c>
      <c r="J27" s="17">
        <f t="shared" si="7"/>
        <v>180925.64059714676</v>
      </c>
      <c r="K27" s="17">
        <f t="shared" si="7"/>
        <v>21835.683781887619</v>
      </c>
      <c r="L27" s="17">
        <f>SUM(L18:L26)</f>
        <v>931286.49999999953</v>
      </c>
      <c r="P27" s="23">
        <f>SUM(P12:P26)</f>
        <v>761216.76</v>
      </c>
    </row>
    <row r="28" spans="1:16" x14ac:dyDescent="0.25">
      <c r="A28" s="3">
        <v>26</v>
      </c>
      <c r="B28" s="144" t="s">
        <v>38</v>
      </c>
      <c r="C28" s="144"/>
      <c r="D28" s="145"/>
      <c r="E28" s="16">
        <f>SUM(E27,E17,E13)</f>
        <v>68129289.440536901</v>
      </c>
      <c r="F28" s="17">
        <f t="shared" ref="F28:K28" si="8">SUM(F27,F17,F13)</f>
        <v>38893381.135779843</v>
      </c>
      <c r="G28" s="17">
        <f t="shared" si="8"/>
        <v>3335856.2765841112</v>
      </c>
      <c r="H28" s="17">
        <f t="shared" si="8"/>
        <v>3375053.6991740759</v>
      </c>
      <c r="I28" s="17">
        <f t="shared" si="8"/>
        <v>189014.39228002884</v>
      </c>
      <c r="J28" s="17">
        <f t="shared" si="8"/>
        <v>28292115.487084791</v>
      </c>
      <c r="K28" s="17">
        <f t="shared" si="8"/>
        <v>3414539.1734286412</v>
      </c>
      <c r="L28" s="17">
        <f>SUM(L27,L17,L13)</f>
        <v>145629249.60486838</v>
      </c>
    </row>
    <row r="29" spans="1:16" ht="15" customHeight="1" outlineLevel="1" x14ac:dyDescent="0.25">
      <c r="A29" s="3">
        <v>27</v>
      </c>
      <c r="B29" s="175" t="s">
        <v>39</v>
      </c>
      <c r="C29" s="24" t="s">
        <v>40</v>
      </c>
      <c r="D29" s="22">
        <v>710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ref="L29:L58" si="9">SUM(E29:K29)</f>
        <v>0</v>
      </c>
      <c r="O29" s="14">
        <f t="shared" ref="O29:O92" si="10">D29</f>
        <v>710</v>
      </c>
    </row>
    <row r="30" spans="1:16" ht="15" customHeight="1" outlineLevel="1" x14ac:dyDescent="0.25">
      <c r="A30" s="3">
        <v>28</v>
      </c>
      <c r="B30" s="176"/>
      <c r="C30" s="25" t="s">
        <v>41</v>
      </c>
      <c r="D30" s="22">
        <v>711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9"/>
        <v>0</v>
      </c>
      <c r="O30" s="14">
        <f t="shared" si="10"/>
        <v>711</v>
      </c>
    </row>
    <row r="31" spans="1:16" ht="15" customHeight="1" outlineLevel="1" x14ac:dyDescent="0.25">
      <c r="A31" s="3">
        <v>29</v>
      </c>
      <c r="B31" s="176"/>
      <c r="C31" s="25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9"/>
        <v>0</v>
      </c>
      <c r="O31" s="14">
        <f t="shared" si="10"/>
        <v>712</v>
      </c>
    </row>
    <row r="32" spans="1:16" ht="15" customHeight="1" outlineLevel="1" x14ac:dyDescent="0.25">
      <c r="A32" s="3">
        <v>30</v>
      </c>
      <c r="B32" s="176"/>
      <c r="C32" s="25" t="s">
        <v>43</v>
      </c>
      <c r="D32" s="22">
        <v>713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9"/>
        <v>0</v>
      </c>
      <c r="O32" s="14">
        <f t="shared" si="10"/>
        <v>713</v>
      </c>
    </row>
    <row r="33" spans="1:15" ht="15" customHeight="1" outlineLevel="1" x14ac:dyDescent="0.25">
      <c r="A33" s="3">
        <v>31</v>
      </c>
      <c r="B33" s="176"/>
      <c r="C33" s="25" t="s">
        <v>44</v>
      </c>
      <c r="D33" s="22">
        <v>714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9"/>
        <v>0</v>
      </c>
      <c r="O33" s="14">
        <f t="shared" si="10"/>
        <v>714</v>
      </c>
    </row>
    <row r="34" spans="1:15" ht="15" customHeight="1" outlineLevel="1" x14ac:dyDescent="0.25">
      <c r="A34" s="3">
        <v>32</v>
      </c>
      <c r="B34" s="176"/>
      <c r="C34" s="25" t="s">
        <v>45</v>
      </c>
      <c r="D34" s="22">
        <v>715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9"/>
        <v>0</v>
      </c>
      <c r="O34" s="14">
        <f t="shared" si="10"/>
        <v>715</v>
      </c>
    </row>
    <row r="35" spans="1:15" ht="15" customHeight="1" outlineLevel="1" x14ac:dyDescent="0.25">
      <c r="A35" s="3">
        <v>33</v>
      </c>
      <c r="B35" s="176"/>
      <c r="C35" s="25" t="s">
        <v>46</v>
      </c>
      <c r="D35" s="22">
        <v>716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9"/>
        <v>0</v>
      </c>
      <c r="O35" s="14">
        <f t="shared" si="10"/>
        <v>716</v>
      </c>
    </row>
    <row r="36" spans="1:15" ht="15" customHeight="1" outlineLevel="1" x14ac:dyDescent="0.25">
      <c r="A36" s="3">
        <v>34</v>
      </c>
      <c r="B36" s="176"/>
      <c r="C36" s="25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9"/>
        <v>0</v>
      </c>
      <c r="O36" s="14">
        <f t="shared" si="10"/>
        <v>717</v>
      </c>
    </row>
    <row r="37" spans="1:15" ht="15" customHeight="1" outlineLevel="1" x14ac:dyDescent="0.25">
      <c r="A37" s="3">
        <v>35</v>
      </c>
      <c r="B37" s="176"/>
      <c r="C37" s="25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f t="shared" si="9"/>
        <v>0</v>
      </c>
      <c r="O37" s="14">
        <f t="shared" si="10"/>
        <v>718</v>
      </c>
    </row>
    <row r="38" spans="1:15" ht="15" customHeight="1" outlineLevel="1" x14ac:dyDescent="0.25">
      <c r="A38" s="3">
        <v>36</v>
      </c>
      <c r="B38" s="176"/>
      <c r="C38" s="25" t="s">
        <v>49</v>
      </c>
      <c r="D38" s="22">
        <v>719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f t="shared" si="9"/>
        <v>0</v>
      </c>
      <c r="O38" s="14">
        <f t="shared" si="10"/>
        <v>719</v>
      </c>
    </row>
    <row r="39" spans="1:15" ht="15" customHeight="1" outlineLevel="1" x14ac:dyDescent="0.25">
      <c r="A39" s="3">
        <v>37</v>
      </c>
      <c r="B39" s="176"/>
      <c r="C39" s="25" t="s">
        <v>50</v>
      </c>
      <c r="D39" s="22">
        <v>720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f t="shared" si="9"/>
        <v>0</v>
      </c>
      <c r="O39" s="14">
        <f t="shared" si="10"/>
        <v>720</v>
      </c>
    </row>
    <row r="40" spans="1:15" ht="15" customHeight="1" outlineLevel="1" x14ac:dyDescent="0.25">
      <c r="A40" s="3">
        <v>38</v>
      </c>
      <c r="B40" s="176"/>
      <c r="C40" s="25" t="s">
        <v>51</v>
      </c>
      <c r="D40" s="22">
        <v>721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f t="shared" si="9"/>
        <v>0</v>
      </c>
      <c r="O40" s="14">
        <f t="shared" si="10"/>
        <v>721</v>
      </c>
    </row>
    <row r="41" spans="1:15" ht="15" customHeight="1" outlineLevel="1" x14ac:dyDescent="0.25">
      <c r="A41" s="3">
        <v>39</v>
      </c>
      <c r="B41" s="176"/>
      <c r="C41" s="25" t="s">
        <v>52</v>
      </c>
      <c r="D41" s="22">
        <v>722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f t="shared" si="9"/>
        <v>0</v>
      </c>
      <c r="O41" s="14">
        <f t="shared" si="10"/>
        <v>722</v>
      </c>
    </row>
    <row r="42" spans="1:15" ht="15" customHeight="1" outlineLevel="1" x14ac:dyDescent="0.25">
      <c r="A42" s="3">
        <v>40</v>
      </c>
      <c r="B42" s="176"/>
      <c r="C42" s="25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 t="shared" si="9"/>
        <v>0</v>
      </c>
      <c r="O42" s="14">
        <f t="shared" si="10"/>
        <v>723</v>
      </c>
    </row>
    <row r="43" spans="1:15" ht="15" customHeight="1" outlineLevel="1" x14ac:dyDescent="0.25">
      <c r="A43" s="3">
        <v>41</v>
      </c>
      <c r="B43" s="176"/>
      <c r="C43" s="25" t="s">
        <v>54</v>
      </c>
      <c r="D43" s="22">
        <v>724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f t="shared" si="9"/>
        <v>0</v>
      </c>
      <c r="O43" s="14">
        <f t="shared" si="10"/>
        <v>724</v>
      </c>
    </row>
    <row r="44" spans="1:15" ht="15" customHeight="1" outlineLevel="1" x14ac:dyDescent="0.25">
      <c r="A44" s="3">
        <v>42</v>
      </c>
      <c r="B44" s="176"/>
      <c r="C44" s="25" t="s">
        <v>55</v>
      </c>
      <c r="D44" s="22">
        <v>725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 t="shared" si="9"/>
        <v>0</v>
      </c>
      <c r="O44" s="14">
        <f t="shared" si="10"/>
        <v>725</v>
      </c>
    </row>
    <row r="45" spans="1:15" ht="15" customHeight="1" outlineLevel="1" x14ac:dyDescent="0.25">
      <c r="A45" s="3">
        <v>43</v>
      </c>
      <c r="B45" s="176"/>
      <c r="C45" s="25" t="s">
        <v>56</v>
      </c>
      <c r="D45" s="22">
        <v>726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9"/>
        <v>0</v>
      </c>
      <c r="O45" s="14">
        <f t="shared" si="10"/>
        <v>726</v>
      </c>
    </row>
    <row r="46" spans="1:15" ht="15" customHeight="1" outlineLevel="1" x14ac:dyDescent="0.25">
      <c r="A46" s="3">
        <v>44</v>
      </c>
      <c r="B46" s="176"/>
      <c r="C46" s="25" t="s">
        <v>57</v>
      </c>
      <c r="D46" s="22">
        <v>727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9"/>
        <v>0</v>
      </c>
      <c r="O46" s="14">
        <f t="shared" si="10"/>
        <v>727</v>
      </c>
    </row>
    <row r="47" spans="1:15" ht="15" customHeight="1" outlineLevel="1" x14ac:dyDescent="0.25">
      <c r="A47" s="3">
        <v>45</v>
      </c>
      <c r="B47" s="176"/>
      <c r="C47" s="25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9"/>
        <v>0</v>
      </c>
      <c r="O47" s="14">
        <f t="shared" si="10"/>
        <v>728</v>
      </c>
    </row>
    <row r="48" spans="1:15" ht="15" customHeight="1" outlineLevel="1" x14ac:dyDescent="0.25">
      <c r="A48" s="3">
        <v>46</v>
      </c>
      <c r="B48" s="176"/>
      <c r="C48" s="25" t="s">
        <v>59</v>
      </c>
      <c r="D48" s="22">
        <v>729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9"/>
        <v>0</v>
      </c>
      <c r="O48" s="14">
        <f t="shared" si="10"/>
        <v>729</v>
      </c>
    </row>
    <row r="49" spans="1:15" ht="15" customHeight="1" outlineLevel="1" x14ac:dyDescent="0.25">
      <c r="A49" s="3">
        <v>47</v>
      </c>
      <c r="B49" s="176"/>
      <c r="C49" s="25" t="s">
        <v>60</v>
      </c>
      <c r="D49" s="22">
        <v>730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9"/>
        <v>0</v>
      </c>
      <c r="O49" s="14">
        <f t="shared" si="10"/>
        <v>730</v>
      </c>
    </row>
    <row r="50" spans="1:15" ht="15" customHeight="1" outlineLevel="1" x14ac:dyDescent="0.25">
      <c r="A50" s="3">
        <v>48</v>
      </c>
      <c r="B50" s="176"/>
      <c r="C50" s="25" t="s">
        <v>61</v>
      </c>
      <c r="D50" s="22">
        <v>731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 t="shared" si="9"/>
        <v>0</v>
      </c>
      <c r="O50" s="14">
        <f t="shared" si="10"/>
        <v>731</v>
      </c>
    </row>
    <row r="51" spans="1:15" ht="15" customHeight="1" outlineLevel="1" x14ac:dyDescent="0.25">
      <c r="A51" s="3">
        <v>49</v>
      </c>
      <c r="B51" s="176"/>
      <c r="C51" s="25" t="s">
        <v>62</v>
      </c>
      <c r="D51" s="22">
        <v>732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9"/>
        <v>0</v>
      </c>
      <c r="O51" s="14">
        <f t="shared" si="10"/>
        <v>732</v>
      </c>
    </row>
    <row r="52" spans="1:15" ht="15" customHeight="1" outlineLevel="1" x14ac:dyDescent="0.25">
      <c r="A52" s="3">
        <v>50</v>
      </c>
      <c r="B52" s="176"/>
      <c r="C52" s="25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9"/>
        <v>0</v>
      </c>
      <c r="O52" s="14">
        <f t="shared" si="10"/>
        <v>733</v>
      </c>
    </row>
    <row r="53" spans="1:15" ht="15" customHeight="1" outlineLevel="1" x14ac:dyDescent="0.25">
      <c r="A53" s="3">
        <v>51</v>
      </c>
      <c r="B53" s="176"/>
      <c r="C53" s="25" t="s">
        <v>64</v>
      </c>
      <c r="D53" s="22">
        <v>734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9"/>
        <v>0</v>
      </c>
      <c r="O53" s="14">
        <f t="shared" si="10"/>
        <v>734</v>
      </c>
    </row>
    <row r="54" spans="1:15" ht="15" customHeight="1" outlineLevel="1" x14ac:dyDescent="0.25">
      <c r="A54" s="3">
        <v>52</v>
      </c>
      <c r="B54" s="176"/>
      <c r="C54" s="25" t="s">
        <v>65</v>
      </c>
      <c r="D54" s="22">
        <v>735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f t="shared" si="9"/>
        <v>0</v>
      </c>
      <c r="O54" s="14">
        <f t="shared" si="10"/>
        <v>735</v>
      </c>
    </row>
    <row r="55" spans="1:15" ht="15" customHeight="1" outlineLevel="1" x14ac:dyDescent="0.25">
      <c r="A55" s="3">
        <v>53</v>
      </c>
      <c r="B55" s="176"/>
      <c r="C55" s="25" t="s">
        <v>66</v>
      </c>
      <c r="D55" s="22">
        <v>736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 t="shared" si="9"/>
        <v>0</v>
      </c>
      <c r="O55" s="14">
        <f t="shared" si="10"/>
        <v>736</v>
      </c>
    </row>
    <row r="56" spans="1:15" ht="15" customHeight="1" outlineLevel="1" x14ac:dyDescent="0.25">
      <c r="A56" s="3">
        <v>54</v>
      </c>
      <c r="B56" s="176"/>
      <c r="C56" s="25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f t="shared" si="9"/>
        <v>0</v>
      </c>
      <c r="O56" s="14">
        <f t="shared" si="10"/>
        <v>740</v>
      </c>
    </row>
    <row r="57" spans="1:15" ht="15" customHeight="1" outlineLevel="1" x14ac:dyDescent="0.25">
      <c r="A57" s="3">
        <v>55</v>
      </c>
      <c r="B57" s="176"/>
      <c r="C57" s="25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9"/>
        <v>0</v>
      </c>
      <c r="O57" s="14">
        <f t="shared" si="10"/>
        <v>741</v>
      </c>
    </row>
    <row r="58" spans="1:15" ht="15" customHeight="1" outlineLevel="1" x14ac:dyDescent="0.25">
      <c r="A58" s="3">
        <v>56</v>
      </c>
      <c r="B58" s="176"/>
      <c r="C58" s="26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f t="shared" si="9"/>
        <v>0</v>
      </c>
      <c r="O58" s="14">
        <f t="shared" si="10"/>
        <v>742</v>
      </c>
    </row>
    <row r="59" spans="1:15" ht="15" customHeight="1" x14ac:dyDescent="0.25">
      <c r="A59" s="3">
        <v>57</v>
      </c>
      <c r="B59" s="176"/>
      <c r="C59" s="195" t="s">
        <v>70</v>
      </c>
      <c r="D59" s="195"/>
      <c r="E59" s="16">
        <f>SUM(E29:E58)</f>
        <v>0</v>
      </c>
      <c r="F59" s="17">
        <f t="shared" ref="F59:L59" si="11">SUM(F29:F58)</f>
        <v>0</v>
      </c>
      <c r="G59" s="17">
        <f t="shared" si="11"/>
        <v>0</v>
      </c>
      <c r="H59" s="17">
        <f t="shared" si="11"/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O59" s="14">
        <f t="shared" si="10"/>
        <v>0</v>
      </c>
    </row>
    <row r="60" spans="1:15" ht="15" customHeight="1" outlineLevel="1" x14ac:dyDescent="0.25">
      <c r="A60" s="3">
        <v>58</v>
      </c>
      <c r="B60" s="176"/>
      <c r="C60" s="27" t="s">
        <v>71</v>
      </c>
      <c r="D60" s="28">
        <v>800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f t="shared" ref="L60:L78" si="12">SUM(E60:K60)</f>
        <v>0</v>
      </c>
      <c r="O60" s="14">
        <f t="shared" si="10"/>
        <v>800</v>
      </c>
    </row>
    <row r="61" spans="1:15" ht="15" customHeight="1" outlineLevel="1" x14ac:dyDescent="0.25">
      <c r="A61" s="3">
        <v>59</v>
      </c>
      <c r="B61" s="176"/>
      <c r="C61" s="25" t="s">
        <v>72</v>
      </c>
      <c r="D61" s="29">
        <v>800.1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f t="shared" si="12"/>
        <v>0</v>
      </c>
      <c r="O61" s="14">
        <f t="shared" si="10"/>
        <v>800.1</v>
      </c>
    </row>
    <row r="62" spans="1:15" ht="15" customHeight="1" outlineLevel="1" x14ac:dyDescent="0.25">
      <c r="A62" s="3">
        <v>60</v>
      </c>
      <c r="B62" s="176"/>
      <c r="C62" s="25" t="s">
        <v>73</v>
      </c>
      <c r="D62" s="28">
        <v>801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f t="shared" si="12"/>
        <v>0</v>
      </c>
      <c r="O62" s="14">
        <f t="shared" si="10"/>
        <v>801</v>
      </c>
    </row>
    <row r="63" spans="1:15" ht="15" customHeight="1" outlineLevel="1" x14ac:dyDescent="0.25">
      <c r="A63" s="3">
        <v>61</v>
      </c>
      <c r="B63" s="176"/>
      <c r="C63" s="25" t="s">
        <v>74</v>
      </c>
      <c r="D63" s="28">
        <v>802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f t="shared" si="12"/>
        <v>0</v>
      </c>
      <c r="O63" s="14">
        <f t="shared" si="10"/>
        <v>802</v>
      </c>
    </row>
    <row r="64" spans="1:15" ht="15" customHeight="1" outlineLevel="1" x14ac:dyDescent="0.25">
      <c r="A64" s="3">
        <v>62</v>
      </c>
      <c r="B64" s="176"/>
      <c r="C64" s="25" t="s">
        <v>75</v>
      </c>
      <c r="D64" s="28">
        <v>803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12"/>
        <v>0</v>
      </c>
      <c r="O64" s="14">
        <f t="shared" si="10"/>
        <v>803</v>
      </c>
    </row>
    <row r="65" spans="1:15" ht="15" customHeight="1" outlineLevel="1" x14ac:dyDescent="0.25">
      <c r="A65" s="3">
        <v>63</v>
      </c>
      <c r="B65" s="176"/>
      <c r="C65" s="25" t="s">
        <v>76</v>
      </c>
      <c r="D65" s="28">
        <v>804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f t="shared" si="12"/>
        <v>0</v>
      </c>
      <c r="O65" s="14">
        <f t="shared" si="10"/>
        <v>804</v>
      </c>
    </row>
    <row r="66" spans="1:15" ht="15" customHeight="1" outlineLevel="1" x14ac:dyDescent="0.25">
      <c r="A66" s="3">
        <v>64</v>
      </c>
      <c r="B66" s="176"/>
      <c r="C66" s="25" t="s">
        <v>77</v>
      </c>
      <c r="D66" s="29">
        <v>804.1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f t="shared" si="12"/>
        <v>0</v>
      </c>
      <c r="O66" s="14">
        <f t="shared" si="10"/>
        <v>804.1</v>
      </c>
    </row>
    <row r="67" spans="1:15" ht="15" customHeight="1" outlineLevel="1" x14ac:dyDescent="0.25">
      <c r="A67" s="3">
        <v>65</v>
      </c>
      <c r="B67" s="176"/>
      <c r="C67" s="25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f t="shared" si="12"/>
        <v>0</v>
      </c>
      <c r="O67" s="14">
        <f t="shared" si="10"/>
        <v>805</v>
      </c>
    </row>
    <row r="68" spans="1:15" ht="15" customHeight="1" outlineLevel="1" x14ac:dyDescent="0.25">
      <c r="A68" s="3">
        <v>66</v>
      </c>
      <c r="B68" s="176"/>
      <c r="C68" s="25" t="s">
        <v>79</v>
      </c>
      <c r="D68" s="29">
        <v>805.1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12"/>
        <v>0</v>
      </c>
      <c r="O68" s="14">
        <f t="shared" si="10"/>
        <v>805.1</v>
      </c>
    </row>
    <row r="69" spans="1:15" ht="15" customHeight="1" outlineLevel="1" x14ac:dyDescent="0.25">
      <c r="A69" s="3">
        <v>67</v>
      </c>
      <c r="B69" s="176"/>
      <c r="C69" s="25" t="s">
        <v>80</v>
      </c>
      <c r="D69" s="28">
        <v>806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12"/>
        <v>0</v>
      </c>
      <c r="O69" s="14">
        <f t="shared" si="10"/>
        <v>806</v>
      </c>
    </row>
    <row r="70" spans="1:15" ht="15" customHeight="1" outlineLevel="1" x14ac:dyDescent="0.25">
      <c r="A70" s="3">
        <v>68</v>
      </c>
      <c r="B70" s="176"/>
      <c r="C70" s="25" t="s">
        <v>81</v>
      </c>
      <c r="D70" s="28">
        <v>807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f t="shared" si="12"/>
        <v>0</v>
      </c>
      <c r="O70" s="14">
        <f t="shared" si="10"/>
        <v>807</v>
      </c>
    </row>
    <row r="71" spans="1:15" ht="15" customHeight="1" outlineLevel="1" x14ac:dyDescent="0.25">
      <c r="A71" s="3">
        <v>69</v>
      </c>
      <c r="B71" s="176"/>
      <c r="C71" s="25" t="s">
        <v>82</v>
      </c>
      <c r="D71" s="29">
        <v>808.1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12"/>
        <v>0</v>
      </c>
      <c r="O71" s="14">
        <f t="shared" si="10"/>
        <v>808.1</v>
      </c>
    </row>
    <row r="72" spans="1:15" ht="15" customHeight="1" outlineLevel="1" x14ac:dyDescent="0.25">
      <c r="A72" s="3">
        <v>70</v>
      </c>
      <c r="B72" s="176"/>
      <c r="C72" s="25" t="s">
        <v>83</v>
      </c>
      <c r="D72" s="29">
        <v>808.2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12"/>
        <v>0</v>
      </c>
      <c r="O72" s="14">
        <f t="shared" si="10"/>
        <v>808.2</v>
      </c>
    </row>
    <row r="73" spans="1:15" ht="15" customHeight="1" outlineLevel="1" x14ac:dyDescent="0.25">
      <c r="A73" s="3">
        <v>71</v>
      </c>
      <c r="B73" s="176"/>
      <c r="C73" s="25" t="s">
        <v>84</v>
      </c>
      <c r="D73" s="29">
        <v>809.1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12"/>
        <v>0</v>
      </c>
      <c r="O73" s="14">
        <f t="shared" si="10"/>
        <v>809.1</v>
      </c>
    </row>
    <row r="74" spans="1:15" ht="15" customHeight="1" outlineLevel="1" x14ac:dyDescent="0.25">
      <c r="A74" s="3">
        <v>72</v>
      </c>
      <c r="B74" s="176"/>
      <c r="C74" s="25" t="s">
        <v>85</v>
      </c>
      <c r="D74" s="29">
        <v>809.2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2"/>
        <v>0</v>
      </c>
      <c r="O74" s="14">
        <f t="shared" si="10"/>
        <v>809.2</v>
      </c>
    </row>
    <row r="75" spans="1:15" ht="15" customHeight="1" outlineLevel="1" x14ac:dyDescent="0.25">
      <c r="A75" s="3">
        <v>73</v>
      </c>
      <c r="B75" s="176"/>
      <c r="C75" s="25" t="s">
        <v>86</v>
      </c>
      <c r="D75" s="28">
        <v>810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12"/>
        <v>0</v>
      </c>
      <c r="O75" s="14">
        <f t="shared" si="10"/>
        <v>810</v>
      </c>
    </row>
    <row r="76" spans="1:15" ht="15" customHeight="1" outlineLevel="1" x14ac:dyDescent="0.25">
      <c r="A76" s="3">
        <v>74</v>
      </c>
      <c r="B76" s="176"/>
      <c r="C76" s="25" t="s">
        <v>87</v>
      </c>
      <c r="D76" s="28">
        <v>811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12"/>
        <v>0</v>
      </c>
      <c r="O76" s="14">
        <f t="shared" si="10"/>
        <v>811</v>
      </c>
    </row>
    <row r="77" spans="1:15" ht="15" customHeight="1" outlineLevel="1" x14ac:dyDescent="0.25">
      <c r="A77" s="3">
        <v>75</v>
      </c>
      <c r="B77" s="176"/>
      <c r="C77" s="25" t="s">
        <v>88</v>
      </c>
      <c r="D77" s="28">
        <v>812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2"/>
        <v>0</v>
      </c>
      <c r="O77" s="14">
        <f t="shared" si="10"/>
        <v>812</v>
      </c>
    </row>
    <row r="78" spans="1:15" ht="15" customHeight="1" outlineLevel="1" x14ac:dyDescent="0.25">
      <c r="A78" s="3">
        <v>76</v>
      </c>
      <c r="B78" s="176"/>
      <c r="C78" s="26" t="s">
        <v>89</v>
      </c>
      <c r="D78" s="28">
        <v>813</v>
      </c>
      <c r="E78" s="12">
        <v>191342.42409078442</v>
      </c>
      <c r="F78" s="12">
        <v>133199.86807622426</v>
      </c>
      <c r="G78" s="12">
        <v>15980.56426011855</v>
      </c>
      <c r="H78" s="12">
        <v>21044.133093743501</v>
      </c>
      <c r="I78" s="12">
        <v>2388.6599668866124</v>
      </c>
      <c r="J78" s="12">
        <v>169256.33582470161</v>
      </c>
      <c r="K78" s="12">
        <v>38882.818086638763</v>
      </c>
      <c r="L78" s="12">
        <f t="shared" si="12"/>
        <v>572094.80339909776</v>
      </c>
      <c r="O78" s="14">
        <f t="shared" si="10"/>
        <v>813</v>
      </c>
    </row>
    <row r="79" spans="1:15" ht="15" customHeight="1" x14ac:dyDescent="0.25">
      <c r="A79" s="3">
        <v>77</v>
      </c>
      <c r="B79" s="177"/>
      <c r="C79" s="195" t="s">
        <v>90</v>
      </c>
      <c r="D79" s="195"/>
      <c r="E79" s="16">
        <f>SUM(E60:E78)</f>
        <v>191342.42409078442</v>
      </c>
      <c r="F79" s="17">
        <f t="shared" ref="F79:L79" si="13">SUM(F60:F78)</f>
        <v>133199.86807622426</v>
      </c>
      <c r="G79" s="17">
        <f t="shared" si="13"/>
        <v>15980.56426011855</v>
      </c>
      <c r="H79" s="17">
        <f t="shared" si="13"/>
        <v>21044.133093743501</v>
      </c>
      <c r="I79" s="17">
        <f t="shared" si="13"/>
        <v>2388.6599668866124</v>
      </c>
      <c r="J79" s="17">
        <f t="shared" si="13"/>
        <v>169256.33582470161</v>
      </c>
      <c r="K79" s="17">
        <f t="shared" si="13"/>
        <v>38882.818086638763</v>
      </c>
      <c r="L79" s="17">
        <f t="shared" si="13"/>
        <v>572094.80339909776</v>
      </c>
      <c r="O79" s="14">
        <f t="shared" si="10"/>
        <v>0</v>
      </c>
    </row>
    <row r="80" spans="1:15" ht="15" customHeight="1" x14ac:dyDescent="0.25">
      <c r="A80" s="3">
        <v>78</v>
      </c>
      <c r="B80" s="190" t="s">
        <v>39</v>
      </c>
      <c r="C80" s="190"/>
      <c r="D80" s="190"/>
      <c r="E80" s="16">
        <f>SUM(E79,E59)</f>
        <v>191342.42409078442</v>
      </c>
      <c r="F80" s="17">
        <f t="shared" ref="F80:L80" si="14">SUM(F79,F59)</f>
        <v>133199.86807622426</v>
      </c>
      <c r="G80" s="17">
        <f t="shared" si="14"/>
        <v>15980.56426011855</v>
      </c>
      <c r="H80" s="17">
        <f t="shared" si="14"/>
        <v>21044.133093743501</v>
      </c>
      <c r="I80" s="17">
        <f t="shared" si="14"/>
        <v>2388.6599668866124</v>
      </c>
      <c r="J80" s="17">
        <f t="shared" si="14"/>
        <v>169256.33582470161</v>
      </c>
      <c r="K80" s="17">
        <f t="shared" si="14"/>
        <v>38882.818086638763</v>
      </c>
      <c r="L80" s="17">
        <f t="shared" si="14"/>
        <v>572094.80339909776</v>
      </c>
      <c r="O80" s="14">
        <f t="shared" si="10"/>
        <v>0</v>
      </c>
    </row>
    <row r="81" spans="1:15" ht="15" customHeight="1" outlineLevel="1" x14ac:dyDescent="0.25">
      <c r="A81" s="3">
        <v>79</v>
      </c>
      <c r="B81" s="189" t="s">
        <v>91</v>
      </c>
      <c r="C81" s="13" t="s">
        <v>92</v>
      </c>
      <c r="D81" s="22">
        <v>814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ref="L81:L93" si="15">SUM(E81:K81)</f>
        <v>0</v>
      </c>
      <c r="O81" s="14">
        <f t="shared" si="10"/>
        <v>814</v>
      </c>
    </row>
    <row r="82" spans="1:15" ht="15" customHeight="1" outlineLevel="1" x14ac:dyDescent="0.25">
      <c r="A82" s="3">
        <v>80</v>
      </c>
      <c r="B82" s="189"/>
      <c r="C82" s="13" t="s">
        <v>93</v>
      </c>
      <c r="D82" s="22">
        <v>815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f t="shared" si="15"/>
        <v>0</v>
      </c>
      <c r="O82" s="14">
        <f t="shared" si="10"/>
        <v>815</v>
      </c>
    </row>
    <row r="83" spans="1:15" ht="15" customHeight="1" outlineLevel="1" x14ac:dyDescent="0.25">
      <c r="A83" s="3">
        <v>81</v>
      </c>
      <c r="B83" s="189"/>
      <c r="C83" s="13" t="s">
        <v>94</v>
      </c>
      <c r="D83" s="22">
        <v>816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5"/>
        <v>0</v>
      </c>
      <c r="O83" s="14">
        <f t="shared" si="10"/>
        <v>816</v>
      </c>
    </row>
    <row r="84" spans="1:15" ht="15" customHeight="1" outlineLevel="1" x14ac:dyDescent="0.25">
      <c r="A84" s="3">
        <v>82</v>
      </c>
      <c r="B84" s="189"/>
      <c r="C84" s="13" t="s">
        <v>95</v>
      </c>
      <c r="D84" s="22">
        <v>817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f t="shared" si="15"/>
        <v>0</v>
      </c>
      <c r="O84" s="14">
        <f t="shared" si="10"/>
        <v>817</v>
      </c>
    </row>
    <row r="85" spans="1:15" ht="15" customHeight="1" outlineLevel="1" x14ac:dyDescent="0.25">
      <c r="A85" s="3">
        <v>83</v>
      </c>
      <c r="B85" s="189"/>
      <c r="C85" s="13" t="s">
        <v>96</v>
      </c>
      <c r="D85" s="22">
        <v>818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15"/>
        <v>0</v>
      </c>
      <c r="O85" s="14">
        <f t="shared" si="10"/>
        <v>818</v>
      </c>
    </row>
    <row r="86" spans="1:15" ht="15" customHeight="1" outlineLevel="1" x14ac:dyDescent="0.25">
      <c r="A86" s="3">
        <v>84</v>
      </c>
      <c r="B86" s="189"/>
      <c r="C86" s="13" t="s">
        <v>97</v>
      </c>
      <c r="D86" s="22">
        <v>819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f t="shared" si="15"/>
        <v>0</v>
      </c>
      <c r="O86" s="14">
        <f t="shared" si="10"/>
        <v>819</v>
      </c>
    </row>
    <row r="87" spans="1:15" ht="15" customHeight="1" outlineLevel="1" x14ac:dyDescent="0.25">
      <c r="A87" s="3">
        <v>85</v>
      </c>
      <c r="B87" s="189"/>
      <c r="C87" s="13" t="s">
        <v>98</v>
      </c>
      <c r="D87" s="22">
        <v>820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f t="shared" si="15"/>
        <v>0</v>
      </c>
      <c r="O87" s="14">
        <f t="shared" si="10"/>
        <v>820</v>
      </c>
    </row>
    <row r="88" spans="1:15" ht="15" customHeight="1" outlineLevel="1" x14ac:dyDescent="0.25">
      <c r="A88" s="3">
        <v>86</v>
      </c>
      <c r="B88" s="189"/>
      <c r="C88" s="13" t="s">
        <v>62</v>
      </c>
      <c r="D88" s="22">
        <v>821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f t="shared" si="15"/>
        <v>0</v>
      </c>
      <c r="O88" s="14">
        <f t="shared" si="10"/>
        <v>821</v>
      </c>
    </row>
    <row r="89" spans="1:15" ht="15" customHeight="1" outlineLevel="1" x14ac:dyDescent="0.25">
      <c r="A89" s="3">
        <v>87</v>
      </c>
      <c r="B89" s="189"/>
      <c r="C89" s="13" t="s">
        <v>99</v>
      </c>
      <c r="D89" s="22">
        <v>822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15"/>
        <v>0</v>
      </c>
      <c r="O89" s="14">
        <f t="shared" si="10"/>
        <v>822</v>
      </c>
    </row>
    <row r="90" spans="1:15" ht="15" customHeight="1" outlineLevel="1" x14ac:dyDescent="0.25">
      <c r="A90" s="3">
        <v>88</v>
      </c>
      <c r="B90" s="189"/>
      <c r="C90" s="13" t="s">
        <v>100</v>
      </c>
      <c r="D90" s="22">
        <v>823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f t="shared" si="15"/>
        <v>0</v>
      </c>
      <c r="O90" s="14">
        <f t="shared" si="10"/>
        <v>823</v>
      </c>
    </row>
    <row r="91" spans="1:15" ht="15" customHeight="1" outlineLevel="1" x14ac:dyDescent="0.25">
      <c r="A91" s="3">
        <v>89</v>
      </c>
      <c r="B91" s="189"/>
      <c r="C91" s="13" t="s">
        <v>101</v>
      </c>
      <c r="D91" s="22">
        <v>824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f t="shared" si="15"/>
        <v>0</v>
      </c>
      <c r="O91" s="14">
        <f t="shared" si="10"/>
        <v>824</v>
      </c>
    </row>
    <row r="92" spans="1:15" ht="15" customHeight="1" outlineLevel="1" x14ac:dyDescent="0.25">
      <c r="A92" s="3">
        <v>90</v>
      </c>
      <c r="B92" s="189"/>
      <c r="C92" s="13" t="s">
        <v>102</v>
      </c>
      <c r="D92" s="22">
        <v>825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f t="shared" si="15"/>
        <v>0</v>
      </c>
      <c r="O92" s="14">
        <f t="shared" si="10"/>
        <v>825</v>
      </c>
    </row>
    <row r="93" spans="1:15" ht="15" customHeight="1" outlineLevel="1" x14ac:dyDescent="0.25">
      <c r="A93" s="3">
        <v>91</v>
      </c>
      <c r="B93" s="189"/>
      <c r="C93" s="13" t="s">
        <v>66</v>
      </c>
      <c r="D93" s="22">
        <v>826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f t="shared" si="15"/>
        <v>0</v>
      </c>
      <c r="O93" s="14">
        <f t="shared" ref="O93:O156" si="16">D93</f>
        <v>826</v>
      </c>
    </row>
    <row r="94" spans="1:15" ht="15" customHeight="1" x14ac:dyDescent="0.25">
      <c r="A94" s="3">
        <v>92</v>
      </c>
      <c r="B94" s="189"/>
      <c r="C94" s="193" t="s">
        <v>103</v>
      </c>
      <c r="D94" s="192"/>
      <c r="E94" s="16">
        <f>SUM(E81:E93)</f>
        <v>0</v>
      </c>
      <c r="F94" s="17">
        <f t="shared" ref="F94:L94" si="17">SUM(F81:F93)</f>
        <v>0</v>
      </c>
      <c r="G94" s="17">
        <f t="shared" si="17"/>
        <v>0</v>
      </c>
      <c r="H94" s="17">
        <f t="shared" si="17"/>
        <v>0</v>
      </c>
      <c r="I94" s="17">
        <f t="shared" si="17"/>
        <v>0</v>
      </c>
      <c r="J94" s="17">
        <f t="shared" si="17"/>
        <v>0</v>
      </c>
      <c r="K94" s="17">
        <f t="shared" si="17"/>
        <v>0</v>
      </c>
      <c r="L94" s="17">
        <f t="shared" si="17"/>
        <v>0</v>
      </c>
      <c r="O94" s="14">
        <f t="shared" si="16"/>
        <v>0</v>
      </c>
    </row>
    <row r="95" spans="1:15" ht="15" customHeight="1" outlineLevel="1" x14ac:dyDescent="0.25">
      <c r="A95" s="3">
        <v>93</v>
      </c>
      <c r="B95" s="189"/>
      <c r="C95" s="13" t="s">
        <v>67</v>
      </c>
      <c r="D95" s="22">
        <v>830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ref="L95:L102" si="18">SUM(E95:K95)</f>
        <v>0</v>
      </c>
      <c r="O95" s="14">
        <f t="shared" si="16"/>
        <v>830</v>
      </c>
    </row>
    <row r="96" spans="1:15" ht="15" customHeight="1" outlineLevel="1" x14ac:dyDescent="0.25">
      <c r="A96" s="3">
        <v>94</v>
      </c>
      <c r="B96" s="189"/>
      <c r="C96" s="13" t="s">
        <v>68</v>
      </c>
      <c r="D96" s="22">
        <v>831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18"/>
        <v>0</v>
      </c>
      <c r="O96" s="14">
        <f t="shared" si="16"/>
        <v>831</v>
      </c>
    </row>
    <row r="97" spans="1:15" ht="15" customHeight="1" outlineLevel="1" x14ac:dyDescent="0.25">
      <c r="A97" s="3">
        <v>95</v>
      </c>
      <c r="B97" s="189"/>
      <c r="C97" s="13" t="s">
        <v>104</v>
      </c>
      <c r="D97" s="22">
        <v>832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f t="shared" si="18"/>
        <v>0</v>
      </c>
      <c r="O97" s="14">
        <f t="shared" si="16"/>
        <v>832</v>
      </c>
    </row>
    <row r="98" spans="1:15" ht="15" customHeight="1" outlineLevel="1" x14ac:dyDescent="0.25">
      <c r="A98" s="3">
        <v>96</v>
      </c>
      <c r="B98" s="189"/>
      <c r="C98" s="13" t="s">
        <v>105</v>
      </c>
      <c r="D98" s="22">
        <v>833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18"/>
        <v>0</v>
      </c>
      <c r="O98" s="14">
        <f t="shared" si="16"/>
        <v>833</v>
      </c>
    </row>
    <row r="99" spans="1:15" ht="15" customHeight="1" outlineLevel="1" x14ac:dyDescent="0.25">
      <c r="A99" s="3">
        <v>97</v>
      </c>
      <c r="B99" s="189"/>
      <c r="C99" s="13" t="s">
        <v>106</v>
      </c>
      <c r="D99" s="22">
        <v>834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f t="shared" si="18"/>
        <v>0</v>
      </c>
      <c r="O99" s="14">
        <f t="shared" si="16"/>
        <v>834</v>
      </c>
    </row>
    <row r="100" spans="1:15" ht="15" customHeight="1" outlineLevel="1" x14ac:dyDescent="0.25">
      <c r="A100" s="3">
        <v>98</v>
      </c>
      <c r="B100" s="189"/>
      <c r="C100" s="13" t="s">
        <v>107</v>
      </c>
      <c r="D100" s="22">
        <v>835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 t="shared" si="18"/>
        <v>0</v>
      </c>
      <c r="O100" s="14">
        <f t="shared" si="16"/>
        <v>835</v>
      </c>
    </row>
    <row r="101" spans="1:15" ht="15" customHeight="1" outlineLevel="1" x14ac:dyDescent="0.25">
      <c r="A101" s="3">
        <v>99</v>
      </c>
      <c r="B101" s="189"/>
      <c r="C101" s="13" t="s">
        <v>108</v>
      </c>
      <c r="D101" s="22">
        <v>836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f t="shared" si="18"/>
        <v>0</v>
      </c>
      <c r="O101" s="14">
        <f t="shared" si="16"/>
        <v>836</v>
      </c>
    </row>
    <row r="102" spans="1:15" ht="15" customHeight="1" outlineLevel="1" x14ac:dyDescent="0.25">
      <c r="A102" s="3">
        <v>100</v>
      </c>
      <c r="B102" s="189"/>
      <c r="C102" s="13" t="s">
        <v>109</v>
      </c>
      <c r="D102" s="22">
        <v>837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18"/>
        <v>0</v>
      </c>
      <c r="O102" s="14">
        <f t="shared" si="16"/>
        <v>837</v>
      </c>
    </row>
    <row r="103" spans="1:15" ht="15" customHeight="1" x14ac:dyDescent="0.25">
      <c r="A103" s="3">
        <v>101</v>
      </c>
      <c r="B103" s="189"/>
      <c r="C103" s="191" t="s">
        <v>110</v>
      </c>
      <c r="D103" s="192"/>
      <c r="E103" s="16">
        <f>SUM(E95:E102)</f>
        <v>0</v>
      </c>
      <c r="F103" s="17">
        <f t="shared" ref="F103:L103" si="19">SUM(F95:F102)</f>
        <v>0</v>
      </c>
      <c r="G103" s="17">
        <f t="shared" si="19"/>
        <v>0</v>
      </c>
      <c r="H103" s="17">
        <f t="shared" si="19"/>
        <v>0</v>
      </c>
      <c r="I103" s="17">
        <f t="shared" si="19"/>
        <v>0</v>
      </c>
      <c r="J103" s="17">
        <f t="shared" si="19"/>
        <v>0</v>
      </c>
      <c r="K103" s="17">
        <f t="shared" si="19"/>
        <v>0</v>
      </c>
      <c r="L103" s="17">
        <f t="shared" si="19"/>
        <v>0</v>
      </c>
      <c r="O103" s="14">
        <f t="shared" si="16"/>
        <v>0</v>
      </c>
    </row>
    <row r="104" spans="1:15" ht="15" customHeight="1" outlineLevel="1" x14ac:dyDescent="0.25">
      <c r="A104" s="3">
        <v>102</v>
      </c>
      <c r="B104" s="189"/>
      <c r="C104" s="24" t="s">
        <v>92</v>
      </c>
      <c r="D104" s="30">
        <v>840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ref="L104:L109" si="20">SUM(E104:K104)</f>
        <v>0</v>
      </c>
      <c r="O104" s="14">
        <f t="shared" si="16"/>
        <v>840</v>
      </c>
    </row>
    <row r="105" spans="1:15" ht="15" customHeight="1" outlineLevel="1" x14ac:dyDescent="0.25">
      <c r="A105" s="3">
        <v>103</v>
      </c>
      <c r="B105" s="189"/>
      <c r="C105" s="25" t="s">
        <v>111</v>
      </c>
      <c r="D105" s="30">
        <v>841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20"/>
        <v>0</v>
      </c>
      <c r="O105" s="14">
        <f t="shared" si="16"/>
        <v>841</v>
      </c>
    </row>
    <row r="106" spans="1:15" ht="15" customHeight="1" outlineLevel="1" x14ac:dyDescent="0.25">
      <c r="A106" s="3">
        <v>104</v>
      </c>
      <c r="B106" s="189"/>
      <c r="C106" s="25" t="s">
        <v>66</v>
      </c>
      <c r="D106" s="30">
        <v>842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20"/>
        <v>0</v>
      </c>
      <c r="O106" s="14">
        <f t="shared" si="16"/>
        <v>842</v>
      </c>
    </row>
    <row r="107" spans="1:15" ht="15" customHeight="1" outlineLevel="1" x14ac:dyDescent="0.25">
      <c r="A107" s="3">
        <v>105</v>
      </c>
      <c r="B107" s="189"/>
      <c r="C107" s="25" t="s">
        <v>112</v>
      </c>
      <c r="D107" s="30">
        <v>842.1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f t="shared" si="20"/>
        <v>0</v>
      </c>
      <c r="O107" s="14">
        <f t="shared" si="16"/>
        <v>842.1</v>
      </c>
    </row>
    <row r="108" spans="1:15" ht="15" customHeight="1" outlineLevel="1" x14ac:dyDescent="0.25">
      <c r="A108" s="3">
        <v>106</v>
      </c>
      <c r="B108" s="189"/>
      <c r="C108" s="31" t="s">
        <v>113</v>
      </c>
      <c r="D108" s="30">
        <v>842.2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20"/>
        <v>0</v>
      </c>
      <c r="O108" s="14">
        <f t="shared" si="16"/>
        <v>842.2</v>
      </c>
    </row>
    <row r="109" spans="1:15" ht="15" customHeight="1" outlineLevel="1" x14ac:dyDescent="0.25">
      <c r="A109" s="3">
        <v>107</v>
      </c>
      <c r="B109" s="189"/>
      <c r="C109" s="31" t="s">
        <v>100</v>
      </c>
      <c r="D109" s="30">
        <v>842.3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20"/>
        <v>0</v>
      </c>
      <c r="O109" s="14">
        <f t="shared" si="16"/>
        <v>842.3</v>
      </c>
    </row>
    <row r="110" spans="1:15" ht="15" customHeight="1" x14ac:dyDescent="0.25">
      <c r="A110" s="3">
        <v>108</v>
      </c>
      <c r="B110" s="189"/>
      <c r="C110" s="191" t="s">
        <v>114</v>
      </c>
      <c r="D110" s="192"/>
      <c r="E110" s="16">
        <f>SUM(E104:E109)</f>
        <v>0</v>
      </c>
      <c r="F110" s="17">
        <f t="shared" ref="F110:L110" si="21">SUM(F104:F109)</f>
        <v>0</v>
      </c>
      <c r="G110" s="17">
        <f t="shared" si="21"/>
        <v>0</v>
      </c>
      <c r="H110" s="17">
        <f t="shared" si="21"/>
        <v>0</v>
      </c>
      <c r="I110" s="17">
        <f t="shared" si="21"/>
        <v>0</v>
      </c>
      <c r="J110" s="17">
        <f t="shared" si="21"/>
        <v>0</v>
      </c>
      <c r="K110" s="17">
        <f t="shared" si="21"/>
        <v>0</v>
      </c>
      <c r="L110" s="17">
        <f t="shared" si="21"/>
        <v>0</v>
      </c>
      <c r="O110" s="14">
        <f t="shared" si="16"/>
        <v>0</v>
      </c>
    </row>
    <row r="111" spans="1:15" ht="15" customHeight="1" outlineLevel="1" x14ac:dyDescent="0.25">
      <c r="A111" s="3">
        <v>109</v>
      </c>
      <c r="B111" s="189"/>
      <c r="C111" s="25" t="s">
        <v>67</v>
      </c>
      <c r="D111" s="30">
        <v>843.1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ref="L111:L119" si="22">SUM(E111:K111)</f>
        <v>0</v>
      </c>
      <c r="O111" s="14">
        <f t="shared" si="16"/>
        <v>843.1</v>
      </c>
    </row>
    <row r="112" spans="1:15" ht="15" customHeight="1" outlineLevel="1" x14ac:dyDescent="0.25">
      <c r="A112" s="3">
        <v>110</v>
      </c>
      <c r="B112" s="189"/>
      <c r="C112" s="25" t="s">
        <v>68</v>
      </c>
      <c r="D112" s="30">
        <v>843.2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22"/>
        <v>0</v>
      </c>
      <c r="O112" s="14">
        <f t="shared" si="16"/>
        <v>843.2</v>
      </c>
    </row>
    <row r="113" spans="1:15" ht="15" customHeight="1" outlineLevel="1" x14ac:dyDescent="0.25">
      <c r="A113" s="3">
        <v>111</v>
      </c>
      <c r="B113" s="189"/>
      <c r="C113" s="25" t="s">
        <v>115</v>
      </c>
      <c r="D113" s="30">
        <v>843.3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f t="shared" si="22"/>
        <v>0</v>
      </c>
      <c r="O113" s="14">
        <f t="shared" si="16"/>
        <v>843.3</v>
      </c>
    </row>
    <row r="114" spans="1:15" ht="15" customHeight="1" outlineLevel="1" x14ac:dyDescent="0.25">
      <c r="A114" s="3">
        <v>112</v>
      </c>
      <c r="B114" s="189"/>
      <c r="C114" s="25" t="s">
        <v>108</v>
      </c>
      <c r="D114" s="30">
        <v>843.4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f t="shared" si="22"/>
        <v>0</v>
      </c>
      <c r="O114" s="14">
        <f t="shared" si="16"/>
        <v>843.4</v>
      </c>
    </row>
    <row r="115" spans="1:15" ht="15" customHeight="1" outlineLevel="1" x14ac:dyDescent="0.25">
      <c r="A115" s="3">
        <v>113</v>
      </c>
      <c r="B115" s="189"/>
      <c r="C115" s="25" t="s">
        <v>116</v>
      </c>
      <c r="D115" s="30">
        <v>843.5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f t="shared" si="22"/>
        <v>0</v>
      </c>
      <c r="O115" s="14">
        <f t="shared" si="16"/>
        <v>843.5</v>
      </c>
    </row>
    <row r="116" spans="1:15" ht="15" customHeight="1" outlineLevel="1" x14ac:dyDescent="0.25">
      <c r="A116" s="3">
        <v>114</v>
      </c>
      <c r="B116" s="189"/>
      <c r="C116" s="25" t="s">
        <v>117</v>
      </c>
      <c r="D116" s="30">
        <v>843.6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f t="shared" si="22"/>
        <v>0</v>
      </c>
      <c r="O116" s="14">
        <f t="shared" si="16"/>
        <v>843.6</v>
      </c>
    </row>
    <row r="117" spans="1:15" ht="15" customHeight="1" outlineLevel="1" x14ac:dyDescent="0.25">
      <c r="A117" s="3">
        <v>115</v>
      </c>
      <c r="B117" s="189"/>
      <c r="C117" s="25" t="s">
        <v>118</v>
      </c>
      <c r="D117" s="30">
        <v>843.7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f t="shared" si="22"/>
        <v>0</v>
      </c>
      <c r="O117" s="14">
        <f t="shared" si="16"/>
        <v>843.7</v>
      </c>
    </row>
    <row r="118" spans="1:15" ht="15" customHeight="1" outlineLevel="1" x14ac:dyDescent="0.25">
      <c r="A118" s="3">
        <v>116</v>
      </c>
      <c r="B118" s="189"/>
      <c r="C118" s="25" t="s">
        <v>119</v>
      </c>
      <c r="D118" s="30">
        <v>843.8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22"/>
        <v>0</v>
      </c>
      <c r="O118" s="14">
        <f t="shared" si="16"/>
        <v>843.8</v>
      </c>
    </row>
    <row r="119" spans="1:15" ht="15" customHeight="1" outlineLevel="1" x14ac:dyDescent="0.25">
      <c r="A119" s="3">
        <v>117</v>
      </c>
      <c r="B119" s="189"/>
      <c r="C119" s="25" t="s">
        <v>109</v>
      </c>
      <c r="D119" s="30">
        <v>843.9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22"/>
        <v>0</v>
      </c>
      <c r="O119" s="14">
        <f t="shared" si="16"/>
        <v>843.9</v>
      </c>
    </row>
    <row r="120" spans="1:15" ht="15" customHeight="1" x14ac:dyDescent="0.25">
      <c r="A120" s="3">
        <v>118</v>
      </c>
      <c r="B120" s="189"/>
      <c r="C120" s="191" t="s">
        <v>120</v>
      </c>
      <c r="D120" s="192"/>
      <c r="E120" s="16">
        <f>SUM(E111:E119)</f>
        <v>0</v>
      </c>
      <c r="F120" s="17">
        <f t="shared" ref="F120:L120" si="23">SUM(F111:F119)</f>
        <v>0</v>
      </c>
      <c r="G120" s="17">
        <f t="shared" si="23"/>
        <v>0</v>
      </c>
      <c r="H120" s="17">
        <f t="shared" si="23"/>
        <v>0</v>
      </c>
      <c r="I120" s="17">
        <f t="shared" si="23"/>
        <v>0</v>
      </c>
      <c r="J120" s="17">
        <f t="shared" si="23"/>
        <v>0</v>
      </c>
      <c r="K120" s="17">
        <f t="shared" si="23"/>
        <v>0</v>
      </c>
      <c r="L120" s="17">
        <f t="shared" si="23"/>
        <v>0</v>
      </c>
      <c r="O120" s="14">
        <f t="shared" si="16"/>
        <v>0</v>
      </c>
    </row>
    <row r="121" spans="1:15" ht="15" customHeight="1" x14ac:dyDescent="0.25">
      <c r="A121" s="3">
        <v>119</v>
      </c>
      <c r="B121" s="190" t="s">
        <v>121</v>
      </c>
      <c r="C121" s="190"/>
      <c r="D121" s="190"/>
      <c r="E121" s="16">
        <f>SUM(E120,E110,E103,E94)</f>
        <v>0</v>
      </c>
      <c r="F121" s="17">
        <f t="shared" ref="F121:L121" si="24">SUM(F120,F110,F103,F94)</f>
        <v>0</v>
      </c>
      <c r="G121" s="17">
        <f t="shared" si="24"/>
        <v>0</v>
      </c>
      <c r="H121" s="17">
        <f t="shared" si="24"/>
        <v>0</v>
      </c>
      <c r="I121" s="17">
        <f t="shared" si="24"/>
        <v>0</v>
      </c>
      <c r="J121" s="17">
        <f t="shared" si="24"/>
        <v>0</v>
      </c>
      <c r="K121" s="17">
        <f t="shared" si="24"/>
        <v>0</v>
      </c>
      <c r="L121" s="17">
        <f t="shared" si="24"/>
        <v>0</v>
      </c>
      <c r="O121" s="14">
        <f t="shared" si="16"/>
        <v>0</v>
      </c>
    </row>
    <row r="122" spans="1:15" ht="15" customHeight="1" outlineLevel="1" x14ac:dyDescent="0.25">
      <c r="A122" s="3">
        <v>120</v>
      </c>
      <c r="B122" s="168" t="s">
        <v>122</v>
      </c>
      <c r="C122" s="24" t="s">
        <v>92</v>
      </c>
      <c r="D122" s="32">
        <v>850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f t="shared" ref="L122:L132" si="25">SUM(E122:K122)</f>
        <v>0</v>
      </c>
      <c r="O122" s="14">
        <f t="shared" si="16"/>
        <v>850</v>
      </c>
    </row>
    <row r="123" spans="1:15" ht="15" customHeight="1" outlineLevel="1" x14ac:dyDescent="0.25">
      <c r="A123" s="3">
        <v>121</v>
      </c>
      <c r="B123" s="169"/>
      <c r="C123" s="31" t="s">
        <v>123</v>
      </c>
      <c r="D123" s="28">
        <v>851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f t="shared" si="25"/>
        <v>0</v>
      </c>
      <c r="O123" s="14">
        <f t="shared" si="16"/>
        <v>851</v>
      </c>
    </row>
    <row r="124" spans="1:15" ht="15" customHeight="1" outlineLevel="1" x14ac:dyDescent="0.25">
      <c r="A124" s="3">
        <v>122</v>
      </c>
      <c r="B124" s="169"/>
      <c r="C124" s="31" t="s">
        <v>124</v>
      </c>
      <c r="D124" s="28">
        <v>852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 t="shared" si="25"/>
        <v>0</v>
      </c>
      <c r="O124" s="14">
        <f t="shared" si="16"/>
        <v>852</v>
      </c>
    </row>
    <row r="125" spans="1:15" ht="15" customHeight="1" outlineLevel="1" x14ac:dyDescent="0.25">
      <c r="A125" s="3">
        <v>123</v>
      </c>
      <c r="B125" s="169"/>
      <c r="C125" s="31" t="s">
        <v>125</v>
      </c>
      <c r="D125" s="28">
        <v>853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25"/>
        <v>0</v>
      </c>
      <c r="O125" s="14">
        <f t="shared" si="16"/>
        <v>853</v>
      </c>
    </row>
    <row r="126" spans="1:15" ht="15" customHeight="1" outlineLevel="1" x14ac:dyDescent="0.25">
      <c r="A126" s="3">
        <v>124</v>
      </c>
      <c r="B126" s="169"/>
      <c r="C126" s="31" t="s">
        <v>126</v>
      </c>
      <c r="D126" s="28">
        <v>854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f t="shared" si="25"/>
        <v>0</v>
      </c>
      <c r="O126" s="14">
        <f t="shared" si="16"/>
        <v>854</v>
      </c>
    </row>
    <row r="127" spans="1:15" ht="15" customHeight="1" outlineLevel="1" x14ac:dyDescent="0.25">
      <c r="A127" s="3">
        <v>125</v>
      </c>
      <c r="B127" s="169"/>
      <c r="C127" s="31" t="s">
        <v>127</v>
      </c>
      <c r="D127" s="28">
        <v>855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f t="shared" si="25"/>
        <v>0</v>
      </c>
      <c r="O127" s="14">
        <f t="shared" si="16"/>
        <v>855</v>
      </c>
    </row>
    <row r="128" spans="1:15" ht="15" customHeight="1" outlineLevel="1" x14ac:dyDescent="0.25">
      <c r="A128" s="3">
        <v>126</v>
      </c>
      <c r="B128" s="169"/>
      <c r="C128" s="31" t="s">
        <v>128</v>
      </c>
      <c r="D128" s="28">
        <v>856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f t="shared" si="25"/>
        <v>0</v>
      </c>
      <c r="O128" s="14">
        <f t="shared" si="16"/>
        <v>856</v>
      </c>
    </row>
    <row r="129" spans="1:15" ht="15" customHeight="1" outlineLevel="1" x14ac:dyDescent="0.25">
      <c r="A129" s="3">
        <v>127</v>
      </c>
      <c r="B129" s="169"/>
      <c r="C129" s="31" t="s">
        <v>98</v>
      </c>
      <c r="D129" s="28">
        <v>857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25"/>
        <v>0</v>
      </c>
      <c r="O129" s="14">
        <f t="shared" si="16"/>
        <v>857</v>
      </c>
    </row>
    <row r="130" spans="1:15" ht="15" customHeight="1" outlineLevel="1" x14ac:dyDescent="0.25">
      <c r="A130" s="3">
        <v>128</v>
      </c>
      <c r="B130" s="169"/>
      <c r="C130" s="31" t="s">
        <v>129</v>
      </c>
      <c r="D130" s="28">
        <v>858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f t="shared" si="25"/>
        <v>0</v>
      </c>
      <c r="O130" s="14">
        <f t="shared" si="16"/>
        <v>858</v>
      </c>
    </row>
    <row r="131" spans="1:15" ht="15" customHeight="1" outlineLevel="1" x14ac:dyDescent="0.25">
      <c r="A131" s="3">
        <v>129</v>
      </c>
      <c r="B131" s="169"/>
      <c r="C131" s="31" t="s">
        <v>101</v>
      </c>
      <c r="D131" s="28">
        <v>859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f t="shared" si="25"/>
        <v>0</v>
      </c>
      <c r="O131" s="14">
        <f t="shared" si="16"/>
        <v>859</v>
      </c>
    </row>
    <row r="132" spans="1:15" ht="15" customHeight="1" outlineLevel="1" x14ac:dyDescent="0.25">
      <c r="A132" s="3">
        <v>130</v>
      </c>
      <c r="B132" s="169"/>
      <c r="C132" s="31" t="s">
        <v>66</v>
      </c>
      <c r="D132" s="28">
        <v>860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25"/>
        <v>0</v>
      </c>
      <c r="O132" s="14">
        <f t="shared" si="16"/>
        <v>860</v>
      </c>
    </row>
    <row r="133" spans="1:15" ht="15" customHeight="1" x14ac:dyDescent="0.25">
      <c r="A133" s="3">
        <v>131</v>
      </c>
      <c r="B133" s="169"/>
      <c r="C133" s="191" t="s">
        <v>130</v>
      </c>
      <c r="D133" s="192"/>
      <c r="E133" s="16">
        <f>SUM(E122:E132)</f>
        <v>0</v>
      </c>
      <c r="F133" s="17">
        <f t="shared" ref="F133:L133" si="26">SUM(F122:F132)</f>
        <v>0</v>
      </c>
      <c r="G133" s="17">
        <f t="shared" si="26"/>
        <v>0</v>
      </c>
      <c r="H133" s="17">
        <f t="shared" si="26"/>
        <v>0</v>
      </c>
      <c r="I133" s="17">
        <f t="shared" si="26"/>
        <v>0</v>
      </c>
      <c r="J133" s="17">
        <f t="shared" si="26"/>
        <v>0</v>
      </c>
      <c r="K133" s="17">
        <f t="shared" si="26"/>
        <v>0</v>
      </c>
      <c r="L133" s="17">
        <f t="shared" si="26"/>
        <v>0</v>
      </c>
      <c r="O133" s="14">
        <f t="shared" si="16"/>
        <v>0</v>
      </c>
    </row>
    <row r="134" spans="1:15" ht="15" customHeight="1" outlineLevel="1" x14ac:dyDescent="0.25">
      <c r="A134" s="3">
        <v>132</v>
      </c>
      <c r="B134" s="169"/>
      <c r="C134" s="24" t="s">
        <v>67</v>
      </c>
      <c r="D134" s="32">
        <v>861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ref="L134:L141" si="27">SUM(E134:K134)</f>
        <v>0</v>
      </c>
      <c r="O134" s="14">
        <f t="shared" si="16"/>
        <v>861</v>
      </c>
    </row>
    <row r="135" spans="1:15" ht="15" customHeight="1" outlineLevel="1" x14ac:dyDescent="0.25">
      <c r="A135" s="3">
        <v>133</v>
      </c>
      <c r="B135" s="169"/>
      <c r="C135" s="31" t="s">
        <v>68</v>
      </c>
      <c r="D135" s="28">
        <v>862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27"/>
        <v>0</v>
      </c>
      <c r="O135" s="14">
        <f t="shared" si="16"/>
        <v>862</v>
      </c>
    </row>
    <row r="136" spans="1:15" ht="15" customHeight="1" outlineLevel="1" x14ac:dyDescent="0.25">
      <c r="A136" s="3">
        <v>134</v>
      </c>
      <c r="B136" s="169"/>
      <c r="C136" s="31" t="s">
        <v>131</v>
      </c>
      <c r="D136" s="28">
        <v>863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f t="shared" si="27"/>
        <v>0</v>
      </c>
      <c r="O136" s="14">
        <f t="shared" si="16"/>
        <v>863</v>
      </c>
    </row>
    <row r="137" spans="1:15" ht="15" customHeight="1" outlineLevel="1" x14ac:dyDescent="0.25">
      <c r="A137" s="3">
        <v>135</v>
      </c>
      <c r="B137" s="169"/>
      <c r="C137" s="31" t="s">
        <v>106</v>
      </c>
      <c r="D137" s="28">
        <v>864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27"/>
        <v>0</v>
      </c>
      <c r="O137" s="14">
        <f t="shared" si="16"/>
        <v>864</v>
      </c>
    </row>
    <row r="138" spans="1:15" ht="15" customHeight="1" outlineLevel="1" x14ac:dyDescent="0.25">
      <c r="A138" s="3">
        <v>136</v>
      </c>
      <c r="B138" s="169"/>
      <c r="C138" s="31" t="s">
        <v>107</v>
      </c>
      <c r="D138" s="28">
        <v>865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27"/>
        <v>0</v>
      </c>
      <c r="O138" s="14">
        <f t="shared" si="16"/>
        <v>865</v>
      </c>
    </row>
    <row r="139" spans="1:15" ht="15" customHeight="1" outlineLevel="1" x14ac:dyDescent="0.25">
      <c r="A139" s="3">
        <v>137</v>
      </c>
      <c r="B139" s="169"/>
      <c r="C139" s="31" t="s">
        <v>132</v>
      </c>
      <c r="D139" s="28">
        <v>866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27"/>
        <v>0</v>
      </c>
      <c r="O139" s="14">
        <f t="shared" si="16"/>
        <v>866</v>
      </c>
    </row>
    <row r="140" spans="1:15" ht="15" customHeight="1" outlineLevel="1" x14ac:dyDescent="0.25">
      <c r="A140" s="3">
        <v>138</v>
      </c>
      <c r="B140" s="169"/>
      <c r="C140" s="31" t="s">
        <v>109</v>
      </c>
      <c r="D140" s="28">
        <v>867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27"/>
        <v>0</v>
      </c>
      <c r="O140" s="14">
        <f t="shared" si="16"/>
        <v>867</v>
      </c>
    </row>
    <row r="141" spans="1:15" ht="15" customHeight="1" outlineLevel="1" x14ac:dyDescent="0.25">
      <c r="A141" s="3">
        <v>139</v>
      </c>
      <c r="B141" s="169"/>
      <c r="C141" s="31" t="s">
        <v>92</v>
      </c>
      <c r="D141" s="28">
        <v>870</v>
      </c>
      <c r="E141" s="12">
        <v>1221841.0255465242</v>
      </c>
      <c r="F141" s="12">
        <v>574267.46235240193</v>
      </c>
      <c r="G141" s="12">
        <v>63682.853065769181</v>
      </c>
      <c r="H141" s="12">
        <v>63705.638551593933</v>
      </c>
      <c r="I141" s="12">
        <v>4035.2944643792516</v>
      </c>
      <c r="J141" s="12">
        <v>740541.37705749273</v>
      </c>
      <c r="K141" s="12">
        <v>107397.94644501472</v>
      </c>
      <c r="L141" s="12">
        <f t="shared" si="27"/>
        <v>2775471.5974831763</v>
      </c>
      <c r="O141" s="14">
        <f t="shared" si="16"/>
        <v>870</v>
      </c>
    </row>
    <row r="142" spans="1:15" ht="15" customHeight="1" x14ac:dyDescent="0.25">
      <c r="A142" s="3">
        <v>140</v>
      </c>
      <c r="B142" s="182"/>
      <c r="C142" s="191" t="s">
        <v>133</v>
      </c>
      <c r="D142" s="192"/>
      <c r="E142" s="16">
        <f>SUM(E134:E141)</f>
        <v>1221841.0255465242</v>
      </c>
      <c r="F142" s="17">
        <f t="shared" ref="F142:L142" si="28">SUM(F134:F141)</f>
        <v>574267.46235240193</v>
      </c>
      <c r="G142" s="17">
        <f t="shared" si="28"/>
        <v>63682.853065769181</v>
      </c>
      <c r="H142" s="17">
        <f t="shared" si="28"/>
        <v>63705.638551593933</v>
      </c>
      <c r="I142" s="17">
        <f t="shared" si="28"/>
        <v>4035.2944643792516</v>
      </c>
      <c r="J142" s="17">
        <f t="shared" si="28"/>
        <v>740541.37705749273</v>
      </c>
      <c r="K142" s="17">
        <f t="shared" si="28"/>
        <v>107397.94644501472</v>
      </c>
      <c r="L142" s="17">
        <f t="shared" si="28"/>
        <v>2775471.5974831763</v>
      </c>
      <c r="O142" s="14">
        <f t="shared" si="16"/>
        <v>0</v>
      </c>
    </row>
    <row r="143" spans="1:15" ht="15" customHeight="1" x14ac:dyDescent="0.25">
      <c r="A143" s="3">
        <v>141</v>
      </c>
      <c r="B143" s="190" t="s">
        <v>134</v>
      </c>
      <c r="C143" s="190"/>
      <c r="D143" s="190"/>
      <c r="E143" s="16">
        <f>SUM(E142,E133)</f>
        <v>1221841.0255465242</v>
      </c>
      <c r="F143" s="17">
        <f t="shared" ref="F143:L143" si="29">SUM(F142,F133)</f>
        <v>574267.46235240193</v>
      </c>
      <c r="G143" s="17">
        <f t="shared" si="29"/>
        <v>63682.853065769181</v>
      </c>
      <c r="H143" s="17">
        <f t="shared" si="29"/>
        <v>63705.638551593933</v>
      </c>
      <c r="I143" s="17">
        <f t="shared" si="29"/>
        <v>4035.2944643792516</v>
      </c>
      <c r="J143" s="17">
        <f t="shared" si="29"/>
        <v>740541.37705749273</v>
      </c>
      <c r="K143" s="17">
        <f t="shared" si="29"/>
        <v>107397.94644501472</v>
      </c>
      <c r="L143" s="17">
        <f t="shared" si="29"/>
        <v>2775471.5974831763</v>
      </c>
      <c r="O143" s="14">
        <f t="shared" si="16"/>
        <v>0</v>
      </c>
    </row>
    <row r="144" spans="1:15" ht="15" customHeight="1" outlineLevel="1" x14ac:dyDescent="0.25">
      <c r="A144" s="3">
        <v>142</v>
      </c>
      <c r="B144" s="168" t="s">
        <v>135</v>
      </c>
      <c r="C144" s="13" t="s">
        <v>136</v>
      </c>
      <c r="D144" s="22">
        <v>871</v>
      </c>
      <c r="E144" s="12">
        <v>74987.49390832994</v>
      </c>
      <c r="F144" s="12">
        <v>53060.988855856755</v>
      </c>
      <c r="G144" s="12">
        <v>7027.0548627298604</v>
      </c>
      <c r="H144" s="12">
        <v>9632.8912435214279</v>
      </c>
      <c r="I144" s="12">
        <v>1210.7570224798453</v>
      </c>
      <c r="J144" s="12">
        <v>63305.85387769853</v>
      </c>
      <c r="K144" s="12">
        <v>13517.752090802795</v>
      </c>
      <c r="L144" s="12">
        <f t="shared" ref="L144:L154" si="30">SUM(E144:K144)</f>
        <v>222742.79186141913</v>
      </c>
      <c r="O144" s="14">
        <f t="shared" si="16"/>
        <v>871</v>
      </c>
    </row>
    <row r="145" spans="1:15" ht="15" customHeight="1" outlineLevel="1" x14ac:dyDescent="0.25">
      <c r="A145" s="3">
        <v>143</v>
      </c>
      <c r="B145" s="169"/>
      <c r="C145" s="13" t="s">
        <v>125</v>
      </c>
      <c r="D145" s="22">
        <v>872</v>
      </c>
      <c r="E145" s="12">
        <v>13915.4322207322</v>
      </c>
      <c r="F145" s="12">
        <v>9546.5911534951683</v>
      </c>
      <c r="G145" s="12">
        <v>1037.37242960821</v>
      </c>
      <c r="H145" s="12">
        <v>1304.1300867019713</v>
      </c>
      <c r="I145" s="12">
        <v>128.86123168310294</v>
      </c>
      <c r="J145" s="12">
        <v>39847.619360318626</v>
      </c>
      <c r="K145" s="12">
        <v>9357.2565995449713</v>
      </c>
      <c r="L145" s="12">
        <f t="shared" si="30"/>
        <v>75137.263082084246</v>
      </c>
      <c r="O145" s="14">
        <f t="shared" si="16"/>
        <v>872</v>
      </c>
    </row>
    <row r="146" spans="1:15" ht="15" customHeight="1" outlineLevel="1" x14ac:dyDescent="0.25">
      <c r="A146" s="3">
        <v>144</v>
      </c>
      <c r="B146" s="169"/>
      <c r="C146" s="13" t="s">
        <v>137</v>
      </c>
      <c r="D146" s="22">
        <v>873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f t="shared" si="30"/>
        <v>0</v>
      </c>
      <c r="O146" s="14">
        <f t="shared" si="16"/>
        <v>873</v>
      </c>
    </row>
    <row r="147" spans="1:15" ht="15" customHeight="1" outlineLevel="1" x14ac:dyDescent="0.25">
      <c r="A147" s="3">
        <v>145</v>
      </c>
      <c r="B147" s="169"/>
      <c r="C147" s="13" t="s">
        <v>138</v>
      </c>
      <c r="D147" s="22">
        <v>874</v>
      </c>
      <c r="E147" s="12">
        <v>1654674.0001995945</v>
      </c>
      <c r="F147" s="12">
        <v>665271.4418308133</v>
      </c>
      <c r="G147" s="12">
        <v>65011.252450675223</v>
      </c>
      <c r="H147" s="12">
        <v>79677.395292500296</v>
      </c>
      <c r="I147" s="12">
        <v>4360.4938849267555</v>
      </c>
      <c r="J147" s="12">
        <v>860788.52449047321</v>
      </c>
      <c r="K147" s="12">
        <v>55736.108433922906</v>
      </c>
      <c r="L147" s="12">
        <f t="shared" si="30"/>
        <v>3385519.2165829064</v>
      </c>
      <c r="O147" s="14">
        <f t="shared" si="16"/>
        <v>874</v>
      </c>
    </row>
    <row r="148" spans="1:15" ht="15" customHeight="1" outlineLevel="1" x14ac:dyDescent="0.25">
      <c r="A148" s="3">
        <v>146</v>
      </c>
      <c r="B148" s="169"/>
      <c r="C148" s="13" t="s">
        <v>139</v>
      </c>
      <c r="D148" s="22">
        <v>875</v>
      </c>
      <c r="E148" s="12">
        <v>113397.14466844779</v>
      </c>
      <c r="F148" s="12">
        <v>77795.368548491533</v>
      </c>
      <c r="G148" s="12">
        <v>8453.5693616530461</v>
      </c>
      <c r="H148" s="12">
        <v>10627.383020693367</v>
      </c>
      <c r="I148" s="12">
        <v>1050.0928393408044</v>
      </c>
      <c r="J148" s="12">
        <v>324719.07344445621</v>
      </c>
      <c r="K148" s="12">
        <v>76252.477356578776</v>
      </c>
      <c r="L148" s="12">
        <f t="shared" si="30"/>
        <v>612295.10923966148</v>
      </c>
      <c r="O148" s="14">
        <f t="shared" si="16"/>
        <v>875</v>
      </c>
    </row>
    <row r="149" spans="1:15" ht="15" customHeight="1" outlineLevel="1" x14ac:dyDescent="0.25">
      <c r="A149" s="3">
        <v>147</v>
      </c>
      <c r="B149" s="169"/>
      <c r="C149" s="13" t="s">
        <v>140</v>
      </c>
      <c r="D149" s="22">
        <v>876</v>
      </c>
      <c r="E149" s="12">
        <v>0</v>
      </c>
      <c r="F149" s="12">
        <v>241013.44261004741</v>
      </c>
      <c r="G149" s="12">
        <v>46838.691083340222</v>
      </c>
      <c r="H149" s="12">
        <v>14186.232086599106</v>
      </c>
      <c r="I149" s="12">
        <v>927.69959070619768</v>
      </c>
      <c r="J149" s="12">
        <v>180929.07621123508</v>
      </c>
      <c r="K149" s="12">
        <v>141956.9060522271</v>
      </c>
      <c r="L149" s="12">
        <f t="shared" si="30"/>
        <v>625852.04763415514</v>
      </c>
      <c r="O149" s="14">
        <f t="shared" si="16"/>
        <v>876</v>
      </c>
    </row>
    <row r="150" spans="1:15" ht="15" customHeight="1" outlineLevel="1" x14ac:dyDescent="0.25">
      <c r="A150" s="3">
        <v>148</v>
      </c>
      <c r="B150" s="169"/>
      <c r="C150" s="13" t="s">
        <v>141</v>
      </c>
      <c r="D150" s="22">
        <v>877</v>
      </c>
      <c r="E150" s="12">
        <v>29050.649608328255</v>
      </c>
      <c r="F150" s="12">
        <v>20029.015490151483</v>
      </c>
      <c r="G150" s="12">
        <v>2253.6932165926846</v>
      </c>
      <c r="H150" s="12">
        <v>2882.1582808797916</v>
      </c>
      <c r="I150" s="12">
        <v>157.86893322685864</v>
      </c>
      <c r="J150" s="12">
        <v>31346.741632935296</v>
      </c>
      <c r="K150" s="12">
        <v>2029.2771334181593</v>
      </c>
      <c r="L150" s="12">
        <f t="shared" si="30"/>
        <v>87749.404295532528</v>
      </c>
      <c r="O150" s="14">
        <f t="shared" si="16"/>
        <v>877</v>
      </c>
    </row>
    <row r="151" spans="1:15" ht="15" customHeight="1" outlineLevel="1" x14ac:dyDescent="0.25">
      <c r="A151" s="3">
        <v>149</v>
      </c>
      <c r="B151" s="169"/>
      <c r="C151" s="13" t="s">
        <v>142</v>
      </c>
      <c r="D151" s="22">
        <v>878</v>
      </c>
      <c r="E151" s="12">
        <v>-122438.75213016965</v>
      </c>
      <c r="F151" s="12">
        <v>-48045.577071708081</v>
      </c>
      <c r="G151" s="12">
        <v>-5047.3449577709707</v>
      </c>
      <c r="H151" s="12">
        <v>-3214.0079803194112</v>
      </c>
      <c r="I151" s="12">
        <v>-327.45109221565792</v>
      </c>
      <c r="J151" s="12">
        <v>-8661.5337623057057</v>
      </c>
      <c r="K151" s="12">
        <v>-583.73678296288062</v>
      </c>
      <c r="L151" s="12">
        <f t="shared" si="30"/>
        <v>-188318.40377745239</v>
      </c>
      <c r="O151" s="14">
        <f t="shared" si="16"/>
        <v>878</v>
      </c>
    </row>
    <row r="152" spans="1:15" ht="15" customHeight="1" outlineLevel="1" x14ac:dyDescent="0.25">
      <c r="A152" s="3">
        <v>150</v>
      </c>
      <c r="B152" s="169"/>
      <c r="C152" s="13" t="s">
        <v>143</v>
      </c>
      <c r="D152" s="22">
        <v>879</v>
      </c>
      <c r="E152" s="12">
        <v>279156.14086074353</v>
      </c>
      <c r="F152" s="12">
        <v>98893.556420329944</v>
      </c>
      <c r="G152" s="12">
        <v>10142.514977059192</v>
      </c>
      <c r="H152" s="12">
        <v>6720.8622440504605</v>
      </c>
      <c r="I152" s="12">
        <v>694.52758631626421</v>
      </c>
      <c r="J152" s="12">
        <v>18149.085638858869</v>
      </c>
      <c r="K152" s="12">
        <v>1128.5762392858837</v>
      </c>
      <c r="L152" s="12">
        <f t="shared" si="30"/>
        <v>414885.26396664418</v>
      </c>
      <c r="O152" s="14">
        <f t="shared" si="16"/>
        <v>879</v>
      </c>
    </row>
    <row r="153" spans="1:15" ht="15" customHeight="1" outlineLevel="1" x14ac:dyDescent="0.25">
      <c r="A153" s="3">
        <v>151</v>
      </c>
      <c r="B153" s="169"/>
      <c r="C153" s="13" t="s">
        <v>101</v>
      </c>
      <c r="D153" s="22">
        <v>880</v>
      </c>
      <c r="E153" s="12">
        <v>2743911.6613321849</v>
      </c>
      <c r="F153" s="12">
        <v>1138068.8543844903</v>
      </c>
      <c r="G153" s="12">
        <v>114860.99017237853</v>
      </c>
      <c r="H153" s="12">
        <v>128327.99389712639</v>
      </c>
      <c r="I153" s="12">
        <v>7660.2662098546407</v>
      </c>
      <c r="J153" s="12">
        <v>1400902.1617659284</v>
      </c>
      <c r="K153" s="12">
        <v>125833.32200761665</v>
      </c>
      <c r="L153" s="12">
        <f t="shared" si="30"/>
        <v>5659565.2497695806</v>
      </c>
      <c r="O153" s="14">
        <f t="shared" si="16"/>
        <v>880</v>
      </c>
    </row>
    <row r="154" spans="1:15" ht="15" customHeight="1" outlineLevel="1" x14ac:dyDescent="0.25">
      <c r="A154" s="3">
        <v>152</v>
      </c>
      <c r="B154" s="169"/>
      <c r="C154" s="13" t="s">
        <v>66</v>
      </c>
      <c r="D154" s="22">
        <v>881</v>
      </c>
      <c r="E154" s="12">
        <v>106767.4791883264</v>
      </c>
      <c r="F154" s="12">
        <v>44283.037401570487</v>
      </c>
      <c r="G154" s="12">
        <v>4469.3196762121815</v>
      </c>
      <c r="H154" s="12">
        <v>4993.3300006601085</v>
      </c>
      <c r="I154" s="12">
        <v>298.06619675963481</v>
      </c>
      <c r="J154" s="12">
        <v>54510.061132437389</v>
      </c>
      <c r="K154" s="12">
        <v>4896.2606114380014</v>
      </c>
      <c r="L154" s="12">
        <f t="shared" si="30"/>
        <v>220217.55420740417</v>
      </c>
      <c r="O154" s="14">
        <f t="shared" si="16"/>
        <v>881</v>
      </c>
    </row>
    <row r="155" spans="1:15" ht="15" customHeight="1" x14ac:dyDescent="0.25">
      <c r="A155" s="3">
        <v>153</v>
      </c>
      <c r="B155" s="169"/>
      <c r="C155" s="193" t="s">
        <v>144</v>
      </c>
      <c r="D155" s="192"/>
      <c r="E155" s="16">
        <f>SUM(E144:E154)</f>
        <v>4893421.2498565186</v>
      </c>
      <c r="F155" s="17">
        <f t="shared" ref="F155:L155" si="31">SUM(F144:F154)</f>
        <v>2299916.7196235382</v>
      </c>
      <c r="G155" s="17">
        <f t="shared" si="31"/>
        <v>255047.11327247819</v>
      </c>
      <c r="H155" s="17">
        <f t="shared" si="31"/>
        <v>255138.36817241352</v>
      </c>
      <c r="I155" s="17">
        <f t="shared" si="31"/>
        <v>16161.182403078446</v>
      </c>
      <c r="J155" s="17">
        <f t="shared" si="31"/>
        <v>2965836.663792036</v>
      </c>
      <c r="K155" s="17">
        <f t="shared" si="31"/>
        <v>430124.19974187238</v>
      </c>
      <c r="L155" s="17">
        <f t="shared" si="31"/>
        <v>11115645.496861937</v>
      </c>
      <c r="O155" s="14">
        <f t="shared" si="16"/>
        <v>0</v>
      </c>
    </row>
    <row r="156" spans="1:15" ht="15" customHeight="1" outlineLevel="1" x14ac:dyDescent="0.25">
      <c r="A156" s="3">
        <v>154</v>
      </c>
      <c r="B156" s="169"/>
      <c r="C156" s="13" t="s">
        <v>67</v>
      </c>
      <c r="D156" s="22">
        <v>885</v>
      </c>
      <c r="E156" s="12">
        <v>487593.3749816913</v>
      </c>
      <c r="F156" s="12">
        <v>239132.09237548668</v>
      </c>
      <c r="G156" s="12">
        <v>26230.761675518268</v>
      </c>
      <c r="H156" s="12">
        <v>26721.883981934065</v>
      </c>
      <c r="I156" s="12">
        <v>1699.7596247825959</v>
      </c>
      <c r="J156" s="12">
        <v>303091.86844646151</v>
      </c>
      <c r="K156" s="12">
        <v>38240.311450416419</v>
      </c>
      <c r="L156" s="12">
        <f t="shared" ref="L156:L165" si="32">SUM(E156:K156)</f>
        <v>1122710.0525362908</v>
      </c>
      <c r="O156" s="14">
        <f t="shared" si="16"/>
        <v>885</v>
      </c>
    </row>
    <row r="157" spans="1:15" ht="15" customHeight="1" outlineLevel="1" x14ac:dyDescent="0.25">
      <c r="A157" s="3">
        <v>155</v>
      </c>
      <c r="B157" s="169"/>
      <c r="C157" s="13" t="s">
        <v>68</v>
      </c>
      <c r="D157" s="22">
        <v>886</v>
      </c>
      <c r="E157" s="12">
        <v>2550.5704914100997</v>
      </c>
      <c r="F157" s="12">
        <v>1057.8783851141511</v>
      </c>
      <c r="G157" s="12">
        <v>106.76766904572281</v>
      </c>
      <c r="H157" s="12">
        <v>119.28576239110967</v>
      </c>
      <c r="I157" s="12">
        <v>7.1205094633823958</v>
      </c>
      <c r="J157" s="12">
        <v>1302.1919639417383</v>
      </c>
      <c r="K157" s="12">
        <v>116.96686976901825</v>
      </c>
      <c r="L157" s="12">
        <f t="shared" si="32"/>
        <v>5260.7816511352221</v>
      </c>
      <c r="O157" s="14">
        <f t="shared" ref="O157:O194" si="33">D157</f>
        <v>886</v>
      </c>
    </row>
    <row r="158" spans="1:15" ht="15" customHeight="1" outlineLevel="1" x14ac:dyDescent="0.25">
      <c r="A158" s="3">
        <v>156</v>
      </c>
      <c r="B158" s="169"/>
      <c r="C158" s="13" t="s">
        <v>131</v>
      </c>
      <c r="D158" s="22">
        <v>887</v>
      </c>
      <c r="E158" s="12">
        <v>1592370.625551129</v>
      </c>
      <c r="F158" s="12">
        <v>1097862.4008491186</v>
      </c>
      <c r="G158" s="12">
        <v>123533.03370115394</v>
      </c>
      <c r="H158" s="12">
        <v>157981.46501158481</v>
      </c>
      <c r="I158" s="12">
        <v>8653.3642223778315</v>
      </c>
      <c r="J158" s="12">
        <v>1718227.6904650338</v>
      </c>
      <c r="K158" s="12">
        <v>111231.98076201737</v>
      </c>
      <c r="L158" s="12">
        <f t="shared" si="32"/>
        <v>4809860.560562415</v>
      </c>
      <c r="O158" s="14">
        <f t="shared" si="33"/>
        <v>887</v>
      </c>
    </row>
    <row r="159" spans="1:15" ht="15" customHeight="1" outlineLevel="1" x14ac:dyDescent="0.25">
      <c r="A159" s="3">
        <v>157</v>
      </c>
      <c r="B159" s="169"/>
      <c r="C159" s="13" t="s">
        <v>106</v>
      </c>
      <c r="D159" s="22">
        <v>888</v>
      </c>
      <c r="E159" s="12">
        <v>89701.893888700695</v>
      </c>
      <c r="F159" s="12">
        <v>61539.39691314692</v>
      </c>
      <c r="G159" s="12">
        <v>6687.1276527897144</v>
      </c>
      <c r="H159" s="12">
        <v>8406.7053612688196</v>
      </c>
      <c r="I159" s="12">
        <v>830.66744513931894</v>
      </c>
      <c r="J159" s="12">
        <v>256866.39601831636</v>
      </c>
      <c r="K159" s="12">
        <v>60318.905318024088</v>
      </c>
      <c r="L159" s="12">
        <f t="shared" si="32"/>
        <v>484351.09259738598</v>
      </c>
      <c r="O159" s="14">
        <f t="shared" si="33"/>
        <v>888</v>
      </c>
    </row>
    <row r="160" spans="1:15" ht="15" customHeight="1" outlineLevel="1" x14ac:dyDescent="0.25">
      <c r="A160" s="3">
        <v>158</v>
      </c>
      <c r="B160" s="169"/>
      <c r="C160" s="13" t="s">
        <v>145</v>
      </c>
      <c r="D160" s="22">
        <v>889</v>
      </c>
      <c r="E160" s="12">
        <v>55544.081220042681</v>
      </c>
      <c r="F160" s="12">
        <v>38105.65320524235</v>
      </c>
      <c r="G160" s="12">
        <v>4140.7192799764571</v>
      </c>
      <c r="H160" s="12">
        <v>5205.4946126182294</v>
      </c>
      <c r="I160" s="12">
        <v>514.3554727719694</v>
      </c>
      <c r="J160" s="12">
        <v>159053.58677090547</v>
      </c>
      <c r="K160" s="12">
        <v>37349.915713545743</v>
      </c>
      <c r="L160" s="12">
        <f t="shared" si="32"/>
        <v>299913.80627510289</v>
      </c>
      <c r="O160" s="14">
        <f t="shared" si="33"/>
        <v>889</v>
      </c>
    </row>
    <row r="161" spans="1:15" ht="15" customHeight="1" outlineLevel="1" x14ac:dyDescent="0.25">
      <c r="A161" s="3">
        <v>159</v>
      </c>
      <c r="B161" s="169"/>
      <c r="C161" s="13" t="s">
        <v>146</v>
      </c>
      <c r="D161" s="22">
        <v>890</v>
      </c>
      <c r="E161" s="12">
        <v>0</v>
      </c>
      <c r="F161" s="12">
        <v>142747.80603610887</v>
      </c>
      <c r="G161" s="12">
        <v>27741.690742818093</v>
      </c>
      <c r="H161" s="12">
        <v>8402.2429801044327</v>
      </c>
      <c r="I161" s="12">
        <v>549.45931562899989</v>
      </c>
      <c r="J161" s="12">
        <v>107160.94669906622</v>
      </c>
      <c r="K161" s="12">
        <v>84078.450858096126</v>
      </c>
      <c r="L161" s="12">
        <f t="shared" si="32"/>
        <v>370680.59663182276</v>
      </c>
      <c r="O161" s="14">
        <f t="shared" si="33"/>
        <v>890</v>
      </c>
    </row>
    <row r="162" spans="1:15" ht="15" customHeight="1" outlineLevel="1" x14ac:dyDescent="0.25">
      <c r="A162" s="3">
        <v>160</v>
      </c>
      <c r="B162" s="169"/>
      <c r="C162" s="13" t="s">
        <v>147</v>
      </c>
      <c r="D162" s="22">
        <v>891</v>
      </c>
      <c r="E162" s="12">
        <v>22096.198078244495</v>
      </c>
      <c r="F162" s="12">
        <v>15158.95200045367</v>
      </c>
      <c r="G162" s="12">
        <v>1647.2349778242565</v>
      </c>
      <c r="H162" s="12">
        <v>2070.817223530601</v>
      </c>
      <c r="I162" s="12">
        <v>204.61766869405778</v>
      </c>
      <c r="J162" s="12">
        <v>63273.700476244463</v>
      </c>
      <c r="K162" s="12">
        <v>14858.309250679313</v>
      </c>
      <c r="L162" s="12">
        <f t="shared" si="32"/>
        <v>119309.82967567087</v>
      </c>
      <c r="O162" s="14">
        <f t="shared" si="33"/>
        <v>891</v>
      </c>
    </row>
    <row r="163" spans="1:15" ht="15" customHeight="1" outlineLevel="1" x14ac:dyDescent="0.25">
      <c r="A163" s="3">
        <v>161</v>
      </c>
      <c r="B163" s="169"/>
      <c r="C163" s="13" t="s">
        <v>148</v>
      </c>
      <c r="D163" s="22">
        <v>892</v>
      </c>
      <c r="E163" s="12">
        <v>971132.52375431673</v>
      </c>
      <c r="F163" s="12">
        <v>131322.93354529416</v>
      </c>
      <c r="G163" s="12">
        <v>3632.844250776323</v>
      </c>
      <c r="H163" s="12">
        <v>726.56885015526461</v>
      </c>
      <c r="I163" s="12">
        <v>35.496764818793771</v>
      </c>
      <c r="J163" s="12">
        <v>1345.0779933551701</v>
      </c>
      <c r="K163" s="12">
        <v>100.32365329396313</v>
      </c>
      <c r="L163" s="12">
        <f t="shared" si="32"/>
        <v>1108295.7688120105</v>
      </c>
      <c r="O163" s="14">
        <f t="shared" si="33"/>
        <v>892</v>
      </c>
    </row>
    <row r="164" spans="1:15" ht="15" customHeight="1" outlineLevel="1" x14ac:dyDescent="0.25">
      <c r="A164" s="3">
        <v>162</v>
      </c>
      <c r="B164" s="169"/>
      <c r="C164" s="13" t="s">
        <v>149</v>
      </c>
      <c r="D164" s="22">
        <v>893</v>
      </c>
      <c r="E164" s="12">
        <v>963217.12797237257</v>
      </c>
      <c r="F164" s="12">
        <v>377971.20563255617</v>
      </c>
      <c r="G164" s="12">
        <v>39707.110939364436</v>
      </c>
      <c r="H164" s="12">
        <v>25284.376737132134</v>
      </c>
      <c r="I164" s="12">
        <v>2576.0349162988932</v>
      </c>
      <c r="J164" s="12">
        <v>68139.682324548034</v>
      </c>
      <c r="K164" s="12">
        <v>4592.2165800870853</v>
      </c>
      <c r="L164" s="12">
        <f t="shared" si="32"/>
        <v>1481487.7551023595</v>
      </c>
      <c r="O164" s="14">
        <f t="shared" si="33"/>
        <v>893</v>
      </c>
    </row>
    <row r="165" spans="1:15" ht="15" customHeight="1" outlineLevel="1" x14ac:dyDescent="0.25">
      <c r="A165" s="3">
        <v>163</v>
      </c>
      <c r="B165" s="169"/>
      <c r="C165" s="13" t="s">
        <v>109</v>
      </c>
      <c r="D165" s="22">
        <v>894</v>
      </c>
      <c r="E165" s="12">
        <v>698060.66997330415</v>
      </c>
      <c r="F165" s="12">
        <v>289528.67476122838</v>
      </c>
      <c r="G165" s="12">
        <v>29221.035386612937</v>
      </c>
      <c r="H165" s="12">
        <v>32647.087972455418</v>
      </c>
      <c r="I165" s="12">
        <v>1948.798366208639</v>
      </c>
      <c r="J165" s="12">
        <v>356394.38229384943</v>
      </c>
      <c r="K165" s="12">
        <v>32012.434767290182</v>
      </c>
      <c r="L165" s="12">
        <f t="shared" si="32"/>
        <v>1439813.0835209491</v>
      </c>
      <c r="O165" s="14">
        <f t="shared" si="33"/>
        <v>894</v>
      </c>
    </row>
    <row r="166" spans="1:15" ht="15" customHeight="1" x14ac:dyDescent="0.25">
      <c r="A166" s="3">
        <v>164</v>
      </c>
      <c r="B166" s="182"/>
      <c r="C166" s="193" t="s">
        <v>150</v>
      </c>
      <c r="D166" s="192"/>
      <c r="E166" s="16">
        <f>SUM(E156:E165)</f>
        <v>4882267.065911212</v>
      </c>
      <c r="F166" s="17">
        <f t="shared" ref="F166:L166" si="34">SUM(F156:F165)</f>
        <v>2394426.9937037495</v>
      </c>
      <c r="G166" s="17">
        <f t="shared" si="34"/>
        <v>262648.32627588016</v>
      </c>
      <c r="H166" s="17">
        <f t="shared" si="34"/>
        <v>267565.9284931749</v>
      </c>
      <c r="I166" s="17">
        <f t="shared" si="34"/>
        <v>17019.674306184483</v>
      </c>
      <c r="J166" s="17">
        <f t="shared" si="34"/>
        <v>3034855.5234517222</v>
      </c>
      <c r="K166" s="17">
        <f t="shared" si="34"/>
        <v>382899.81522321934</v>
      </c>
      <c r="L166" s="17">
        <f t="shared" si="34"/>
        <v>11241683.327365141</v>
      </c>
      <c r="O166" s="14">
        <f t="shared" si="33"/>
        <v>0</v>
      </c>
    </row>
    <row r="167" spans="1:15" ht="15" customHeight="1" x14ac:dyDescent="0.25">
      <c r="A167" s="3">
        <v>165</v>
      </c>
      <c r="B167" s="190" t="s">
        <v>151</v>
      </c>
      <c r="C167" s="190"/>
      <c r="D167" s="190"/>
      <c r="E167" s="16">
        <f>SUM(E166,E155)</f>
        <v>9775688.3157677315</v>
      </c>
      <c r="F167" s="17">
        <f t="shared" ref="F167:L167" si="35">SUM(F166,F155)</f>
        <v>4694343.7133272877</v>
      </c>
      <c r="G167" s="17">
        <f t="shared" si="35"/>
        <v>517695.43954835832</v>
      </c>
      <c r="H167" s="17">
        <f t="shared" si="35"/>
        <v>522704.29666558839</v>
      </c>
      <c r="I167" s="17">
        <f t="shared" si="35"/>
        <v>33180.856709262931</v>
      </c>
      <c r="J167" s="17">
        <f t="shared" si="35"/>
        <v>6000692.1872437578</v>
      </c>
      <c r="K167" s="17">
        <f t="shared" si="35"/>
        <v>813024.01496509172</v>
      </c>
      <c r="L167" s="17">
        <f t="shared" si="35"/>
        <v>22357328.82422708</v>
      </c>
      <c r="O167" s="14">
        <f t="shared" si="33"/>
        <v>0</v>
      </c>
    </row>
    <row r="168" spans="1:15" x14ac:dyDescent="0.25">
      <c r="A168" s="3">
        <v>166</v>
      </c>
      <c r="B168" s="190" t="s">
        <v>152</v>
      </c>
      <c r="C168" s="190"/>
      <c r="D168" s="190"/>
      <c r="E168" s="16">
        <f>SUM(E80,E121,E143,E167)</f>
        <v>11188871.76540504</v>
      </c>
      <c r="F168" s="17">
        <f t="shared" ref="F168:L168" si="36">SUM(F80,F121,F143,F167)</f>
        <v>5401811.0437559141</v>
      </c>
      <c r="G168" s="17">
        <f t="shared" si="36"/>
        <v>597358.85687424603</v>
      </c>
      <c r="H168" s="17">
        <f t="shared" si="36"/>
        <v>607454.06831092585</v>
      </c>
      <c r="I168" s="17">
        <f t="shared" si="36"/>
        <v>39604.811140528793</v>
      </c>
      <c r="J168" s="17">
        <f t="shared" si="36"/>
        <v>6910489.9001259524</v>
      </c>
      <c r="K168" s="17">
        <f t="shared" si="36"/>
        <v>959304.77949674521</v>
      </c>
      <c r="L168" s="17">
        <f t="shared" si="36"/>
        <v>25704895.225109354</v>
      </c>
      <c r="O168" s="14">
        <f t="shared" si="33"/>
        <v>0</v>
      </c>
    </row>
    <row r="169" spans="1:15" outlineLevel="1" x14ac:dyDescent="0.25">
      <c r="A169" s="3">
        <v>167</v>
      </c>
      <c r="B169" s="168" t="s">
        <v>153</v>
      </c>
      <c r="C169" s="33" t="s">
        <v>154</v>
      </c>
      <c r="D169" s="22">
        <v>901</v>
      </c>
      <c r="E169" s="12">
        <v>103888.37021590956</v>
      </c>
      <c r="F169" s="12">
        <v>14048.469394527541</v>
      </c>
      <c r="G169" s="12">
        <v>251.44606415573955</v>
      </c>
      <c r="H169" s="12">
        <v>50.289212831147914</v>
      </c>
      <c r="I169" s="12">
        <v>3.555802927454903</v>
      </c>
      <c r="J169" s="12">
        <v>98.038566428399477</v>
      </c>
      <c r="K169" s="12">
        <v>3.555802927454903</v>
      </c>
      <c r="L169" s="12">
        <f>SUM(E169:K169)</f>
        <v>118343.72505970729</v>
      </c>
      <c r="O169" s="14">
        <f t="shared" si="33"/>
        <v>901</v>
      </c>
    </row>
    <row r="170" spans="1:15" outlineLevel="1" x14ac:dyDescent="0.25">
      <c r="A170" s="3">
        <v>168</v>
      </c>
      <c r="B170" s="169"/>
      <c r="C170" s="33" t="s">
        <v>155</v>
      </c>
      <c r="D170" s="22">
        <v>902</v>
      </c>
      <c r="E170" s="12">
        <v>377606.66893298557</v>
      </c>
      <c r="F170" s="12">
        <v>51107.880866234518</v>
      </c>
      <c r="G170" s="12">
        <v>66571.707186494838</v>
      </c>
      <c r="H170" s="12">
        <v>13447.46228881577</v>
      </c>
      <c r="I170" s="12">
        <v>947.63995995010453</v>
      </c>
      <c r="J170" s="12">
        <v>26229.32032004754</v>
      </c>
      <c r="K170" s="12">
        <v>947.63995995010453</v>
      </c>
      <c r="L170" s="12">
        <f t="shared" ref="L170:L172" si="37">SUM(E170:K170)</f>
        <v>536858.31951447844</v>
      </c>
      <c r="O170" s="14">
        <f t="shared" si="33"/>
        <v>902</v>
      </c>
    </row>
    <row r="171" spans="1:15" outlineLevel="1" x14ac:dyDescent="0.25">
      <c r="A171" s="3">
        <v>169</v>
      </c>
      <c r="B171" s="169"/>
      <c r="C171" s="33" t="s">
        <v>156</v>
      </c>
      <c r="D171" s="22">
        <v>903</v>
      </c>
      <c r="E171" s="12">
        <v>4128293.6702787159</v>
      </c>
      <c r="F171" s="12">
        <v>558255.04970382829</v>
      </c>
      <c r="G171" s="12">
        <v>9991.9095170449455</v>
      </c>
      <c r="H171" s="12">
        <v>1998.3819034089893</v>
      </c>
      <c r="I171" s="12">
        <v>141.29973054406994</v>
      </c>
      <c r="J171" s="12">
        <v>3895.8354278579286</v>
      </c>
      <c r="K171" s="12">
        <v>141.29973054406994</v>
      </c>
      <c r="L171" s="12">
        <f t="shared" si="37"/>
        <v>4702717.446291944</v>
      </c>
      <c r="O171" s="14">
        <f t="shared" si="33"/>
        <v>903</v>
      </c>
    </row>
    <row r="172" spans="1:15" outlineLevel="1" x14ac:dyDescent="0.25">
      <c r="A172" s="3">
        <v>170</v>
      </c>
      <c r="B172" s="169"/>
      <c r="C172" s="33" t="s">
        <v>157</v>
      </c>
      <c r="D172" s="22">
        <v>904</v>
      </c>
      <c r="E172" s="12">
        <v>1276709.2148253089</v>
      </c>
      <c r="F172" s="12">
        <v>340924.14864631067</v>
      </c>
      <c r="G172" s="12">
        <v>49644.337106866536</v>
      </c>
      <c r="H172" s="12">
        <v>0</v>
      </c>
      <c r="I172" s="12">
        <v>0</v>
      </c>
      <c r="J172" s="12">
        <v>0</v>
      </c>
      <c r="K172" s="12">
        <v>0</v>
      </c>
      <c r="L172" s="12">
        <f t="shared" si="37"/>
        <v>1667277.7005784861</v>
      </c>
      <c r="O172" s="14">
        <f t="shared" si="33"/>
        <v>904</v>
      </c>
    </row>
    <row r="173" spans="1:15" x14ac:dyDescent="0.25">
      <c r="A173" s="3">
        <v>171</v>
      </c>
      <c r="B173" s="182"/>
      <c r="C173" s="33" t="s">
        <v>158</v>
      </c>
      <c r="D173" s="22">
        <v>905</v>
      </c>
      <c r="E173" s="12">
        <v>376.13260766466635</v>
      </c>
      <c r="F173" s="12">
        <v>50.863127567398209</v>
      </c>
      <c r="G173" s="12">
        <v>0.91037200411708541</v>
      </c>
      <c r="H173" s="12">
        <v>0.18207440082341708</v>
      </c>
      <c r="I173" s="12">
        <v>1.2873947532968884E-2</v>
      </c>
      <c r="J173" s="12">
        <v>0.35495312483757074</v>
      </c>
      <c r="K173" s="12">
        <v>1.2873947532968884E-2</v>
      </c>
      <c r="L173" s="12">
        <f>SUM(E173:K173)</f>
        <v>428.46888265690859</v>
      </c>
      <c r="O173" s="14">
        <f t="shared" si="33"/>
        <v>905</v>
      </c>
    </row>
    <row r="174" spans="1:15" x14ac:dyDescent="0.25">
      <c r="A174" s="3">
        <v>172</v>
      </c>
      <c r="B174" s="165" t="s">
        <v>159</v>
      </c>
      <c r="C174" s="170"/>
      <c r="D174" s="171"/>
      <c r="E174" s="16">
        <f>SUM(E169:E173)</f>
        <v>5886874.0568605848</v>
      </c>
      <c r="F174" s="17">
        <f t="shared" ref="F174:L174" si="38">SUM(F169:F173)</f>
        <v>964386.41173846845</v>
      </c>
      <c r="G174" s="17">
        <f t="shared" si="38"/>
        <v>126460.31024656617</v>
      </c>
      <c r="H174" s="17">
        <f t="shared" si="38"/>
        <v>15496.315479456733</v>
      </c>
      <c r="I174" s="17">
        <f t="shared" si="38"/>
        <v>1092.5083673691624</v>
      </c>
      <c r="J174" s="17">
        <f t="shared" si="38"/>
        <v>30223.549267458708</v>
      </c>
      <c r="K174" s="17">
        <f t="shared" si="38"/>
        <v>1092.5083673691624</v>
      </c>
      <c r="L174" s="17">
        <f t="shared" si="38"/>
        <v>7025625.6603272734</v>
      </c>
      <c r="O174" s="14">
        <f t="shared" si="33"/>
        <v>0</v>
      </c>
    </row>
    <row r="175" spans="1:15" ht="15.6" customHeight="1" outlineLevel="1" x14ac:dyDescent="0.25">
      <c r="A175" s="3">
        <v>173</v>
      </c>
      <c r="B175" s="175" t="s">
        <v>160</v>
      </c>
      <c r="C175" s="24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f t="shared" ref="L175:L178" si="39">SUM(E175:K175)</f>
        <v>0</v>
      </c>
      <c r="O175" s="14">
        <f t="shared" si="33"/>
        <v>907</v>
      </c>
    </row>
    <row r="176" spans="1:15" outlineLevel="1" x14ac:dyDescent="0.25">
      <c r="A176" s="3">
        <v>174</v>
      </c>
      <c r="B176" s="176"/>
      <c r="C176" s="31" t="s">
        <v>161</v>
      </c>
      <c r="D176" s="28">
        <v>908</v>
      </c>
      <c r="E176" s="12">
        <v>-119253.53253418861</v>
      </c>
      <c r="F176" s="12">
        <v>-16126.247803426235</v>
      </c>
      <c r="G176" s="12">
        <v>-288.63511218889158</v>
      </c>
      <c r="H176" s="12">
        <v>-57.727022437778324</v>
      </c>
      <c r="I176" s="12">
        <v>-4.081708657216649</v>
      </c>
      <c r="J176" s="12">
        <v>-112.53853869183048</v>
      </c>
      <c r="K176" s="12">
        <v>-4.081708657216649</v>
      </c>
      <c r="L176" s="12">
        <f t="shared" si="39"/>
        <v>-135846.84442824777</v>
      </c>
      <c r="O176" s="14">
        <f t="shared" si="33"/>
        <v>908</v>
      </c>
    </row>
    <row r="177" spans="1:15" outlineLevel="1" x14ac:dyDescent="0.25">
      <c r="A177" s="3">
        <v>175</v>
      </c>
      <c r="B177" s="176"/>
      <c r="C177" s="31" t="s">
        <v>162</v>
      </c>
      <c r="D177" s="28">
        <v>909</v>
      </c>
      <c r="E177" s="12">
        <v>59390.345057897881</v>
      </c>
      <c r="F177" s="12">
        <v>8031.1534692700025</v>
      </c>
      <c r="G177" s="12">
        <v>143.74533436826189</v>
      </c>
      <c r="H177" s="12">
        <v>28.749066873652382</v>
      </c>
      <c r="I177" s="12">
        <v>2.032762304197643</v>
      </c>
      <c r="J177" s="12">
        <v>56.046160672877882</v>
      </c>
      <c r="K177" s="12">
        <v>2.032762304197643</v>
      </c>
      <c r="L177" s="12">
        <f t="shared" si="39"/>
        <v>67654.104613691074</v>
      </c>
      <c r="O177" s="14">
        <f t="shared" si="33"/>
        <v>909</v>
      </c>
    </row>
    <row r="178" spans="1:15" x14ac:dyDescent="0.25">
      <c r="A178" s="3">
        <v>176</v>
      </c>
      <c r="B178" s="177"/>
      <c r="C178" s="34" t="s">
        <v>163</v>
      </c>
      <c r="D178" s="35">
        <v>910</v>
      </c>
      <c r="E178" s="12">
        <v>154101.23678204376</v>
      </c>
      <c r="F178" s="12">
        <v>20838.583800016637</v>
      </c>
      <c r="G178" s="12">
        <v>372.97870194562603</v>
      </c>
      <c r="H178" s="12">
        <v>74.595740389125211</v>
      </c>
      <c r="I178" s="12">
        <v>5.2744462901401663</v>
      </c>
      <c r="J178" s="12">
        <v>145.42401914243604</v>
      </c>
      <c r="K178" s="12">
        <v>5.2744462901401663</v>
      </c>
      <c r="L178" s="12">
        <f t="shared" si="39"/>
        <v>175543.36793611787</v>
      </c>
      <c r="O178" s="14">
        <f t="shared" si="33"/>
        <v>910</v>
      </c>
    </row>
    <row r="179" spans="1:15" x14ac:dyDescent="0.25">
      <c r="A179" s="3">
        <v>177</v>
      </c>
      <c r="B179" s="165" t="s">
        <v>164</v>
      </c>
      <c r="C179" s="180"/>
      <c r="D179" s="181"/>
      <c r="E179" s="16">
        <f>SUM(E175:E178)</f>
        <v>94238.04930575304</v>
      </c>
      <c r="F179" s="17">
        <f t="shared" ref="F179:L179" si="40">SUM(F175:F178)</f>
        <v>12743.489465860404</v>
      </c>
      <c r="G179" s="17">
        <f t="shared" si="40"/>
        <v>228.08892412499634</v>
      </c>
      <c r="H179" s="17">
        <f t="shared" si="40"/>
        <v>45.617784824999269</v>
      </c>
      <c r="I179" s="17">
        <f t="shared" si="40"/>
        <v>3.2254999371211603</v>
      </c>
      <c r="J179" s="17">
        <f t="shared" si="40"/>
        <v>88.931641123483445</v>
      </c>
      <c r="K179" s="17">
        <f t="shared" si="40"/>
        <v>3.2254999371211603</v>
      </c>
      <c r="L179" s="17">
        <f t="shared" si="40"/>
        <v>107350.62812156117</v>
      </c>
      <c r="O179" s="14">
        <f t="shared" si="33"/>
        <v>0</v>
      </c>
    </row>
    <row r="180" spans="1:15" ht="15.6" customHeight="1" outlineLevel="1" x14ac:dyDescent="0.25">
      <c r="A180" s="3">
        <v>178</v>
      </c>
      <c r="B180" s="168" t="s">
        <v>165</v>
      </c>
      <c r="C180" s="13" t="s">
        <v>166</v>
      </c>
      <c r="D180" s="22">
        <v>920</v>
      </c>
      <c r="E180" s="12">
        <v>4349538.1559334248</v>
      </c>
      <c r="F180" s="12">
        <v>1553742.8735300743</v>
      </c>
      <c r="G180" s="12">
        <v>177343.34760737157</v>
      </c>
      <c r="H180" s="12">
        <v>150520.70167512164</v>
      </c>
      <c r="I180" s="12">
        <v>10167.550008072038</v>
      </c>
      <c r="J180" s="12">
        <v>1585270.4390062166</v>
      </c>
      <c r="K180" s="12">
        <v>233044.10753772064</v>
      </c>
      <c r="L180" s="12">
        <f t="shared" ref="L180:L193" si="41">SUM(E180:K180)</f>
        <v>8059627.1752980007</v>
      </c>
      <c r="O180" s="14">
        <f t="shared" si="33"/>
        <v>920</v>
      </c>
    </row>
    <row r="181" spans="1:15" outlineLevel="1" x14ac:dyDescent="0.25">
      <c r="A181" s="3">
        <v>179</v>
      </c>
      <c r="B181" s="169"/>
      <c r="C181" s="13" t="s">
        <v>167</v>
      </c>
      <c r="D181" s="22">
        <v>921</v>
      </c>
      <c r="E181" s="12">
        <v>2519590.1382840271</v>
      </c>
      <c r="F181" s="12">
        <v>900048.48359246855</v>
      </c>
      <c r="G181" s="12">
        <v>102731.03343449527</v>
      </c>
      <c r="H181" s="12">
        <v>87193.274768925461</v>
      </c>
      <c r="I181" s="12">
        <v>5889.8342335268626</v>
      </c>
      <c r="J181" s="12">
        <v>918311.69688315515</v>
      </c>
      <c r="K181" s="12">
        <v>134997.23742766737</v>
      </c>
      <c r="L181" s="12">
        <f t="shared" si="41"/>
        <v>4668761.6986242663</v>
      </c>
      <c r="O181" s="14">
        <f t="shared" si="33"/>
        <v>921</v>
      </c>
    </row>
    <row r="182" spans="1:15" outlineLevel="1" x14ac:dyDescent="0.25">
      <c r="A182" s="3">
        <v>180</v>
      </c>
      <c r="B182" s="169"/>
      <c r="C182" s="13" t="s">
        <v>168</v>
      </c>
      <c r="D182" s="22">
        <v>922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f t="shared" si="41"/>
        <v>0</v>
      </c>
      <c r="O182" s="14">
        <f t="shared" si="33"/>
        <v>922</v>
      </c>
    </row>
    <row r="183" spans="1:15" outlineLevel="1" x14ac:dyDescent="0.25">
      <c r="A183" s="3">
        <v>181</v>
      </c>
      <c r="B183" s="169"/>
      <c r="C183" s="13" t="s">
        <v>169</v>
      </c>
      <c r="D183" s="22">
        <v>923</v>
      </c>
      <c r="E183" s="12">
        <v>1388132.1217049563</v>
      </c>
      <c r="F183" s="12">
        <v>495868.82889509934</v>
      </c>
      <c r="G183" s="12">
        <v>56598.192396279854</v>
      </c>
      <c r="H183" s="12">
        <v>48037.886664306221</v>
      </c>
      <c r="I183" s="12">
        <v>3244.9198648810088</v>
      </c>
      <c r="J183" s="12">
        <v>505930.68484108942</v>
      </c>
      <c r="K183" s="12">
        <v>74374.795633388538</v>
      </c>
      <c r="L183" s="12">
        <f t="shared" si="41"/>
        <v>2572187.4300000006</v>
      </c>
      <c r="O183" s="14">
        <f t="shared" si="33"/>
        <v>923</v>
      </c>
    </row>
    <row r="184" spans="1:15" outlineLevel="1" x14ac:dyDescent="0.25">
      <c r="A184" s="3">
        <v>182</v>
      </c>
      <c r="B184" s="169"/>
      <c r="C184" s="13" t="s">
        <v>170</v>
      </c>
      <c r="D184" s="22">
        <v>924</v>
      </c>
      <c r="E184" s="12">
        <v>47352.283575904898</v>
      </c>
      <c r="F184" s="12">
        <v>19730.183459661173</v>
      </c>
      <c r="G184" s="12">
        <v>1993.0595292324097</v>
      </c>
      <c r="H184" s="12">
        <v>2230.2088172672034</v>
      </c>
      <c r="I184" s="12">
        <v>134.34757801746406</v>
      </c>
      <c r="J184" s="12">
        <v>24958.735864452512</v>
      </c>
      <c r="K184" s="12">
        <v>2412.5622442452905</v>
      </c>
      <c r="L184" s="12">
        <f t="shared" si="41"/>
        <v>98811.38106878096</v>
      </c>
      <c r="O184" s="14">
        <f t="shared" si="33"/>
        <v>924</v>
      </c>
    </row>
    <row r="185" spans="1:15" outlineLevel="1" x14ac:dyDescent="0.25">
      <c r="A185" s="3">
        <v>183</v>
      </c>
      <c r="B185" s="169"/>
      <c r="C185" s="13" t="s">
        <v>171</v>
      </c>
      <c r="D185" s="22">
        <v>925</v>
      </c>
      <c r="E185" s="12">
        <v>1093249.4516837648</v>
      </c>
      <c r="F185" s="12">
        <v>390530.78364817315</v>
      </c>
      <c r="G185" s="12">
        <v>44574.966486278558</v>
      </c>
      <c r="H185" s="12">
        <v>37833.137375494029</v>
      </c>
      <c r="I185" s="12">
        <v>2555.5974158149565</v>
      </c>
      <c r="J185" s="12">
        <v>398455.18675352295</v>
      </c>
      <c r="K185" s="12">
        <v>58575.263315300137</v>
      </c>
      <c r="L185" s="12">
        <f t="shared" si="41"/>
        <v>2025774.3866783485</v>
      </c>
      <c r="O185" s="14">
        <f t="shared" si="33"/>
        <v>925</v>
      </c>
    </row>
    <row r="186" spans="1:15" outlineLevel="1" x14ac:dyDescent="0.25">
      <c r="A186" s="3">
        <v>184</v>
      </c>
      <c r="B186" s="169"/>
      <c r="C186" s="13" t="s">
        <v>172</v>
      </c>
      <c r="D186" s="22">
        <v>926</v>
      </c>
      <c r="E186" s="12">
        <v>3909638.8817049405</v>
      </c>
      <c r="F186" s="12">
        <v>1396601.9684730221</v>
      </c>
      <c r="G186" s="12">
        <v>159407.37208424372</v>
      </c>
      <c r="H186" s="12">
        <v>135297.48830178397</v>
      </c>
      <c r="I186" s="12">
        <v>9139.2344240068014</v>
      </c>
      <c r="J186" s="12">
        <v>1424940.9303149539</v>
      </c>
      <c r="K186" s="12">
        <v>209474.72382528646</v>
      </c>
      <c r="L186" s="12">
        <f t="shared" si="41"/>
        <v>7244500.5991282379</v>
      </c>
      <c r="O186" s="14">
        <f t="shared" si="33"/>
        <v>926</v>
      </c>
    </row>
    <row r="187" spans="1:15" outlineLevel="1" x14ac:dyDescent="0.25">
      <c r="A187" s="3">
        <v>185</v>
      </c>
      <c r="B187" s="169"/>
      <c r="C187" s="13" t="s">
        <v>173</v>
      </c>
      <c r="D187" s="22">
        <v>927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f t="shared" si="41"/>
        <v>0</v>
      </c>
      <c r="O187" s="14">
        <f t="shared" si="33"/>
        <v>927</v>
      </c>
    </row>
    <row r="188" spans="1:15" outlineLevel="1" x14ac:dyDescent="0.25">
      <c r="A188" s="3">
        <v>186</v>
      </c>
      <c r="B188" s="169"/>
      <c r="C188" s="13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f t="shared" si="41"/>
        <v>0</v>
      </c>
      <c r="O188" s="14">
        <f t="shared" si="33"/>
        <v>928</v>
      </c>
    </row>
    <row r="189" spans="1:15" outlineLevel="1" x14ac:dyDescent="0.25">
      <c r="A189" s="3">
        <v>187</v>
      </c>
      <c r="B189" s="169"/>
      <c r="C189" s="13" t="s">
        <v>64</v>
      </c>
      <c r="D189" s="22">
        <v>929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f t="shared" si="41"/>
        <v>0</v>
      </c>
      <c r="O189" s="14">
        <f t="shared" si="33"/>
        <v>929</v>
      </c>
    </row>
    <row r="190" spans="1:15" outlineLevel="1" x14ac:dyDescent="0.25">
      <c r="A190" s="3">
        <v>188</v>
      </c>
      <c r="B190" s="169"/>
      <c r="C190" s="13" t="s">
        <v>175</v>
      </c>
      <c r="D190" s="22">
        <v>930.1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f t="shared" si="41"/>
        <v>0</v>
      </c>
      <c r="O190" s="14">
        <f t="shared" si="33"/>
        <v>930.1</v>
      </c>
    </row>
    <row r="191" spans="1:15" outlineLevel="1" x14ac:dyDescent="0.25">
      <c r="A191" s="3">
        <v>189</v>
      </c>
      <c r="B191" s="169"/>
      <c r="C191" s="13" t="s">
        <v>176</v>
      </c>
      <c r="D191" s="22">
        <v>930.2</v>
      </c>
      <c r="E191" s="12">
        <v>187057.67336403416</v>
      </c>
      <c r="F191" s="12">
        <v>69495.106146633407</v>
      </c>
      <c r="G191" s="12">
        <v>7888.1026408898933</v>
      </c>
      <c r="H191" s="12">
        <v>6787.2039625328543</v>
      </c>
      <c r="I191" s="12">
        <v>443.41039052572029</v>
      </c>
      <c r="J191" s="12">
        <v>75616.282134401699</v>
      </c>
      <c r="K191" s="12">
        <v>10463.043347696635</v>
      </c>
      <c r="L191" s="12">
        <f t="shared" si="41"/>
        <v>357750.82198671438</v>
      </c>
      <c r="O191" s="14">
        <f t="shared" si="33"/>
        <v>930.2</v>
      </c>
    </row>
    <row r="192" spans="1:15" outlineLevel="1" x14ac:dyDescent="0.25">
      <c r="A192" s="3">
        <v>190</v>
      </c>
      <c r="B192" s="169"/>
      <c r="C192" s="13" t="s">
        <v>66</v>
      </c>
      <c r="D192" s="22">
        <v>931</v>
      </c>
      <c r="E192" s="12">
        <v>783969.83336539031</v>
      </c>
      <c r="F192" s="12">
        <v>326655.17840009596</v>
      </c>
      <c r="G192" s="12">
        <v>32997.321966848271</v>
      </c>
      <c r="H192" s="12">
        <v>36923.592756415055</v>
      </c>
      <c r="I192" s="12">
        <v>2224.2738976370965</v>
      </c>
      <c r="J192" s="12">
        <v>413219.69119610096</v>
      </c>
      <c r="K192" s="12">
        <v>39942.656990824296</v>
      </c>
      <c r="L192" s="12">
        <f t="shared" si="41"/>
        <v>1635932.5485733121</v>
      </c>
      <c r="O192" s="14">
        <f t="shared" si="33"/>
        <v>931</v>
      </c>
    </row>
    <row r="193" spans="1:15" x14ac:dyDescent="0.25">
      <c r="A193" s="3">
        <v>191</v>
      </c>
      <c r="B193" s="177"/>
      <c r="C193" s="34" t="s">
        <v>177</v>
      </c>
      <c r="D193" s="35">
        <v>932</v>
      </c>
      <c r="E193" s="12">
        <v>44644.286632639996</v>
      </c>
      <c r="F193" s="12">
        <v>18601.847665397479</v>
      </c>
      <c r="G193" s="12">
        <v>1879.0798284592727</v>
      </c>
      <c r="H193" s="12">
        <v>2102.6669501401207</v>
      </c>
      <c r="I193" s="12">
        <v>126.66446744428228</v>
      </c>
      <c r="J193" s="12">
        <v>23531.388008665348</v>
      </c>
      <c r="K193" s="12">
        <v>2274.5918933037151</v>
      </c>
      <c r="L193" s="12">
        <f t="shared" si="41"/>
        <v>93160.525446050218</v>
      </c>
      <c r="O193" s="14">
        <f t="shared" si="33"/>
        <v>932</v>
      </c>
    </row>
    <row r="194" spans="1:15" x14ac:dyDescent="0.25">
      <c r="A194" s="3">
        <v>192</v>
      </c>
      <c r="B194" s="188" t="s">
        <v>178</v>
      </c>
      <c r="C194" s="200"/>
      <c r="D194" s="200"/>
      <c r="E194" s="16">
        <f>SUM(E180:E193)</f>
        <v>14323172.826249084</v>
      </c>
      <c r="F194" s="17">
        <f t="shared" ref="F194:L194" si="42">SUM(F180:F193)</f>
        <v>5171275.2538106255</v>
      </c>
      <c r="G194" s="17">
        <f t="shared" si="42"/>
        <v>585412.47597409878</v>
      </c>
      <c r="H194" s="17">
        <f t="shared" si="42"/>
        <v>506926.16127198661</v>
      </c>
      <c r="I194" s="17">
        <f t="shared" si="42"/>
        <v>33925.832279926224</v>
      </c>
      <c r="J194" s="17">
        <f t="shared" si="42"/>
        <v>5370235.0350025585</v>
      </c>
      <c r="K194" s="17">
        <f t="shared" si="42"/>
        <v>765558.98221543303</v>
      </c>
      <c r="L194" s="17">
        <f t="shared" si="42"/>
        <v>26756506.566803712</v>
      </c>
      <c r="O194" s="14">
        <f t="shared" si="33"/>
        <v>0</v>
      </c>
    </row>
    <row r="195" spans="1:15" x14ac:dyDescent="0.25">
      <c r="A195" s="3">
        <v>193</v>
      </c>
      <c r="B195" s="189" t="s">
        <v>179</v>
      </c>
      <c r="C195" s="36" t="s">
        <v>180</v>
      </c>
      <c r="D195" s="37" t="s">
        <v>181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f t="shared" ref="L195:L200" si="43">SUM(E195:K195)</f>
        <v>0</v>
      </c>
      <c r="O195" s="38" t="str">
        <f t="shared" ref="O195:O202" si="44">_xlfn.CONCAT(D195,C195)</f>
        <v>403, 403.1Depreciation expense production</v>
      </c>
    </row>
    <row r="196" spans="1:15" outlineLevel="1" x14ac:dyDescent="0.25">
      <c r="A196" s="3">
        <v>194</v>
      </c>
      <c r="B196" s="189"/>
      <c r="C196" s="36" t="s">
        <v>182</v>
      </c>
      <c r="D196" s="37" t="s">
        <v>181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f t="shared" si="43"/>
        <v>0</v>
      </c>
      <c r="O196" s="38" t="str">
        <f t="shared" si="44"/>
        <v xml:space="preserve">403, 403.1Depreciation expense storage and terminaling </v>
      </c>
    </row>
    <row r="197" spans="1:15" outlineLevel="1" x14ac:dyDescent="0.25">
      <c r="A197" s="3">
        <v>195</v>
      </c>
      <c r="B197" s="189"/>
      <c r="C197" s="36" t="s">
        <v>183</v>
      </c>
      <c r="D197" s="37" t="s">
        <v>181</v>
      </c>
      <c r="E197" s="12">
        <v>48634.04488509841</v>
      </c>
      <c r="F197" s="12">
        <v>33365.068026204477</v>
      </c>
      <c r="G197" s="12">
        <v>3625.5875134775101</v>
      </c>
      <c r="H197" s="12">
        <v>4557.8980348289651</v>
      </c>
      <c r="I197" s="12">
        <v>450.36638648478407</v>
      </c>
      <c r="J197" s="12">
        <v>139266.31079750118</v>
      </c>
      <c r="K197" s="12">
        <v>37747.483376404627</v>
      </c>
      <c r="L197" s="12">
        <f t="shared" si="43"/>
        <v>267646.75901999994</v>
      </c>
      <c r="O197" s="38" t="str">
        <f t="shared" si="44"/>
        <v>403, 403.1Depreciation expense transmission</v>
      </c>
    </row>
    <row r="198" spans="1:15" outlineLevel="1" x14ac:dyDescent="0.25">
      <c r="A198" s="3">
        <v>196</v>
      </c>
      <c r="B198" s="189"/>
      <c r="C198" s="36" t="s">
        <v>184</v>
      </c>
      <c r="D198" s="37" t="s">
        <v>181</v>
      </c>
      <c r="E198" s="12">
        <v>13831752.797806781</v>
      </c>
      <c r="F198" s="12">
        <v>5081093.974221291</v>
      </c>
      <c r="G198" s="12">
        <v>488484.03400825453</v>
      </c>
      <c r="H198" s="12">
        <v>540809.89043779229</v>
      </c>
      <c r="I198" s="12">
        <v>32245.588128614043</v>
      </c>
      <c r="J198" s="12">
        <v>5800028.4145991411</v>
      </c>
      <c r="K198" s="12">
        <v>491595.04601512523</v>
      </c>
      <c r="L198" s="12">
        <f t="shared" si="43"/>
        <v>26266009.745216999</v>
      </c>
      <c r="O198" s="38" t="str">
        <f t="shared" si="44"/>
        <v>403, 403.1Depreciation expense distribution</v>
      </c>
    </row>
    <row r="199" spans="1:15" outlineLevel="1" x14ac:dyDescent="0.25">
      <c r="A199" s="3">
        <v>197</v>
      </c>
      <c r="B199" s="189"/>
      <c r="C199" s="36" t="s">
        <v>185</v>
      </c>
      <c r="D199" s="37" t="s">
        <v>181</v>
      </c>
      <c r="E199" s="12">
        <v>1102253.4924756421</v>
      </c>
      <c r="F199" s="12">
        <v>459273.80863766669</v>
      </c>
      <c r="G199" s="12">
        <v>46393.894040754298</v>
      </c>
      <c r="H199" s="12">
        <v>51914.190238411727</v>
      </c>
      <c r="I199" s="12">
        <v>3127.3061380031581</v>
      </c>
      <c r="J199" s="12">
        <v>580982.61998854647</v>
      </c>
      <c r="K199" s="12">
        <v>56158.963384976014</v>
      </c>
      <c r="L199" s="12">
        <f t="shared" si="43"/>
        <v>2300104.274904001</v>
      </c>
      <c r="O199" s="38" t="str">
        <f t="shared" si="44"/>
        <v>403, 403.1Depreciation expense general plant</v>
      </c>
    </row>
    <row r="200" spans="1:15" outlineLevel="1" x14ac:dyDescent="0.25">
      <c r="A200" s="3">
        <v>198</v>
      </c>
      <c r="B200" s="189"/>
      <c r="C200" s="36" t="s">
        <v>186</v>
      </c>
      <c r="D200" s="37" t="s">
        <v>181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f t="shared" si="43"/>
        <v>0</v>
      </c>
      <c r="O200" s="38" t="str">
        <f t="shared" si="44"/>
        <v>403, 403.1Depreciation expense common</v>
      </c>
    </row>
    <row r="201" spans="1:15" x14ac:dyDescent="0.25">
      <c r="A201" s="3">
        <v>199</v>
      </c>
      <c r="B201" s="188" t="s">
        <v>187</v>
      </c>
      <c r="C201" s="188"/>
      <c r="D201" s="188"/>
      <c r="E201" s="16">
        <f>SUM(E195:E200)</f>
        <v>14982640.335167522</v>
      </c>
      <c r="F201" s="17">
        <f t="shared" ref="F201:L201" si="45">SUM(F195:F200)</f>
        <v>5573732.8508851621</v>
      </c>
      <c r="G201" s="17">
        <f t="shared" si="45"/>
        <v>538503.51556248637</v>
      </c>
      <c r="H201" s="17">
        <f t="shared" si="45"/>
        <v>597281.97871103301</v>
      </c>
      <c r="I201" s="17">
        <f t="shared" si="45"/>
        <v>35823.260653101985</v>
      </c>
      <c r="J201" s="17">
        <f t="shared" si="45"/>
        <v>6520277.3453851892</v>
      </c>
      <c r="K201" s="17">
        <f t="shared" si="45"/>
        <v>585501.49277650588</v>
      </c>
      <c r="L201" s="17">
        <f t="shared" si="45"/>
        <v>28833760.779141001</v>
      </c>
      <c r="O201" s="14">
        <f t="shared" ref="O201:O264" si="46">D201</f>
        <v>0</v>
      </c>
    </row>
    <row r="202" spans="1:15" x14ac:dyDescent="0.25">
      <c r="A202" s="3">
        <v>200</v>
      </c>
      <c r="B202" s="189" t="s">
        <v>188</v>
      </c>
      <c r="C202" s="10" t="s">
        <v>189</v>
      </c>
      <c r="D202" s="30" t="s">
        <v>190</v>
      </c>
      <c r="E202" s="12">
        <v>2078538.2044584914</v>
      </c>
      <c r="F202" s="12">
        <v>585562.0547166178</v>
      </c>
      <c r="G202" s="12">
        <v>48039.623207555851</v>
      </c>
      <c r="H202" s="12">
        <v>51720.832055270905</v>
      </c>
      <c r="I202" s="12">
        <v>3192.5546612153953</v>
      </c>
      <c r="J202" s="12">
        <v>618243.76805700012</v>
      </c>
      <c r="K202" s="12">
        <v>66271.482843849153</v>
      </c>
      <c r="L202" s="12">
        <f t="shared" ref="L202:L209" si="47">SUM(E202:K202)</f>
        <v>3451568.52</v>
      </c>
      <c r="O202" s="38" t="str">
        <f t="shared" si="44"/>
        <v>404, 405Intangible plant</v>
      </c>
    </row>
    <row r="203" spans="1:15" outlineLevel="1" x14ac:dyDescent="0.25">
      <c r="A203" s="3">
        <v>201</v>
      </c>
      <c r="B203" s="189"/>
      <c r="C203" s="10" t="s">
        <v>191</v>
      </c>
      <c r="D203" s="30">
        <v>404.1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f t="shared" si="47"/>
        <v>0</v>
      </c>
      <c r="O203" s="14">
        <f t="shared" si="46"/>
        <v>404.1</v>
      </c>
    </row>
    <row r="204" spans="1:15" outlineLevel="1" x14ac:dyDescent="0.25">
      <c r="A204" s="3">
        <v>202</v>
      </c>
      <c r="B204" s="189"/>
      <c r="C204" s="10" t="s">
        <v>192</v>
      </c>
      <c r="D204" s="30">
        <v>404.2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f t="shared" si="47"/>
        <v>0</v>
      </c>
      <c r="O204" s="14">
        <f t="shared" si="46"/>
        <v>404.2</v>
      </c>
    </row>
    <row r="205" spans="1:15" outlineLevel="1" x14ac:dyDescent="0.25">
      <c r="A205" s="3">
        <v>203</v>
      </c>
      <c r="B205" s="189"/>
      <c r="C205" s="10" t="s">
        <v>193</v>
      </c>
      <c r="D205" s="30">
        <v>404.3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f t="shared" si="47"/>
        <v>0</v>
      </c>
      <c r="O205" s="14">
        <f t="shared" si="46"/>
        <v>404.3</v>
      </c>
    </row>
    <row r="206" spans="1:15" outlineLevel="1" x14ac:dyDescent="0.25">
      <c r="A206" s="3">
        <v>204</v>
      </c>
      <c r="B206" s="189"/>
      <c r="C206" s="10" t="s">
        <v>194</v>
      </c>
      <c r="D206" s="30">
        <v>405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f t="shared" si="47"/>
        <v>0</v>
      </c>
      <c r="O206" s="14">
        <f t="shared" si="46"/>
        <v>405</v>
      </c>
    </row>
    <row r="207" spans="1:15" outlineLevel="1" x14ac:dyDescent="0.25">
      <c r="A207" s="3">
        <v>205</v>
      </c>
      <c r="B207" s="189"/>
      <c r="C207" s="10" t="s">
        <v>195</v>
      </c>
      <c r="D207" s="30">
        <v>406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f t="shared" si="47"/>
        <v>0</v>
      </c>
      <c r="O207" s="14">
        <f t="shared" si="46"/>
        <v>406</v>
      </c>
    </row>
    <row r="208" spans="1:15" outlineLevel="1" x14ac:dyDescent="0.25">
      <c r="A208" s="3">
        <v>206</v>
      </c>
      <c r="B208" s="189"/>
      <c r="C208" s="10" t="s">
        <v>196</v>
      </c>
      <c r="D208" s="30">
        <v>407.1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f t="shared" si="47"/>
        <v>0</v>
      </c>
      <c r="O208" s="14">
        <f t="shared" si="46"/>
        <v>407.1</v>
      </c>
    </row>
    <row r="209" spans="1:15" outlineLevel="1" x14ac:dyDescent="0.25">
      <c r="A209" s="3">
        <v>207</v>
      </c>
      <c r="B209" s="189"/>
      <c r="C209" s="10" t="s">
        <v>197</v>
      </c>
      <c r="D209" s="30">
        <v>407.2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 t="shared" si="47"/>
        <v>0</v>
      </c>
      <c r="O209" s="14">
        <f t="shared" si="46"/>
        <v>407.2</v>
      </c>
    </row>
    <row r="210" spans="1:15" x14ac:dyDescent="0.25">
      <c r="A210" s="3">
        <v>208</v>
      </c>
      <c r="B210" s="188" t="s">
        <v>198</v>
      </c>
      <c r="C210" s="188"/>
      <c r="D210" s="188"/>
      <c r="E210" s="16">
        <f>SUM(E202:E209)</f>
        <v>2078538.2044584914</v>
      </c>
      <c r="F210" s="17">
        <f t="shared" ref="F210:L210" si="48">SUM(F202:F209)</f>
        <v>585562.0547166178</v>
      </c>
      <c r="G210" s="17">
        <f t="shared" si="48"/>
        <v>48039.623207555851</v>
      </c>
      <c r="H210" s="17">
        <f t="shared" si="48"/>
        <v>51720.832055270905</v>
      </c>
      <c r="I210" s="17">
        <f t="shared" si="48"/>
        <v>3192.5546612153953</v>
      </c>
      <c r="J210" s="17">
        <f t="shared" si="48"/>
        <v>618243.76805700012</v>
      </c>
      <c r="K210" s="17">
        <f t="shared" si="48"/>
        <v>66271.482843849153</v>
      </c>
      <c r="L210" s="17">
        <f t="shared" si="48"/>
        <v>3451568.52</v>
      </c>
      <c r="O210" s="14">
        <f t="shared" si="46"/>
        <v>0</v>
      </c>
    </row>
    <row r="211" spans="1:15" x14ac:dyDescent="0.25">
      <c r="A211" s="3">
        <v>209</v>
      </c>
      <c r="B211" s="39" t="s">
        <v>199</v>
      </c>
      <c r="C211" s="4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f>SUM(E211:K211)</f>
        <v>0</v>
      </c>
      <c r="O211" s="14" t="str">
        <f t="shared" si="46"/>
        <v>407.3, 407.4</v>
      </c>
    </row>
    <row r="212" spans="1:15" s="42" customFormat="1" x14ac:dyDescent="0.25">
      <c r="A212" s="3">
        <v>210</v>
      </c>
      <c r="B212" s="165" t="s">
        <v>202</v>
      </c>
      <c r="C212" s="166"/>
      <c r="D212" s="167"/>
      <c r="E212" s="16">
        <f>SUM(E211)</f>
        <v>0</v>
      </c>
      <c r="F212" s="17">
        <f t="shared" ref="F212:L212" si="49">SUM(F211)</f>
        <v>0</v>
      </c>
      <c r="G212" s="17">
        <f t="shared" si="49"/>
        <v>0</v>
      </c>
      <c r="H212" s="17">
        <f t="shared" si="49"/>
        <v>0</v>
      </c>
      <c r="I212" s="17">
        <f t="shared" si="49"/>
        <v>0</v>
      </c>
      <c r="J212" s="17">
        <f t="shared" si="49"/>
        <v>0</v>
      </c>
      <c r="K212" s="17">
        <f t="shared" si="49"/>
        <v>0</v>
      </c>
      <c r="L212" s="17">
        <f t="shared" si="49"/>
        <v>0</v>
      </c>
      <c r="O212" s="14">
        <f t="shared" si="46"/>
        <v>0</v>
      </c>
    </row>
    <row r="213" spans="1:15" outlineLevel="1" x14ac:dyDescent="0.25">
      <c r="A213" s="3">
        <v>211</v>
      </c>
      <c r="B213" s="168" t="s">
        <v>203</v>
      </c>
      <c r="C213" s="24" t="s">
        <v>204</v>
      </c>
      <c r="D213" s="43">
        <v>408.1</v>
      </c>
      <c r="E213" s="12">
        <v>13469126.889536258</v>
      </c>
      <c r="F213" s="12">
        <v>7235324.498415417</v>
      </c>
      <c r="G213" s="12">
        <v>638126.7732956548</v>
      </c>
      <c r="H213" s="12">
        <v>643515.76225080842</v>
      </c>
      <c r="I213" s="12">
        <v>36760.414583796592</v>
      </c>
      <c r="J213" s="12">
        <v>5634193.3823267817</v>
      </c>
      <c r="K213" s="12">
        <v>677125.61447169934</v>
      </c>
      <c r="L213" s="12">
        <f t="shared" ref="L213:L218" si="50">SUM(E213:K213)</f>
        <v>28334173.334880415</v>
      </c>
      <c r="O213" s="38" t="str">
        <f t="shared" ref="O213:O215" si="51">_xlfn.CONCAT(D213,C213)</f>
        <v xml:space="preserve">408.1Taxes other than income </v>
      </c>
    </row>
    <row r="214" spans="1:15" outlineLevel="1" x14ac:dyDescent="0.25">
      <c r="A214" s="3">
        <v>212</v>
      </c>
      <c r="B214" s="169"/>
      <c r="C214" s="31" t="s">
        <v>205</v>
      </c>
      <c r="D214" s="29">
        <v>409.1</v>
      </c>
      <c r="E214" s="12">
        <v>-1224287.1888459355</v>
      </c>
      <c r="F214" s="12">
        <v>-2796840.5790263982</v>
      </c>
      <c r="G214" s="12">
        <v>-160755.22524960357</v>
      </c>
      <c r="H214" s="12">
        <v>-191009.63506120403</v>
      </c>
      <c r="I214" s="12">
        <v>-7742.0980649595094</v>
      </c>
      <c r="J214" s="12">
        <v>-643313.05499815184</v>
      </c>
      <c r="K214" s="12">
        <v>-72120.111689641606</v>
      </c>
      <c r="L214" s="12">
        <f t="shared" si="50"/>
        <v>-5096067.8929358944</v>
      </c>
      <c r="O214" s="38" t="str">
        <f t="shared" si="51"/>
        <v>409.1Income Taxes - federal taxes utility operating income</v>
      </c>
    </row>
    <row r="215" spans="1:15" outlineLevel="1" x14ac:dyDescent="0.25">
      <c r="A215" s="3">
        <v>213</v>
      </c>
      <c r="B215" s="169"/>
      <c r="C215" s="31" t="s">
        <v>206</v>
      </c>
      <c r="D215" s="29">
        <v>409.1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f t="shared" si="50"/>
        <v>0</v>
      </c>
      <c r="O215" s="38" t="str">
        <f t="shared" si="51"/>
        <v>409.1Income Taxes - other taxes utility operating income</v>
      </c>
    </row>
    <row r="216" spans="1:15" outlineLevel="1" x14ac:dyDescent="0.25">
      <c r="A216" s="3">
        <v>214</v>
      </c>
      <c r="B216" s="169"/>
      <c r="C216" s="31" t="s">
        <v>207</v>
      </c>
      <c r="D216" s="29">
        <v>410.1</v>
      </c>
      <c r="E216" s="12">
        <v>18654955.454238772</v>
      </c>
      <c r="F216" s="12">
        <v>9113308.8736205511</v>
      </c>
      <c r="G216" s="12">
        <v>966952.96114475792</v>
      </c>
      <c r="H216" s="12">
        <v>1094607.6206511967</v>
      </c>
      <c r="I216" s="12">
        <v>66683.846839376085</v>
      </c>
      <c r="J216" s="12">
        <v>12228022.597453803</v>
      </c>
      <c r="K216" s="12">
        <v>1169957.3160515374</v>
      </c>
      <c r="L216" s="12">
        <f t="shared" si="50"/>
        <v>43294488.669999994</v>
      </c>
      <c r="O216" s="14">
        <f t="shared" si="46"/>
        <v>410.1</v>
      </c>
    </row>
    <row r="217" spans="1:15" outlineLevel="1" x14ac:dyDescent="0.25">
      <c r="A217" s="3">
        <v>215</v>
      </c>
      <c r="B217" s="169"/>
      <c r="C217" s="31" t="s">
        <v>208</v>
      </c>
      <c r="D217" s="29">
        <v>411.1</v>
      </c>
      <c r="E217" s="12">
        <v>-16720310.929691318</v>
      </c>
      <c r="F217" s="12">
        <v>-8168197.3639142336</v>
      </c>
      <c r="G217" s="12">
        <v>-866673.42649979098</v>
      </c>
      <c r="H217" s="12">
        <v>-981089.43804199749</v>
      </c>
      <c r="I217" s="12">
        <v>-59768.28279635145</v>
      </c>
      <c r="J217" s="12">
        <v>-10959894.296518557</v>
      </c>
      <c r="K217" s="12">
        <v>-1048624.8625377424</v>
      </c>
      <c r="L217" s="12">
        <f t="shared" si="50"/>
        <v>-38804558.599999994</v>
      </c>
      <c r="O217" s="14">
        <f t="shared" si="46"/>
        <v>411.1</v>
      </c>
    </row>
    <row r="218" spans="1:15" x14ac:dyDescent="0.25">
      <c r="A218" s="3">
        <v>216</v>
      </c>
      <c r="B218" s="182"/>
      <c r="C218" s="34" t="s">
        <v>209</v>
      </c>
      <c r="D218" s="44">
        <v>411.4</v>
      </c>
      <c r="E218" s="12">
        <v>-14335.809937994964</v>
      </c>
      <c r="F218" s="12">
        <v>-7003.3222131753582</v>
      </c>
      <c r="G218" s="12">
        <v>-743.07622465016129</v>
      </c>
      <c r="H218" s="12">
        <v>-841.17524937701728</v>
      </c>
      <c r="I218" s="12">
        <v>-51.244665610093818</v>
      </c>
      <c r="J218" s="12">
        <v>-9396.8923326897548</v>
      </c>
      <c r="K218" s="12">
        <v>-899.07937650264137</v>
      </c>
      <c r="L218" s="12">
        <f t="shared" si="50"/>
        <v>-33270.599999999991</v>
      </c>
      <c r="O218" s="14">
        <f t="shared" si="46"/>
        <v>411.4</v>
      </c>
    </row>
    <row r="219" spans="1:15" x14ac:dyDescent="0.25">
      <c r="A219" s="3">
        <v>217</v>
      </c>
      <c r="B219" s="188" t="s">
        <v>210</v>
      </c>
      <c r="C219" s="188"/>
      <c r="D219" s="188"/>
      <c r="E219" s="16">
        <f>SUM(E213:E218)</f>
        <v>14165148.415299781</v>
      </c>
      <c r="F219" s="17">
        <f t="shared" ref="F219:K219" si="52">SUM(F213:F218)</f>
        <v>5376592.1068821605</v>
      </c>
      <c r="G219" s="17">
        <f t="shared" si="52"/>
        <v>576908.0064663681</v>
      </c>
      <c r="H219" s="17">
        <f t="shared" si="52"/>
        <v>565183.1345494265</v>
      </c>
      <c r="I219" s="17">
        <f t="shared" si="52"/>
        <v>35882.635896251631</v>
      </c>
      <c r="J219" s="17">
        <f t="shared" si="52"/>
        <v>6249611.735931186</v>
      </c>
      <c r="K219" s="17">
        <f t="shared" si="52"/>
        <v>725438.87691935012</v>
      </c>
      <c r="L219" s="17">
        <f>SUM(L213:L218)</f>
        <v>27694764.911944516</v>
      </c>
      <c r="O219" s="14">
        <f t="shared" si="46"/>
        <v>0</v>
      </c>
    </row>
    <row r="220" spans="1:15" ht="15.6" customHeight="1" outlineLevel="1" x14ac:dyDescent="0.25">
      <c r="A220" s="3">
        <v>218</v>
      </c>
      <c r="B220" s="168" t="s">
        <v>211</v>
      </c>
      <c r="C220" s="13" t="s">
        <v>212</v>
      </c>
      <c r="D220" s="22">
        <v>411.6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f t="shared" ref="L220:L224" si="53">SUM(E220:K220)</f>
        <v>0</v>
      </c>
      <c r="O220" s="14">
        <f t="shared" si="46"/>
        <v>411.6</v>
      </c>
    </row>
    <row r="221" spans="1:15" outlineLevel="1" x14ac:dyDescent="0.25">
      <c r="A221" s="3">
        <v>219</v>
      </c>
      <c r="B221" s="169"/>
      <c r="C221" s="13" t="s">
        <v>213</v>
      </c>
      <c r="D221" s="22">
        <v>411.7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f t="shared" si="53"/>
        <v>0</v>
      </c>
      <c r="O221" s="14">
        <f t="shared" si="46"/>
        <v>411.7</v>
      </c>
    </row>
    <row r="222" spans="1:15" outlineLevel="1" x14ac:dyDescent="0.25">
      <c r="A222" s="3">
        <v>220</v>
      </c>
      <c r="B222" s="169"/>
      <c r="C222" s="13" t="s">
        <v>214</v>
      </c>
      <c r="D222" s="22">
        <v>412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f t="shared" si="53"/>
        <v>0</v>
      </c>
      <c r="O222" s="14">
        <f t="shared" si="46"/>
        <v>412</v>
      </c>
    </row>
    <row r="223" spans="1:15" outlineLevel="1" x14ac:dyDescent="0.25">
      <c r="A223" s="3">
        <v>221</v>
      </c>
      <c r="B223" s="169"/>
      <c r="C223" s="13" t="s">
        <v>215</v>
      </c>
      <c r="D223" s="22">
        <v>413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f t="shared" si="53"/>
        <v>0</v>
      </c>
      <c r="O223" s="14">
        <f t="shared" si="46"/>
        <v>413</v>
      </c>
    </row>
    <row r="224" spans="1:15" x14ac:dyDescent="0.25">
      <c r="A224" s="3">
        <v>222</v>
      </c>
      <c r="B224" s="182"/>
      <c r="C224" s="13" t="s">
        <v>216</v>
      </c>
      <c r="D224" s="22">
        <v>414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f t="shared" si="53"/>
        <v>0</v>
      </c>
      <c r="O224" s="14">
        <f t="shared" si="46"/>
        <v>414</v>
      </c>
    </row>
    <row r="225" spans="1:15" x14ac:dyDescent="0.25">
      <c r="A225" s="3">
        <v>223</v>
      </c>
      <c r="B225" s="165" t="s">
        <v>217</v>
      </c>
      <c r="C225" s="166"/>
      <c r="D225" s="167"/>
      <c r="E225" s="16">
        <f>SUM(E220:E224)</f>
        <v>0</v>
      </c>
      <c r="F225" s="17">
        <f t="shared" ref="F225:L225" si="54">SUM(F220:F224)</f>
        <v>0</v>
      </c>
      <c r="G225" s="17">
        <f t="shared" si="54"/>
        <v>0</v>
      </c>
      <c r="H225" s="17">
        <f t="shared" si="54"/>
        <v>0</v>
      </c>
      <c r="I225" s="17">
        <f t="shared" si="54"/>
        <v>0</v>
      </c>
      <c r="J225" s="17">
        <f t="shared" si="54"/>
        <v>0</v>
      </c>
      <c r="K225" s="17">
        <f t="shared" si="54"/>
        <v>0</v>
      </c>
      <c r="L225" s="17">
        <f t="shared" si="54"/>
        <v>0</v>
      </c>
      <c r="O225" s="14">
        <f t="shared" si="46"/>
        <v>0</v>
      </c>
    </row>
    <row r="226" spans="1:15" x14ac:dyDescent="0.25">
      <c r="A226" s="3">
        <v>224</v>
      </c>
      <c r="B226" s="144" t="s">
        <v>218</v>
      </c>
      <c r="C226" s="144"/>
      <c r="D226" s="145"/>
      <c r="E226" s="16">
        <f>SUM(E225,E219,E212,E210,E201,E194,E179,E174,E168)</f>
        <v>62719483.65274626</v>
      </c>
      <c r="F226" s="17">
        <f t="shared" ref="F226:K226" si="55">SUM(F225,F219,F212,F210,F201,F194,F179,F174,F168)</f>
        <v>23086103.211254809</v>
      </c>
      <c r="G226" s="17">
        <f t="shared" si="55"/>
        <v>2472910.8772554463</v>
      </c>
      <c r="H226" s="17">
        <f t="shared" si="55"/>
        <v>2344108.1081629242</v>
      </c>
      <c r="I226" s="17">
        <f t="shared" si="55"/>
        <v>149524.82849833032</v>
      </c>
      <c r="J226" s="17">
        <f t="shared" si="55"/>
        <v>25699170.265410468</v>
      </c>
      <c r="K226" s="17">
        <f t="shared" si="55"/>
        <v>3103171.3481191895</v>
      </c>
      <c r="L226" s="17">
        <f>SUM(L225,L219,L212,L210,L201,L194,L179,L174,L168)</f>
        <v>119574472.2914474</v>
      </c>
      <c r="O226" s="14">
        <f t="shared" si="46"/>
        <v>0</v>
      </c>
    </row>
    <row r="227" spans="1:15" x14ac:dyDescent="0.25">
      <c r="A227" s="3">
        <v>225</v>
      </c>
      <c r="B227" s="144" t="s">
        <v>219</v>
      </c>
      <c r="C227" s="144"/>
      <c r="D227" s="145"/>
      <c r="E227" s="16">
        <f>E28-E226</f>
        <v>5409805.7877906412</v>
      </c>
      <c r="F227" s="17">
        <f t="shared" ref="F227:K227" si="56">F28-F226</f>
        <v>15807277.924525034</v>
      </c>
      <c r="G227" s="17">
        <f t="shared" si="56"/>
        <v>862945.39932866488</v>
      </c>
      <c r="H227" s="17">
        <f t="shared" si="56"/>
        <v>1030945.5910111517</v>
      </c>
      <c r="I227" s="17">
        <f t="shared" si="56"/>
        <v>39489.563781698525</v>
      </c>
      <c r="J227" s="17">
        <f t="shared" si="56"/>
        <v>2592945.2216743231</v>
      </c>
      <c r="K227" s="17">
        <f t="shared" si="56"/>
        <v>311367.82530945167</v>
      </c>
      <c r="L227" s="17">
        <f>L28-L226</f>
        <v>26054777.313420981</v>
      </c>
      <c r="O227" s="14">
        <f t="shared" si="46"/>
        <v>0</v>
      </c>
    </row>
    <row r="228" spans="1:15" x14ac:dyDescent="0.25">
      <c r="A228" s="3">
        <v>226</v>
      </c>
      <c r="B228" s="45"/>
      <c r="C228" s="46"/>
      <c r="D228" s="47"/>
      <c r="E228" s="12"/>
      <c r="F228" s="12"/>
      <c r="G228" s="12"/>
      <c r="H228" s="12"/>
      <c r="I228" s="12"/>
      <c r="J228" s="12"/>
      <c r="K228" s="12"/>
      <c r="L228" s="12"/>
      <c r="O228" s="14">
        <f t="shared" si="46"/>
        <v>0</v>
      </c>
    </row>
    <row r="229" spans="1:15" x14ac:dyDescent="0.25">
      <c r="A229" s="3">
        <v>227</v>
      </c>
      <c r="B229" s="45"/>
      <c r="C229" s="46"/>
      <c r="D229" s="47"/>
      <c r="E229" s="12"/>
      <c r="F229" s="12"/>
      <c r="G229" s="12"/>
      <c r="H229" s="12"/>
      <c r="I229" s="12"/>
      <c r="J229" s="12"/>
      <c r="K229" s="12"/>
      <c r="L229" s="12"/>
      <c r="O229" s="14">
        <f t="shared" si="46"/>
        <v>0</v>
      </c>
    </row>
    <row r="230" spans="1:15" outlineLevel="1" x14ac:dyDescent="0.25">
      <c r="A230" s="3">
        <v>228</v>
      </c>
      <c r="B230" s="168" t="s">
        <v>220</v>
      </c>
      <c r="C230" s="48" t="s">
        <v>221</v>
      </c>
      <c r="D230" s="32">
        <v>301</v>
      </c>
      <c r="E230" s="12">
        <v>54705.720119943726</v>
      </c>
      <c r="F230" s="12">
        <v>22794.125494057356</v>
      </c>
      <c r="G230" s="12">
        <v>2302.5659705259823</v>
      </c>
      <c r="H230" s="12">
        <v>2576.5426744600004</v>
      </c>
      <c r="I230" s="12">
        <v>155.21069834012209</v>
      </c>
      <c r="J230" s="12">
        <v>28834.630890813347</v>
      </c>
      <c r="K230" s="12">
        <v>2787.2141518594972</v>
      </c>
      <c r="L230" s="12">
        <f t="shared" ref="L230:L232" si="57">SUM(E230:K230)</f>
        <v>114156.01000000002</v>
      </c>
      <c r="O230" s="14">
        <f t="shared" si="46"/>
        <v>301</v>
      </c>
    </row>
    <row r="231" spans="1:15" outlineLevel="1" x14ac:dyDescent="0.25">
      <c r="A231" s="3">
        <v>229</v>
      </c>
      <c r="B231" s="169"/>
      <c r="C231" s="36" t="s">
        <v>222</v>
      </c>
      <c r="D231" s="28">
        <v>302</v>
      </c>
      <c r="E231" s="12">
        <v>66207.903946933497</v>
      </c>
      <c r="F231" s="12">
        <v>27586.717951176652</v>
      </c>
      <c r="G231" s="12">
        <v>2786.6933526113094</v>
      </c>
      <c r="H231" s="12">
        <v>3118.2751919142152</v>
      </c>
      <c r="I231" s="12">
        <v>187.84461633460796</v>
      </c>
      <c r="J231" s="12">
        <v>34897.273414526717</v>
      </c>
      <c r="K231" s="12">
        <v>3373.241526503045</v>
      </c>
      <c r="L231" s="12">
        <f t="shared" si="57"/>
        <v>138157.95000000007</v>
      </c>
      <c r="O231" s="14">
        <f t="shared" si="46"/>
        <v>302</v>
      </c>
    </row>
    <row r="232" spans="1:15" outlineLevel="1" x14ac:dyDescent="0.25">
      <c r="A232" s="3">
        <v>230</v>
      </c>
      <c r="B232" s="169"/>
      <c r="C232" s="49" t="s">
        <v>223</v>
      </c>
      <c r="D232" s="35">
        <v>303</v>
      </c>
      <c r="E232" s="12">
        <v>34360465.207755595</v>
      </c>
      <c r="F232" s="12">
        <v>9663651.3523133658</v>
      </c>
      <c r="G232" s="12">
        <v>791851.80397056998</v>
      </c>
      <c r="H232" s="12">
        <v>852314.71968719806</v>
      </c>
      <c r="I232" s="12">
        <v>52619.015085829691</v>
      </c>
      <c r="J232" s="12">
        <v>10192465.230324965</v>
      </c>
      <c r="K232" s="12">
        <v>1093233.3879294901</v>
      </c>
      <c r="L232" s="12">
        <f t="shared" si="57"/>
        <v>57006600.717067026</v>
      </c>
      <c r="O232" s="14">
        <f t="shared" si="46"/>
        <v>303</v>
      </c>
    </row>
    <row r="233" spans="1:15" x14ac:dyDescent="0.25">
      <c r="A233" s="3">
        <v>231</v>
      </c>
      <c r="B233" s="169"/>
      <c r="C233" s="185" t="s">
        <v>224</v>
      </c>
      <c r="D233" s="186"/>
      <c r="E233" s="16">
        <f>SUM(E230:E232)</f>
        <v>34481378.83182247</v>
      </c>
      <c r="F233" s="17">
        <f t="shared" ref="F233:L233" si="58">SUM(F230:F232)</f>
        <v>9714032.1957585998</v>
      </c>
      <c r="G233" s="17">
        <f t="shared" si="58"/>
        <v>796941.06329370732</v>
      </c>
      <c r="H233" s="17">
        <f t="shared" si="58"/>
        <v>858009.53755357233</v>
      </c>
      <c r="I233" s="17">
        <f t="shared" si="58"/>
        <v>52962.070400504424</v>
      </c>
      <c r="J233" s="17">
        <f t="shared" si="58"/>
        <v>10256197.134630306</v>
      </c>
      <c r="K233" s="17">
        <f t="shared" si="58"/>
        <v>1099393.8436078527</v>
      </c>
      <c r="L233" s="17">
        <f t="shared" si="58"/>
        <v>57258914.677067026</v>
      </c>
      <c r="O233" s="14">
        <f t="shared" si="46"/>
        <v>0</v>
      </c>
    </row>
    <row r="234" spans="1:15" outlineLevel="1" x14ac:dyDescent="0.25">
      <c r="A234" s="3">
        <v>232</v>
      </c>
      <c r="B234" s="169"/>
      <c r="C234" s="48" t="s">
        <v>225</v>
      </c>
      <c r="D234" s="50">
        <v>350.1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f t="shared" ref="L234:L245" si="59">SUM(E234:K234)</f>
        <v>0</v>
      </c>
      <c r="O234" s="14">
        <f t="shared" si="46"/>
        <v>350.1</v>
      </c>
    </row>
    <row r="235" spans="1:15" outlineLevel="1" x14ac:dyDescent="0.25">
      <c r="A235" s="3">
        <v>233</v>
      </c>
      <c r="B235" s="169"/>
      <c r="C235" s="36" t="s">
        <v>226</v>
      </c>
      <c r="D235" s="30">
        <v>350.2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f t="shared" si="59"/>
        <v>0</v>
      </c>
      <c r="O235" s="14">
        <f t="shared" si="46"/>
        <v>350.2</v>
      </c>
    </row>
    <row r="236" spans="1:15" outlineLevel="1" x14ac:dyDescent="0.25">
      <c r="A236" s="3">
        <v>234</v>
      </c>
      <c r="B236" s="169"/>
      <c r="C236" s="36" t="s">
        <v>227</v>
      </c>
      <c r="D236" s="30">
        <v>351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f t="shared" si="59"/>
        <v>0</v>
      </c>
      <c r="O236" s="14">
        <f t="shared" si="46"/>
        <v>351</v>
      </c>
    </row>
    <row r="237" spans="1:15" outlineLevel="1" x14ac:dyDescent="0.25">
      <c r="A237" s="3">
        <v>235</v>
      </c>
      <c r="B237" s="169"/>
      <c r="C237" s="36" t="s">
        <v>228</v>
      </c>
      <c r="D237" s="30">
        <v>352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f t="shared" si="59"/>
        <v>0</v>
      </c>
      <c r="O237" s="14">
        <f t="shared" si="46"/>
        <v>352</v>
      </c>
    </row>
    <row r="238" spans="1:15" outlineLevel="1" x14ac:dyDescent="0.25">
      <c r="A238" s="3">
        <v>236</v>
      </c>
      <c r="B238" s="169"/>
      <c r="C238" s="36" t="s">
        <v>229</v>
      </c>
      <c r="D238" s="30">
        <v>352.1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f t="shared" si="59"/>
        <v>0</v>
      </c>
      <c r="O238" s="14">
        <f t="shared" si="46"/>
        <v>352.1</v>
      </c>
    </row>
    <row r="239" spans="1:15" outlineLevel="1" x14ac:dyDescent="0.25">
      <c r="A239" s="3">
        <v>237</v>
      </c>
      <c r="B239" s="169"/>
      <c r="C239" s="36" t="s">
        <v>230</v>
      </c>
      <c r="D239" s="30">
        <v>352.2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f t="shared" si="59"/>
        <v>0</v>
      </c>
      <c r="O239" s="14">
        <f t="shared" si="46"/>
        <v>352.2</v>
      </c>
    </row>
    <row r="240" spans="1:15" outlineLevel="1" x14ac:dyDescent="0.25">
      <c r="A240" s="3">
        <v>238</v>
      </c>
      <c r="B240" s="169"/>
      <c r="C240" s="36" t="s">
        <v>231</v>
      </c>
      <c r="D240" s="30">
        <v>352.3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f t="shared" si="59"/>
        <v>0</v>
      </c>
      <c r="O240" s="14">
        <f t="shared" si="46"/>
        <v>352.3</v>
      </c>
    </row>
    <row r="241" spans="1:15" outlineLevel="1" x14ac:dyDescent="0.25">
      <c r="A241" s="3">
        <v>239</v>
      </c>
      <c r="B241" s="169"/>
      <c r="C241" s="36" t="s">
        <v>232</v>
      </c>
      <c r="D241" s="30">
        <v>353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f t="shared" si="59"/>
        <v>0</v>
      </c>
      <c r="O241" s="14">
        <f t="shared" si="46"/>
        <v>353</v>
      </c>
    </row>
    <row r="242" spans="1:15" outlineLevel="1" x14ac:dyDescent="0.25">
      <c r="A242" s="3">
        <v>240</v>
      </c>
      <c r="B242" s="169"/>
      <c r="C242" s="36" t="s">
        <v>233</v>
      </c>
      <c r="D242" s="30">
        <v>354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f t="shared" si="59"/>
        <v>0</v>
      </c>
      <c r="O242" s="14">
        <f t="shared" si="46"/>
        <v>354</v>
      </c>
    </row>
    <row r="243" spans="1:15" outlineLevel="1" x14ac:dyDescent="0.25">
      <c r="A243" s="3">
        <v>241</v>
      </c>
      <c r="B243" s="169"/>
      <c r="C243" s="36" t="s">
        <v>234</v>
      </c>
      <c r="D243" s="30">
        <v>355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f t="shared" si="59"/>
        <v>0</v>
      </c>
      <c r="O243" s="14">
        <f t="shared" si="46"/>
        <v>355</v>
      </c>
    </row>
    <row r="244" spans="1:15" outlineLevel="1" x14ac:dyDescent="0.25">
      <c r="A244" s="3">
        <v>242</v>
      </c>
      <c r="B244" s="169"/>
      <c r="C244" s="36" t="s">
        <v>235</v>
      </c>
      <c r="D244" s="30">
        <v>356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f t="shared" si="59"/>
        <v>0</v>
      </c>
      <c r="O244" s="14">
        <f t="shared" si="46"/>
        <v>356</v>
      </c>
    </row>
    <row r="245" spans="1:15" outlineLevel="1" x14ac:dyDescent="0.25">
      <c r="A245" s="3">
        <v>243</v>
      </c>
      <c r="B245" s="169"/>
      <c r="C245" s="36" t="s">
        <v>236</v>
      </c>
      <c r="D245" s="51">
        <v>357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f t="shared" si="59"/>
        <v>0</v>
      </c>
      <c r="O245" s="14">
        <f t="shared" si="46"/>
        <v>357</v>
      </c>
    </row>
    <row r="246" spans="1:15" x14ac:dyDescent="0.25">
      <c r="A246" s="3">
        <v>244</v>
      </c>
      <c r="B246" s="169"/>
      <c r="C246" s="187" t="s">
        <v>237</v>
      </c>
      <c r="D246" s="186"/>
      <c r="E246" s="16">
        <f>SUM(E234:E245)</f>
        <v>0</v>
      </c>
      <c r="F246" s="17">
        <f t="shared" ref="F246:L246" si="60">SUM(F234:F245)</f>
        <v>0</v>
      </c>
      <c r="G246" s="17">
        <f t="shared" si="60"/>
        <v>0</v>
      </c>
      <c r="H246" s="17">
        <f t="shared" si="60"/>
        <v>0</v>
      </c>
      <c r="I246" s="17">
        <f t="shared" si="60"/>
        <v>0</v>
      </c>
      <c r="J246" s="17">
        <f t="shared" si="60"/>
        <v>0</v>
      </c>
      <c r="K246" s="17">
        <f t="shared" si="60"/>
        <v>0</v>
      </c>
      <c r="L246" s="17">
        <f t="shared" si="60"/>
        <v>0</v>
      </c>
      <c r="O246" s="14">
        <f t="shared" si="46"/>
        <v>0</v>
      </c>
    </row>
    <row r="247" spans="1:15" ht="14.65" customHeight="1" outlineLevel="1" x14ac:dyDescent="0.25">
      <c r="A247" s="3">
        <v>245</v>
      </c>
      <c r="B247" s="169"/>
      <c r="C247" s="36" t="s">
        <v>238</v>
      </c>
      <c r="D247" s="28">
        <v>365.1</v>
      </c>
      <c r="E247" s="12">
        <v>261062.01184795218</v>
      </c>
      <c r="F247" s="12">
        <v>179099.88373254958</v>
      </c>
      <c r="G247" s="12">
        <v>19461.740692871383</v>
      </c>
      <c r="H247" s="12">
        <v>24466.277349159245</v>
      </c>
      <c r="I247" s="12">
        <v>2417.5154503843237</v>
      </c>
      <c r="J247" s="12">
        <v>747565.68912444625</v>
      </c>
      <c r="K247" s="12">
        <v>175547.85180263713</v>
      </c>
      <c r="L247" s="12">
        <f t="shared" ref="L247:L253" si="61">SUM(E247:K247)</f>
        <v>1409620.97</v>
      </c>
      <c r="O247" s="14">
        <f t="shared" si="46"/>
        <v>365.1</v>
      </c>
    </row>
    <row r="248" spans="1:15" ht="14.65" customHeight="1" outlineLevel="1" x14ac:dyDescent="0.25">
      <c r="A248" s="3">
        <v>246</v>
      </c>
      <c r="B248" s="169"/>
      <c r="C248" s="36" t="s">
        <v>226</v>
      </c>
      <c r="D248" s="28">
        <v>365.2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f t="shared" si="61"/>
        <v>0</v>
      </c>
      <c r="O248" s="14">
        <f t="shared" si="46"/>
        <v>365.2</v>
      </c>
    </row>
    <row r="249" spans="1:15" ht="14.65" customHeight="1" outlineLevel="1" x14ac:dyDescent="0.25">
      <c r="A249" s="3">
        <v>247</v>
      </c>
      <c r="B249" s="169"/>
      <c r="C249" s="36" t="s">
        <v>227</v>
      </c>
      <c r="D249" s="28">
        <v>366</v>
      </c>
      <c r="E249" s="12">
        <v>23023.167473593196</v>
      </c>
      <c r="F249" s="12">
        <v>15794.893284118018</v>
      </c>
      <c r="G249" s="12">
        <v>1716.3390112866634</v>
      </c>
      <c r="H249" s="12">
        <v>2157.6911817914943</v>
      </c>
      <c r="I249" s="12">
        <v>213.20169369036432</v>
      </c>
      <c r="J249" s="12">
        <v>65928.129245584991</v>
      </c>
      <c r="K249" s="12">
        <v>15481.638109935286</v>
      </c>
      <c r="L249" s="12">
        <f t="shared" si="61"/>
        <v>124315.06000000001</v>
      </c>
      <c r="O249" s="14">
        <f t="shared" si="46"/>
        <v>366</v>
      </c>
    </row>
    <row r="250" spans="1:15" ht="14.65" customHeight="1" outlineLevel="1" x14ac:dyDescent="0.25">
      <c r="A250" s="3">
        <v>248</v>
      </c>
      <c r="B250" s="169"/>
      <c r="C250" s="36" t="s">
        <v>239</v>
      </c>
      <c r="D250" s="28">
        <v>367</v>
      </c>
      <c r="E250" s="12">
        <v>3133262.5859128986</v>
      </c>
      <c r="F250" s="12">
        <v>2149554.279721796</v>
      </c>
      <c r="G250" s="12">
        <v>233579.53743659853</v>
      </c>
      <c r="H250" s="12">
        <v>293643.91583459021</v>
      </c>
      <c r="I250" s="12">
        <v>29014.986354917226</v>
      </c>
      <c r="J250" s="12">
        <v>8972272.8621659242</v>
      </c>
      <c r="K250" s="12">
        <v>2443198.462573274</v>
      </c>
      <c r="L250" s="12">
        <f t="shared" si="61"/>
        <v>17254526.629999999</v>
      </c>
      <c r="O250" s="14">
        <f t="shared" si="46"/>
        <v>367</v>
      </c>
    </row>
    <row r="251" spans="1:15" ht="14.65" customHeight="1" outlineLevel="1" x14ac:dyDescent="0.25">
      <c r="A251" s="3">
        <v>249</v>
      </c>
      <c r="B251" s="169"/>
      <c r="C251" s="36" t="s">
        <v>233</v>
      </c>
      <c r="D251" s="28">
        <v>368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f t="shared" si="61"/>
        <v>0</v>
      </c>
      <c r="O251" s="14">
        <f t="shared" si="46"/>
        <v>368</v>
      </c>
    </row>
    <row r="252" spans="1:15" ht="14.65" customHeight="1" outlineLevel="1" x14ac:dyDescent="0.25">
      <c r="A252" s="3">
        <v>250</v>
      </c>
      <c r="B252" s="169"/>
      <c r="C252" s="36" t="s">
        <v>240</v>
      </c>
      <c r="D252" s="28">
        <v>369</v>
      </c>
      <c r="E252" s="12">
        <v>25064.691669763462</v>
      </c>
      <c r="F252" s="12">
        <v>17195.467590517816</v>
      </c>
      <c r="G252" s="12">
        <v>1868.531259568382</v>
      </c>
      <c r="H252" s="12">
        <v>2349.0192760054169</v>
      </c>
      <c r="I252" s="12">
        <v>232.10684289855146</v>
      </c>
      <c r="J252" s="12">
        <v>71774.148096704288</v>
      </c>
      <c r="K252" s="12">
        <v>16854.435264542088</v>
      </c>
      <c r="L252" s="12">
        <f t="shared" si="61"/>
        <v>135338.4</v>
      </c>
      <c r="O252" s="14">
        <f t="shared" si="46"/>
        <v>369</v>
      </c>
    </row>
    <row r="253" spans="1:15" ht="14.65" customHeight="1" outlineLevel="1" x14ac:dyDescent="0.25">
      <c r="A253" s="3">
        <v>251</v>
      </c>
      <c r="B253" s="169"/>
      <c r="C253" s="36" t="s">
        <v>241</v>
      </c>
      <c r="D253" s="28">
        <v>370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f t="shared" si="61"/>
        <v>0</v>
      </c>
      <c r="O253" s="14">
        <f t="shared" si="46"/>
        <v>370</v>
      </c>
    </row>
    <row r="254" spans="1:15" ht="14.65" customHeight="1" outlineLevel="1" x14ac:dyDescent="0.25">
      <c r="A254" s="3">
        <v>252</v>
      </c>
      <c r="B254" s="169"/>
      <c r="C254" s="36" t="s">
        <v>236</v>
      </c>
      <c r="D254" s="28">
        <v>371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f>SUM(E254:K254)</f>
        <v>0</v>
      </c>
      <c r="O254" s="14">
        <f t="shared" si="46"/>
        <v>371</v>
      </c>
    </row>
    <row r="255" spans="1:15" ht="14.65" customHeight="1" x14ac:dyDescent="0.25">
      <c r="A255" s="3">
        <v>253</v>
      </c>
      <c r="B255" s="169"/>
      <c r="C255" s="187" t="s">
        <v>242</v>
      </c>
      <c r="D255" s="186"/>
      <c r="E255" s="16">
        <f>SUM(E247:E254)</f>
        <v>3442412.4569042074</v>
      </c>
      <c r="F255" s="17">
        <f t="shared" ref="F255:L255" si="62">SUM(F247:F254)</f>
        <v>2361644.5243289815</v>
      </c>
      <c r="G255" s="17">
        <f t="shared" si="62"/>
        <v>256626.14840032495</v>
      </c>
      <c r="H255" s="17">
        <f t="shared" si="62"/>
        <v>322616.90364154632</v>
      </c>
      <c r="I255" s="17">
        <f t="shared" si="62"/>
        <v>31877.810341890465</v>
      </c>
      <c r="J255" s="17">
        <f t="shared" si="62"/>
        <v>9857540.8286326602</v>
      </c>
      <c r="K255" s="17">
        <f t="shared" si="62"/>
        <v>2651082.3877503886</v>
      </c>
      <c r="L255" s="17">
        <f t="shared" si="62"/>
        <v>18923801.059999999</v>
      </c>
      <c r="O255" s="14">
        <f t="shared" si="46"/>
        <v>0</v>
      </c>
    </row>
    <row r="256" spans="1:15" outlineLevel="1" x14ac:dyDescent="0.25">
      <c r="A256" s="3">
        <v>254</v>
      </c>
      <c r="B256" s="169"/>
      <c r="C256" s="36" t="s">
        <v>238</v>
      </c>
      <c r="D256" s="28">
        <v>374</v>
      </c>
      <c r="E256" s="12">
        <v>871439.84792201011</v>
      </c>
      <c r="F256" s="12">
        <v>600815.55655682995</v>
      </c>
      <c r="G256" s="12">
        <v>67604.618155160511</v>
      </c>
      <c r="H256" s="12">
        <v>86456.847190673943</v>
      </c>
      <c r="I256" s="12">
        <v>4735.6352101463535</v>
      </c>
      <c r="J256" s="12">
        <v>940316.31408422906</v>
      </c>
      <c r="K256" s="12">
        <v>60872.750880949992</v>
      </c>
      <c r="L256" s="12">
        <f t="shared" ref="L256:L269" si="63">SUM(E256:K256)</f>
        <v>2632241.5700000003</v>
      </c>
      <c r="O256" s="14">
        <f t="shared" si="46"/>
        <v>374</v>
      </c>
    </row>
    <row r="257" spans="1:15" outlineLevel="1" x14ac:dyDescent="0.25">
      <c r="A257" s="3">
        <v>255</v>
      </c>
      <c r="B257" s="169"/>
      <c r="C257" s="36" t="s">
        <v>227</v>
      </c>
      <c r="D257" s="28">
        <v>375</v>
      </c>
      <c r="E257" s="12">
        <v>361944.93428002292</v>
      </c>
      <c r="F257" s="12">
        <v>249543.49706514576</v>
      </c>
      <c r="G257" s="12">
        <v>28078.988048966854</v>
      </c>
      <c r="H257" s="12">
        <v>35909.096823039712</v>
      </c>
      <c r="I257" s="12">
        <v>1966.9047485007629</v>
      </c>
      <c r="J257" s="12">
        <v>390552.17329711642</v>
      </c>
      <c r="K257" s="12">
        <v>25282.965737207676</v>
      </c>
      <c r="L257" s="12">
        <f t="shared" si="63"/>
        <v>1093278.56</v>
      </c>
      <c r="O257" s="14">
        <f t="shared" si="46"/>
        <v>375</v>
      </c>
    </row>
    <row r="258" spans="1:15" outlineLevel="1" x14ac:dyDescent="0.25">
      <c r="A258" s="3">
        <v>256</v>
      </c>
      <c r="B258" s="169"/>
      <c r="C258" s="36" t="s">
        <v>239</v>
      </c>
      <c r="D258" s="28">
        <v>376</v>
      </c>
      <c r="E258" s="12">
        <v>199893301.02738094</v>
      </c>
      <c r="F258" s="12">
        <v>137816746.84159741</v>
      </c>
      <c r="G258" s="12">
        <v>15507335.727135647</v>
      </c>
      <c r="H258" s="12">
        <v>19831712.564640876</v>
      </c>
      <c r="I258" s="12">
        <v>1086273.2027631216</v>
      </c>
      <c r="J258" s="12">
        <v>215692376.79502797</v>
      </c>
      <c r="K258" s="12">
        <v>13963161.25</v>
      </c>
      <c r="L258" s="12">
        <f t="shared" si="63"/>
        <v>603790907.40854597</v>
      </c>
      <c r="O258" s="14">
        <f t="shared" si="46"/>
        <v>376</v>
      </c>
    </row>
    <row r="259" spans="1:15" outlineLevel="1" x14ac:dyDescent="0.25">
      <c r="A259" s="3">
        <v>257</v>
      </c>
      <c r="B259" s="169"/>
      <c r="C259" s="36" t="s">
        <v>233</v>
      </c>
      <c r="D259" s="28">
        <v>377</v>
      </c>
      <c r="E259" s="12">
        <v>542250.33305517561</v>
      </c>
      <c r="F259" s="12">
        <v>372007.29020919796</v>
      </c>
      <c r="G259" s="12">
        <v>40423.86442148975</v>
      </c>
      <c r="H259" s="12">
        <v>50818.757379870265</v>
      </c>
      <c r="I259" s="12">
        <v>5021.406787060333</v>
      </c>
      <c r="J259" s="12">
        <v>1552764.1920742081</v>
      </c>
      <c r="K259" s="12">
        <v>364629.38607299823</v>
      </c>
      <c r="L259" s="12">
        <f t="shared" si="63"/>
        <v>2927915.2300000004</v>
      </c>
      <c r="O259" s="14">
        <f t="shared" si="46"/>
        <v>377</v>
      </c>
    </row>
    <row r="260" spans="1:15" outlineLevel="1" x14ac:dyDescent="0.25">
      <c r="A260" s="3">
        <v>258</v>
      </c>
      <c r="B260" s="169"/>
      <c r="C260" s="36" t="s">
        <v>243</v>
      </c>
      <c r="D260" s="28">
        <v>378</v>
      </c>
      <c r="E260" s="12">
        <v>6880661.3274278436</v>
      </c>
      <c r="F260" s="12">
        <v>4720432.6474857191</v>
      </c>
      <c r="G260" s="12">
        <v>512941.90833042603</v>
      </c>
      <c r="H260" s="12">
        <v>644843.60321459139</v>
      </c>
      <c r="I260" s="12">
        <v>63717.064578536854</v>
      </c>
      <c r="J260" s="12">
        <v>19703158.994524051</v>
      </c>
      <c r="K260" s="12">
        <v>4626813.7844388355</v>
      </c>
      <c r="L260" s="12">
        <f t="shared" si="63"/>
        <v>37152569.330000006</v>
      </c>
      <c r="O260" s="14">
        <f t="shared" si="46"/>
        <v>378</v>
      </c>
    </row>
    <row r="261" spans="1:15" outlineLevel="1" x14ac:dyDescent="0.25">
      <c r="A261" s="3">
        <v>259</v>
      </c>
      <c r="B261" s="169"/>
      <c r="C261" s="36" t="s">
        <v>244</v>
      </c>
      <c r="D261" s="28">
        <v>379</v>
      </c>
      <c r="E261" s="12">
        <v>805908.11572932464</v>
      </c>
      <c r="F261" s="12">
        <v>552887.98551933921</v>
      </c>
      <c r="G261" s="12">
        <v>60079.115531138996</v>
      </c>
      <c r="H261" s="12">
        <v>75528.305852694859</v>
      </c>
      <c r="I261" s="12">
        <v>7462.9598828821054</v>
      </c>
      <c r="J261" s="12">
        <v>2307763.0163099598</v>
      </c>
      <c r="K261" s="12">
        <v>541922.73117466131</v>
      </c>
      <c r="L261" s="12">
        <f t="shared" si="63"/>
        <v>4351552.2300000004</v>
      </c>
      <c r="O261" s="14">
        <f t="shared" si="46"/>
        <v>379</v>
      </c>
    </row>
    <row r="262" spans="1:15" outlineLevel="1" x14ac:dyDescent="0.25">
      <c r="A262" s="3">
        <v>260</v>
      </c>
      <c r="B262" s="169"/>
      <c r="C262" s="36" t="s">
        <v>245</v>
      </c>
      <c r="D262" s="28">
        <v>380</v>
      </c>
      <c r="E262" s="12">
        <v>215300429.62274444</v>
      </c>
      <c r="F262" s="12">
        <v>29114341.575459227</v>
      </c>
      <c r="G262" s="12">
        <v>805402.87634577614</v>
      </c>
      <c r="H262" s="12">
        <v>161080.57526915523</v>
      </c>
      <c r="I262" s="12">
        <v>7869.6455208385751</v>
      </c>
      <c r="J262" s="12">
        <v>298204.27466059296</v>
      </c>
      <c r="K262" s="12">
        <v>22241.79</v>
      </c>
      <c r="L262" s="12">
        <f t="shared" si="63"/>
        <v>245709570.36000004</v>
      </c>
      <c r="O262" s="14">
        <f t="shared" si="46"/>
        <v>380</v>
      </c>
    </row>
    <row r="263" spans="1:15" outlineLevel="1" x14ac:dyDescent="0.25">
      <c r="A263" s="3">
        <v>261</v>
      </c>
      <c r="B263" s="169"/>
      <c r="C263" s="36" t="s">
        <v>246</v>
      </c>
      <c r="D263" s="28">
        <v>381</v>
      </c>
      <c r="E263" s="12">
        <v>57020906.95379547</v>
      </c>
      <c r="F263" s="12">
        <v>20200165.619091861</v>
      </c>
      <c r="G263" s="12">
        <v>2071727.3171965454</v>
      </c>
      <c r="H263" s="12">
        <v>1372814.7247115427</v>
      </c>
      <c r="I263" s="12">
        <v>141865.38312957808</v>
      </c>
      <c r="J263" s="12">
        <v>3707163.0246747229</v>
      </c>
      <c r="K263" s="12">
        <v>230524.89740029347</v>
      </c>
      <c r="L263" s="12">
        <f t="shared" si="63"/>
        <v>84745167.920000017</v>
      </c>
      <c r="O263" s="14">
        <f t="shared" si="46"/>
        <v>381</v>
      </c>
    </row>
    <row r="264" spans="1:15" outlineLevel="1" x14ac:dyDescent="0.25">
      <c r="A264" s="3">
        <v>262</v>
      </c>
      <c r="B264" s="169"/>
      <c r="C264" s="36" t="s">
        <v>247</v>
      </c>
      <c r="D264" s="28">
        <v>382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f t="shared" si="63"/>
        <v>0</v>
      </c>
      <c r="O264" s="14">
        <f t="shared" si="46"/>
        <v>382</v>
      </c>
    </row>
    <row r="265" spans="1:15" outlineLevel="1" x14ac:dyDescent="0.25">
      <c r="A265" s="3">
        <v>263</v>
      </c>
      <c r="B265" s="169"/>
      <c r="C265" s="36" t="s">
        <v>248</v>
      </c>
      <c r="D265" s="28">
        <v>383</v>
      </c>
      <c r="E265" s="12">
        <v>4695035.4287869567</v>
      </c>
      <c r="F265" s="12">
        <v>4017478.0166669977</v>
      </c>
      <c r="G265" s="12">
        <v>472415.32701826171</v>
      </c>
      <c r="H265" s="12">
        <v>247224.09371477581</v>
      </c>
      <c r="I265" s="12">
        <v>23188.183561548129</v>
      </c>
      <c r="J265" s="12">
        <v>658731.83556482184</v>
      </c>
      <c r="K265" s="12">
        <v>63710.914686639539</v>
      </c>
      <c r="L265" s="12">
        <f t="shared" si="63"/>
        <v>10177783.800000001</v>
      </c>
      <c r="O265" s="14">
        <f t="shared" ref="O265:O328" si="64">D265</f>
        <v>383</v>
      </c>
    </row>
    <row r="266" spans="1:15" outlineLevel="1" x14ac:dyDescent="0.25">
      <c r="A266" s="3">
        <v>264</v>
      </c>
      <c r="B266" s="169"/>
      <c r="C266" s="36" t="s">
        <v>249</v>
      </c>
      <c r="D266" s="28">
        <v>384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f t="shared" si="63"/>
        <v>0</v>
      </c>
      <c r="O266" s="14">
        <f t="shared" si="64"/>
        <v>384</v>
      </c>
    </row>
    <row r="267" spans="1:15" outlineLevel="1" x14ac:dyDescent="0.25">
      <c r="A267" s="3">
        <v>265</v>
      </c>
      <c r="B267" s="169"/>
      <c r="C267" s="36" t="s">
        <v>250</v>
      </c>
      <c r="D267" s="28">
        <v>385</v>
      </c>
      <c r="E267" s="12">
        <v>0</v>
      </c>
      <c r="F267" s="12">
        <v>4083899.4637441305</v>
      </c>
      <c r="G267" s="12">
        <v>793667.37110685883</v>
      </c>
      <c r="H267" s="12">
        <v>240381.38696167755</v>
      </c>
      <c r="I267" s="12">
        <v>15719.587339078775</v>
      </c>
      <c r="J267" s="12">
        <v>3065788.1540254829</v>
      </c>
      <c r="K267" s="12">
        <v>2405416.5868227715</v>
      </c>
      <c r="L267" s="12">
        <f t="shared" si="63"/>
        <v>10604872.550000001</v>
      </c>
      <c r="O267" s="14">
        <f t="shared" si="64"/>
        <v>385</v>
      </c>
    </row>
    <row r="268" spans="1:15" outlineLevel="1" x14ac:dyDescent="0.25">
      <c r="A268" s="3">
        <v>266</v>
      </c>
      <c r="B268" s="169"/>
      <c r="C268" s="36" t="s">
        <v>251</v>
      </c>
      <c r="D268" s="28">
        <v>386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f t="shared" si="63"/>
        <v>0</v>
      </c>
      <c r="O268" s="14">
        <f t="shared" si="64"/>
        <v>386</v>
      </c>
    </row>
    <row r="269" spans="1:15" outlineLevel="1" x14ac:dyDescent="0.25">
      <c r="A269" s="3">
        <v>267</v>
      </c>
      <c r="B269" s="169"/>
      <c r="C269" s="36" t="s">
        <v>236</v>
      </c>
      <c r="D269" s="28">
        <v>387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f t="shared" si="63"/>
        <v>0</v>
      </c>
      <c r="O269" s="14">
        <f t="shared" si="64"/>
        <v>387</v>
      </c>
    </row>
    <row r="270" spans="1:15" x14ac:dyDescent="0.25">
      <c r="A270" s="3">
        <v>268</v>
      </c>
      <c r="B270" s="169"/>
      <c r="C270" s="187" t="s">
        <v>252</v>
      </c>
      <c r="D270" s="186"/>
      <c r="E270" s="16">
        <f>SUM(E256:E269)</f>
        <v>486371877.59112215</v>
      </c>
      <c r="F270" s="17">
        <f t="shared" ref="F270:L270" si="65">SUM(F256:F269)</f>
        <v>201728318.49339589</v>
      </c>
      <c r="G270" s="17">
        <f t="shared" si="65"/>
        <v>20359677.113290273</v>
      </c>
      <c r="H270" s="17">
        <f t="shared" si="65"/>
        <v>22746769.955758899</v>
      </c>
      <c r="I270" s="17">
        <f t="shared" si="65"/>
        <v>1357819.973521292</v>
      </c>
      <c r="J270" s="17">
        <f t="shared" si="65"/>
        <v>248316818.77424315</v>
      </c>
      <c r="K270" s="17">
        <f t="shared" si="65"/>
        <v>22304577.057214357</v>
      </c>
      <c r="L270" s="17">
        <f t="shared" si="65"/>
        <v>1003185858.9585459</v>
      </c>
      <c r="O270" s="14">
        <f t="shared" si="64"/>
        <v>0</v>
      </c>
    </row>
    <row r="271" spans="1:15" outlineLevel="1" x14ac:dyDescent="0.25">
      <c r="A271" s="3">
        <v>269</v>
      </c>
      <c r="B271" s="169"/>
      <c r="C271" s="36" t="s">
        <v>238</v>
      </c>
      <c r="D271" s="28">
        <v>389</v>
      </c>
      <c r="E271" s="12">
        <v>1545365.6821663866</v>
      </c>
      <c r="F271" s="12">
        <v>643904.49876681739</v>
      </c>
      <c r="G271" s="12">
        <v>65044.504011158475</v>
      </c>
      <c r="H271" s="12">
        <v>72783.990760339162</v>
      </c>
      <c r="I271" s="12">
        <v>4384.5010392699451</v>
      </c>
      <c r="J271" s="12">
        <v>814540.94633794518</v>
      </c>
      <c r="K271" s="12">
        <v>78735.186918084015</v>
      </c>
      <c r="L271" s="12">
        <f t="shared" ref="L271:L281" si="66">SUM(E271:K271)</f>
        <v>3224759.3100000005</v>
      </c>
      <c r="O271" s="14">
        <f t="shared" si="64"/>
        <v>389</v>
      </c>
    </row>
    <row r="272" spans="1:15" outlineLevel="1" x14ac:dyDescent="0.25">
      <c r="A272" s="3">
        <v>270</v>
      </c>
      <c r="B272" s="169"/>
      <c r="C272" s="36" t="s">
        <v>227</v>
      </c>
      <c r="D272" s="28">
        <v>390</v>
      </c>
      <c r="E272" s="12">
        <v>10717956.024602458</v>
      </c>
      <c r="F272" s="12">
        <v>4465829.7912709722</v>
      </c>
      <c r="G272" s="12">
        <v>451119.20219192147</v>
      </c>
      <c r="H272" s="12">
        <v>504796.77481306682</v>
      </c>
      <c r="I272" s="12">
        <v>30408.912188888255</v>
      </c>
      <c r="J272" s="12">
        <v>5649286.860602228</v>
      </c>
      <c r="K272" s="12">
        <v>546071.57433046983</v>
      </c>
      <c r="L272" s="12">
        <f t="shared" si="66"/>
        <v>22365469.140000004</v>
      </c>
      <c r="O272" s="14">
        <f t="shared" si="64"/>
        <v>390</v>
      </c>
    </row>
    <row r="273" spans="1:15" outlineLevel="1" x14ac:dyDescent="0.25">
      <c r="A273" s="3">
        <v>271</v>
      </c>
      <c r="B273" s="169"/>
      <c r="C273" s="36" t="s">
        <v>253</v>
      </c>
      <c r="D273" s="28">
        <v>391</v>
      </c>
      <c r="E273" s="12">
        <v>1343550.8563122153</v>
      </c>
      <c r="F273" s="12">
        <v>559814.70967355149</v>
      </c>
      <c r="G273" s="12">
        <v>56550.109835547722</v>
      </c>
      <c r="H273" s="12">
        <v>63278.869357825759</v>
      </c>
      <c r="I273" s="12">
        <v>3811.9133832161042</v>
      </c>
      <c r="J273" s="12">
        <v>708167.13389127725</v>
      </c>
      <c r="K273" s="12">
        <v>68452.877546367352</v>
      </c>
      <c r="L273" s="12">
        <f t="shared" si="66"/>
        <v>2803626.4700000007</v>
      </c>
      <c r="O273" s="14">
        <f t="shared" si="64"/>
        <v>391</v>
      </c>
    </row>
    <row r="274" spans="1:15" outlineLevel="1" x14ac:dyDescent="0.25">
      <c r="A274" s="3">
        <v>272</v>
      </c>
      <c r="B274" s="169"/>
      <c r="C274" s="36" t="s">
        <v>254</v>
      </c>
      <c r="D274" s="28">
        <v>392</v>
      </c>
      <c r="E274" s="12">
        <v>7432875.7345684888</v>
      </c>
      <c r="F274" s="12">
        <v>3097041.806670621</v>
      </c>
      <c r="G274" s="12">
        <v>312850.04003313213</v>
      </c>
      <c r="H274" s="12">
        <v>350075.30258416478</v>
      </c>
      <c r="I274" s="12">
        <v>21088.504655606201</v>
      </c>
      <c r="J274" s="12">
        <v>3917766.3285238543</v>
      </c>
      <c r="K274" s="12">
        <v>378699.27296413877</v>
      </c>
      <c r="L274" s="12">
        <f t="shared" si="66"/>
        <v>15510396.990000004</v>
      </c>
      <c r="O274" s="14">
        <f t="shared" si="64"/>
        <v>392</v>
      </c>
    </row>
    <row r="275" spans="1:15" outlineLevel="1" x14ac:dyDescent="0.25">
      <c r="A275" s="3">
        <v>273</v>
      </c>
      <c r="B275" s="169"/>
      <c r="C275" s="36" t="s">
        <v>255</v>
      </c>
      <c r="D275" s="28">
        <v>393</v>
      </c>
      <c r="E275" s="12">
        <v>47891.658337673201</v>
      </c>
      <c r="F275" s="12">
        <v>19954.923687577339</v>
      </c>
      <c r="G275" s="12">
        <v>2015.7618347515627</v>
      </c>
      <c r="H275" s="12">
        <v>2255.6124147004471</v>
      </c>
      <c r="I275" s="12">
        <v>135.87788843578127</v>
      </c>
      <c r="J275" s="12">
        <v>25243.0328654482</v>
      </c>
      <c r="K275" s="12">
        <v>2440.0429714134971</v>
      </c>
      <c r="L275" s="12">
        <f t="shared" si="66"/>
        <v>99936.910000000018</v>
      </c>
      <c r="O275" s="14">
        <f t="shared" si="64"/>
        <v>393</v>
      </c>
    </row>
    <row r="276" spans="1:15" outlineLevel="1" x14ac:dyDescent="0.25">
      <c r="A276" s="3">
        <v>274</v>
      </c>
      <c r="B276" s="169"/>
      <c r="C276" s="36" t="s">
        <v>256</v>
      </c>
      <c r="D276" s="28">
        <v>394</v>
      </c>
      <c r="E276" s="12">
        <v>4003557.4304171507</v>
      </c>
      <c r="F276" s="12">
        <v>1668154.4506042451</v>
      </c>
      <c r="G276" s="12">
        <v>168509.89403143345</v>
      </c>
      <c r="H276" s="12">
        <v>188560.47496504142</v>
      </c>
      <c r="I276" s="12">
        <v>11358.866006286105</v>
      </c>
      <c r="J276" s="12">
        <v>2110219.9276994076</v>
      </c>
      <c r="K276" s="12">
        <v>203978.15627643737</v>
      </c>
      <c r="L276" s="12">
        <f t="shared" si="66"/>
        <v>8354339.2000000011</v>
      </c>
      <c r="O276" s="14">
        <f t="shared" si="64"/>
        <v>394</v>
      </c>
    </row>
    <row r="277" spans="1:15" outlineLevel="1" x14ac:dyDescent="0.25">
      <c r="A277" s="3">
        <v>275</v>
      </c>
      <c r="B277" s="169"/>
      <c r="C277" s="36" t="s">
        <v>257</v>
      </c>
      <c r="D277" s="28">
        <v>395</v>
      </c>
      <c r="E277" s="12">
        <v>28419.805049710427</v>
      </c>
      <c r="F277" s="12">
        <v>11841.624630832312</v>
      </c>
      <c r="G277" s="12">
        <v>1196.1907429967127</v>
      </c>
      <c r="H277" s="12">
        <v>1338.5225594300807</v>
      </c>
      <c r="I277" s="12">
        <v>80.632478263412395</v>
      </c>
      <c r="J277" s="12">
        <v>14979.687440372851</v>
      </c>
      <c r="K277" s="12">
        <v>1447.9670983942144</v>
      </c>
      <c r="L277" s="12">
        <f t="shared" si="66"/>
        <v>59304.43</v>
      </c>
      <c r="O277" s="14">
        <f t="shared" si="64"/>
        <v>395</v>
      </c>
    </row>
    <row r="278" spans="1:15" outlineLevel="1" x14ac:dyDescent="0.25">
      <c r="A278" s="3">
        <v>276</v>
      </c>
      <c r="B278" s="169"/>
      <c r="C278" s="36" t="s">
        <v>258</v>
      </c>
      <c r="D278" s="28">
        <v>396</v>
      </c>
      <c r="E278" s="12">
        <v>2192724.2520824498</v>
      </c>
      <c r="F278" s="12">
        <v>913638.12899721018</v>
      </c>
      <c r="G278" s="12">
        <v>92291.852378914977</v>
      </c>
      <c r="H278" s="12">
        <v>103273.43459562947</v>
      </c>
      <c r="I278" s="12">
        <v>6221.1823861718149</v>
      </c>
      <c r="J278" s="12">
        <v>1155754.7239211306</v>
      </c>
      <c r="K278" s="12">
        <v>111717.60563849466</v>
      </c>
      <c r="L278" s="12">
        <f t="shared" si="66"/>
        <v>4575621.1800000016</v>
      </c>
      <c r="O278" s="14">
        <f t="shared" si="64"/>
        <v>396</v>
      </c>
    </row>
    <row r="279" spans="1:15" outlineLevel="1" x14ac:dyDescent="0.25">
      <c r="A279" s="3">
        <v>277</v>
      </c>
      <c r="B279" s="169"/>
      <c r="C279" s="36" t="s">
        <v>241</v>
      </c>
      <c r="D279" s="28">
        <v>397</v>
      </c>
      <c r="E279" s="12">
        <v>2549480.662338661</v>
      </c>
      <c r="F279" s="12">
        <v>1062287.1252696286</v>
      </c>
      <c r="G279" s="12">
        <v>107307.74410325196</v>
      </c>
      <c r="H279" s="12">
        <v>120076.03062026679</v>
      </c>
      <c r="I279" s="12">
        <v>7233.3692553287538</v>
      </c>
      <c r="J279" s="12">
        <v>1343796.1094492809</v>
      </c>
      <c r="K279" s="12">
        <v>129894.06896358301</v>
      </c>
      <c r="L279" s="12">
        <f t="shared" si="66"/>
        <v>5320075.1100000003</v>
      </c>
      <c r="O279" s="14">
        <f t="shared" si="64"/>
        <v>397</v>
      </c>
    </row>
    <row r="280" spans="1:15" outlineLevel="1" x14ac:dyDescent="0.25">
      <c r="A280" s="3">
        <v>278</v>
      </c>
      <c r="B280" s="169"/>
      <c r="C280" s="36" t="s">
        <v>259</v>
      </c>
      <c r="D280" s="28">
        <v>398</v>
      </c>
      <c r="E280" s="12">
        <v>39765.936026746363</v>
      </c>
      <c r="F280" s="12">
        <v>16569.194851926673</v>
      </c>
      <c r="G280" s="12">
        <v>1673.7498543213321</v>
      </c>
      <c r="H280" s="12">
        <v>1872.9052636198762</v>
      </c>
      <c r="I280" s="12">
        <v>112.82364416970354</v>
      </c>
      <c r="J280" s="12">
        <v>20960.076658252525</v>
      </c>
      <c r="K280" s="12">
        <v>2026.0437009635493</v>
      </c>
      <c r="L280" s="12">
        <f t="shared" si="66"/>
        <v>82980.73000000001</v>
      </c>
      <c r="O280" s="14">
        <f t="shared" si="64"/>
        <v>398</v>
      </c>
    </row>
    <row r="281" spans="1:15" outlineLevel="1" x14ac:dyDescent="0.25">
      <c r="A281" s="3">
        <v>279</v>
      </c>
      <c r="B281" s="169"/>
      <c r="C281" s="36" t="s">
        <v>260</v>
      </c>
      <c r="D281" s="28">
        <v>399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f t="shared" si="66"/>
        <v>0</v>
      </c>
      <c r="O281" s="14">
        <f t="shared" si="64"/>
        <v>399</v>
      </c>
    </row>
    <row r="282" spans="1:15" x14ac:dyDescent="0.25">
      <c r="A282" s="3">
        <v>280</v>
      </c>
      <c r="B282" s="182"/>
      <c r="C282" s="187" t="s">
        <v>261</v>
      </c>
      <c r="D282" s="186"/>
      <c r="E282" s="16">
        <f>SUM(E271:E281)</f>
        <v>29901588.041901939</v>
      </c>
      <c r="F282" s="17">
        <f t="shared" ref="F282:L282" si="67">SUM(F271:F281)</f>
        <v>12459036.254423385</v>
      </c>
      <c r="G282" s="17">
        <f t="shared" si="67"/>
        <v>1258559.0490174298</v>
      </c>
      <c r="H282" s="17">
        <f t="shared" si="67"/>
        <v>1408311.9179340845</v>
      </c>
      <c r="I282" s="17">
        <f t="shared" si="67"/>
        <v>84836.582925636088</v>
      </c>
      <c r="J282" s="17">
        <f t="shared" si="67"/>
        <v>15760714.827389197</v>
      </c>
      <c r="K282" s="17">
        <f t="shared" si="67"/>
        <v>1523462.7964083464</v>
      </c>
      <c r="L282" s="17">
        <f t="shared" si="67"/>
        <v>62396509.469999999</v>
      </c>
      <c r="O282" s="14">
        <f t="shared" si="64"/>
        <v>0</v>
      </c>
    </row>
    <row r="283" spans="1:15" x14ac:dyDescent="0.25">
      <c r="A283" s="3">
        <v>281</v>
      </c>
      <c r="B283" s="144" t="s">
        <v>220</v>
      </c>
      <c r="C283" s="144"/>
      <c r="D283" s="145"/>
      <c r="E283" s="16">
        <f>SUM(E282,E270,E255,E246,E233)</f>
        <v>554197256.92175078</v>
      </c>
      <c r="F283" s="17">
        <f t="shared" ref="F283:L283" si="68">SUM(F282,F270,F255,F246,F233)</f>
        <v>226263031.46790686</v>
      </c>
      <c r="G283" s="17">
        <f t="shared" si="68"/>
        <v>22671803.374001734</v>
      </c>
      <c r="H283" s="17">
        <f t="shared" si="68"/>
        <v>25335708.314888105</v>
      </c>
      <c r="I283" s="17">
        <f t="shared" si="68"/>
        <v>1527496.4371893229</v>
      </c>
      <c r="J283" s="17">
        <f t="shared" si="68"/>
        <v>284191271.56489533</v>
      </c>
      <c r="K283" s="17">
        <f t="shared" si="68"/>
        <v>27578516.084980946</v>
      </c>
      <c r="L283" s="17">
        <f t="shared" si="68"/>
        <v>1141765084.1656129</v>
      </c>
      <c r="O283" s="14">
        <f t="shared" si="64"/>
        <v>0</v>
      </c>
    </row>
    <row r="284" spans="1:15" outlineLevel="1" x14ac:dyDescent="0.25">
      <c r="A284" s="3">
        <v>282</v>
      </c>
      <c r="B284" s="168" t="s">
        <v>262</v>
      </c>
      <c r="C284" s="52" t="s">
        <v>224</v>
      </c>
      <c r="D284" s="53">
        <v>101.1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f t="shared" ref="L284:L288" si="69">SUM(E284:K284)</f>
        <v>0</v>
      </c>
      <c r="O284" s="14">
        <f t="shared" si="64"/>
        <v>101.1</v>
      </c>
    </row>
    <row r="285" spans="1:15" outlineLevel="1" x14ac:dyDescent="0.25">
      <c r="A285" s="3">
        <v>283</v>
      </c>
      <c r="B285" s="169"/>
      <c r="C285" s="54" t="s">
        <v>237</v>
      </c>
      <c r="D285" s="47">
        <v>101.1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f t="shared" si="69"/>
        <v>0</v>
      </c>
      <c r="O285" s="14">
        <f t="shared" si="64"/>
        <v>101.1</v>
      </c>
    </row>
    <row r="286" spans="1:15" outlineLevel="1" x14ac:dyDescent="0.25">
      <c r="A286" s="3">
        <v>284</v>
      </c>
      <c r="B286" s="169"/>
      <c r="C286" s="54" t="s">
        <v>242</v>
      </c>
      <c r="D286" s="47">
        <v>101.1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f t="shared" si="69"/>
        <v>0</v>
      </c>
      <c r="O286" s="14">
        <f t="shared" si="64"/>
        <v>101.1</v>
      </c>
    </row>
    <row r="287" spans="1:15" outlineLevel="1" x14ac:dyDescent="0.25">
      <c r="A287" s="3">
        <v>285</v>
      </c>
      <c r="B287" s="169"/>
      <c r="C287" s="54" t="s">
        <v>252</v>
      </c>
      <c r="D287" s="47">
        <v>101.1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f t="shared" si="69"/>
        <v>0</v>
      </c>
      <c r="O287" s="14">
        <f t="shared" si="64"/>
        <v>101.1</v>
      </c>
    </row>
    <row r="288" spans="1:15" x14ac:dyDescent="0.25">
      <c r="A288" s="3">
        <v>286</v>
      </c>
      <c r="B288" s="182"/>
      <c r="C288" s="55" t="s">
        <v>261</v>
      </c>
      <c r="D288" s="56">
        <v>101.1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f t="shared" si="69"/>
        <v>0</v>
      </c>
      <c r="O288" s="14">
        <f t="shared" si="64"/>
        <v>101.1</v>
      </c>
    </row>
    <row r="289" spans="1:15" x14ac:dyDescent="0.25">
      <c r="A289" s="3">
        <v>287</v>
      </c>
      <c r="B289" s="165" t="s">
        <v>263</v>
      </c>
      <c r="C289" s="180"/>
      <c r="D289" s="181"/>
      <c r="E289" s="16">
        <f>SUM(E284:E288)</f>
        <v>0</v>
      </c>
      <c r="F289" s="17">
        <f t="shared" ref="F289:L289" si="70">SUM(F284:F288)</f>
        <v>0</v>
      </c>
      <c r="G289" s="17">
        <f t="shared" si="70"/>
        <v>0</v>
      </c>
      <c r="H289" s="17">
        <f t="shared" si="70"/>
        <v>0</v>
      </c>
      <c r="I289" s="17">
        <f t="shared" si="70"/>
        <v>0</v>
      </c>
      <c r="J289" s="17">
        <f t="shared" si="70"/>
        <v>0</v>
      </c>
      <c r="K289" s="17">
        <f t="shared" si="70"/>
        <v>0</v>
      </c>
      <c r="L289" s="17">
        <f t="shared" si="70"/>
        <v>0</v>
      </c>
      <c r="O289" s="14">
        <f t="shared" si="64"/>
        <v>0</v>
      </c>
    </row>
    <row r="290" spans="1:15" x14ac:dyDescent="0.25">
      <c r="A290" s="3">
        <v>288</v>
      </c>
      <c r="B290" s="57" t="s">
        <v>264</v>
      </c>
      <c r="C290" s="58" t="s">
        <v>264</v>
      </c>
      <c r="D290" s="59">
        <v>102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f>SUM(E290:K290)</f>
        <v>0</v>
      </c>
      <c r="O290" s="14">
        <f t="shared" si="64"/>
        <v>102</v>
      </c>
    </row>
    <row r="291" spans="1:15" x14ac:dyDescent="0.25">
      <c r="A291" s="3">
        <v>289</v>
      </c>
      <c r="B291" s="165" t="s">
        <v>265</v>
      </c>
      <c r="C291" s="170"/>
      <c r="D291" s="171"/>
      <c r="E291" s="16">
        <f>SUM(E290)</f>
        <v>0</v>
      </c>
      <c r="F291" s="17">
        <f t="shared" ref="F291:L291" si="71">SUM(F290)</f>
        <v>0</v>
      </c>
      <c r="G291" s="17">
        <f t="shared" si="71"/>
        <v>0</v>
      </c>
      <c r="H291" s="17">
        <f t="shared" si="71"/>
        <v>0</v>
      </c>
      <c r="I291" s="17">
        <f t="shared" si="71"/>
        <v>0</v>
      </c>
      <c r="J291" s="17">
        <f t="shared" si="71"/>
        <v>0</v>
      </c>
      <c r="K291" s="17">
        <f t="shared" si="71"/>
        <v>0</v>
      </c>
      <c r="L291" s="17">
        <f t="shared" si="71"/>
        <v>0</v>
      </c>
      <c r="O291" s="14">
        <f t="shared" si="64"/>
        <v>0</v>
      </c>
    </row>
    <row r="292" spans="1:15" outlineLevel="1" x14ac:dyDescent="0.25">
      <c r="A292" s="3">
        <v>290</v>
      </c>
      <c r="B292" s="168" t="s">
        <v>266</v>
      </c>
      <c r="C292" s="60" t="s">
        <v>224</v>
      </c>
      <c r="D292" s="53">
        <v>104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f t="shared" ref="L292:L296" si="72">SUM(E292:K292)</f>
        <v>0</v>
      </c>
      <c r="O292" s="14">
        <f t="shared" si="64"/>
        <v>104</v>
      </c>
    </row>
    <row r="293" spans="1:15" outlineLevel="1" x14ac:dyDescent="0.25">
      <c r="A293" s="3">
        <v>291</v>
      </c>
      <c r="B293" s="169"/>
      <c r="C293" s="61" t="s">
        <v>237</v>
      </c>
      <c r="D293" s="47">
        <v>104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f t="shared" si="72"/>
        <v>0</v>
      </c>
      <c r="O293" s="14">
        <f t="shared" si="64"/>
        <v>104</v>
      </c>
    </row>
    <row r="294" spans="1:15" outlineLevel="1" x14ac:dyDescent="0.25">
      <c r="A294" s="3">
        <v>292</v>
      </c>
      <c r="B294" s="169"/>
      <c r="C294" s="61" t="s">
        <v>242</v>
      </c>
      <c r="D294" s="47">
        <v>104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f t="shared" si="72"/>
        <v>0</v>
      </c>
      <c r="O294" s="14">
        <f t="shared" si="64"/>
        <v>104</v>
      </c>
    </row>
    <row r="295" spans="1:15" outlineLevel="1" x14ac:dyDescent="0.25">
      <c r="A295" s="3">
        <v>293</v>
      </c>
      <c r="B295" s="169"/>
      <c r="C295" s="61" t="s">
        <v>252</v>
      </c>
      <c r="D295" s="47">
        <v>104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f t="shared" si="72"/>
        <v>0</v>
      </c>
      <c r="O295" s="14">
        <f t="shared" si="64"/>
        <v>104</v>
      </c>
    </row>
    <row r="296" spans="1:15" x14ac:dyDescent="0.25">
      <c r="A296" s="3">
        <v>294</v>
      </c>
      <c r="B296" s="182"/>
      <c r="C296" s="62" t="s">
        <v>261</v>
      </c>
      <c r="D296" s="56">
        <v>104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f t="shared" si="72"/>
        <v>0</v>
      </c>
      <c r="O296" s="14">
        <f t="shared" si="64"/>
        <v>104</v>
      </c>
    </row>
    <row r="297" spans="1:15" x14ac:dyDescent="0.25">
      <c r="A297" s="3">
        <v>295</v>
      </c>
      <c r="B297" s="165" t="s">
        <v>267</v>
      </c>
      <c r="C297" s="166"/>
      <c r="D297" s="167"/>
      <c r="E297" s="16">
        <f>SUM(E292:E296)</f>
        <v>0</v>
      </c>
      <c r="F297" s="17">
        <f t="shared" ref="F297:L297" si="73">SUM(F292:F296)</f>
        <v>0</v>
      </c>
      <c r="G297" s="17">
        <f t="shared" si="73"/>
        <v>0</v>
      </c>
      <c r="H297" s="17">
        <f t="shared" si="73"/>
        <v>0</v>
      </c>
      <c r="I297" s="17">
        <f t="shared" si="73"/>
        <v>0</v>
      </c>
      <c r="J297" s="17">
        <f t="shared" si="73"/>
        <v>0</v>
      </c>
      <c r="K297" s="17">
        <f t="shared" si="73"/>
        <v>0</v>
      </c>
      <c r="L297" s="17">
        <f t="shared" si="73"/>
        <v>0</v>
      </c>
      <c r="O297" s="14">
        <f t="shared" si="64"/>
        <v>0</v>
      </c>
    </row>
    <row r="298" spans="1:15" outlineLevel="1" x14ac:dyDescent="0.25">
      <c r="A298" s="3">
        <v>296</v>
      </c>
      <c r="B298" s="168" t="s">
        <v>268</v>
      </c>
      <c r="C298" s="52" t="s">
        <v>224</v>
      </c>
      <c r="D298" s="53">
        <v>105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f t="shared" ref="L298:L302" si="74">SUM(E298:K298)</f>
        <v>0</v>
      </c>
      <c r="O298" s="14">
        <f t="shared" si="64"/>
        <v>105</v>
      </c>
    </row>
    <row r="299" spans="1:15" outlineLevel="1" x14ac:dyDescent="0.25">
      <c r="A299" s="3">
        <v>297</v>
      </c>
      <c r="B299" s="169"/>
      <c r="C299" s="54" t="s">
        <v>237</v>
      </c>
      <c r="D299" s="47">
        <v>105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f t="shared" si="74"/>
        <v>0</v>
      </c>
      <c r="O299" s="14">
        <f t="shared" si="64"/>
        <v>105</v>
      </c>
    </row>
    <row r="300" spans="1:15" outlineLevel="1" x14ac:dyDescent="0.25">
      <c r="A300" s="3">
        <v>298</v>
      </c>
      <c r="B300" s="169"/>
      <c r="C300" s="54" t="s">
        <v>242</v>
      </c>
      <c r="D300" s="47">
        <v>105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f t="shared" si="74"/>
        <v>0</v>
      </c>
      <c r="O300" s="14">
        <f t="shared" si="64"/>
        <v>105</v>
      </c>
    </row>
    <row r="301" spans="1:15" outlineLevel="1" x14ac:dyDescent="0.25">
      <c r="A301" s="3">
        <v>299</v>
      </c>
      <c r="B301" s="169"/>
      <c r="C301" s="54" t="s">
        <v>252</v>
      </c>
      <c r="D301" s="47">
        <v>105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f t="shared" si="74"/>
        <v>0</v>
      </c>
      <c r="O301" s="14">
        <f t="shared" si="64"/>
        <v>105</v>
      </c>
    </row>
    <row r="302" spans="1:15" x14ac:dyDescent="0.25">
      <c r="A302" s="3">
        <v>300</v>
      </c>
      <c r="B302" s="182"/>
      <c r="C302" s="55" t="s">
        <v>261</v>
      </c>
      <c r="D302" s="56">
        <v>105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f t="shared" si="74"/>
        <v>0</v>
      </c>
      <c r="O302" s="14">
        <f t="shared" si="64"/>
        <v>105</v>
      </c>
    </row>
    <row r="303" spans="1:15" x14ac:dyDescent="0.25">
      <c r="A303" s="3">
        <v>301</v>
      </c>
      <c r="B303" s="165" t="s">
        <v>269</v>
      </c>
      <c r="C303" s="166"/>
      <c r="D303" s="167"/>
      <c r="E303" s="16">
        <f>SUM(E298:E302)</f>
        <v>0</v>
      </c>
      <c r="F303" s="17">
        <f t="shared" ref="F303:L303" si="75">SUM(F298:F302)</f>
        <v>0</v>
      </c>
      <c r="G303" s="17">
        <f t="shared" si="75"/>
        <v>0</v>
      </c>
      <c r="H303" s="17">
        <f t="shared" si="75"/>
        <v>0</v>
      </c>
      <c r="I303" s="17">
        <f t="shared" si="75"/>
        <v>0</v>
      </c>
      <c r="J303" s="17">
        <f t="shared" si="75"/>
        <v>0</v>
      </c>
      <c r="K303" s="17">
        <f t="shared" si="75"/>
        <v>0</v>
      </c>
      <c r="L303" s="17">
        <f t="shared" si="75"/>
        <v>0</v>
      </c>
      <c r="O303" s="14">
        <f t="shared" si="64"/>
        <v>0</v>
      </c>
    </row>
    <row r="304" spans="1:15" ht="31.5" x14ac:dyDescent="0.25">
      <c r="A304" s="3">
        <v>302</v>
      </c>
      <c r="B304" s="57" t="s">
        <v>270</v>
      </c>
      <c r="C304" s="58" t="s">
        <v>270</v>
      </c>
      <c r="D304" s="59">
        <v>106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f>SUM(E304:K304)</f>
        <v>0</v>
      </c>
      <c r="O304" s="14">
        <f t="shared" si="64"/>
        <v>106</v>
      </c>
    </row>
    <row r="305" spans="1:15" x14ac:dyDescent="0.25">
      <c r="A305" s="3">
        <v>303</v>
      </c>
      <c r="B305" s="165" t="s">
        <v>271</v>
      </c>
      <c r="C305" s="166"/>
      <c r="D305" s="167"/>
      <c r="E305" s="16">
        <f>SUM(E304)</f>
        <v>0</v>
      </c>
      <c r="F305" s="17">
        <f t="shared" ref="F305:L305" si="76">SUM(F304)</f>
        <v>0</v>
      </c>
      <c r="G305" s="17">
        <f t="shared" si="76"/>
        <v>0</v>
      </c>
      <c r="H305" s="17">
        <f t="shared" si="76"/>
        <v>0</v>
      </c>
      <c r="I305" s="17">
        <f t="shared" si="76"/>
        <v>0</v>
      </c>
      <c r="J305" s="17">
        <f t="shared" si="76"/>
        <v>0</v>
      </c>
      <c r="K305" s="17">
        <f t="shared" si="76"/>
        <v>0</v>
      </c>
      <c r="L305" s="17">
        <f t="shared" si="76"/>
        <v>0</v>
      </c>
      <c r="O305" s="14">
        <f t="shared" si="64"/>
        <v>0</v>
      </c>
    </row>
    <row r="306" spans="1:15" outlineLevel="2" x14ac:dyDescent="0.25">
      <c r="A306" s="3">
        <v>304</v>
      </c>
      <c r="B306" s="168" t="s">
        <v>272</v>
      </c>
      <c r="C306" s="52" t="s">
        <v>224</v>
      </c>
      <c r="D306" s="53">
        <v>107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f t="shared" ref="L306:L310" si="77">SUM(E306:K306)</f>
        <v>0</v>
      </c>
      <c r="O306" s="14">
        <f t="shared" si="64"/>
        <v>107</v>
      </c>
    </row>
    <row r="307" spans="1:15" outlineLevel="2" x14ac:dyDescent="0.25">
      <c r="A307" s="3">
        <v>305</v>
      </c>
      <c r="B307" s="169"/>
      <c r="C307" s="54" t="s">
        <v>237</v>
      </c>
      <c r="D307" s="47">
        <v>107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f t="shared" si="77"/>
        <v>0</v>
      </c>
      <c r="O307" s="14">
        <f t="shared" si="64"/>
        <v>107</v>
      </c>
    </row>
    <row r="308" spans="1:15" outlineLevel="2" x14ac:dyDescent="0.25">
      <c r="A308" s="3">
        <v>306</v>
      </c>
      <c r="B308" s="169"/>
      <c r="C308" s="54" t="s">
        <v>242</v>
      </c>
      <c r="D308" s="47">
        <v>107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f t="shared" si="77"/>
        <v>0</v>
      </c>
      <c r="O308" s="14">
        <f t="shared" si="64"/>
        <v>107</v>
      </c>
    </row>
    <row r="309" spans="1:15" outlineLevel="2" x14ac:dyDescent="0.25">
      <c r="A309" s="3">
        <v>307</v>
      </c>
      <c r="B309" s="169"/>
      <c r="C309" s="54" t="s">
        <v>252</v>
      </c>
      <c r="D309" s="47">
        <v>107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f t="shared" si="77"/>
        <v>0</v>
      </c>
      <c r="O309" s="14">
        <f t="shared" si="64"/>
        <v>107</v>
      </c>
    </row>
    <row r="310" spans="1:15" x14ac:dyDescent="0.25">
      <c r="A310" s="3">
        <v>308</v>
      </c>
      <c r="B310" s="182"/>
      <c r="C310" s="54" t="s">
        <v>261</v>
      </c>
      <c r="D310" s="47">
        <v>107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f t="shared" si="77"/>
        <v>0</v>
      </c>
      <c r="O310" s="14">
        <f t="shared" si="64"/>
        <v>107</v>
      </c>
    </row>
    <row r="311" spans="1:15" x14ac:dyDescent="0.25">
      <c r="A311" s="3">
        <v>309</v>
      </c>
      <c r="B311" s="165" t="s">
        <v>273</v>
      </c>
      <c r="C311" s="166"/>
      <c r="D311" s="167"/>
      <c r="E311" s="16">
        <f>SUM(E306:E310)</f>
        <v>0</v>
      </c>
      <c r="F311" s="17">
        <f t="shared" ref="F311:L311" si="78">SUM(F306:F310)</f>
        <v>0</v>
      </c>
      <c r="G311" s="17">
        <f t="shared" si="78"/>
        <v>0</v>
      </c>
      <c r="H311" s="17">
        <f t="shared" si="78"/>
        <v>0</v>
      </c>
      <c r="I311" s="17">
        <f t="shared" si="78"/>
        <v>0</v>
      </c>
      <c r="J311" s="17">
        <f t="shared" si="78"/>
        <v>0</v>
      </c>
      <c r="K311" s="17">
        <f t="shared" si="78"/>
        <v>0</v>
      </c>
      <c r="L311" s="17">
        <f t="shared" si="78"/>
        <v>0</v>
      </c>
      <c r="O311" s="14">
        <f t="shared" si="64"/>
        <v>0</v>
      </c>
    </row>
    <row r="312" spans="1:15" ht="15.6" customHeight="1" outlineLevel="1" x14ac:dyDescent="0.25">
      <c r="A312" s="3">
        <v>310</v>
      </c>
      <c r="B312" s="168" t="s">
        <v>274</v>
      </c>
      <c r="C312" s="63" t="s">
        <v>224</v>
      </c>
      <c r="D312" s="47">
        <v>108</v>
      </c>
      <c r="E312" s="12">
        <v>-66207.903946933497</v>
      </c>
      <c r="F312" s="12">
        <v>-27586.717951176652</v>
      </c>
      <c r="G312" s="12">
        <v>-2786.6933526113094</v>
      </c>
      <c r="H312" s="12">
        <v>-3118.2751919142152</v>
      </c>
      <c r="I312" s="12">
        <v>-187.84461633460796</v>
      </c>
      <c r="J312" s="12">
        <v>-34897.273414526717</v>
      </c>
      <c r="K312" s="12">
        <v>-3373.241526503045</v>
      </c>
      <c r="L312" s="12">
        <f t="shared" ref="L312:L316" si="79">SUM(E312:K312)</f>
        <v>-138157.95000000007</v>
      </c>
      <c r="O312" s="38" t="str">
        <f>_xlfn.CONCAT(D312,C312)</f>
        <v xml:space="preserve">108Intangible plant </v>
      </c>
    </row>
    <row r="313" spans="1:15" outlineLevel="1" x14ac:dyDescent="0.25">
      <c r="A313" s="3">
        <v>311</v>
      </c>
      <c r="B313" s="169"/>
      <c r="C313" s="63" t="s">
        <v>237</v>
      </c>
      <c r="D313" s="47">
        <v>108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f t="shared" si="79"/>
        <v>0</v>
      </c>
      <c r="O313" s="38" t="str">
        <f t="shared" ref="O313:O318" si="80">_xlfn.CONCAT(D313,C313)</f>
        <v xml:space="preserve">108Underground storage plant </v>
      </c>
    </row>
    <row r="314" spans="1:15" outlineLevel="1" x14ac:dyDescent="0.25">
      <c r="A314" s="3">
        <v>312</v>
      </c>
      <c r="B314" s="169"/>
      <c r="C314" s="63" t="s">
        <v>242</v>
      </c>
      <c r="D314" s="47">
        <v>108</v>
      </c>
      <c r="E314" s="12">
        <v>-2398167.3703847099</v>
      </c>
      <c r="F314" s="12">
        <v>-1645247.0206858441</v>
      </c>
      <c r="G314" s="12">
        <v>-178779.40635696737</v>
      </c>
      <c r="H314" s="12">
        <v>-224752.07173270878</v>
      </c>
      <c r="I314" s="12">
        <v>-22207.775958951956</v>
      </c>
      <c r="J314" s="12">
        <v>-6867286.5507585332</v>
      </c>
      <c r="K314" s="12">
        <v>-1850120.1641222839</v>
      </c>
      <c r="L314" s="12">
        <f t="shared" si="79"/>
        <v>-13186560.359999999</v>
      </c>
      <c r="O314" s="38" t="str">
        <f t="shared" si="80"/>
        <v xml:space="preserve">108Transmission plant </v>
      </c>
    </row>
    <row r="315" spans="1:15" outlineLevel="1" x14ac:dyDescent="0.25">
      <c r="A315" s="3">
        <v>313</v>
      </c>
      <c r="B315" s="169"/>
      <c r="C315" s="63" t="s">
        <v>252</v>
      </c>
      <c r="D315" s="47">
        <v>108</v>
      </c>
      <c r="E315" s="12">
        <v>-236704881.95654279</v>
      </c>
      <c r="F315" s="12">
        <v>-76557822.865920782</v>
      </c>
      <c r="G315" s="12">
        <v>-6968691.4584071431</v>
      </c>
      <c r="H315" s="12">
        <v>-7576592.490494661</v>
      </c>
      <c r="I315" s="12">
        <v>-437693.25229614746</v>
      </c>
      <c r="J315" s="12">
        <v>-81067447.424118564</v>
      </c>
      <c r="K315" s="12">
        <v>-6873868.0622199308</v>
      </c>
      <c r="L315" s="12">
        <f t="shared" si="79"/>
        <v>-416186997.51000005</v>
      </c>
      <c r="O315" s="38" t="str">
        <f t="shared" si="80"/>
        <v xml:space="preserve">108Distribution plant </v>
      </c>
    </row>
    <row r="316" spans="1:15" x14ac:dyDescent="0.25">
      <c r="A316" s="3">
        <v>314</v>
      </c>
      <c r="B316" s="169"/>
      <c r="C316" s="18" t="s">
        <v>261</v>
      </c>
      <c r="D316" s="64">
        <v>108</v>
      </c>
      <c r="E316" s="12">
        <v>-11289905.011559084</v>
      </c>
      <c r="F316" s="12">
        <v>-4704142.6579383723</v>
      </c>
      <c r="G316" s="12">
        <v>-475192.55816558719</v>
      </c>
      <c r="H316" s="12">
        <v>-531734.56064747123</v>
      </c>
      <c r="I316" s="12">
        <v>-32031.64197812834</v>
      </c>
      <c r="J316" s="12">
        <v>-5950753.2866196521</v>
      </c>
      <c r="K316" s="12">
        <v>-575211.9330917109</v>
      </c>
      <c r="L316" s="12">
        <f t="shared" si="79"/>
        <v>-23558971.65000001</v>
      </c>
      <c r="O316" s="38" t="str">
        <f t="shared" si="80"/>
        <v xml:space="preserve">108General plant </v>
      </c>
    </row>
    <row r="317" spans="1:15" x14ac:dyDescent="0.25">
      <c r="A317" s="3">
        <v>315</v>
      </c>
      <c r="B317" s="165" t="s">
        <v>275</v>
      </c>
      <c r="C317" s="166"/>
      <c r="D317" s="167"/>
      <c r="E317" s="16">
        <f>SUM(E312:E316)</f>
        <v>-250459162.24243349</v>
      </c>
      <c r="F317" s="17">
        <f t="shared" ref="F317:L317" si="81">SUM(F312:F316)</f>
        <v>-82934799.262496173</v>
      </c>
      <c r="G317" s="17">
        <f t="shared" si="81"/>
        <v>-7625450.1162823094</v>
      </c>
      <c r="H317" s="17">
        <f t="shared" si="81"/>
        <v>-8336197.3980667545</v>
      </c>
      <c r="I317" s="17">
        <f t="shared" si="81"/>
        <v>-492120.51484956237</v>
      </c>
      <c r="J317" s="17">
        <f t="shared" si="81"/>
        <v>-93920384.534911275</v>
      </c>
      <c r="K317" s="17">
        <f t="shared" si="81"/>
        <v>-9302573.4009604286</v>
      </c>
      <c r="L317" s="17">
        <f t="shared" si="81"/>
        <v>-453070687.47000009</v>
      </c>
      <c r="O317" s="14">
        <f t="shared" si="64"/>
        <v>0</v>
      </c>
    </row>
    <row r="318" spans="1:15" ht="15.6" customHeight="1" outlineLevel="1" x14ac:dyDescent="0.25">
      <c r="A318" s="3">
        <v>316</v>
      </c>
      <c r="B318" s="168" t="s">
        <v>276</v>
      </c>
      <c r="C318" s="63" t="s">
        <v>224</v>
      </c>
      <c r="D318" s="47">
        <v>111</v>
      </c>
      <c r="E318" s="12">
        <v>-17936639.765144069</v>
      </c>
      <c r="F318" s="12">
        <v>-5053077.9819492605</v>
      </c>
      <c r="G318" s="12">
        <v>-414555.48619644897</v>
      </c>
      <c r="H318" s="12">
        <v>-446322.29079984478</v>
      </c>
      <c r="I318" s="12">
        <v>-27549.988143552386</v>
      </c>
      <c r="J318" s="12">
        <v>-5335103.1657234794</v>
      </c>
      <c r="K318" s="12">
        <v>-571886.39204335865</v>
      </c>
      <c r="L318" s="12">
        <f t="shared" ref="L318:L322" si="82">SUM(E318:K318)</f>
        <v>-29785135.070000011</v>
      </c>
      <c r="O318" s="38" t="str">
        <f t="shared" si="80"/>
        <v xml:space="preserve">111Intangible plant </v>
      </c>
    </row>
    <row r="319" spans="1:15" outlineLevel="1" x14ac:dyDescent="0.25">
      <c r="A319" s="3">
        <v>317</v>
      </c>
      <c r="B319" s="169"/>
      <c r="C319" s="63" t="s">
        <v>237</v>
      </c>
      <c r="D319" s="47">
        <v>111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f t="shared" si="82"/>
        <v>0</v>
      </c>
      <c r="O319" s="14">
        <f t="shared" si="64"/>
        <v>111</v>
      </c>
    </row>
    <row r="320" spans="1:15" outlineLevel="1" x14ac:dyDescent="0.25">
      <c r="A320" s="3">
        <v>318</v>
      </c>
      <c r="B320" s="169"/>
      <c r="C320" s="63" t="s">
        <v>242</v>
      </c>
      <c r="D320" s="47">
        <v>111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f t="shared" si="82"/>
        <v>0</v>
      </c>
      <c r="O320" s="14">
        <f t="shared" si="64"/>
        <v>111</v>
      </c>
    </row>
    <row r="321" spans="1:15" outlineLevel="1" x14ac:dyDescent="0.25">
      <c r="A321" s="3">
        <v>319</v>
      </c>
      <c r="B321" s="169"/>
      <c r="C321" s="63" t="s">
        <v>252</v>
      </c>
      <c r="D321" s="47">
        <v>111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f t="shared" si="82"/>
        <v>0</v>
      </c>
      <c r="O321" s="14">
        <f t="shared" si="64"/>
        <v>111</v>
      </c>
    </row>
    <row r="322" spans="1:15" x14ac:dyDescent="0.25">
      <c r="A322" s="3">
        <v>320</v>
      </c>
      <c r="B322" s="169"/>
      <c r="C322" s="63" t="s">
        <v>261</v>
      </c>
      <c r="D322" s="47">
        <v>111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f t="shared" si="82"/>
        <v>0</v>
      </c>
      <c r="O322" s="14">
        <f t="shared" si="64"/>
        <v>111</v>
      </c>
    </row>
    <row r="323" spans="1:15" x14ac:dyDescent="0.25">
      <c r="A323" s="3">
        <v>321</v>
      </c>
      <c r="B323" s="165" t="s">
        <v>275</v>
      </c>
      <c r="C323" s="166"/>
      <c r="D323" s="167"/>
      <c r="E323" s="16">
        <f>SUM(E318:E322)</f>
        <v>-17936639.765144069</v>
      </c>
      <c r="F323" s="17">
        <f t="shared" ref="F323:L323" si="83">SUM(F318:F322)</f>
        <v>-5053077.9819492605</v>
      </c>
      <c r="G323" s="17">
        <f t="shared" si="83"/>
        <v>-414555.48619644897</v>
      </c>
      <c r="H323" s="17">
        <f t="shared" si="83"/>
        <v>-446322.29079984478</v>
      </c>
      <c r="I323" s="17">
        <f t="shared" si="83"/>
        <v>-27549.988143552386</v>
      </c>
      <c r="J323" s="17">
        <f t="shared" si="83"/>
        <v>-5335103.1657234794</v>
      </c>
      <c r="K323" s="17">
        <f t="shared" si="83"/>
        <v>-571886.39204335865</v>
      </c>
      <c r="L323" s="17">
        <f t="shared" si="83"/>
        <v>-29785135.070000011</v>
      </c>
      <c r="O323" s="14">
        <f t="shared" si="64"/>
        <v>0</v>
      </c>
    </row>
    <row r="324" spans="1:15" ht="31.5" x14ac:dyDescent="0.25">
      <c r="A324" s="3">
        <v>322</v>
      </c>
      <c r="B324" s="57" t="s">
        <v>277</v>
      </c>
      <c r="C324" s="65" t="s">
        <v>277</v>
      </c>
      <c r="D324" s="66">
        <v>114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f>SUM(E324:K324)</f>
        <v>0</v>
      </c>
      <c r="O324" s="14">
        <f t="shared" si="64"/>
        <v>114</v>
      </c>
    </row>
    <row r="325" spans="1:15" x14ac:dyDescent="0.25">
      <c r="A325" s="3">
        <v>323</v>
      </c>
      <c r="B325" s="165" t="s">
        <v>278</v>
      </c>
      <c r="C325" s="166"/>
      <c r="D325" s="167"/>
      <c r="E325" s="16">
        <f>SUM(E324)</f>
        <v>0</v>
      </c>
      <c r="F325" s="17">
        <f t="shared" ref="F325:L325" si="84">SUM(F324)</f>
        <v>0</v>
      </c>
      <c r="G325" s="17">
        <f t="shared" si="84"/>
        <v>0</v>
      </c>
      <c r="H325" s="17">
        <f t="shared" si="84"/>
        <v>0</v>
      </c>
      <c r="I325" s="17">
        <f t="shared" si="84"/>
        <v>0</v>
      </c>
      <c r="J325" s="17">
        <f t="shared" si="84"/>
        <v>0</v>
      </c>
      <c r="K325" s="17">
        <f t="shared" si="84"/>
        <v>0</v>
      </c>
      <c r="L325" s="17">
        <f t="shared" si="84"/>
        <v>0</v>
      </c>
      <c r="O325" s="14">
        <f t="shared" si="64"/>
        <v>0</v>
      </c>
    </row>
    <row r="326" spans="1:15" ht="31.5" x14ac:dyDescent="0.25">
      <c r="A326" s="3">
        <v>324</v>
      </c>
      <c r="B326" s="57" t="s">
        <v>279</v>
      </c>
      <c r="C326" s="65" t="s">
        <v>279</v>
      </c>
      <c r="D326" s="66">
        <v>115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f>SUM(E326:K326)</f>
        <v>0</v>
      </c>
      <c r="O326" s="14">
        <f t="shared" si="64"/>
        <v>115</v>
      </c>
    </row>
    <row r="327" spans="1:15" x14ac:dyDescent="0.25">
      <c r="A327" s="3">
        <v>325</v>
      </c>
      <c r="B327" s="165" t="s">
        <v>280</v>
      </c>
      <c r="C327" s="166"/>
      <c r="D327" s="167"/>
      <c r="E327" s="16">
        <f>SUM(E326)</f>
        <v>0</v>
      </c>
      <c r="F327" s="17">
        <f t="shared" ref="F327:L327" si="85">SUM(F326)</f>
        <v>0</v>
      </c>
      <c r="G327" s="17">
        <f t="shared" si="85"/>
        <v>0</v>
      </c>
      <c r="H327" s="17">
        <f t="shared" si="85"/>
        <v>0</v>
      </c>
      <c r="I327" s="17">
        <f t="shared" si="85"/>
        <v>0</v>
      </c>
      <c r="J327" s="17">
        <f t="shared" si="85"/>
        <v>0</v>
      </c>
      <c r="K327" s="17">
        <f t="shared" si="85"/>
        <v>0</v>
      </c>
      <c r="L327" s="17">
        <f t="shared" si="85"/>
        <v>0</v>
      </c>
      <c r="O327" s="14">
        <f t="shared" si="64"/>
        <v>0</v>
      </c>
    </row>
    <row r="328" spans="1:15" ht="15.6" customHeight="1" outlineLevel="1" x14ac:dyDescent="0.25">
      <c r="A328" s="3">
        <v>326</v>
      </c>
      <c r="B328" s="169" t="s">
        <v>281</v>
      </c>
      <c r="C328" s="63" t="s">
        <v>282</v>
      </c>
      <c r="D328" s="47">
        <v>117.1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f t="shared" ref="L328:L331" si="86">SUM(E328:K328)</f>
        <v>0</v>
      </c>
      <c r="O328" s="14">
        <f t="shared" si="64"/>
        <v>117.1</v>
      </c>
    </row>
    <row r="329" spans="1:15" outlineLevel="1" x14ac:dyDescent="0.25">
      <c r="A329" s="3">
        <v>327</v>
      </c>
      <c r="B329" s="169"/>
      <c r="C329" s="63" t="s">
        <v>283</v>
      </c>
      <c r="D329" s="47">
        <v>117.2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f t="shared" si="86"/>
        <v>0</v>
      </c>
      <c r="O329" s="14">
        <f t="shared" ref="O329:O359" si="87">D329</f>
        <v>117.2</v>
      </c>
    </row>
    <row r="330" spans="1:15" outlineLevel="1" x14ac:dyDescent="0.25">
      <c r="A330" s="3">
        <v>328</v>
      </c>
      <c r="B330" s="169"/>
      <c r="C330" s="63" t="s">
        <v>284</v>
      </c>
      <c r="D330" s="47">
        <v>117.3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f t="shared" si="86"/>
        <v>0</v>
      </c>
      <c r="O330" s="14">
        <f t="shared" si="87"/>
        <v>117.3</v>
      </c>
    </row>
    <row r="331" spans="1:15" x14ac:dyDescent="0.25">
      <c r="A331" s="3">
        <v>329</v>
      </c>
      <c r="B331" s="177"/>
      <c r="C331" s="55" t="s">
        <v>285</v>
      </c>
      <c r="D331" s="47">
        <v>117.4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f t="shared" si="86"/>
        <v>0</v>
      </c>
      <c r="O331" s="14">
        <f t="shared" si="87"/>
        <v>117.4</v>
      </c>
    </row>
    <row r="332" spans="1:15" x14ac:dyDescent="0.25">
      <c r="A332" s="3">
        <v>330</v>
      </c>
      <c r="B332" s="172" t="s">
        <v>286</v>
      </c>
      <c r="C332" s="173"/>
      <c r="D332" s="171"/>
      <c r="E332" s="16">
        <f>SUM(E328:E331)</f>
        <v>0</v>
      </c>
      <c r="F332" s="17">
        <f t="shared" ref="F332:L332" si="88">SUM(F328:F331)</f>
        <v>0</v>
      </c>
      <c r="G332" s="17">
        <f t="shared" si="88"/>
        <v>0</v>
      </c>
      <c r="H332" s="17">
        <f t="shared" si="88"/>
        <v>0</v>
      </c>
      <c r="I332" s="17">
        <f t="shared" si="88"/>
        <v>0</v>
      </c>
      <c r="J332" s="17">
        <f t="shared" si="88"/>
        <v>0</v>
      </c>
      <c r="K332" s="17">
        <f t="shared" si="88"/>
        <v>0</v>
      </c>
      <c r="L332" s="17">
        <f t="shared" si="88"/>
        <v>0</v>
      </c>
      <c r="O332" s="14">
        <f t="shared" si="87"/>
        <v>0</v>
      </c>
    </row>
    <row r="333" spans="1:15" x14ac:dyDescent="0.25">
      <c r="A333" s="3">
        <v>331</v>
      </c>
      <c r="B333" s="178" t="s">
        <v>287</v>
      </c>
      <c r="C333" s="178"/>
      <c r="D333" s="179"/>
      <c r="E333" s="16">
        <f>SUM(E332,E327,E325,E323,E317,E311,E305,E303,E297,E291,E289,E283)</f>
        <v>285801454.91417325</v>
      </c>
      <c r="F333" s="17">
        <f t="shared" ref="F333:L333" si="89">SUM(F332,F327,F325,F323,F317,F311,F305,F303,F297,F291,F289,F283)</f>
        <v>138275154.22346145</v>
      </c>
      <c r="G333" s="17">
        <f t="shared" si="89"/>
        <v>14631797.771522976</v>
      </c>
      <c r="H333" s="17">
        <f t="shared" si="89"/>
        <v>16553188.626021506</v>
      </c>
      <c r="I333" s="17">
        <f t="shared" si="89"/>
        <v>1007825.9341962081</v>
      </c>
      <c r="J333" s="17">
        <f t="shared" si="89"/>
        <v>184935783.86426058</v>
      </c>
      <c r="K333" s="17">
        <f t="shared" si="89"/>
        <v>17704056.29197716</v>
      </c>
      <c r="L333" s="17">
        <f t="shared" si="89"/>
        <v>658909261.62561285</v>
      </c>
      <c r="O333" s="14">
        <f t="shared" si="87"/>
        <v>0</v>
      </c>
    </row>
    <row r="334" spans="1:15" x14ac:dyDescent="0.25">
      <c r="A334" s="3">
        <v>332</v>
      </c>
      <c r="B334" s="67" t="s">
        <v>288</v>
      </c>
      <c r="C334" s="68" t="s">
        <v>288</v>
      </c>
      <c r="D334" s="69">
        <v>165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f>SUM(E334:K334)</f>
        <v>0</v>
      </c>
      <c r="O334" s="14">
        <f t="shared" si="87"/>
        <v>165</v>
      </c>
    </row>
    <row r="335" spans="1:15" x14ac:dyDescent="0.25">
      <c r="A335" s="3">
        <v>333</v>
      </c>
      <c r="B335" s="165" t="s">
        <v>289</v>
      </c>
      <c r="C335" s="180"/>
      <c r="D335" s="181"/>
      <c r="E335" s="16">
        <f>SUM(E334)</f>
        <v>0</v>
      </c>
      <c r="F335" s="17">
        <f t="shared" ref="F335:L335" si="90">SUM(F334)</f>
        <v>0</v>
      </c>
      <c r="G335" s="17">
        <f t="shared" si="90"/>
        <v>0</v>
      </c>
      <c r="H335" s="17">
        <f t="shared" si="90"/>
        <v>0</v>
      </c>
      <c r="I335" s="17">
        <f t="shared" si="90"/>
        <v>0</v>
      </c>
      <c r="J335" s="17">
        <f t="shared" si="90"/>
        <v>0</v>
      </c>
      <c r="K335" s="17">
        <f t="shared" si="90"/>
        <v>0</v>
      </c>
      <c r="L335" s="17">
        <f t="shared" si="90"/>
        <v>0</v>
      </c>
      <c r="O335" s="14">
        <f t="shared" si="87"/>
        <v>0</v>
      </c>
    </row>
    <row r="336" spans="1:15" x14ac:dyDescent="0.25">
      <c r="A336" s="3">
        <v>334</v>
      </c>
      <c r="B336" s="144" t="s">
        <v>290</v>
      </c>
      <c r="C336" s="144"/>
      <c r="D336" s="145"/>
      <c r="E336" s="16">
        <f>SUM(E335,E333)</f>
        <v>285801454.91417325</v>
      </c>
      <c r="F336" s="17">
        <f t="shared" ref="F336:K336" si="91">SUM(F335,F333)</f>
        <v>138275154.22346145</v>
      </c>
      <c r="G336" s="17">
        <f t="shared" si="91"/>
        <v>14631797.771522976</v>
      </c>
      <c r="H336" s="17">
        <f t="shared" si="91"/>
        <v>16553188.626021506</v>
      </c>
      <c r="I336" s="17">
        <f t="shared" si="91"/>
        <v>1007825.9341962081</v>
      </c>
      <c r="J336" s="17">
        <f t="shared" si="91"/>
        <v>184935783.86426058</v>
      </c>
      <c r="K336" s="17">
        <f t="shared" si="91"/>
        <v>17704056.29197716</v>
      </c>
      <c r="L336" s="17">
        <f>L335</f>
        <v>0</v>
      </c>
      <c r="O336" s="14">
        <f t="shared" si="87"/>
        <v>0</v>
      </c>
    </row>
    <row r="337" spans="1:15" outlineLevel="2" x14ac:dyDescent="0.25">
      <c r="A337" s="3">
        <v>335</v>
      </c>
      <c r="B337" s="175" t="s">
        <v>291</v>
      </c>
      <c r="C337" s="24" t="s">
        <v>292</v>
      </c>
      <c r="D337" s="43">
        <v>182.3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f t="shared" ref="L337:L339" si="92">SUM(E337:K337)</f>
        <v>0</v>
      </c>
      <c r="O337" s="14">
        <f t="shared" si="87"/>
        <v>182.3</v>
      </c>
    </row>
    <row r="338" spans="1:15" outlineLevel="2" x14ac:dyDescent="0.25">
      <c r="A338" s="3">
        <v>336</v>
      </c>
      <c r="B338" s="176"/>
      <c r="C338" s="31" t="s">
        <v>293</v>
      </c>
      <c r="D338" s="28">
        <v>186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f t="shared" si="92"/>
        <v>0</v>
      </c>
      <c r="O338" s="14">
        <f t="shared" si="87"/>
        <v>186</v>
      </c>
    </row>
    <row r="339" spans="1:15" x14ac:dyDescent="0.25">
      <c r="A339" s="3">
        <v>337</v>
      </c>
      <c r="B339" s="177"/>
      <c r="C339" s="34" t="s">
        <v>294</v>
      </c>
      <c r="D339" s="35">
        <v>190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f t="shared" si="92"/>
        <v>0</v>
      </c>
      <c r="O339" s="14">
        <f t="shared" si="87"/>
        <v>190</v>
      </c>
    </row>
    <row r="340" spans="1:15" x14ac:dyDescent="0.25">
      <c r="A340" s="3">
        <v>338</v>
      </c>
      <c r="B340" s="155" t="s">
        <v>295</v>
      </c>
      <c r="C340" s="163"/>
      <c r="D340" s="164"/>
      <c r="E340" s="16">
        <f>SUM(E337:E339)</f>
        <v>0</v>
      </c>
      <c r="F340" s="17">
        <f t="shared" ref="F340:L340" si="93">SUM(F337:F339)</f>
        <v>0</v>
      </c>
      <c r="G340" s="17">
        <f t="shared" si="93"/>
        <v>0</v>
      </c>
      <c r="H340" s="17">
        <f t="shared" si="93"/>
        <v>0</v>
      </c>
      <c r="I340" s="17">
        <f t="shared" si="93"/>
        <v>0</v>
      </c>
      <c r="J340" s="17">
        <f t="shared" si="93"/>
        <v>0</v>
      </c>
      <c r="K340" s="17">
        <f t="shared" si="93"/>
        <v>0</v>
      </c>
      <c r="L340" s="17">
        <f t="shared" si="93"/>
        <v>0</v>
      </c>
      <c r="O340" s="14">
        <f t="shared" si="87"/>
        <v>0</v>
      </c>
    </row>
    <row r="341" spans="1:15" outlineLevel="1" x14ac:dyDescent="0.25">
      <c r="A341" s="3">
        <v>339</v>
      </c>
      <c r="B341" s="152" t="s">
        <v>296</v>
      </c>
      <c r="C341" s="24" t="s">
        <v>297</v>
      </c>
      <c r="D341" s="43">
        <v>228.1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f t="shared" ref="L341:L345" si="94">SUM(E341:K341)</f>
        <v>0</v>
      </c>
      <c r="O341" s="14">
        <f t="shared" si="87"/>
        <v>228.1</v>
      </c>
    </row>
    <row r="342" spans="1:15" outlineLevel="1" x14ac:dyDescent="0.25">
      <c r="A342" s="3">
        <v>340</v>
      </c>
      <c r="B342" s="153"/>
      <c r="C342" s="31" t="s">
        <v>298</v>
      </c>
      <c r="D342" s="29">
        <v>228.2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f t="shared" si="94"/>
        <v>0</v>
      </c>
      <c r="O342" s="14">
        <f t="shared" si="87"/>
        <v>228.2</v>
      </c>
    </row>
    <row r="343" spans="1:15" outlineLevel="1" x14ac:dyDescent="0.25">
      <c r="A343" s="3">
        <v>341</v>
      </c>
      <c r="B343" s="153"/>
      <c r="C343" s="31" t="s">
        <v>299</v>
      </c>
      <c r="D343" s="29">
        <v>228.3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f t="shared" si="94"/>
        <v>0</v>
      </c>
      <c r="O343" s="14">
        <f t="shared" si="87"/>
        <v>228.3</v>
      </c>
    </row>
    <row r="344" spans="1:15" outlineLevel="1" x14ac:dyDescent="0.25">
      <c r="A344" s="3">
        <v>342</v>
      </c>
      <c r="B344" s="153"/>
      <c r="C344" s="31" t="s">
        <v>300</v>
      </c>
      <c r="D344" s="29">
        <v>228.4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f t="shared" si="94"/>
        <v>0</v>
      </c>
      <c r="O344" s="14">
        <f t="shared" si="87"/>
        <v>228.4</v>
      </c>
    </row>
    <row r="345" spans="1:15" x14ac:dyDescent="0.25">
      <c r="A345" s="3">
        <v>343</v>
      </c>
      <c r="B345" s="154"/>
      <c r="C345" s="34" t="s">
        <v>301</v>
      </c>
      <c r="D345" s="35">
        <v>229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f t="shared" si="94"/>
        <v>0</v>
      </c>
      <c r="O345" s="14">
        <f t="shared" si="87"/>
        <v>229</v>
      </c>
    </row>
    <row r="346" spans="1:15" x14ac:dyDescent="0.25">
      <c r="A346" s="3">
        <v>344</v>
      </c>
      <c r="B346" s="155" t="s">
        <v>296</v>
      </c>
      <c r="C346" s="156"/>
      <c r="D346" s="157"/>
      <c r="E346" s="16">
        <f>SUM(E341:E345)</f>
        <v>0</v>
      </c>
      <c r="F346" s="17">
        <f t="shared" ref="F346:L346" si="95">SUM(F341:F345)</f>
        <v>0</v>
      </c>
      <c r="G346" s="17">
        <f t="shared" si="95"/>
        <v>0</v>
      </c>
      <c r="H346" s="17">
        <f t="shared" si="95"/>
        <v>0</v>
      </c>
      <c r="I346" s="17">
        <f t="shared" si="95"/>
        <v>0</v>
      </c>
      <c r="J346" s="17">
        <f t="shared" si="95"/>
        <v>0</v>
      </c>
      <c r="K346" s="17">
        <f t="shared" si="95"/>
        <v>0</v>
      </c>
      <c r="L346" s="17">
        <f t="shared" si="95"/>
        <v>0</v>
      </c>
      <c r="O346" s="14">
        <f t="shared" si="87"/>
        <v>0</v>
      </c>
    </row>
    <row r="347" spans="1:15" x14ac:dyDescent="0.25">
      <c r="A347" s="3">
        <v>345</v>
      </c>
      <c r="B347" s="70" t="s">
        <v>302</v>
      </c>
      <c r="C347" s="36" t="s">
        <v>302</v>
      </c>
      <c r="D347" s="28">
        <v>235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f>SUM(E347:K347)</f>
        <v>0</v>
      </c>
      <c r="O347" s="14">
        <f t="shared" si="87"/>
        <v>235</v>
      </c>
    </row>
    <row r="348" spans="1:15" x14ac:dyDescent="0.25">
      <c r="A348" s="3">
        <v>346</v>
      </c>
      <c r="B348" s="144" t="s">
        <v>303</v>
      </c>
      <c r="C348" s="144"/>
      <c r="D348" s="145"/>
      <c r="E348" s="16">
        <f>SUM(E347)</f>
        <v>0</v>
      </c>
      <c r="F348" s="17">
        <f t="shared" ref="F348:L348" si="96">SUM(F347)</f>
        <v>0</v>
      </c>
      <c r="G348" s="17">
        <f t="shared" si="96"/>
        <v>0</v>
      </c>
      <c r="H348" s="17">
        <f t="shared" si="96"/>
        <v>0</v>
      </c>
      <c r="I348" s="17">
        <f t="shared" si="96"/>
        <v>0</v>
      </c>
      <c r="J348" s="17">
        <f t="shared" si="96"/>
        <v>0</v>
      </c>
      <c r="K348" s="17">
        <f t="shared" si="96"/>
        <v>0</v>
      </c>
      <c r="L348" s="17">
        <f t="shared" si="96"/>
        <v>0</v>
      </c>
      <c r="O348" s="14">
        <f t="shared" si="87"/>
        <v>0</v>
      </c>
    </row>
    <row r="349" spans="1:15" outlineLevel="1" x14ac:dyDescent="0.25">
      <c r="A349" s="3">
        <v>347</v>
      </c>
      <c r="B349" s="158" t="s">
        <v>304</v>
      </c>
      <c r="C349" s="24" t="s">
        <v>305</v>
      </c>
      <c r="D349" s="32">
        <v>253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f t="shared" ref="L349:L354" si="97">SUM(E349:K349)</f>
        <v>0</v>
      </c>
      <c r="O349" s="14">
        <f t="shared" si="87"/>
        <v>253</v>
      </c>
    </row>
    <row r="350" spans="1:15" ht="31.5" outlineLevel="1" x14ac:dyDescent="0.25">
      <c r="A350" s="3">
        <v>348</v>
      </c>
      <c r="B350" s="159"/>
      <c r="C350" s="31" t="s">
        <v>306</v>
      </c>
      <c r="D350" s="28">
        <v>281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f t="shared" si="97"/>
        <v>0</v>
      </c>
      <c r="O350" s="14">
        <f t="shared" si="87"/>
        <v>281</v>
      </c>
    </row>
    <row r="351" spans="1:15" outlineLevel="1" x14ac:dyDescent="0.25">
      <c r="A351" s="3">
        <v>349</v>
      </c>
      <c r="B351" s="159"/>
      <c r="C351" s="31" t="s">
        <v>307</v>
      </c>
      <c r="D351" s="28">
        <v>282</v>
      </c>
      <c r="E351" s="12">
        <v>-37184401.311606899</v>
      </c>
      <c r="F351" s="12">
        <v>-15493551.827117972</v>
      </c>
      <c r="G351" s="12">
        <v>-1565092.9538403784</v>
      </c>
      <c r="H351" s="12">
        <v>-1751319.5437980124</v>
      </c>
      <c r="I351" s="12">
        <v>-105499.33137302415</v>
      </c>
      <c r="J351" s="12">
        <v>-19599385.299475763</v>
      </c>
      <c r="K351" s="12">
        <v>-1894516.5027879758</v>
      </c>
      <c r="L351" s="12">
        <f t="shared" si="97"/>
        <v>-77593766.770000026</v>
      </c>
      <c r="O351" s="14">
        <f t="shared" si="87"/>
        <v>282</v>
      </c>
    </row>
    <row r="352" spans="1:15" ht="15.75" customHeight="1" outlineLevel="1" x14ac:dyDescent="0.25">
      <c r="A352" s="3">
        <v>350</v>
      </c>
      <c r="B352" s="159"/>
      <c r="C352" s="31" t="s">
        <v>308</v>
      </c>
      <c r="D352" s="28">
        <v>283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f t="shared" si="97"/>
        <v>0</v>
      </c>
      <c r="O352" s="14">
        <f t="shared" si="87"/>
        <v>283</v>
      </c>
    </row>
    <row r="353" spans="1:15" ht="15.75" customHeight="1" outlineLevel="1" x14ac:dyDescent="0.25">
      <c r="A353" s="3">
        <v>351</v>
      </c>
      <c r="B353" s="159"/>
      <c r="C353" s="31" t="s">
        <v>309</v>
      </c>
      <c r="D353" s="28">
        <v>255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f t="shared" si="97"/>
        <v>0</v>
      </c>
      <c r="O353" s="14">
        <f t="shared" si="87"/>
        <v>255</v>
      </c>
    </row>
    <row r="354" spans="1:15" outlineLevel="1" x14ac:dyDescent="0.25">
      <c r="A354" s="3">
        <v>352</v>
      </c>
      <c r="B354" s="159"/>
      <c r="C354" s="31" t="s">
        <v>310</v>
      </c>
      <c r="D354" s="28">
        <v>252</v>
      </c>
      <c r="E354" s="12">
        <v>-16328.047766630487</v>
      </c>
      <c r="F354" s="12">
        <v>-6803.3757539342514</v>
      </c>
      <c r="G354" s="12">
        <v>-687.24819031967809</v>
      </c>
      <c r="H354" s="12">
        <v>-769.02217481289654</v>
      </c>
      <c r="I354" s="12">
        <v>-46.325826455315763</v>
      </c>
      <c r="J354" s="12">
        <v>-8606.2888759363559</v>
      </c>
      <c r="K354" s="12">
        <v>-831.90141191102123</v>
      </c>
      <c r="L354" s="12">
        <f t="shared" si="97"/>
        <v>-34072.210000000006</v>
      </c>
      <c r="O354" s="14">
        <f t="shared" si="87"/>
        <v>252</v>
      </c>
    </row>
    <row r="355" spans="1:15" x14ac:dyDescent="0.25">
      <c r="A355" s="3">
        <v>353</v>
      </c>
      <c r="B355" s="160"/>
      <c r="C355" s="34" t="s">
        <v>311</v>
      </c>
      <c r="D355" s="35">
        <v>254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f>SUM(E355:K355)</f>
        <v>0</v>
      </c>
      <c r="O355" s="14">
        <f t="shared" si="87"/>
        <v>254</v>
      </c>
    </row>
    <row r="356" spans="1:15" x14ac:dyDescent="0.25">
      <c r="A356" s="3">
        <v>354</v>
      </c>
      <c r="B356" s="155" t="s">
        <v>312</v>
      </c>
      <c r="C356" s="163"/>
      <c r="D356" s="164"/>
      <c r="E356" s="16">
        <f>SUM(E349:E355)</f>
        <v>-37200729.359373532</v>
      </c>
      <c r="F356" s="17">
        <f t="shared" ref="F356:L356" si="98">SUM(F349:F355)</f>
        <v>-15500355.202871906</v>
      </c>
      <c r="G356" s="17">
        <f t="shared" si="98"/>
        <v>-1565780.2020306981</v>
      </c>
      <c r="H356" s="17">
        <f t="shared" si="98"/>
        <v>-1752088.5659728253</v>
      </c>
      <c r="I356" s="17">
        <f t="shared" si="98"/>
        <v>-105545.65719947946</v>
      </c>
      <c r="J356" s="17">
        <f t="shared" si="98"/>
        <v>-19607991.5883517</v>
      </c>
      <c r="K356" s="17">
        <f t="shared" si="98"/>
        <v>-1895348.4041998868</v>
      </c>
      <c r="L356" s="17">
        <f t="shared" si="98"/>
        <v>-77627838.980000019</v>
      </c>
      <c r="O356" s="14">
        <f t="shared" si="87"/>
        <v>0</v>
      </c>
    </row>
    <row r="357" spans="1:15" x14ac:dyDescent="0.25">
      <c r="A357" s="3">
        <v>355</v>
      </c>
      <c r="B357" s="71" t="s">
        <v>313</v>
      </c>
      <c r="C357" s="65" t="s">
        <v>313</v>
      </c>
      <c r="D357" s="66" t="s">
        <v>314</v>
      </c>
      <c r="E357" s="12">
        <v>18489618.796178531</v>
      </c>
      <c r="F357" s="12">
        <v>7704033.3305790443</v>
      </c>
      <c r="G357" s="12">
        <v>778228.80230320722</v>
      </c>
      <c r="H357" s="12">
        <v>870828.34771942196</v>
      </c>
      <c r="I357" s="12">
        <v>52458.62112966313</v>
      </c>
      <c r="J357" s="12">
        <v>9745623.1657443903</v>
      </c>
      <c r="K357" s="12">
        <v>942031.78494324489</v>
      </c>
      <c r="L357" s="12">
        <f>SUM(E357:K357)</f>
        <v>38582822.848597504</v>
      </c>
      <c r="O357" s="14" t="str">
        <f t="shared" si="87"/>
        <v>N/A</v>
      </c>
    </row>
    <row r="358" spans="1:15" x14ac:dyDescent="0.25">
      <c r="A358" s="3">
        <v>356</v>
      </c>
      <c r="B358" s="155" t="s">
        <v>315</v>
      </c>
      <c r="C358" s="156"/>
      <c r="D358" s="157"/>
      <c r="E358" s="16">
        <f>SUM(E357)</f>
        <v>18489618.796178531</v>
      </c>
      <c r="F358" s="17">
        <f t="shared" ref="F358:L358" si="99">SUM(F357)</f>
        <v>7704033.3305790443</v>
      </c>
      <c r="G358" s="17">
        <f t="shared" si="99"/>
        <v>778228.80230320722</v>
      </c>
      <c r="H358" s="17">
        <f t="shared" si="99"/>
        <v>870828.34771942196</v>
      </c>
      <c r="I358" s="17">
        <f t="shared" si="99"/>
        <v>52458.62112966313</v>
      </c>
      <c r="J358" s="17">
        <f t="shared" si="99"/>
        <v>9745623.1657443903</v>
      </c>
      <c r="K358" s="17">
        <f t="shared" si="99"/>
        <v>942031.78494324489</v>
      </c>
      <c r="L358" s="17">
        <f t="shared" si="99"/>
        <v>38582822.848597504</v>
      </c>
      <c r="O358" s="14">
        <f t="shared" si="87"/>
        <v>0</v>
      </c>
    </row>
    <row r="359" spans="1:15" x14ac:dyDescent="0.25">
      <c r="A359" s="3">
        <v>357</v>
      </c>
      <c r="B359" s="144" t="s">
        <v>316</v>
      </c>
      <c r="C359" s="144"/>
      <c r="D359" s="145"/>
      <c r="E359" s="16">
        <f>SUM(E358,E356,E348,E346,E340,E336)</f>
        <v>267090344.35097826</v>
      </c>
      <c r="F359" s="17">
        <f t="shared" ref="F359:K359" si="100">SUM(F358,F356,F348,F346,F340,F336)</f>
        <v>130478832.35116859</v>
      </c>
      <c r="G359" s="17">
        <f t="shared" si="100"/>
        <v>13844246.371795485</v>
      </c>
      <c r="H359" s="17">
        <f t="shared" si="100"/>
        <v>15671928.407768102</v>
      </c>
      <c r="I359" s="17">
        <f t="shared" si="100"/>
        <v>954738.89812639181</v>
      </c>
      <c r="J359" s="17">
        <f t="shared" si="100"/>
        <v>175073415.44165328</v>
      </c>
      <c r="K359" s="17">
        <f t="shared" si="100"/>
        <v>16750739.672720518</v>
      </c>
      <c r="L359" s="17">
        <f>SUM(L358,L356,L348,L346,L340,L333)</f>
        <v>619864245.49421036</v>
      </c>
      <c r="O359" s="14">
        <f t="shared" si="87"/>
        <v>0</v>
      </c>
    </row>
    <row r="360" spans="1:15" x14ac:dyDescent="0.25">
      <c r="B360" s="72"/>
      <c r="C360" s="36"/>
      <c r="D360" s="51"/>
    </row>
    <row r="361" spans="1:15" x14ac:dyDescent="0.25">
      <c r="B361" s="146" t="s">
        <v>317</v>
      </c>
      <c r="C361" s="147"/>
      <c r="D361" s="148"/>
      <c r="E361" s="73" t="s">
        <v>318</v>
      </c>
      <c r="F361" s="73" t="s">
        <v>318</v>
      </c>
      <c r="G361" s="73" t="s">
        <v>318</v>
      </c>
      <c r="H361" s="73" t="s">
        <v>318</v>
      </c>
      <c r="I361" s="73" t="s">
        <v>318</v>
      </c>
      <c r="J361" s="73" t="s">
        <v>318</v>
      </c>
      <c r="K361" s="73" t="s">
        <v>318</v>
      </c>
      <c r="L361" s="73" t="s">
        <v>318</v>
      </c>
    </row>
    <row r="362" spans="1:15" x14ac:dyDescent="0.25">
      <c r="B362" s="146" t="s">
        <v>319</v>
      </c>
      <c r="C362" s="147"/>
      <c r="D362" s="148"/>
      <c r="E362" s="73" t="s">
        <v>318</v>
      </c>
      <c r="F362" s="73" t="s">
        <v>318</v>
      </c>
      <c r="G362" s="73" t="s">
        <v>318</v>
      </c>
      <c r="H362" s="73" t="s">
        <v>318</v>
      </c>
      <c r="I362" s="73" t="s">
        <v>318</v>
      </c>
      <c r="J362" s="73" t="s">
        <v>318</v>
      </c>
      <c r="K362" s="73" t="s">
        <v>318</v>
      </c>
      <c r="L362" s="73" t="s">
        <v>318</v>
      </c>
    </row>
    <row r="363" spans="1:15" x14ac:dyDescent="0.25">
      <c r="B363" s="149" t="s">
        <v>320</v>
      </c>
      <c r="C363" s="150"/>
      <c r="D363" s="151"/>
      <c r="E363" s="74">
        <f>E227/E359</f>
        <v>2.0254591385309384E-2</v>
      </c>
      <c r="F363" s="74">
        <f t="shared" ref="F363:K363" si="101">F227/F359</f>
        <v>0.12114821722179109</v>
      </c>
      <c r="G363" s="74">
        <f t="shared" si="101"/>
        <v>6.2332421437307023E-2</v>
      </c>
      <c r="H363" s="74">
        <f t="shared" si="101"/>
        <v>6.5782944139799862E-2</v>
      </c>
      <c r="I363" s="74">
        <f t="shared" si="101"/>
        <v>4.1361637049871988E-2</v>
      </c>
      <c r="J363" s="74">
        <f t="shared" si="101"/>
        <v>1.481061653554405E-2</v>
      </c>
      <c r="K363" s="74">
        <f t="shared" si="101"/>
        <v>1.8588303047687556E-2</v>
      </c>
      <c r="L363" s="74">
        <f>L227/L359</f>
        <v>4.2033037883396254E-2</v>
      </c>
    </row>
  </sheetData>
  <mergeCells count="86"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227:D227"/>
    <mergeCell ref="B230:B282"/>
    <mergeCell ref="C233:D233"/>
    <mergeCell ref="C246:D246"/>
    <mergeCell ref="C255:D255"/>
    <mergeCell ref="C270:D270"/>
    <mergeCell ref="C282:D282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8:D28"/>
    <mergeCell ref="B29:B79"/>
    <mergeCell ref="C59:D59"/>
    <mergeCell ref="C79:D79"/>
    <mergeCell ref="B80:D80"/>
    <mergeCell ref="B81:B120"/>
    <mergeCell ref="C94:D94"/>
    <mergeCell ref="C103:D103"/>
    <mergeCell ref="C110:D110"/>
    <mergeCell ref="C120:D120"/>
    <mergeCell ref="B3:D3"/>
    <mergeCell ref="E3:G3"/>
    <mergeCell ref="I3:L3"/>
    <mergeCell ref="B4:B27"/>
    <mergeCell ref="C9:D9"/>
    <mergeCell ref="C11:D11"/>
    <mergeCell ref="C13:D13"/>
    <mergeCell ref="C17:D17"/>
    <mergeCell ref="C27:D27"/>
  </mergeCells>
  <pageMargins left="0.7" right="0.7" top="0.75" bottom="0.75" header="0.3" footer="0.3"/>
  <pageSetup scale="5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224E-6D74-4171-9482-E1F411531040}">
  <dimension ref="B1:O45"/>
  <sheetViews>
    <sheetView zoomScale="85" zoomScaleNormal="85" workbookViewId="0">
      <selection activeCell="B1" sqref="A1:B1048576"/>
    </sheetView>
  </sheetViews>
  <sheetFormatPr defaultRowHeight="15" x14ac:dyDescent="0.25"/>
  <cols>
    <col min="2" max="2" width="36.85546875" customWidth="1"/>
    <col min="3" max="3" width="75.5703125" bestFit="1" customWidth="1"/>
    <col min="4" max="4" width="38.85546875" bestFit="1" customWidth="1"/>
    <col min="5" max="5" width="25.28515625" customWidth="1"/>
    <col min="6" max="6" width="16.28515625" bestFit="1" customWidth="1"/>
    <col min="7" max="7" width="34.2851562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style="82" customWidth="1"/>
  </cols>
  <sheetData>
    <row r="1" spans="2:15" ht="32.25" thickBot="1" x14ac:dyDescent="0.3">
      <c r="B1" s="13" t="s">
        <v>321</v>
      </c>
      <c r="C1" s="13" t="s">
        <v>322</v>
      </c>
      <c r="D1" s="13" t="s">
        <v>323</v>
      </c>
      <c r="E1" s="13" t="s">
        <v>324</v>
      </c>
      <c r="F1" s="13" t="s">
        <v>325</v>
      </c>
      <c r="G1" s="13" t="s">
        <v>326</v>
      </c>
      <c r="H1" s="75" t="s">
        <v>4</v>
      </c>
      <c r="I1" s="75" t="s">
        <v>5</v>
      </c>
      <c r="J1" s="75" t="s">
        <v>6</v>
      </c>
      <c r="K1" s="75" t="s">
        <v>7</v>
      </c>
      <c r="L1" s="76" t="s">
        <v>8</v>
      </c>
      <c r="M1" s="76" t="s">
        <v>9</v>
      </c>
      <c r="N1" s="76" t="s">
        <v>10</v>
      </c>
      <c r="O1" s="77" t="s">
        <v>327</v>
      </c>
    </row>
    <row r="2" spans="2:15" ht="47.25" x14ac:dyDescent="0.25">
      <c r="B2" s="78" t="s">
        <v>328</v>
      </c>
      <c r="C2" s="13" t="s">
        <v>329</v>
      </c>
      <c r="D2" s="79" t="s">
        <v>419</v>
      </c>
      <c r="E2" s="78" t="s">
        <v>330</v>
      </c>
      <c r="F2" s="13" t="s">
        <v>331</v>
      </c>
      <c r="G2" s="13" t="s">
        <v>332</v>
      </c>
      <c r="H2" s="80">
        <v>0.18520014770208207</v>
      </c>
      <c r="I2" s="80">
        <v>0.12705534859668666</v>
      </c>
      <c r="J2" s="80">
        <v>1.3806364339820642E-2</v>
      </c>
      <c r="K2" s="80">
        <v>1.7356635485608052E-2</v>
      </c>
      <c r="L2" s="80">
        <v>1.7150109865237914E-3</v>
      </c>
      <c r="M2" s="80">
        <v>0.53033099324880661</v>
      </c>
      <c r="N2" s="80">
        <v>0.12453549964047225</v>
      </c>
      <c r="O2" s="81">
        <f>SUM(Table13[[#This Row],[Customer Class 503]:[Customer Class 900]])</f>
        <v>1</v>
      </c>
    </row>
    <row r="3" spans="2:15" ht="15.75" x14ac:dyDescent="0.25">
      <c r="B3" s="13" t="s">
        <v>333</v>
      </c>
      <c r="C3" s="13" t="s">
        <v>334</v>
      </c>
      <c r="D3" s="79" t="s">
        <v>420</v>
      </c>
      <c r="E3" s="13" t="s">
        <v>335</v>
      </c>
      <c r="F3" s="13" t="s">
        <v>331</v>
      </c>
      <c r="G3" s="13" t="s">
        <v>332</v>
      </c>
      <c r="H3" s="80">
        <v>0.20975472561319716</v>
      </c>
      <c r="I3" s="80">
        <v>0.14394886391849096</v>
      </c>
      <c r="J3" s="80">
        <v>1.5679545390250498E-2</v>
      </c>
      <c r="K3" s="80">
        <v>1.9735227746146118E-2</v>
      </c>
      <c r="L3" s="80">
        <v>1.9577307274014403E-3</v>
      </c>
      <c r="M3" s="80">
        <v>0.60892390660451379</v>
      </c>
      <c r="N3" s="80">
        <v>0</v>
      </c>
      <c r="O3" s="81">
        <f>SUM(Table13[[#This Row],[Customer Class 503]:[Customer Class 900]])</f>
        <v>1</v>
      </c>
    </row>
    <row r="4" spans="2:15" ht="15.75" x14ac:dyDescent="0.25">
      <c r="B4" s="13" t="s">
        <v>333</v>
      </c>
      <c r="C4" s="13" t="s">
        <v>336</v>
      </c>
      <c r="D4" s="79" t="s">
        <v>421</v>
      </c>
      <c r="E4" s="13" t="s">
        <v>335</v>
      </c>
      <c r="F4" s="13" t="s">
        <v>331</v>
      </c>
      <c r="G4" s="13" t="s">
        <v>332</v>
      </c>
      <c r="H4" s="80">
        <v>0.32385400697694167</v>
      </c>
      <c r="I4" s="80">
        <v>0.22274298864311662</v>
      </c>
      <c r="J4" s="80">
        <v>2.4645111983339553E-2</v>
      </c>
      <c r="K4" s="80">
        <v>3.1261819208575917E-2</v>
      </c>
      <c r="L4" s="80">
        <v>3.1795065495888279E-3</v>
      </c>
      <c r="M4" s="80">
        <v>0.39431656663843734</v>
      </c>
      <c r="N4" s="80">
        <v>0</v>
      </c>
      <c r="O4" s="81">
        <f>SUM(Table13[[#This Row],[Customer Class 503]:[Customer Class 900]])</f>
        <v>1</v>
      </c>
    </row>
    <row r="5" spans="2:15" ht="15.75" x14ac:dyDescent="0.25">
      <c r="B5" s="13" t="s">
        <v>333</v>
      </c>
      <c r="C5" s="13" t="s">
        <v>337</v>
      </c>
      <c r="D5" s="79" t="s">
        <v>422</v>
      </c>
      <c r="E5" s="13" t="s">
        <v>335</v>
      </c>
      <c r="F5" s="13" t="s">
        <v>331</v>
      </c>
      <c r="G5" s="13" t="s">
        <v>332</v>
      </c>
      <c r="H5" s="80">
        <v>0.34342208446055128</v>
      </c>
      <c r="I5" s="80">
        <v>0.23625574198550098</v>
      </c>
      <c r="J5" s="80">
        <v>2.6182289193739113E-2</v>
      </c>
      <c r="K5" s="80">
        <v>3.3237870638564357E-2</v>
      </c>
      <c r="L5" s="80">
        <v>3.3888901955876028E-3</v>
      </c>
      <c r="M5" s="80">
        <v>0.35751312352605663</v>
      </c>
      <c r="N5" s="80">
        <v>0</v>
      </c>
      <c r="O5" s="81">
        <f>SUM(Table13[[#This Row],[Customer Class 503]:[Customer Class 900]])</f>
        <v>1</v>
      </c>
    </row>
    <row r="6" spans="2:15" ht="15.75" x14ac:dyDescent="0.25">
      <c r="B6" s="13" t="s">
        <v>333</v>
      </c>
      <c r="C6" s="13" t="s">
        <v>338</v>
      </c>
      <c r="D6" s="79" t="s">
        <v>423</v>
      </c>
      <c r="E6" s="13" t="s">
        <v>335</v>
      </c>
      <c r="F6" s="13" t="s">
        <v>331</v>
      </c>
      <c r="G6" s="13" t="s">
        <v>332</v>
      </c>
      <c r="H6" s="80">
        <v>0.38684057261505478</v>
      </c>
      <c r="I6" s="80">
        <v>0.26629734031005525</v>
      </c>
      <c r="J6" s="80">
        <v>2.9645424649132633E-2</v>
      </c>
      <c r="K6" s="80">
        <v>3.7717390615449986E-2</v>
      </c>
      <c r="L6" s="80">
        <v>6.5433911068269921E-4</v>
      </c>
      <c r="M6" s="80">
        <v>0.27884493269962474</v>
      </c>
      <c r="N6" s="80">
        <v>0</v>
      </c>
      <c r="O6" s="81">
        <f>SUM(Table13[[#This Row],[Customer Class 503]:[Customer Class 900]])</f>
        <v>1</v>
      </c>
    </row>
    <row r="7" spans="2:15" ht="15.75" x14ac:dyDescent="0.25">
      <c r="B7" s="13" t="s">
        <v>333</v>
      </c>
      <c r="C7" s="13" t="s">
        <v>339</v>
      </c>
      <c r="D7" s="79" t="s">
        <v>424</v>
      </c>
      <c r="E7" s="13" t="s">
        <v>335</v>
      </c>
      <c r="F7" s="13" t="s">
        <v>331</v>
      </c>
      <c r="G7" s="13" t="s">
        <v>332</v>
      </c>
      <c r="H7" s="80">
        <v>0.40731263759564712</v>
      </c>
      <c r="I7" s="80">
        <v>0.28115106960474417</v>
      </c>
      <c r="J7" s="80">
        <v>3.1890768014417419E-2</v>
      </c>
      <c r="K7" s="80">
        <v>4.0939961170532398E-2</v>
      </c>
      <c r="L7" s="80">
        <v>3.7493979478758718E-3</v>
      </c>
      <c r="M7" s="80">
        <v>0.23495616566678315</v>
      </c>
      <c r="N7" s="80">
        <v>0</v>
      </c>
      <c r="O7" s="81">
        <f>SUM(Table13[[#This Row],[Customer Class 503]:[Customer Class 900]])</f>
        <v>1.0000000000000002</v>
      </c>
    </row>
    <row r="8" spans="2:15" ht="15.75" x14ac:dyDescent="0.25">
      <c r="B8" s="13" t="s">
        <v>333</v>
      </c>
      <c r="C8" s="13" t="s">
        <v>340</v>
      </c>
      <c r="D8" s="79" t="s">
        <v>425</v>
      </c>
      <c r="E8" s="13" t="s">
        <v>335</v>
      </c>
      <c r="F8" s="13" t="s">
        <v>331</v>
      </c>
      <c r="G8" s="13" t="s">
        <v>332</v>
      </c>
      <c r="H8" s="80">
        <v>0.48065245270868995</v>
      </c>
      <c r="I8" s="80">
        <v>0.33241867325139252</v>
      </c>
      <c r="J8" s="80">
        <v>3.8205594421625605E-2</v>
      </c>
      <c r="K8" s="80">
        <v>4.9349791205845109E-2</v>
      </c>
      <c r="L8" s="80">
        <v>4.6069409410041317E-3</v>
      </c>
      <c r="M8" s="80">
        <v>9.4766547471442697E-2</v>
      </c>
      <c r="N8" s="80">
        <v>0</v>
      </c>
      <c r="O8" s="81">
        <f>SUM(Table13[[#This Row],[Customer Class 503]:[Customer Class 900]])</f>
        <v>1</v>
      </c>
    </row>
    <row r="9" spans="2:15" ht="15.75" x14ac:dyDescent="0.25">
      <c r="B9" s="13" t="s">
        <v>333</v>
      </c>
      <c r="C9" s="13" t="s">
        <v>341</v>
      </c>
      <c r="D9" s="79" t="s">
        <v>426</v>
      </c>
      <c r="E9" s="13" t="s">
        <v>335</v>
      </c>
      <c r="F9" s="13" t="s">
        <v>331</v>
      </c>
      <c r="G9" s="13" t="s">
        <v>332</v>
      </c>
      <c r="H9" s="80">
        <v>0.51040489694777935</v>
      </c>
      <c r="I9" s="80">
        <v>0.35323171594094166</v>
      </c>
      <c r="J9" s="80">
        <v>4.0780578968706495E-2</v>
      </c>
      <c r="K9" s="80">
        <v>5.2785400516035856E-2</v>
      </c>
      <c r="L9" s="80">
        <v>3.4335088162345471E-4</v>
      </c>
      <c r="M9" s="80">
        <v>4.2454056744913322E-2</v>
      </c>
      <c r="N9" s="80">
        <v>0</v>
      </c>
      <c r="O9" s="81">
        <f>SUM(Table13[[#This Row],[Customer Class 503]:[Customer Class 900]])</f>
        <v>1</v>
      </c>
    </row>
    <row r="10" spans="2:15" ht="15.75" x14ac:dyDescent="0.25">
      <c r="B10" s="13" t="s">
        <v>333</v>
      </c>
      <c r="C10" s="13" t="s">
        <v>342</v>
      </c>
      <c r="D10" s="79" t="s">
        <v>427</v>
      </c>
      <c r="E10" s="13" t="s">
        <v>335</v>
      </c>
      <c r="F10" s="13" t="s">
        <v>331</v>
      </c>
      <c r="G10" s="13" t="s">
        <v>332</v>
      </c>
      <c r="H10" s="80">
        <v>0.20975472561319713</v>
      </c>
      <c r="I10" s="80">
        <v>0.14394886391849093</v>
      </c>
      <c r="J10" s="80">
        <v>1.5679545390250495E-2</v>
      </c>
      <c r="K10" s="80">
        <v>1.9735227746146118E-2</v>
      </c>
      <c r="L10" s="80">
        <v>1.9577307274014403E-3</v>
      </c>
      <c r="M10" s="80">
        <v>0.60892390660451379</v>
      </c>
      <c r="N10" s="80">
        <v>0</v>
      </c>
      <c r="O10" s="81">
        <f>SUM(Table13[[#This Row],[Customer Class 503]:[Customer Class 900]])</f>
        <v>1</v>
      </c>
    </row>
    <row r="11" spans="2:15" ht="15.75" x14ac:dyDescent="0.25">
      <c r="B11" s="13" t="s">
        <v>343</v>
      </c>
      <c r="C11" s="13" t="s">
        <v>344</v>
      </c>
      <c r="D11" s="79" t="s">
        <v>428</v>
      </c>
      <c r="E11" s="13" t="s">
        <v>335</v>
      </c>
      <c r="F11" s="13" t="s">
        <v>345</v>
      </c>
      <c r="G11" s="13" t="s">
        <v>332</v>
      </c>
      <c r="H11" s="80">
        <v>0.87785279839294683</v>
      </c>
      <c r="I11" s="80">
        <v>0.11870903495254814</v>
      </c>
      <c r="J11" s="80">
        <v>2.1247097303120962E-3</v>
      </c>
      <c r="K11" s="80">
        <v>4.2494194606241924E-4</v>
      </c>
      <c r="L11" s="80">
        <v>3.0046400226635704E-5</v>
      </c>
      <c r="M11" s="80">
        <v>8.2842217767724162E-4</v>
      </c>
      <c r="N11" s="80">
        <v>3.0046400226635704E-5</v>
      </c>
      <c r="O11" s="81">
        <f>SUM(Table13[[#This Row],[Customer Class 503]:[Customer Class 900]])</f>
        <v>1</v>
      </c>
    </row>
    <row r="12" spans="2:15" ht="15.75" x14ac:dyDescent="0.25">
      <c r="B12" s="13" t="s">
        <v>333</v>
      </c>
      <c r="C12" s="13" t="s">
        <v>346</v>
      </c>
      <c r="D12" s="79" t="s">
        <v>429</v>
      </c>
      <c r="E12" s="13" t="s">
        <v>335</v>
      </c>
      <c r="F12" s="13" t="s">
        <v>345</v>
      </c>
      <c r="G12" s="13" t="s">
        <v>332</v>
      </c>
      <c r="H12" s="80">
        <v>0.67285142449211477</v>
      </c>
      <c r="I12" s="80">
        <v>0.23836362727088994</v>
      </c>
      <c r="J12" s="80">
        <v>2.4446553922133588E-2</v>
      </c>
      <c r="K12" s="80">
        <v>1.6199327447288664E-2</v>
      </c>
      <c r="L12" s="80">
        <v>1.6740232701349998E-3</v>
      </c>
      <c r="M12" s="80">
        <v>4.3744830716180884E-2</v>
      </c>
      <c r="N12" s="80">
        <v>2.7202128812572595E-3</v>
      </c>
      <c r="O12" s="81">
        <f>SUM(Table13[[#This Row],[Customer Class 503]:[Customer Class 900]])</f>
        <v>1</v>
      </c>
    </row>
    <row r="13" spans="2:15" ht="15.75" x14ac:dyDescent="0.25">
      <c r="B13" s="13" t="s">
        <v>333</v>
      </c>
      <c r="C13" s="13" t="s">
        <v>347</v>
      </c>
      <c r="D13" s="79" t="s">
        <v>430</v>
      </c>
      <c r="E13" s="13" t="s">
        <v>335</v>
      </c>
      <c r="F13" s="13" t="s">
        <v>345</v>
      </c>
      <c r="G13" s="13" t="s">
        <v>332</v>
      </c>
      <c r="H13" s="80">
        <v>0.46130233467790466</v>
      </c>
      <c r="I13" s="80">
        <v>0.3947301392535964</v>
      </c>
      <c r="J13" s="80">
        <v>4.6416325626632164E-2</v>
      </c>
      <c r="K13" s="80">
        <v>2.4290562520573072E-2</v>
      </c>
      <c r="L13" s="80">
        <v>2.2783136306695892E-3</v>
      </c>
      <c r="M13" s="80">
        <v>6.4722521966405086E-2</v>
      </c>
      <c r="N13" s="80">
        <v>6.259802324219103E-3</v>
      </c>
      <c r="O13" s="81">
        <f>SUM(Table13[[#This Row],[Customer Class 503]:[Customer Class 900]])</f>
        <v>0.99999999999999989</v>
      </c>
    </row>
    <row r="14" spans="2:15" ht="15.75" x14ac:dyDescent="0.25">
      <c r="B14" s="13" t="s">
        <v>348</v>
      </c>
      <c r="C14" s="13" t="s">
        <v>349</v>
      </c>
      <c r="D14" s="79" t="s">
        <v>431</v>
      </c>
      <c r="E14" s="13" t="s">
        <v>335</v>
      </c>
      <c r="F14" s="13" t="s">
        <v>345</v>
      </c>
      <c r="G14" s="13" t="s">
        <v>332</v>
      </c>
      <c r="H14" s="80">
        <v>0.87741188678001414</v>
      </c>
      <c r="I14" s="80">
        <v>0.11864941198140032</v>
      </c>
      <c r="J14" s="80">
        <v>3.2822510321546751E-3</v>
      </c>
      <c r="K14" s="80">
        <v>6.56450206430935E-4</v>
      </c>
      <c r="L14" s="80">
        <v>0</v>
      </c>
      <c r="M14" s="80">
        <v>0</v>
      </c>
      <c r="N14" s="80">
        <v>0</v>
      </c>
      <c r="O14" s="81">
        <f>SUM(Table13[[#This Row],[Customer Class 503]:[Customer Class 900]])</f>
        <v>1</v>
      </c>
    </row>
    <row r="15" spans="2:15" ht="15.75" x14ac:dyDescent="0.25">
      <c r="B15" s="13" t="s">
        <v>333</v>
      </c>
      <c r="C15" s="13" t="s">
        <v>350</v>
      </c>
      <c r="D15" s="79" t="s">
        <v>432</v>
      </c>
      <c r="E15" s="13" t="s">
        <v>335</v>
      </c>
      <c r="F15" s="13" t="s">
        <v>345</v>
      </c>
      <c r="G15" s="13" t="s">
        <v>332</v>
      </c>
      <c r="H15" s="80">
        <v>0</v>
      </c>
      <c r="I15" s="80">
        <v>0.38509651525648275</v>
      </c>
      <c r="J15" s="80">
        <v>7.483987830734079E-2</v>
      </c>
      <c r="K15" s="80">
        <v>2.2667069861360807E-2</v>
      </c>
      <c r="L15" s="80">
        <v>1.4822985627563033E-3</v>
      </c>
      <c r="M15" s="80">
        <v>0.28909240913277007</v>
      </c>
      <c r="N15" s="80">
        <v>0.2268218288792892</v>
      </c>
      <c r="O15" s="81">
        <f>SUM(Table13[[#This Row],[Customer Class 503]:[Customer Class 900]])</f>
        <v>0.99999999999999978</v>
      </c>
    </row>
    <row r="16" spans="2:15" ht="15.75" x14ac:dyDescent="0.25">
      <c r="B16" s="13" t="s">
        <v>351</v>
      </c>
      <c r="C16" s="13" t="s">
        <v>352</v>
      </c>
      <c r="D16" s="79" t="s">
        <v>433</v>
      </c>
      <c r="E16" s="13" t="s">
        <v>335</v>
      </c>
      <c r="F16" s="13" t="s">
        <v>345</v>
      </c>
      <c r="G16" s="13" t="s">
        <v>332</v>
      </c>
      <c r="H16" s="80">
        <v>0.76574479127402473</v>
      </c>
      <c r="I16" s="80">
        <v>0.20447952283415177</v>
      </c>
      <c r="J16" s="80">
        <v>2.9775685891823365E-2</v>
      </c>
      <c r="K16" s="80">
        <v>0</v>
      </c>
      <c r="L16" s="80">
        <v>0</v>
      </c>
      <c r="M16" s="80">
        <v>0</v>
      </c>
      <c r="N16" s="80">
        <v>0</v>
      </c>
      <c r="O16" s="81">
        <f>SUM(Table13[[#This Row],[Customer Class 503]:[Customer Class 900]])</f>
        <v>0.99999999999999989</v>
      </c>
    </row>
    <row r="17" spans="2:15" ht="15.75" x14ac:dyDescent="0.25">
      <c r="B17" s="13" t="s">
        <v>351</v>
      </c>
      <c r="C17" s="13" t="s">
        <v>353</v>
      </c>
      <c r="D17" s="79" t="s">
        <v>434</v>
      </c>
      <c r="E17" s="13" t="s">
        <v>335</v>
      </c>
      <c r="F17" s="13" t="s">
        <v>345</v>
      </c>
      <c r="G17" s="13" t="s">
        <v>332</v>
      </c>
      <c r="H17" s="80">
        <v>0.70336372783509049</v>
      </c>
      <c r="I17" s="80">
        <v>9.5198079285527787E-2</v>
      </c>
      <c r="J17" s="80">
        <v>0.12400237598385488</v>
      </c>
      <c r="K17" s="80">
        <v>2.5048437921158285E-2</v>
      </c>
      <c r="L17" s="80">
        <v>1.7651583769943758E-3</v>
      </c>
      <c r="M17" s="80">
        <v>4.8857062220380047E-2</v>
      </c>
      <c r="N17" s="80">
        <v>1.7651583769943758E-3</v>
      </c>
      <c r="O17" s="81">
        <f>SUM(Table13[[#This Row],[Customer Class 503]:[Customer Class 900]])</f>
        <v>1.0000000000000002</v>
      </c>
    </row>
    <row r="18" spans="2:15" ht="15.75" x14ac:dyDescent="0.25">
      <c r="B18" s="13" t="s">
        <v>354</v>
      </c>
      <c r="C18" s="13" t="s">
        <v>355</v>
      </c>
      <c r="D18" s="79" t="s">
        <v>435</v>
      </c>
      <c r="E18" s="13" t="s">
        <v>356</v>
      </c>
      <c r="F18" s="13" t="s">
        <v>331</v>
      </c>
      <c r="G18" s="13" t="s">
        <v>332</v>
      </c>
      <c r="H18" s="80">
        <v>0.37580189026047639</v>
      </c>
      <c r="I18" s="80">
        <v>0.2547926258403162</v>
      </c>
      <c r="J18" s="80">
        <v>2.5327321322619237E-2</v>
      </c>
      <c r="K18" s="80">
        <v>3.0345689588661205E-2</v>
      </c>
      <c r="L18" s="80">
        <v>2.5140532380333726E-3</v>
      </c>
      <c r="M18" s="80">
        <v>0.24500139707068974</v>
      </c>
      <c r="N18" s="80">
        <v>6.621702267920393E-2</v>
      </c>
      <c r="O18" s="81">
        <f>SUM(Table13[[#This Row],[Customer Class 503]:[Customer Class 900]])</f>
        <v>1</v>
      </c>
    </row>
    <row r="19" spans="2:15" ht="15.75" x14ac:dyDescent="0.25">
      <c r="B19" s="13" t="s">
        <v>354</v>
      </c>
      <c r="C19" s="13" t="s">
        <v>357</v>
      </c>
      <c r="D19" s="79" t="s">
        <v>436</v>
      </c>
      <c r="E19" s="13" t="s">
        <v>356</v>
      </c>
      <c r="F19" s="13" t="s">
        <v>358</v>
      </c>
      <c r="G19" s="13" t="s">
        <v>332</v>
      </c>
      <c r="H19" s="80">
        <v>0.31271296510413521</v>
      </c>
      <c r="I19" s="80">
        <v>0.22127501922862947</v>
      </c>
      <c r="J19" s="80">
        <v>2.9304235247013422E-2</v>
      </c>
      <c r="K19" s="80">
        <v>4.0171098222988116E-2</v>
      </c>
      <c r="L19" s="80">
        <v>5.049100840510524E-3</v>
      </c>
      <c r="M19" s="80">
        <v>0.32260208705204324</v>
      </c>
      <c r="N19" s="80">
        <v>6.8885494304679953E-2</v>
      </c>
      <c r="O19" s="81">
        <f>SUM(Table13[[#This Row],[Customer Class 503]:[Customer Class 900]])</f>
        <v>1</v>
      </c>
    </row>
    <row r="20" spans="2:15" ht="15.75" x14ac:dyDescent="0.25">
      <c r="B20" s="13" t="s">
        <v>151</v>
      </c>
      <c r="C20" s="13" t="s">
        <v>357</v>
      </c>
      <c r="D20" s="79" t="s">
        <v>437</v>
      </c>
      <c r="E20" s="13" t="s">
        <v>335</v>
      </c>
      <c r="F20" s="13" t="s">
        <v>358</v>
      </c>
      <c r="G20" s="13" t="s">
        <v>332</v>
      </c>
      <c r="H20" s="80">
        <v>0.33665508671088168</v>
      </c>
      <c r="I20" s="80">
        <v>0.23821641280705946</v>
      </c>
      <c r="J20" s="80">
        <v>3.1547844058189708E-2</v>
      </c>
      <c r="K20" s="80">
        <v>4.324670245452697E-2</v>
      </c>
      <c r="L20" s="80">
        <v>5.4356731922132204E-3</v>
      </c>
      <c r="M20" s="80">
        <v>0.28421056119779919</v>
      </c>
      <c r="N20" s="80">
        <v>6.0687719579329634E-2</v>
      </c>
      <c r="O20" s="81">
        <f>SUM(Table13[[#This Row],[Customer Class 503]:[Customer Class 900]])</f>
        <v>0.99999999999999989</v>
      </c>
    </row>
    <row r="21" spans="2:15" ht="15.75" x14ac:dyDescent="0.25">
      <c r="B21" s="13" t="s">
        <v>359</v>
      </c>
      <c r="C21" s="13" t="s">
        <v>360</v>
      </c>
      <c r="D21" s="79" t="s">
        <v>438</v>
      </c>
      <c r="E21" s="13" t="s">
        <v>361</v>
      </c>
      <c r="F21" s="13" t="s">
        <v>358</v>
      </c>
      <c r="G21" s="13" t="s">
        <v>332</v>
      </c>
      <c r="H21" s="80">
        <v>0.10068486232024342</v>
      </c>
      <c r="I21" s="80">
        <v>7.1244391285550712E-2</v>
      </c>
      <c r="J21" s="80">
        <v>9.4351473091722933E-3</v>
      </c>
      <c r="K21" s="80">
        <v>1.2933974427595772E-2</v>
      </c>
      <c r="L21" s="80">
        <v>1.6256697984956842E-3</v>
      </c>
      <c r="M21" s="80">
        <v>0.66259210646454003</v>
      </c>
      <c r="N21" s="80">
        <v>0.14148384839440203</v>
      </c>
      <c r="O21" s="81">
        <f>SUM(Table13[[#This Row],[Customer Class 503]:[Customer Class 900]])</f>
        <v>1</v>
      </c>
    </row>
    <row r="22" spans="2:15" ht="15.75" x14ac:dyDescent="0.25">
      <c r="B22" s="13" t="s">
        <v>362</v>
      </c>
      <c r="C22" s="13" t="s">
        <v>363</v>
      </c>
      <c r="D22" s="79" t="s">
        <v>439</v>
      </c>
      <c r="E22" s="13" t="s">
        <v>362</v>
      </c>
      <c r="F22" s="13" t="s">
        <v>362</v>
      </c>
      <c r="G22" s="13" t="s">
        <v>332</v>
      </c>
      <c r="H22" s="80">
        <v>0.46782696177714467</v>
      </c>
      <c r="I22" s="80">
        <v>0.2670712183112513</v>
      </c>
      <c r="J22" s="80">
        <v>2.2906499097764051E-2</v>
      </c>
      <c r="K22" s="80">
        <v>2.3175658093264898E-2</v>
      </c>
      <c r="L22" s="80">
        <v>1.2979150317225449E-3</v>
      </c>
      <c r="M22" s="80">
        <v>0.19427495254913157</v>
      </c>
      <c r="N22" s="80">
        <v>2.3446795139720835E-2</v>
      </c>
      <c r="O22" s="81">
        <f>SUM(Table13[[#This Row],[Customer Class 503]:[Customer Class 900]])</f>
        <v>1</v>
      </c>
    </row>
    <row r="23" spans="2:15" ht="15.75" x14ac:dyDescent="0.25">
      <c r="B23" s="13" t="s">
        <v>362</v>
      </c>
      <c r="C23" s="13" t="s">
        <v>364</v>
      </c>
      <c r="D23" s="79" t="s">
        <v>440</v>
      </c>
      <c r="E23" s="13" t="s">
        <v>362</v>
      </c>
      <c r="F23" s="13" t="s">
        <v>362</v>
      </c>
      <c r="G23" s="13" t="s">
        <v>332</v>
      </c>
      <c r="H23" s="80">
        <v>0.61285238608404735</v>
      </c>
      <c r="I23" s="80">
        <v>0.32857271054268344</v>
      </c>
      <c r="J23" s="80">
        <v>2.8210869035775396E-2</v>
      </c>
      <c r="K23" s="80">
        <v>2.862162286428498E-2</v>
      </c>
      <c r="L23" s="80">
        <v>1.7424114732088459E-3</v>
      </c>
      <c r="M23" s="80">
        <v>0</v>
      </c>
      <c r="N23" s="80">
        <v>0</v>
      </c>
      <c r="O23" s="81">
        <f>SUM(Table13[[#This Row],[Customer Class 503]:[Customer Class 900]])</f>
        <v>1</v>
      </c>
    </row>
    <row r="24" spans="2:15" ht="15.75" x14ac:dyDescent="0.25">
      <c r="B24" s="13" t="s">
        <v>362</v>
      </c>
      <c r="C24" s="13" t="s">
        <v>365</v>
      </c>
      <c r="D24" s="79" t="s">
        <v>441</v>
      </c>
      <c r="E24" s="13" t="s">
        <v>362</v>
      </c>
      <c r="F24" s="13" t="s">
        <v>362</v>
      </c>
      <c r="G24" s="13" t="s">
        <v>332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0.89373428998935178</v>
      </c>
      <c r="N24" s="80">
        <v>0.10626571001064831</v>
      </c>
      <c r="O24" s="81">
        <f>SUM(Table13[[#This Row],[Customer Class 503]:[Customer Class 900]])</f>
        <v>1</v>
      </c>
    </row>
    <row r="25" spans="2:15" ht="15.75" x14ac:dyDescent="0.25">
      <c r="B25" s="13" t="s">
        <v>366</v>
      </c>
      <c r="C25" s="13" t="s">
        <v>367</v>
      </c>
      <c r="D25" s="79" t="s">
        <v>442</v>
      </c>
      <c r="E25" s="13" t="s">
        <v>362</v>
      </c>
      <c r="F25" s="13" t="s">
        <v>362</v>
      </c>
      <c r="G25" s="13" t="s">
        <v>332</v>
      </c>
      <c r="H25" s="80">
        <v>0.51733576233363321</v>
      </c>
      <c r="I25" s="80">
        <v>0.41125232946371604</v>
      </c>
      <c r="J25" s="80">
        <v>3.5112552718154978E-2</v>
      </c>
      <c r="K25" s="80">
        <v>3.5093554247273707E-2</v>
      </c>
      <c r="L25" s="80">
        <v>1.2058012372219602E-3</v>
      </c>
      <c r="M25" s="80">
        <v>0</v>
      </c>
      <c r="N25" s="80">
        <v>0</v>
      </c>
      <c r="O25" s="81">
        <f>SUM(Table13[[#This Row],[Customer Class 503]:[Customer Class 900]])</f>
        <v>0.99999999999999978</v>
      </c>
    </row>
    <row r="26" spans="2:15" ht="15.75" x14ac:dyDescent="0.25">
      <c r="B26" s="13" t="s">
        <v>366</v>
      </c>
      <c r="C26" s="13" t="s">
        <v>368</v>
      </c>
      <c r="D26" s="79" t="s">
        <v>443</v>
      </c>
      <c r="E26" s="13" t="s">
        <v>362</v>
      </c>
      <c r="F26" s="13" t="s">
        <v>362</v>
      </c>
      <c r="G26" s="13" t="s">
        <v>332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0.87027489447868478</v>
      </c>
      <c r="N26" s="80">
        <v>0.12972510552131522</v>
      </c>
      <c r="O26" s="81">
        <f>SUM(Table13[[#This Row],[Customer Class 503]:[Customer Class 900]])</f>
        <v>1</v>
      </c>
    </row>
    <row r="27" spans="2:15" ht="15.75" x14ac:dyDescent="0.25">
      <c r="B27" s="13" t="s">
        <v>369</v>
      </c>
      <c r="C27" s="13" t="s">
        <v>370</v>
      </c>
      <c r="D27" s="79" t="s">
        <v>444</v>
      </c>
      <c r="E27" s="13" t="s">
        <v>330</v>
      </c>
      <c r="F27" s="13" t="s">
        <v>331</v>
      </c>
      <c r="G27" s="13" t="s">
        <v>371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1</v>
      </c>
      <c r="O27" s="81">
        <f>SUM(Table13[[#This Row],[Customer Class 503]:[Customer Class 900]])</f>
        <v>1</v>
      </c>
    </row>
    <row r="28" spans="2:15" ht="15.75" x14ac:dyDescent="0.25">
      <c r="B28" s="13" t="s">
        <v>348</v>
      </c>
      <c r="C28" s="13" t="s">
        <v>349</v>
      </c>
      <c r="D28" s="79" t="s">
        <v>445</v>
      </c>
      <c r="E28" s="13" t="s">
        <v>335</v>
      </c>
      <c r="F28" s="13" t="s">
        <v>345</v>
      </c>
      <c r="G28" s="13" t="s">
        <v>371</v>
      </c>
      <c r="H28" s="80">
        <v>0</v>
      </c>
      <c r="I28" s="80">
        <v>0</v>
      </c>
      <c r="J28" s="80">
        <v>0</v>
      </c>
      <c r="K28" s="80">
        <v>0</v>
      </c>
      <c r="L28" s="80">
        <v>2.3969750081376574E-2</v>
      </c>
      <c r="M28" s="80">
        <v>0.90828512134189809</v>
      </c>
      <c r="N28" s="80">
        <v>6.7745128576725433E-2</v>
      </c>
      <c r="O28" s="81">
        <f>SUM(Table13[[#This Row],[Customer Class 503]:[Customer Class 900]])</f>
        <v>1</v>
      </c>
    </row>
    <row r="29" spans="2:15" ht="15.75" x14ac:dyDescent="0.25">
      <c r="B29" s="13" t="s">
        <v>369</v>
      </c>
      <c r="C29" s="13" t="s">
        <v>369</v>
      </c>
      <c r="D29" s="79" t="s">
        <v>446</v>
      </c>
      <c r="E29" s="13" t="s">
        <v>372</v>
      </c>
      <c r="F29" s="13" t="s">
        <v>372</v>
      </c>
      <c r="G29" s="13" t="s">
        <v>373</v>
      </c>
      <c r="H29" s="80">
        <v>0.47921892259499715</v>
      </c>
      <c r="I29" s="80">
        <v>0.19967521196700336</v>
      </c>
      <c r="J29" s="80">
        <v>2.0170343817430041E-2</v>
      </c>
      <c r="K29" s="80">
        <v>2.2570363789519279E-2</v>
      </c>
      <c r="L29" s="80">
        <v>1.3596366791386813E-3</v>
      </c>
      <c r="M29" s="80">
        <v>0.25258968748831834</v>
      </c>
      <c r="N29" s="80">
        <v>2.4415833663593331E-2</v>
      </c>
      <c r="O29" s="81">
        <f>SUM(Table13[[#This Row],[Customer Class 503]:[Customer Class 900]])</f>
        <v>1</v>
      </c>
    </row>
    <row r="30" spans="2:15" ht="31.5" x14ac:dyDescent="0.25">
      <c r="B30" s="78" t="s">
        <v>374</v>
      </c>
      <c r="C30" s="13" t="s">
        <v>375</v>
      </c>
      <c r="D30" s="79" t="s">
        <v>447</v>
      </c>
      <c r="E30" s="13" t="s">
        <v>372</v>
      </c>
      <c r="F30" s="13" t="s">
        <v>372</v>
      </c>
      <c r="G30" s="13" t="s">
        <v>373</v>
      </c>
      <c r="H30" s="80">
        <v>0.48538641144973427</v>
      </c>
      <c r="I30" s="80">
        <v>0.19816951368175434</v>
      </c>
      <c r="J30" s="80">
        <v>1.9856802146450286E-2</v>
      </c>
      <c r="K30" s="80">
        <v>2.2189948410800374E-2</v>
      </c>
      <c r="L30" s="80">
        <v>1.337837755220547E-3</v>
      </c>
      <c r="M30" s="80">
        <v>0.24890520432456428</v>
      </c>
      <c r="N30" s="80">
        <v>2.4154282231475799E-2</v>
      </c>
      <c r="O30" s="81">
        <f>SUM(Table13[[#This Row],[Customer Class 503]:[Customer Class 900]])</f>
        <v>0.99999999999999989</v>
      </c>
    </row>
    <row r="31" spans="2:15" ht="15.75" x14ac:dyDescent="0.25">
      <c r="B31" s="13" t="s">
        <v>359</v>
      </c>
      <c r="C31" s="13" t="s">
        <v>359</v>
      </c>
      <c r="D31" s="79" t="s">
        <v>448</v>
      </c>
      <c r="E31" s="13" t="s">
        <v>372</v>
      </c>
      <c r="F31" s="13" t="s">
        <v>372</v>
      </c>
      <c r="G31" s="13" t="s">
        <v>373</v>
      </c>
      <c r="H31" s="80">
        <v>0.6022010550897281</v>
      </c>
      <c r="I31" s="80">
        <v>0.16965100108069645</v>
      </c>
      <c r="J31" s="80">
        <v>1.3918200646805018E-2</v>
      </c>
      <c r="K31" s="80">
        <v>1.4984732812220368E-2</v>
      </c>
      <c r="L31" s="80">
        <v>9.2495763671392932E-4</v>
      </c>
      <c r="M31" s="80">
        <v>0.17911965660673018</v>
      </c>
      <c r="N31" s="80">
        <v>1.9200396127106042E-2</v>
      </c>
      <c r="O31" s="81">
        <f>SUM(Table13[[#This Row],[Customer Class 503]:[Customer Class 900]])</f>
        <v>1.0000000000000002</v>
      </c>
    </row>
    <row r="32" spans="2:15" ht="15.75" x14ac:dyDescent="0.25">
      <c r="B32" s="13" t="s">
        <v>348</v>
      </c>
      <c r="C32" s="13" t="s">
        <v>348</v>
      </c>
      <c r="D32" s="79" t="s">
        <v>449</v>
      </c>
      <c r="E32" s="13" t="s">
        <v>372</v>
      </c>
      <c r="F32" s="13" t="s">
        <v>372</v>
      </c>
      <c r="G32" s="13" t="s">
        <v>373</v>
      </c>
      <c r="H32" s="80">
        <v>0.4848272862379136</v>
      </c>
      <c r="I32" s="80">
        <v>0.20108768150183007</v>
      </c>
      <c r="J32" s="80">
        <v>2.0295020041875993E-2</v>
      </c>
      <c r="K32" s="80">
        <v>2.2674532094554625E-2</v>
      </c>
      <c r="L32" s="80">
        <v>1.3535078882899207E-3</v>
      </c>
      <c r="M32" s="80">
        <v>0.24752822874918953</v>
      </c>
      <c r="N32" s="80">
        <v>2.2233743486346373E-2</v>
      </c>
      <c r="O32" s="81">
        <f>SUM(Table13[[#This Row],[Customer Class 503]:[Customer Class 900]])</f>
        <v>1.0000000000000002</v>
      </c>
    </row>
    <row r="33" spans="2:15" ht="15.75" x14ac:dyDescent="0.25">
      <c r="B33" s="13" t="s">
        <v>376</v>
      </c>
      <c r="C33" s="13" t="s">
        <v>377</v>
      </c>
      <c r="D33" s="79" t="s">
        <v>450</v>
      </c>
      <c r="E33" s="13" t="s">
        <v>372</v>
      </c>
      <c r="F33" s="13" t="s">
        <v>372</v>
      </c>
      <c r="G33" s="13" t="s">
        <v>373</v>
      </c>
      <c r="H33" s="80">
        <v>0.18159075894120305</v>
      </c>
      <c r="I33" s="80">
        <v>0.12457915107241607</v>
      </c>
      <c r="J33" s="80">
        <v>1.3537290384453657E-2</v>
      </c>
      <c r="K33" s="80">
        <v>1.7018369853394825E-2</v>
      </c>
      <c r="L33" s="80">
        <v>1.6815869236580284E-3</v>
      </c>
      <c r="M33" s="80">
        <v>0.51999530642388447</v>
      </c>
      <c r="N33" s="80">
        <v>0.14159753640098988</v>
      </c>
      <c r="O33" s="81">
        <f>SUM(Table13[[#This Row],[Customer Class 503]:[Customer Class 900]])</f>
        <v>1</v>
      </c>
    </row>
    <row r="34" spans="2:15" ht="15.75" x14ac:dyDescent="0.25">
      <c r="B34" s="13" t="s">
        <v>348</v>
      </c>
      <c r="C34" s="13" t="s">
        <v>378</v>
      </c>
      <c r="D34" s="79" t="s">
        <v>451</v>
      </c>
      <c r="E34" s="13" t="s">
        <v>372</v>
      </c>
      <c r="F34" s="13" t="s">
        <v>372</v>
      </c>
      <c r="G34" s="13" t="s">
        <v>373</v>
      </c>
      <c r="H34" s="80">
        <v>0.48875043807008739</v>
      </c>
      <c r="I34" s="80">
        <v>0.19650499650753403</v>
      </c>
      <c r="J34" s="80">
        <v>1.9202742117734248E-2</v>
      </c>
      <c r="K34" s="80">
        <v>2.3534763856080193E-2</v>
      </c>
      <c r="L34" s="80">
        <v>1.2879837939091417E-3</v>
      </c>
      <c r="M34" s="80">
        <v>0.25425598539632266</v>
      </c>
      <c r="N34" s="80">
        <v>1.6463090258332317E-2</v>
      </c>
      <c r="O34" s="81">
        <f>SUM(Table13[[#This Row],[Customer Class 503]:[Customer Class 900]])</f>
        <v>1</v>
      </c>
    </row>
    <row r="35" spans="2:15" ht="15.75" x14ac:dyDescent="0.25">
      <c r="B35" s="13" t="s">
        <v>379</v>
      </c>
      <c r="C35" s="13" t="s">
        <v>380</v>
      </c>
      <c r="D35" s="79" t="s">
        <v>452</v>
      </c>
      <c r="E35" s="13" t="s">
        <v>372</v>
      </c>
      <c r="F35" s="13" t="s">
        <v>372</v>
      </c>
      <c r="G35" s="13" t="s">
        <v>373</v>
      </c>
      <c r="H35" s="80">
        <v>0.33106378147580512</v>
      </c>
      <c r="I35" s="80">
        <v>0.2282524383036888</v>
      </c>
      <c r="J35" s="80">
        <v>2.5683287934382296E-2</v>
      </c>
      <c r="K35" s="80">
        <v>3.2845331589635957E-2</v>
      </c>
      <c r="L35" s="80">
        <v>1.7990883755195591E-3</v>
      </c>
      <c r="M35" s="80">
        <v>0.35723024998964253</v>
      </c>
      <c r="N35" s="80">
        <v>2.3125822331325766E-2</v>
      </c>
      <c r="O35" s="81">
        <f>SUM(Table13[[#This Row],[Customer Class 503]:[Customer Class 900]])</f>
        <v>1</v>
      </c>
    </row>
    <row r="36" spans="2:15" ht="15.75" x14ac:dyDescent="0.25">
      <c r="B36" s="13" t="s">
        <v>381</v>
      </c>
      <c r="C36" s="13" t="s">
        <v>382</v>
      </c>
      <c r="D36" s="79" t="s">
        <v>453</v>
      </c>
      <c r="E36" s="13" t="s">
        <v>372</v>
      </c>
      <c r="F36" s="13" t="s">
        <v>372</v>
      </c>
      <c r="G36" s="13" t="s">
        <v>373</v>
      </c>
      <c r="H36" s="80">
        <v>0.87623949407952739</v>
      </c>
      <c r="I36" s="80">
        <v>0.11849087332171275</v>
      </c>
      <c r="J36" s="80">
        <v>3.2778653072639565E-3</v>
      </c>
      <c r="K36" s="80">
        <v>6.5557306145279132E-4</v>
      </c>
      <c r="L36" s="80">
        <v>3.2028241754313466E-5</v>
      </c>
      <c r="M36" s="80">
        <v>1.2136453383711535E-3</v>
      </c>
      <c r="N36" s="80">
        <v>9.0520649917756826E-5</v>
      </c>
      <c r="O36" s="81">
        <f>SUM(Table13[[#This Row],[Customer Class 503]:[Customer Class 900]])</f>
        <v>1</v>
      </c>
    </row>
    <row r="37" spans="2:15" ht="31.5" x14ac:dyDescent="0.25">
      <c r="B37" s="78" t="s">
        <v>383</v>
      </c>
      <c r="C37" s="13" t="s">
        <v>384</v>
      </c>
      <c r="D37" s="79" t="s">
        <v>454</v>
      </c>
      <c r="E37" s="13" t="s">
        <v>372</v>
      </c>
      <c r="F37" s="13" t="s">
        <v>372</v>
      </c>
      <c r="G37" s="13" t="s">
        <v>373</v>
      </c>
      <c r="H37" s="80">
        <v>0.52287140061688198</v>
      </c>
      <c r="I37" s="80">
        <v>0.19425561557260165</v>
      </c>
      <c r="J37" s="80">
        <v>2.2049153086733737E-2</v>
      </c>
      <c r="K37" s="80">
        <v>1.8971875242217918E-2</v>
      </c>
      <c r="L37" s="80">
        <v>1.2394391941947434E-3</v>
      </c>
      <c r="M37" s="80">
        <v>0.21136578167585554</v>
      </c>
      <c r="N37" s="80">
        <v>2.9246734611514599E-2</v>
      </c>
      <c r="O37" s="81">
        <f>SUM(Table13[[#This Row],[Customer Class 503]:[Customer Class 900]])</f>
        <v>1</v>
      </c>
    </row>
    <row r="38" spans="2:15" ht="15.75" x14ac:dyDescent="0.25">
      <c r="B38" s="13" t="s">
        <v>151</v>
      </c>
      <c r="C38" s="13" t="s">
        <v>385</v>
      </c>
      <c r="D38" s="79" t="s">
        <v>455</v>
      </c>
      <c r="E38" s="13" t="s">
        <v>372</v>
      </c>
      <c r="F38" s="13" t="s">
        <v>372</v>
      </c>
      <c r="G38" s="13" t="s">
        <v>373</v>
      </c>
      <c r="H38" s="80">
        <v>0.44022825766060852</v>
      </c>
      <c r="I38" s="80">
        <v>0.20690806667708406</v>
      </c>
      <c r="J38" s="80">
        <v>2.2944876511623254E-2</v>
      </c>
      <c r="K38" s="80">
        <v>2.2953086102326832E-2</v>
      </c>
      <c r="L38" s="80">
        <v>1.4539130820284724E-3</v>
      </c>
      <c r="M38" s="80">
        <v>0.2668164133724239</v>
      </c>
      <c r="N38" s="80">
        <v>3.8695386593905055E-2</v>
      </c>
      <c r="O38" s="81">
        <f>SUM(Table13[[#This Row],[Customer Class 503]:[Customer Class 900]])</f>
        <v>1.0000000000000002</v>
      </c>
    </row>
    <row r="39" spans="2:15" ht="15.75" x14ac:dyDescent="0.25">
      <c r="B39" s="13" t="s">
        <v>151</v>
      </c>
      <c r="C39" s="13" t="s">
        <v>386</v>
      </c>
      <c r="D39" s="79" t="s">
        <v>456</v>
      </c>
      <c r="E39" s="13" t="s">
        <v>372</v>
      </c>
      <c r="F39" s="13" t="s">
        <v>372</v>
      </c>
      <c r="G39" s="13" t="s">
        <v>373</v>
      </c>
      <c r="H39" s="80">
        <v>0.43430035553719265</v>
      </c>
      <c r="I39" s="80">
        <v>0.21299541394081972</v>
      </c>
      <c r="J39" s="80">
        <v>2.3363789801526137E-2</v>
      </c>
      <c r="K39" s="80">
        <v>2.3801233383069133E-2</v>
      </c>
      <c r="L39" s="80">
        <v>1.5139791622446994E-3</v>
      </c>
      <c r="M39" s="80">
        <v>0.26996450932433802</v>
      </c>
      <c r="N39" s="80">
        <v>3.4060718850809725E-2</v>
      </c>
      <c r="O39" s="81">
        <f>SUM(Table13[[#This Row],[Customer Class 503]:[Customer Class 900]])</f>
        <v>1</v>
      </c>
    </row>
    <row r="40" spans="2:15" ht="15.75" x14ac:dyDescent="0.25">
      <c r="B40" s="13" t="s">
        <v>348</v>
      </c>
      <c r="C40" s="78" t="s">
        <v>387</v>
      </c>
      <c r="D40" s="79" t="s">
        <v>457</v>
      </c>
      <c r="E40" s="13" t="s">
        <v>372</v>
      </c>
      <c r="F40" s="13" t="s">
        <v>372</v>
      </c>
      <c r="G40" s="13" t="s">
        <v>373</v>
      </c>
      <c r="H40" s="80">
        <v>0.65016880811534072</v>
      </c>
      <c r="I40" s="80">
        <v>0.25512948340665925</v>
      </c>
      <c r="J40" s="80">
        <v>2.6802186385010647E-2</v>
      </c>
      <c r="K40" s="80">
        <v>1.7066882024539706E-2</v>
      </c>
      <c r="L40" s="80">
        <v>1.7388162051470413E-3</v>
      </c>
      <c r="M40" s="80">
        <v>4.5994090798165341E-2</v>
      </c>
      <c r="N40" s="80">
        <v>3.0997330651374839E-3</v>
      </c>
      <c r="O40" s="81">
        <f>SUM(Table13[[#This Row],[Customer Class 503]:[Customer Class 900]])</f>
        <v>1.0000000000000002</v>
      </c>
    </row>
    <row r="41" spans="2:15" ht="31.5" x14ac:dyDescent="0.25">
      <c r="B41" s="78" t="s">
        <v>383</v>
      </c>
      <c r="C41" s="13" t="s">
        <v>388</v>
      </c>
      <c r="D41" s="79" t="s">
        <v>458</v>
      </c>
      <c r="E41" s="13" t="s">
        <v>372</v>
      </c>
      <c r="F41" s="13" t="s">
        <v>372</v>
      </c>
      <c r="G41" s="13" t="s">
        <v>373</v>
      </c>
      <c r="H41" s="80">
        <v>0.53966989555848821</v>
      </c>
      <c r="I41" s="80">
        <v>0.19278098598557389</v>
      </c>
      <c r="J41" s="80">
        <v>2.2003914542215092E-2</v>
      </c>
      <c r="K41" s="80">
        <v>1.8675888896753621E-2</v>
      </c>
      <c r="L41" s="80">
        <v>1.2615409853243115E-3</v>
      </c>
      <c r="M41" s="80">
        <v>0.19669277554983211</v>
      </c>
      <c r="N41" s="80">
        <v>2.8914998481813E-2</v>
      </c>
      <c r="O41" s="81">
        <f>SUM(Table13[[#This Row],[Customer Class 503]:[Customer Class 900]])</f>
        <v>1.0000000000000002</v>
      </c>
    </row>
    <row r="42" spans="2:15" ht="63" x14ac:dyDescent="0.25">
      <c r="B42" s="78" t="s">
        <v>389</v>
      </c>
      <c r="C42" s="13" t="s">
        <v>390</v>
      </c>
      <c r="D42" s="79" t="s">
        <v>459</v>
      </c>
      <c r="E42" s="13" t="s">
        <v>372</v>
      </c>
      <c r="F42" s="13" t="s">
        <v>372</v>
      </c>
      <c r="G42" s="13" t="s">
        <v>373</v>
      </c>
      <c r="H42" s="80">
        <v>0.51252815350411129</v>
      </c>
      <c r="I42" s="80">
        <v>0.1954752498336641</v>
      </c>
      <c r="J42" s="80">
        <v>2.093035834433269E-2</v>
      </c>
      <c r="K42" s="80">
        <v>2.0432918653776999E-2</v>
      </c>
      <c r="L42" s="80">
        <v>1.2996893702724292E-3</v>
      </c>
      <c r="M42" s="80">
        <v>0.22279898993719821</v>
      </c>
      <c r="N42" s="80">
        <v>2.65346403566444E-2</v>
      </c>
      <c r="O42" s="81">
        <f>SUM(Table13[[#This Row],[Customer Class 503]:[Customer Class 900]])</f>
        <v>1</v>
      </c>
    </row>
    <row r="43" spans="2:15" ht="15.75" x14ac:dyDescent="0.25">
      <c r="B43" s="13" t="s">
        <v>391</v>
      </c>
      <c r="C43" s="13" t="s">
        <v>391</v>
      </c>
      <c r="D43" s="79" t="s">
        <v>460</v>
      </c>
      <c r="E43" s="13" t="s">
        <v>372</v>
      </c>
      <c r="F43" s="13" t="s">
        <v>372</v>
      </c>
      <c r="G43" s="13" t="s">
        <v>373</v>
      </c>
      <c r="H43" s="80">
        <v>0.43088522413166486</v>
      </c>
      <c r="I43" s="80">
        <v>0.21049581952761173</v>
      </c>
      <c r="J43" s="80">
        <v>2.2334319929612372E-2</v>
      </c>
      <c r="K43" s="80">
        <v>2.5282839785787378E-2</v>
      </c>
      <c r="L43" s="80">
        <v>1.5402386975315694E-3</v>
      </c>
      <c r="M43" s="80">
        <v>0.28243831889685661</v>
      </c>
      <c r="N43" s="80">
        <v>2.7023239030935464E-2</v>
      </c>
      <c r="O43" s="81">
        <f>SUM(Table13[[#This Row],[Customer Class 503]:[Customer Class 900]])</f>
        <v>1</v>
      </c>
    </row>
    <row r="44" spans="2:15" ht="15.75" x14ac:dyDescent="0.25">
      <c r="B44" s="13" t="s">
        <v>392</v>
      </c>
      <c r="C44" s="13" t="s">
        <v>393</v>
      </c>
      <c r="D44" s="79" t="s">
        <v>461</v>
      </c>
      <c r="E44" s="13" t="s">
        <v>372</v>
      </c>
      <c r="F44" s="13" t="s">
        <v>372</v>
      </c>
      <c r="G44" s="13" t="s">
        <v>373</v>
      </c>
      <c r="H44" s="80">
        <v>0.49156581388684178</v>
      </c>
      <c r="I44" s="80">
        <v>0.20836128099414586</v>
      </c>
      <c r="J44" s="80">
        <v>2.1439603240782142E-2</v>
      </c>
      <c r="K44" s="80">
        <v>2.1621809822594287E-2</v>
      </c>
      <c r="L44" s="80">
        <v>1.3339828419156007E-3</v>
      </c>
      <c r="M44" s="80">
        <v>0.2298038417625789</v>
      </c>
      <c r="N44" s="80">
        <v>2.5873667451141138E-2</v>
      </c>
      <c r="O44" s="81">
        <f>SUM(Table13[[#This Row],[Customer Class 503]:[Customer Class 900]])</f>
        <v>0.99999999999999967</v>
      </c>
    </row>
    <row r="45" spans="2:15" ht="15.75" x14ac:dyDescent="0.25">
      <c r="B45" s="13" t="s">
        <v>392</v>
      </c>
      <c r="C45" s="13" t="s">
        <v>394</v>
      </c>
      <c r="D45" s="79" t="s">
        <v>462</v>
      </c>
      <c r="E45" s="13" t="s">
        <v>372</v>
      </c>
      <c r="F45" s="13" t="s">
        <v>372</v>
      </c>
      <c r="G45" s="13" t="s">
        <v>373</v>
      </c>
      <c r="H45" s="80">
        <v>0.51585508005696834</v>
      </c>
      <c r="I45" s="80">
        <v>0.19491179333829126</v>
      </c>
      <c r="J45" s="80">
        <v>2.0758328300784997E-2</v>
      </c>
      <c r="K45" s="80">
        <v>2.0127211160362622E-2</v>
      </c>
      <c r="L45" s="80">
        <v>1.2726381917415543E-3</v>
      </c>
      <c r="M45" s="80">
        <v>0.22123745994796526</v>
      </c>
      <c r="N45" s="80">
        <v>2.58374890038858E-2</v>
      </c>
      <c r="O45" s="81">
        <f>SUM(Table13[[#This Row],[Customer Class 503]:[Customer Class 900]])</f>
        <v>0.99999999999999978</v>
      </c>
    </row>
  </sheetData>
  <pageMargins left="0.7" right="0.7" top="0.75" bottom="0.75" header="0.3" footer="0.3"/>
  <pageSetup scale="72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9AC1-50AF-4A99-9F8B-5549F153B2DB}">
  <dimension ref="C1:I40"/>
  <sheetViews>
    <sheetView workbookViewId="0">
      <selection activeCell="C6" sqref="A1:C1048576"/>
    </sheetView>
  </sheetViews>
  <sheetFormatPr defaultColWidth="8.7109375" defaultRowHeight="15.75" x14ac:dyDescent="0.25"/>
  <cols>
    <col min="1" max="3" width="8.7109375" style="13"/>
    <col min="4" max="4" width="44.5703125" style="13" bestFit="1" customWidth="1"/>
    <col min="5" max="5" width="62.7109375" style="13" bestFit="1" customWidth="1"/>
    <col min="6" max="6" width="12.28515625" style="13" bestFit="1" customWidth="1"/>
    <col min="7" max="7" width="20.42578125" style="13" bestFit="1" customWidth="1"/>
    <col min="8" max="8" width="21.85546875" style="13" bestFit="1" customWidth="1"/>
    <col min="9" max="9" width="10.5703125" style="13" bestFit="1" customWidth="1"/>
    <col min="10" max="16384" width="8.7109375" style="13"/>
  </cols>
  <sheetData>
    <row r="1" spans="3:9" x14ac:dyDescent="0.25">
      <c r="C1" s="202" t="s">
        <v>493</v>
      </c>
      <c r="D1" s="202"/>
      <c r="E1" s="202"/>
      <c r="F1" s="202"/>
      <c r="G1" s="202"/>
      <c r="H1" s="202"/>
    </row>
    <row r="2" spans="3:9" x14ac:dyDescent="0.25">
      <c r="C2" s="203" t="s">
        <v>494</v>
      </c>
      <c r="D2" s="203"/>
      <c r="E2" s="203"/>
      <c r="F2" s="203"/>
      <c r="G2" s="203"/>
      <c r="H2" s="203"/>
    </row>
    <row r="3" spans="3:9" x14ac:dyDescent="0.25">
      <c r="C3" s="203" t="s">
        <v>417</v>
      </c>
      <c r="D3" s="203"/>
      <c r="E3" s="203"/>
      <c r="F3" s="203"/>
      <c r="G3" s="203"/>
      <c r="H3" s="203"/>
    </row>
    <row r="4" spans="3:9" x14ac:dyDescent="0.25">
      <c r="C4" s="203" t="s">
        <v>416</v>
      </c>
      <c r="D4" s="203"/>
      <c r="E4" s="203" t="s">
        <v>415</v>
      </c>
      <c r="F4" s="203"/>
      <c r="G4" s="203"/>
      <c r="H4" s="203"/>
    </row>
    <row r="5" spans="3:9" x14ac:dyDescent="0.25">
      <c r="C5" s="204" t="s">
        <v>414</v>
      </c>
      <c r="D5" s="204"/>
      <c r="E5" s="204"/>
      <c r="F5" s="204"/>
      <c r="G5" s="204"/>
      <c r="H5" s="204"/>
    </row>
    <row r="6" spans="3:9" x14ac:dyDescent="0.25">
      <c r="C6" s="118"/>
      <c r="D6" s="118"/>
      <c r="E6" s="118"/>
      <c r="F6" s="119"/>
      <c r="G6" s="119"/>
      <c r="H6" s="120"/>
    </row>
    <row r="7" spans="3:9" x14ac:dyDescent="0.25">
      <c r="C7" s="202" t="s">
        <v>495</v>
      </c>
      <c r="D7" s="202"/>
      <c r="E7" s="202"/>
      <c r="F7" s="202"/>
      <c r="G7" s="202"/>
      <c r="H7" s="202"/>
    </row>
    <row r="8" spans="3:9" x14ac:dyDescent="0.25">
      <c r="C8" s="118"/>
      <c r="D8" s="118"/>
      <c r="E8" s="118"/>
      <c r="F8" s="201" t="s">
        <v>496</v>
      </c>
      <c r="G8" s="201"/>
      <c r="H8" s="201"/>
      <c r="I8" s="201"/>
    </row>
    <row r="9" spans="3:9" x14ac:dyDescent="0.25">
      <c r="C9" s="121" t="s">
        <v>497</v>
      </c>
      <c r="D9" s="121" t="s">
        <v>498</v>
      </c>
      <c r="E9" s="122" t="s">
        <v>499</v>
      </c>
      <c r="F9" s="123" t="s">
        <v>500</v>
      </c>
      <c r="G9" s="123" t="s">
        <v>413</v>
      </c>
      <c r="H9" s="123" t="s">
        <v>501</v>
      </c>
      <c r="I9" s="124" t="s">
        <v>320</v>
      </c>
    </row>
    <row r="10" spans="3:9" x14ac:dyDescent="0.25">
      <c r="C10" s="125">
        <v>1</v>
      </c>
      <c r="D10" s="125" t="s">
        <v>502</v>
      </c>
      <c r="E10" s="126" t="s">
        <v>503</v>
      </c>
      <c r="F10" s="119">
        <f t="array" ref="F10:F21">TRANSPOSE('A-RR Cross-Reference '!E227:P227)</f>
        <v>32433674.810000002</v>
      </c>
      <c r="G10" s="119">
        <f t="array" ref="G10:G21">TRANSPOSE('A-RR Cross-Reference '!E359:P359)</f>
        <v>583520559.54780197</v>
      </c>
      <c r="H10" s="129"/>
      <c r="I10" s="117">
        <f t="array" ref="I10:I21">TRANSPOSE('A-RR Cross-Reference '!E363:P363)</f>
        <v>5.5582745593633257E-2</v>
      </c>
    </row>
    <row r="11" spans="3:9" x14ac:dyDescent="0.25">
      <c r="C11" s="125">
        <f t="array" ref="C11:C21">TRANSPOSE('A-RR Cross-Reference '!F3:P3)</f>
        <v>1.01</v>
      </c>
      <c r="D11" s="73" t="s">
        <v>504</v>
      </c>
      <c r="E11" s="130" t="str">
        <f t="array" ref="E11:E21">TRANSPOSE('A-RR Cross-Reference '!F2:P2)</f>
        <v>Remove Supplemental Schedules Adjustment</v>
      </c>
      <c r="F11" s="127">
        <v>252238.02341043949</v>
      </c>
      <c r="G11" s="127">
        <v>0</v>
      </c>
      <c r="H11" s="128">
        <f t="array" ref="H11:H21">TRANSPOSE('A-RR Cross-Reference '!F361:P361)</f>
        <v>-335824.23893764371</v>
      </c>
      <c r="I11" s="117">
        <v>0</v>
      </c>
    </row>
    <row r="12" spans="3:9" x14ac:dyDescent="0.25">
      <c r="C12" s="125">
        <v>1.02</v>
      </c>
      <c r="D12" s="73" t="s">
        <v>505</v>
      </c>
      <c r="E12" s="130" t="str">
        <v>Normalize Revenue Adjustment</v>
      </c>
      <c r="F12" s="127">
        <v>-1332817.2416498661</v>
      </c>
      <c r="G12" s="127">
        <v>0</v>
      </c>
      <c r="H12" s="128">
        <v>1774483.9963787599</v>
      </c>
      <c r="I12" s="117">
        <v>0</v>
      </c>
    </row>
    <row r="13" spans="3:9" x14ac:dyDescent="0.25">
      <c r="C13" s="125">
        <v>1.03</v>
      </c>
      <c r="D13" s="73" t="s">
        <v>506</v>
      </c>
      <c r="E13" s="130" t="str">
        <v>Restate End of Period Adjustment</v>
      </c>
      <c r="F13" s="127">
        <v>-630146.28698054422</v>
      </c>
      <c r="G13" s="128">
        <v>35820359.013333313</v>
      </c>
      <c r="H13" s="128">
        <v>4603647.2228110423</v>
      </c>
      <c r="I13" s="117">
        <v>0</v>
      </c>
    </row>
    <row r="14" spans="3:9" x14ac:dyDescent="0.25">
      <c r="C14" s="125">
        <v>1.04</v>
      </c>
      <c r="D14" s="73" t="s">
        <v>507</v>
      </c>
      <c r="E14" s="130" t="str">
        <v>Annualized CRM Adjustment</v>
      </c>
      <c r="F14" s="127">
        <v>1375991.1771251268</v>
      </c>
      <c r="G14" s="128">
        <v>0</v>
      </c>
      <c r="H14" s="128">
        <v>-1831964.8385883817</v>
      </c>
      <c r="I14" s="117">
        <v>0</v>
      </c>
    </row>
    <row r="15" spans="3:9" x14ac:dyDescent="0.25">
      <c r="C15" s="125">
        <v>1.05</v>
      </c>
      <c r="D15" s="73" t="s">
        <v>508</v>
      </c>
      <c r="E15" s="130" t="str">
        <v>Promotional Advertising Adjustment</v>
      </c>
      <c r="F15" s="127">
        <v>28893.373100000001</v>
      </c>
      <c r="G15" s="127">
        <v>0</v>
      </c>
      <c r="H15" s="128">
        <v>-38468.010890888152</v>
      </c>
      <c r="I15" s="117">
        <v>0</v>
      </c>
    </row>
    <row r="16" spans="3:9" x14ac:dyDescent="0.25">
      <c r="C16" s="125">
        <v>1.06</v>
      </c>
      <c r="D16" s="73" t="s">
        <v>509</v>
      </c>
      <c r="E16" s="130" t="str">
        <v>Restate Wages Adjustment</v>
      </c>
      <c r="F16" s="127">
        <v>-76023.953755607974</v>
      </c>
      <c r="G16" s="127">
        <v>0</v>
      </c>
      <c r="H16" s="128">
        <v>101216.64476201656</v>
      </c>
      <c r="I16" s="117">
        <v>0</v>
      </c>
    </row>
    <row r="17" spans="3:9" x14ac:dyDescent="0.25">
      <c r="C17" s="125">
        <v>1.07</v>
      </c>
      <c r="D17" s="73" t="s">
        <v>510</v>
      </c>
      <c r="E17" s="130" t="str">
        <v>Restate Incentives Adjustment</v>
      </c>
      <c r="F17" s="127">
        <v>2022077.3798000002</v>
      </c>
      <c r="G17" s="127">
        <v>0</v>
      </c>
      <c r="H17" s="128">
        <v>-2692150.0095938952</v>
      </c>
      <c r="I17" s="117">
        <v>0</v>
      </c>
    </row>
    <row r="18" spans="3:9" x14ac:dyDescent="0.25">
      <c r="C18" s="125">
        <v>1.08</v>
      </c>
      <c r="D18" s="73" t="s">
        <v>511</v>
      </c>
      <c r="E18" s="130" t="str">
        <v>Director &amp; Officers Adjustment</v>
      </c>
      <c r="F18" s="127">
        <v>126779.49625</v>
      </c>
      <c r="G18" s="127">
        <v>0</v>
      </c>
      <c r="H18" s="128">
        <v>-168791.47428052675</v>
      </c>
      <c r="I18" s="117">
        <v>0</v>
      </c>
    </row>
    <row r="19" spans="3:9" x14ac:dyDescent="0.25">
      <c r="C19" s="125">
        <v>1.0900000000000001</v>
      </c>
      <c r="D19" s="73" t="s">
        <v>512</v>
      </c>
      <c r="E19" s="130" t="str">
        <v>Restate COVID-19 Deferral Offsets Adjustment</v>
      </c>
      <c r="F19" s="127">
        <v>-1141620.7997999999</v>
      </c>
      <c r="G19" s="127">
        <v>0</v>
      </c>
      <c r="H19" s="128">
        <v>1519929.1964969933</v>
      </c>
      <c r="I19" s="117">
        <v>0</v>
      </c>
    </row>
    <row r="20" spans="3:9" x14ac:dyDescent="0.25">
      <c r="C20" s="125">
        <v>1.1000000000000001</v>
      </c>
      <c r="D20" s="73" t="s">
        <v>513</v>
      </c>
      <c r="E20" s="130" t="str">
        <v>Restate CCA Labor Expense Adjustment</v>
      </c>
      <c r="F20" s="127">
        <v>-53762.296599999994</v>
      </c>
      <c r="G20" s="127">
        <v>0</v>
      </c>
      <c r="H20" s="128">
        <v>71577.956785113434</v>
      </c>
      <c r="I20" s="117">
        <v>0</v>
      </c>
    </row>
    <row r="21" spans="3:9" x14ac:dyDescent="0.25">
      <c r="C21" s="125">
        <v>1.1100000000000001</v>
      </c>
      <c r="D21" s="73" t="s">
        <v>514</v>
      </c>
      <c r="E21" s="130" t="str">
        <v>Restate Commission Fees Adjustment</v>
      </c>
      <c r="F21" s="127">
        <v>-288209.44174064253</v>
      </c>
      <c r="G21" s="127">
        <v>0</v>
      </c>
      <c r="H21" s="128">
        <v>383715.80588269327</v>
      </c>
      <c r="I21" s="117">
        <v>0</v>
      </c>
    </row>
    <row r="22" spans="3:9" x14ac:dyDescent="0.25">
      <c r="C22" s="131"/>
      <c r="D22" s="131"/>
      <c r="E22" s="132"/>
      <c r="F22" s="133"/>
      <c r="G22" s="133"/>
      <c r="H22" s="120"/>
    </row>
    <row r="23" spans="3:9" ht="16.5" thickBot="1" x14ac:dyDescent="0.3">
      <c r="C23" s="134"/>
      <c r="D23" s="134"/>
      <c r="E23" s="118" t="s">
        <v>515</v>
      </c>
      <c r="F23" s="135">
        <f>SUM(F10:F22)</f>
        <v>32717074.23915891</v>
      </c>
      <c r="G23" s="135">
        <f>SUM(G10:G22)</f>
        <v>619340918.56113529</v>
      </c>
      <c r="H23" s="135">
        <f>SUM(H10:H22)</f>
        <v>3387372.2508252836</v>
      </c>
      <c r="I23" s="136"/>
    </row>
    <row r="24" spans="3:9" ht="16.5" thickTop="1" x14ac:dyDescent="0.25">
      <c r="C24" s="134"/>
      <c r="D24" s="134"/>
      <c r="E24" s="118"/>
      <c r="F24" s="137"/>
      <c r="G24" s="137"/>
      <c r="H24" s="138"/>
    </row>
    <row r="25" spans="3:9" x14ac:dyDescent="0.25">
      <c r="C25" s="134"/>
      <c r="D25" s="134"/>
      <c r="E25" s="118"/>
      <c r="F25" s="137"/>
      <c r="G25" s="137"/>
      <c r="H25" s="138"/>
    </row>
    <row r="26" spans="3:9" x14ac:dyDescent="0.25">
      <c r="C26" s="202" t="s">
        <v>516</v>
      </c>
      <c r="D26" s="202"/>
      <c r="E26" s="202"/>
      <c r="F26" s="202"/>
      <c r="G26" s="202"/>
      <c r="H26" s="202"/>
    </row>
    <row r="27" spans="3:9" x14ac:dyDescent="0.25">
      <c r="C27" s="118"/>
      <c r="D27" s="118"/>
      <c r="E27" s="118"/>
      <c r="F27" s="201" t="s">
        <v>496</v>
      </c>
      <c r="G27" s="201"/>
      <c r="H27" s="201"/>
      <c r="I27" s="201"/>
    </row>
    <row r="28" spans="3:9" x14ac:dyDescent="0.25">
      <c r="C28" s="121" t="s">
        <v>497</v>
      </c>
      <c r="D28" s="121" t="s">
        <v>498</v>
      </c>
      <c r="E28" s="122" t="s">
        <v>499</v>
      </c>
      <c r="F28" s="123" t="s">
        <v>500</v>
      </c>
      <c r="G28" s="123" t="s">
        <v>413</v>
      </c>
      <c r="H28" s="123" t="s">
        <v>501</v>
      </c>
      <c r="I28" s="124" t="s">
        <v>320</v>
      </c>
    </row>
    <row r="29" spans="3:9" x14ac:dyDescent="0.25">
      <c r="C29" s="125">
        <f t="array" ref="C29:C37">TRANSPOSE('A-RR Cross-Reference '!R3:Z3)</f>
        <v>2.0099999999999998</v>
      </c>
      <c r="D29" s="125" t="s">
        <v>517</v>
      </c>
      <c r="E29" s="126" t="str">
        <f t="array" ref="E29:E37">TRANSPOSE('A-RR Cross-Reference '!R2:Z2)</f>
        <v>Interest  Coordination Adjustment</v>
      </c>
      <c r="F29" s="119">
        <f t="array" ref="F29:F37">TRANSPOSE('A-RR Cross-Reference '!R227:Z227)</f>
        <v>-983421.7202599966</v>
      </c>
      <c r="G29" s="119">
        <f t="array" ref="G29:G37">TRANSPOSE('A-RR Cross-Reference '!R359:Z359)</f>
        <v>0</v>
      </c>
      <c r="H29" s="128">
        <f t="array" ref="H29:H37">TRANSPOSE('A-RR Cross-Reference '!R361:Z361)</f>
        <v>1309306.3698159046</v>
      </c>
      <c r="I29" s="117">
        <f t="array" ref="I29:I37">TRANSPOSE('A-RR Cross-Reference '!R363:Z363)</f>
        <v>0</v>
      </c>
    </row>
    <row r="30" spans="3:9" x14ac:dyDescent="0.25">
      <c r="C30" s="125">
        <v>2.02</v>
      </c>
      <c r="D30" s="73" t="s">
        <v>509</v>
      </c>
      <c r="E30" s="126" t="str">
        <v>2024 Pro Forma Wage Adjustment</v>
      </c>
      <c r="F30" s="119">
        <v>-1206567.4593142052</v>
      </c>
      <c r="G30" s="119">
        <v>0</v>
      </c>
      <c r="H30" s="128">
        <v>1606397.7717260737</v>
      </c>
      <c r="I30" s="117">
        <v>0</v>
      </c>
    </row>
    <row r="31" spans="3:9" x14ac:dyDescent="0.25">
      <c r="C31" s="125">
        <v>2.0299999999999998</v>
      </c>
      <c r="D31" s="125" t="s">
        <v>518</v>
      </c>
      <c r="E31" s="126" t="str">
        <v>MAOP Deferral Amortization</v>
      </c>
      <c r="F31" s="119">
        <v>-1594375.1433600001</v>
      </c>
      <c r="G31" s="119">
        <v>0</v>
      </c>
      <c r="H31" s="128">
        <v>2122716.5193438022</v>
      </c>
      <c r="I31" s="117">
        <v>0</v>
      </c>
    </row>
    <row r="32" spans="3:9" x14ac:dyDescent="0.25">
      <c r="C32" s="125">
        <v>2.04</v>
      </c>
      <c r="D32" s="125" t="s">
        <v>519</v>
      </c>
      <c r="E32" s="126" t="str">
        <v>Pro Forma Rate Case Expense Adjustment</v>
      </c>
      <c r="F32" s="119">
        <v>-1044230.7295000001</v>
      </c>
      <c r="G32" s="119">
        <v>0</v>
      </c>
      <c r="H32" s="128">
        <v>1390266.1671234947</v>
      </c>
      <c r="I32" s="117">
        <v>0</v>
      </c>
    </row>
    <row r="33" spans="3:9" x14ac:dyDescent="0.25">
      <c r="C33" s="125">
        <v>2.0499999999999998</v>
      </c>
      <c r="D33" s="125" t="s">
        <v>520</v>
      </c>
      <c r="E33" s="126" t="str">
        <v>Pro Forma Medical, Dental, &amp; Life Insurance Expense Adjustment</v>
      </c>
      <c r="F33" s="119">
        <v>-839947.44980000006</v>
      </c>
      <c r="G33" s="119">
        <v>0</v>
      </c>
      <c r="H33" s="128">
        <v>1118287.834890421</v>
      </c>
      <c r="I33" s="117">
        <v>0</v>
      </c>
    </row>
    <row r="34" spans="3:9" x14ac:dyDescent="0.25">
      <c r="C34" s="125">
        <v>2.06</v>
      </c>
      <c r="D34" s="125" t="s">
        <v>521</v>
      </c>
      <c r="E34" s="126" t="str">
        <v>Pro Forma Property Tax Adjustment</v>
      </c>
      <c r="F34" s="139">
        <v>-159476.43848654284</v>
      </c>
      <c r="G34" s="139">
        <v>0</v>
      </c>
      <c r="H34" s="128">
        <v>212323.47470501409</v>
      </c>
      <c r="I34" s="117">
        <v>0</v>
      </c>
    </row>
    <row r="35" spans="3:9" x14ac:dyDescent="0.25">
      <c r="C35" s="125">
        <v>2.0699999999999998</v>
      </c>
      <c r="D35" s="125" t="s">
        <v>522</v>
      </c>
      <c r="E35" s="126" t="str">
        <v>2024 Pro Forma Pension Expense Adjustment</v>
      </c>
      <c r="F35" s="119">
        <v>-652571.06753999996</v>
      </c>
      <c r="G35" s="119">
        <v>523326.95746225631</v>
      </c>
      <c r="H35" s="128">
        <v>923820.1223800485</v>
      </c>
      <c r="I35" s="117">
        <v>0</v>
      </c>
    </row>
    <row r="36" spans="3:9" x14ac:dyDescent="0.25">
      <c r="C36" s="125">
        <v>2.08</v>
      </c>
      <c r="D36" s="125" t="s">
        <v>523</v>
      </c>
      <c r="E36" s="126" t="str">
        <v>2024 Pro Forma Tax Flow-Through Adjustment</v>
      </c>
      <c r="F36" s="119">
        <v>-9175.837230000001</v>
      </c>
      <c r="G36" s="119">
        <v>0</v>
      </c>
      <c r="H36" s="128">
        <v>12216.510868253628</v>
      </c>
      <c r="I36" s="117">
        <v>0</v>
      </c>
    </row>
    <row r="37" spans="3:9" x14ac:dyDescent="0.25">
      <c r="C37" s="125">
        <v>2.09</v>
      </c>
      <c r="D37" s="125" t="s">
        <v>524</v>
      </c>
      <c r="E37" s="126" t="str">
        <v>2024 Pro Forma Misc. O&amp;M Expense Adjustment</v>
      </c>
      <c r="F37" s="119">
        <v>-172531.1208555281</v>
      </c>
      <c r="G37" s="119">
        <v>0</v>
      </c>
      <c r="H37" s="128">
        <v>229704.19594545697</v>
      </c>
      <c r="I37" s="117">
        <v>0</v>
      </c>
    </row>
    <row r="38" spans="3:9" ht="16.5" thickBot="1" x14ac:dyDescent="0.3">
      <c r="C38" s="134"/>
      <c r="D38" s="134"/>
      <c r="E38" s="120" t="s">
        <v>525</v>
      </c>
      <c r="F38" s="135">
        <f>SUM(F27:F37)</f>
        <v>-6662296.9663462723</v>
      </c>
      <c r="G38" s="135">
        <f>SUM(G27:G37)</f>
        <v>523326.95746225631</v>
      </c>
      <c r="H38" s="135">
        <f>SUM(H27:H37)</f>
        <v>8925038.9667984694</v>
      </c>
      <c r="I38" s="136"/>
    </row>
    <row r="39" spans="3:9" ht="16.5" thickTop="1" x14ac:dyDescent="0.25">
      <c r="C39" s="125"/>
      <c r="D39" s="130"/>
      <c r="E39" s="126"/>
      <c r="F39" s="119"/>
      <c r="G39" s="119"/>
      <c r="H39" s="120"/>
    </row>
    <row r="40" spans="3:9" x14ac:dyDescent="0.25">
      <c r="C40" s="140" t="s">
        <v>526</v>
      </c>
      <c r="D40" s="134" t="s">
        <v>527</v>
      </c>
      <c r="E40" s="118" t="s">
        <v>528</v>
      </c>
      <c r="F40" s="141">
        <v>0.75110130289694599</v>
      </c>
      <c r="G40" s="142"/>
      <c r="H40" s="138"/>
    </row>
  </sheetData>
  <mergeCells count="9">
    <mergeCell ref="F8:I8"/>
    <mergeCell ref="C26:H26"/>
    <mergeCell ref="F27:I27"/>
    <mergeCell ref="C1:H1"/>
    <mergeCell ref="C2:H2"/>
    <mergeCell ref="C3:H3"/>
    <mergeCell ref="C4:H4"/>
    <mergeCell ref="C5:H5"/>
    <mergeCell ref="C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DDE-BF72-4C4B-8BFD-DE63CEFDE0FB}">
  <dimension ref="C1:K34"/>
  <sheetViews>
    <sheetView zoomScale="115" zoomScaleNormal="115" workbookViewId="0">
      <selection activeCell="C1" sqref="C1:H1"/>
    </sheetView>
  </sheetViews>
  <sheetFormatPr defaultColWidth="8.7109375" defaultRowHeight="15.75" x14ac:dyDescent="0.25"/>
  <cols>
    <col min="1" max="2" width="8.7109375" style="63"/>
    <col min="3" max="3" width="51.140625" style="63" bestFit="1" customWidth="1"/>
    <col min="4" max="4" width="18" style="63" customWidth="1"/>
    <col min="5" max="8" width="18.28515625" style="63" bestFit="1" customWidth="1"/>
    <col min="9" max="9" width="18.28515625" style="63" customWidth="1"/>
    <col min="10" max="10" width="18.28515625" style="63" bestFit="1" customWidth="1"/>
    <col min="11" max="11" width="14.5703125" style="63" bestFit="1" customWidth="1"/>
    <col min="12" max="16384" width="8.7109375" style="63"/>
  </cols>
  <sheetData>
    <row r="1" spans="3:11" x14ac:dyDescent="0.25">
      <c r="C1" s="205" t="s">
        <v>493</v>
      </c>
      <c r="D1" s="205"/>
      <c r="E1" s="205"/>
      <c r="F1" s="205"/>
      <c r="G1" s="205"/>
      <c r="H1" s="205"/>
      <c r="I1" s="95"/>
    </row>
    <row r="2" spans="3:11" x14ac:dyDescent="0.25">
      <c r="C2" s="206" t="s">
        <v>418</v>
      </c>
      <c r="D2" s="206"/>
      <c r="E2" s="206"/>
      <c r="F2" s="206"/>
      <c r="G2" s="206"/>
      <c r="H2" s="206"/>
      <c r="I2" s="94"/>
    </row>
    <row r="3" spans="3:11" x14ac:dyDescent="0.25">
      <c r="C3" s="206" t="s">
        <v>417</v>
      </c>
      <c r="D3" s="206"/>
      <c r="E3" s="206"/>
      <c r="F3" s="206"/>
      <c r="G3" s="206"/>
      <c r="H3" s="206"/>
      <c r="I3" s="94"/>
    </row>
    <row r="4" spans="3:11" x14ac:dyDescent="0.25">
      <c r="C4" s="206" t="s">
        <v>416</v>
      </c>
      <c r="D4" s="206"/>
      <c r="E4" s="206" t="s">
        <v>415</v>
      </c>
      <c r="F4" s="206"/>
      <c r="G4" s="206"/>
      <c r="H4" s="206"/>
      <c r="I4" s="94"/>
    </row>
    <row r="5" spans="3:11" x14ac:dyDescent="0.25">
      <c r="C5" s="207" t="s">
        <v>414</v>
      </c>
      <c r="D5" s="207"/>
      <c r="E5" s="207"/>
      <c r="F5" s="207"/>
      <c r="G5" s="207"/>
      <c r="H5" s="207"/>
      <c r="I5" s="93"/>
    </row>
    <row r="6" spans="3:11" ht="16.5" thickBot="1" x14ac:dyDescent="0.3">
      <c r="C6" s="92"/>
    </row>
    <row r="7" spans="3:11" ht="16.5" thickBot="1" x14ac:dyDescent="0.3">
      <c r="C7" s="91"/>
      <c r="D7" s="90" t="s">
        <v>4</v>
      </c>
      <c r="E7" s="90" t="s">
        <v>5</v>
      </c>
      <c r="F7" s="90" t="s">
        <v>6</v>
      </c>
      <c r="G7" s="90" t="s">
        <v>7</v>
      </c>
      <c r="H7" s="90" t="s">
        <v>8</v>
      </c>
      <c r="I7" s="90" t="s">
        <v>9</v>
      </c>
      <c r="J7" s="90" t="s">
        <v>10</v>
      </c>
      <c r="K7" s="90" t="s">
        <v>11</v>
      </c>
    </row>
    <row r="8" spans="3:11" x14ac:dyDescent="0.25">
      <c r="C8" s="63" t="s">
        <v>413</v>
      </c>
      <c r="D8" s="88">
        <v>267090344.3509782</v>
      </c>
      <c r="E8" s="88">
        <v>130478832.35116856</v>
      </c>
      <c r="F8" s="88">
        <v>13844246.371795489</v>
      </c>
      <c r="G8" s="88">
        <v>15671928.407768099</v>
      </c>
      <c r="H8" s="88">
        <v>954738.89812639181</v>
      </c>
      <c r="I8" s="88">
        <v>175073415.44165319</v>
      </c>
      <c r="J8" s="88">
        <v>16750739.672720511</v>
      </c>
      <c r="K8" s="88">
        <f>SUM(D8:J8)</f>
        <v>619864245.49421036</v>
      </c>
    </row>
    <row r="9" spans="3:11" x14ac:dyDescent="0.25">
      <c r="C9" s="63" t="s">
        <v>412</v>
      </c>
      <c r="D9" s="89">
        <v>7.8940000164946539E-2</v>
      </c>
      <c r="E9" s="89">
        <v>7.8940000164946539E-2</v>
      </c>
      <c r="F9" s="89">
        <v>7.8940000164946539E-2</v>
      </c>
      <c r="G9" s="89">
        <v>7.8940000164946539E-2</v>
      </c>
      <c r="H9" s="89">
        <v>7.8940000164946539E-2</v>
      </c>
      <c r="I9" s="89">
        <v>7.8940000164946539E-2</v>
      </c>
      <c r="J9" s="89">
        <v>7.8940000164946539E-2</v>
      </c>
      <c r="K9" s="89">
        <v>7.8940000164946539E-2</v>
      </c>
    </row>
    <row r="10" spans="3:11" x14ac:dyDescent="0.25">
      <c r="C10" s="63" t="s">
        <v>411</v>
      </c>
      <c r="D10" s="87">
        <f t="shared" ref="D10:K10" si="0">D9*D8</f>
        <v>21084111.827121846</v>
      </c>
      <c r="E10" s="87">
        <f t="shared" si="0"/>
        <v>10299999.047323277</v>
      </c>
      <c r="F10" s="87">
        <f t="shared" si="0"/>
        <v>1092864.8108730963</v>
      </c>
      <c r="G10" s="87">
        <f t="shared" si="0"/>
        <v>1237142.031094244</v>
      </c>
      <c r="H10" s="87">
        <f t="shared" si="0"/>
        <v>75367.088775578246</v>
      </c>
      <c r="I10" s="87">
        <f t="shared" si="0"/>
        <v>13820295.443841856</v>
      </c>
      <c r="J10" s="87">
        <f t="shared" si="0"/>
        <v>1322303.3925275337</v>
      </c>
      <c r="K10" s="87">
        <f t="shared" si="0"/>
        <v>48932083.641557425</v>
      </c>
    </row>
    <row r="11" spans="3:11" x14ac:dyDescent="0.25">
      <c r="C11" s="63" t="s">
        <v>410</v>
      </c>
      <c r="D11" s="88">
        <v>53266237.398661621</v>
      </c>
      <c r="E11" s="88">
        <v>15651107.473762667</v>
      </c>
      <c r="F11" s="88">
        <v>1838034.8162293038</v>
      </c>
      <c r="G11" s="88">
        <v>1709361.2387983024</v>
      </c>
      <c r="H11" s="88">
        <v>127333.33382312718</v>
      </c>
      <c r="I11" s="88">
        <v>23882929.685481865</v>
      </c>
      <c r="J11" s="88">
        <v>2836634.524690548</v>
      </c>
      <c r="K11" s="88">
        <f>SUM(D11:J11)</f>
        <v>99311638.471447438</v>
      </c>
    </row>
    <row r="12" spans="3:11" x14ac:dyDescent="0.25">
      <c r="C12" s="63" t="s">
        <v>409</v>
      </c>
      <c r="D12" s="88">
        <v>58676043.186452255</v>
      </c>
      <c r="E12" s="88">
        <v>31458385.398287699</v>
      </c>
      <c r="F12" s="88">
        <v>2700980.2155579687</v>
      </c>
      <c r="G12" s="88">
        <v>2740306.8298094529</v>
      </c>
      <c r="H12" s="88">
        <v>166822.8976048257</v>
      </c>
      <c r="I12" s="88">
        <v>26475874.907156188</v>
      </c>
      <c r="J12" s="88">
        <v>3148002.3499999992</v>
      </c>
      <c r="K12" s="88">
        <f>SUM(D12:J12)</f>
        <v>125366415.78486837</v>
      </c>
    </row>
    <row r="13" spans="3:11" x14ac:dyDescent="0.25">
      <c r="C13" s="63" t="s">
        <v>408</v>
      </c>
      <c r="D13" s="88">
        <f t="shared" ref="D13:K13" si="1">D12-D11</f>
        <v>5409805.7877906337</v>
      </c>
      <c r="E13" s="88">
        <f t="shared" si="1"/>
        <v>15807277.924525032</v>
      </c>
      <c r="F13" s="88">
        <f t="shared" si="1"/>
        <v>862945.39932866488</v>
      </c>
      <c r="G13" s="88">
        <f t="shared" si="1"/>
        <v>1030945.5910111505</v>
      </c>
      <c r="H13" s="88">
        <f t="shared" si="1"/>
        <v>39489.563781698525</v>
      </c>
      <c r="I13" s="88">
        <f t="shared" si="1"/>
        <v>2592945.2216743231</v>
      </c>
      <c r="J13" s="88">
        <f t="shared" si="1"/>
        <v>311367.8253094512</v>
      </c>
      <c r="K13" s="88">
        <f t="shared" si="1"/>
        <v>26054777.313420936</v>
      </c>
    </row>
    <row r="14" spans="3:11" x14ac:dyDescent="0.25">
      <c r="C14" s="63" t="s">
        <v>407</v>
      </c>
      <c r="D14" s="88">
        <f t="shared" ref="D14:K14" si="2">D10-D13</f>
        <v>15674306.039331213</v>
      </c>
      <c r="E14" s="88">
        <f t="shared" si="2"/>
        <v>-5507278.8772017546</v>
      </c>
      <c r="F14" s="88">
        <f t="shared" si="2"/>
        <v>229919.41154443147</v>
      </c>
      <c r="G14" s="88">
        <f t="shared" si="2"/>
        <v>206196.44008309348</v>
      </c>
      <c r="H14" s="88">
        <f t="shared" si="2"/>
        <v>35877.524993879721</v>
      </c>
      <c r="I14" s="88">
        <f t="shared" si="2"/>
        <v>11227350.222167533</v>
      </c>
      <c r="J14" s="88">
        <f t="shared" si="2"/>
        <v>1010935.5672180825</v>
      </c>
      <c r="K14" s="88">
        <f t="shared" si="2"/>
        <v>22877306.328136489</v>
      </c>
    </row>
    <row r="15" spans="3:11" x14ac:dyDescent="0.25">
      <c r="C15" s="63" t="s">
        <v>406</v>
      </c>
      <c r="D15" s="87">
        <v>793327.57222679898</v>
      </c>
      <c r="E15" s="87">
        <v>311692.18527549313</v>
      </c>
      <c r="F15" s="87">
        <v>33859.649421471797</v>
      </c>
      <c r="G15" s="87">
        <v>28002.168969449827</v>
      </c>
      <c r="H15" s="87">
        <v>1727.6265607809128</v>
      </c>
      <c r="I15" s="87">
        <v>297616.43727621803</v>
      </c>
      <c r="J15" s="87">
        <v>33508.703192324952</v>
      </c>
      <c r="K15" s="88">
        <f>SUM(D15:J15)</f>
        <v>1499734.3429225376</v>
      </c>
    </row>
    <row r="16" spans="3:11" x14ac:dyDescent="0.25">
      <c r="C16" s="63" t="s">
        <v>405</v>
      </c>
      <c r="D16" s="87">
        <v>2620346.3155679372</v>
      </c>
      <c r="E16" s="87">
        <v>1280090.1823755458</v>
      </c>
      <c r="F16" s="87">
        <v>135821.90722880847</v>
      </c>
      <c r="G16" s="87">
        <v>153752.76841597745</v>
      </c>
      <c r="H16" s="87">
        <v>9366.6678970146004</v>
      </c>
      <c r="I16" s="87">
        <v>1717594.7719906806</v>
      </c>
      <c r="J16" s="87">
        <v>164336.67451030083</v>
      </c>
      <c r="K16" s="88">
        <f>SUM(D16:J16)</f>
        <v>6081309.2879862646</v>
      </c>
    </row>
    <row r="17" spans="3:11" x14ac:dyDescent="0.25">
      <c r="C17" s="63" t="s">
        <v>404</v>
      </c>
      <c r="D17" s="87">
        <f t="shared" ref="D17:K17" si="3">ROUND(D11+D15+D16+D10,0)</f>
        <v>77764023</v>
      </c>
      <c r="E17" s="87">
        <f t="shared" si="3"/>
        <v>27542889</v>
      </c>
      <c r="F17" s="87">
        <f t="shared" si="3"/>
        <v>3100581</v>
      </c>
      <c r="G17" s="87">
        <f t="shared" si="3"/>
        <v>3128258</v>
      </c>
      <c r="H17" s="87">
        <f t="shared" si="3"/>
        <v>213795</v>
      </c>
      <c r="I17" s="87">
        <f t="shared" si="3"/>
        <v>39718436</v>
      </c>
      <c r="J17" s="87">
        <f t="shared" si="3"/>
        <v>4356783</v>
      </c>
      <c r="K17" s="87">
        <f t="shared" si="3"/>
        <v>155824766</v>
      </c>
    </row>
    <row r="19" spans="3:11" x14ac:dyDescent="0.25">
      <c r="C19" s="63" t="s">
        <v>403</v>
      </c>
      <c r="D19" s="86">
        <f t="shared" ref="D19:K19" si="4">D12/D17</f>
        <v>0.75453970773158496</v>
      </c>
      <c r="E19" s="86">
        <f t="shared" si="4"/>
        <v>1.1421599745142095</v>
      </c>
      <c r="F19" s="86">
        <f t="shared" si="4"/>
        <v>0.87112067562755779</v>
      </c>
      <c r="G19" s="86">
        <f t="shared" si="4"/>
        <v>0.87598491870218276</v>
      </c>
      <c r="H19" s="86">
        <f t="shared" si="4"/>
        <v>0.78029372812659648</v>
      </c>
      <c r="I19" s="86">
        <f t="shared" si="4"/>
        <v>0.66658905972924487</v>
      </c>
      <c r="J19" s="86">
        <f t="shared" si="4"/>
        <v>0.72255201831259419</v>
      </c>
      <c r="K19" s="86">
        <f t="shared" si="4"/>
        <v>0.80453460000619137</v>
      </c>
    </row>
    <row r="20" spans="3:11" x14ac:dyDescent="0.25">
      <c r="C20" s="63" t="s">
        <v>402</v>
      </c>
      <c r="D20" s="86">
        <f t="shared" ref="D20:K20" si="5">D19/$K19</f>
        <v>0.93785861754830468</v>
      </c>
      <c r="E20" s="86">
        <f t="shared" si="5"/>
        <v>1.419653019901717</v>
      </c>
      <c r="F20" s="86">
        <f t="shared" si="5"/>
        <v>1.0827634704844937</v>
      </c>
      <c r="G20" s="86">
        <f t="shared" si="5"/>
        <v>1.0888095038988275</v>
      </c>
      <c r="H20" s="86">
        <f t="shared" si="5"/>
        <v>0.96986969624499886</v>
      </c>
      <c r="I20" s="86">
        <f t="shared" si="5"/>
        <v>0.82853995306617645</v>
      </c>
      <c r="J20" s="86">
        <f t="shared" si="5"/>
        <v>0.89809937112342186</v>
      </c>
      <c r="K20" s="86">
        <f t="shared" si="5"/>
        <v>1</v>
      </c>
    </row>
    <row r="22" spans="3:11" x14ac:dyDescent="0.25">
      <c r="C22" s="63" t="s">
        <v>401</v>
      </c>
      <c r="D22" s="88">
        <v>17819519.749330748</v>
      </c>
      <c r="E22" s="88">
        <v>2798895.4513108805</v>
      </c>
      <c r="F22" s="88">
        <v>399600.96819471195</v>
      </c>
      <c r="G22" s="88">
        <v>387951.37746852037</v>
      </c>
      <c r="H22" s="88">
        <v>46971.819451675226</v>
      </c>
      <c r="I22" s="88">
        <v>9005410.593288755</v>
      </c>
      <c r="J22" s="88">
        <v>0</v>
      </c>
      <c r="K22" s="88">
        <f>SUM(D22:J22)</f>
        <v>30458349.959045291</v>
      </c>
    </row>
    <row r="24" spans="3:11" x14ac:dyDescent="0.25">
      <c r="C24" s="63" t="s">
        <v>400</v>
      </c>
      <c r="D24" s="87">
        <f t="shared" ref="D24:J24" si="6">D22+D12</f>
        <v>76495562.935782999</v>
      </c>
      <c r="E24" s="87">
        <f t="shared" si="6"/>
        <v>34257280.849598579</v>
      </c>
      <c r="F24" s="87">
        <f t="shared" si="6"/>
        <v>3100581.1837526807</v>
      </c>
      <c r="G24" s="87">
        <f t="shared" si="6"/>
        <v>3128258.2072779732</v>
      </c>
      <c r="H24" s="87">
        <f t="shared" si="6"/>
        <v>213794.71705650093</v>
      </c>
      <c r="I24" s="87">
        <f t="shared" si="6"/>
        <v>35481285.500444941</v>
      </c>
      <c r="J24" s="87">
        <f t="shared" si="6"/>
        <v>3148002.3499999992</v>
      </c>
      <c r="K24" s="88">
        <f>SUM(D24:J24)</f>
        <v>155824765.74391368</v>
      </c>
    </row>
    <row r="25" spans="3:11" x14ac:dyDescent="0.25">
      <c r="C25" s="63" t="s">
        <v>399</v>
      </c>
      <c r="D25" s="87">
        <f t="shared" ref="D25:K25" si="7">D24-D17</f>
        <v>-1268460.0642170012</v>
      </c>
      <c r="E25" s="87">
        <f t="shared" si="7"/>
        <v>6714391.8495985791</v>
      </c>
      <c r="F25" s="87">
        <f t="shared" si="7"/>
        <v>0.18375268066301942</v>
      </c>
      <c r="G25" s="87">
        <f t="shared" si="7"/>
        <v>0.20727797318249941</v>
      </c>
      <c r="H25" s="87">
        <f t="shared" si="7"/>
        <v>-0.28294349907082506</v>
      </c>
      <c r="I25" s="87">
        <f t="shared" si="7"/>
        <v>-4237150.4995550588</v>
      </c>
      <c r="J25" s="87">
        <f t="shared" si="7"/>
        <v>-1208780.6500000008</v>
      </c>
      <c r="K25" s="87">
        <f t="shared" si="7"/>
        <v>-0.2560863196849823</v>
      </c>
    </row>
    <row r="27" spans="3:11" x14ac:dyDescent="0.25">
      <c r="C27" s="63" t="s">
        <v>398</v>
      </c>
      <c r="D27" s="86">
        <f t="shared" ref="D27:K27" si="8">D24/D17</f>
        <v>0.98368834307585906</v>
      </c>
      <c r="E27" s="86">
        <f t="shared" si="8"/>
        <v>1.2437795051056038</v>
      </c>
      <c r="F27" s="86">
        <f t="shared" si="8"/>
        <v>1.0000000592639511</v>
      </c>
      <c r="G27" s="86">
        <f t="shared" si="8"/>
        <v>1.0000000662598716</v>
      </c>
      <c r="H27" s="86">
        <f t="shared" si="8"/>
        <v>0.99999867656634123</v>
      </c>
      <c r="I27" s="86">
        <f t="shared" si="8"/>
        <v>0.89332030849464816</v>
      </c>
      <c r="J27" s="86">
        <f t="shared" si="8"/>
        <v>0.72255201831259419</v>
      </c>
      <c r="K27" s="86">
        <f t="shared" si="8"/>
        <v>0.99999999835657494</v>
      </c>
    </row>
    <row r="28" spans="3:11" x14ac:dyDescent="0.25">
      <c r="C28" s="63" t="s">
        <v>397</v>
      </c>
      <c r="D28" s="86">
        <f t="shared" ref="D28:K28" si="9">D27/$K27</f>
        <v>0.98368834469247712</v>
      </c>
      <c r="E28" s="86">
        <f t="shared" si="9"/>
        <v>1.2437795071496622</v>
      </c>
      <c r="F28" s="86">
        <f t="shared" si="9"/>
        <v>1.0000000609073763</v>
      </c>
      <c r="G28" s="86">
        <f t="shared" si="9"/>
        <v>1.0000000679032968</v>
      </c>
      <c r="H28" s="86">
        <f t="shared" si="9"/>
        <v>0.99999867820976407</v>
      </c>
      <c r="I28" s="86">
        <f t="shared" si="9"/>
        <v>0.89332030996275313</v>
      </c>
      <c r="J28" s="86">
        <f t="shared" si="9"/>
        <v>0.72255201950005432</v>
      </c>
      <c r="K28" s="86">
        <f t="shared" si="9"/>
        <v>1</v>
      </c>
    </row>
    <row r="30" spans="3:11" x14ac:dyDescent="0.25">
      <c r="C30" s="63" t="s">
        <v>396</v>
      </c>
    </row>
    <row r="31" spans="3:11" x14ac:dyDescent="0.25">
      <c r="C31" s="85" t="s">
        <v>395</v>
      </c>
      <c r="D31" s="83"/>
      <c r="E31" s="83"/>
      <c r="F31" s="83"/>
      <c r="G31" s="83"/>
      <c r="H31" s="83"/>
      <c r="I31" s="83"/>
      <c r="J31" s="83"/>
    </row>
    <row r="32" spans="3:11" x14ac:dyDescent="0.25">
      <c r="D32" s="84"/>
      <c r="E32" s="84"/>
      <c r="F32" s="84"/>
      <c r="G32" s="84"/>
      <c r="H32" s="84"/>
      <c r="I32" s="84"/>
      <c r="J32" s="84"/>
    </row>
    <row r="33" spans="4:10" x14ac:dyDescent="0.25">
      <c r="D33" s="83"/>
      <c r="E33" s="83"/>
      <c r="F33" s="83"/>
      <c r="G33" s="83"/>
      <c r="H33" s="83"/>
      <c r="I33" s="83"/>
      <c r="J33" s="83"/>
    </row>
    <row r="34" spans="4:10" x14ac:dyDescent="0.25">
      <c r="D34" s="83"/>
      <c r="E34" s="83"/>
      <c r="F34" s="83"/>
      <c r="G34" s="83"/>
      <c r="H34" s="83"/>
      <c r="I34" s="83"/>
      <c r="J34" s="83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57E26A-6B69-4F4E-8839-AAB8D5B7D234}"/>
</file>

<file path=customXml/itemProps2.xml><?xml version="1.0" encoding="utf-8"?>
<ds:datastoreItem xmlns:ds="http://schemas.openxmlformats.org/officeDocument/2006/customXml" ds:itemID="{A90F3A46-0093-4E15-86C9-DFB90E782335}"/>
</file>

<file path=customXml/itemProps3.xml><?xml version="1.0" encoding="utf-8"?>
<ds:datastoreItem xmlns:ds="http://schemas.openxmlformats.org/officeDocument/2006/customXml" ds:itemID="{EE9B4AAE-C905-4536-8C9E-C547DD8D5426}"/>
</file>

<file path=customXml/itemProps4.xml><?xml version="1.0" encoding="utf-8"?>
<ds:datastoreItem xmlns:ds="http://schemas.openxmlformats.org/officeDocument/2006/customXml" ds:itemID="{3ADCA1DC-94EB-4AD3-81FF-B28FD829F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'B - COS Results'!Print_Area</vt:lpstr>
      <vt:lpstr>Cover!Print_Area</vt:lpstr>
      <vt:lpstr>'E-Summary of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Darrington, Jacob</cp:lastModifiedBy>
  <dcterms:created xsi:type="dcterms:W3CDTF">2024-03-29T17:55:57Z</dcterms:created>
  <dcterms:modified xsi:type="dcterms:W3CDTF">2024-03-29T17:55:57Z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