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0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home.utc.wa.gov/sites/ue-170033/Staffs Testimony and Exhibits/"/>
    </mc:Choice>
  </mc:AlternateContent>
  <bookViews>
    <workbookView xWindow="0" yWindow="0" windowWidth="28800" windowHeight="10515"/>
  </bookViews>
  <sheets>
    <sheet name="EXHIBIT MCC-13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six6" hidden="1">{#N/A,#N/A,FALSE,"CRPT";#N/A,#N/A,FALSE,"TREND";#N/A,#N/A,FALSE,"%Curve"}</definedName>
    <definedName name="_1__123Graph_ABUDG6_D_ESCRPR" hidden="1">[1]Quant!$D$71:$O$71</definedName>
    <definedName name="_2__123Graph_ABUDG6_Dtons_inv" hidden="1">[3]Quant!#REF!</definedName>
    <definedName name="_3__123Graph_ABUDG6_Dtons_inv" hidden="1">[4]Quant!#REF!</definedName>
    <definedName name="_3__123Graph_BBUDG6_D_ESCRPR" hidden="1">[1]Quant!$D$72:$O$72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hidden="1">'[5]Area D 2011'!#REF!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hidden="1">'[5]Area D 2011'!#REF!</definedName>
    <definedName name="_8__123Graph_XBUDG6_Dtons_inv" hidden="1">[1]Quant!$D$5:$O$5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six6" hidden="1">{#N/A,#N/A,FALSE,"CRPT";#N/A,#N/A,FALSE,"TREND";#N/A,#N/A,FALSE,"%Curve"}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b" hidden="1">{#N/A,#N/A,FALSE,"Coversheet";#N/A,#N/A,FALSE,"QA"}</definedName>
    <definedName name="CASE">[7]INPUTS!$C$11</definedName>
    <definedName name="Case_Name">'[8]MC-2 page 7-28'!$B$8</definedName>
    <definedName name="CBWorkbookPriority" hidden="1">-2060790043</definedName>
    <definedName name="ConversionFactor">'[8]EXHIBIT (MC-3)'!$M$21</definedName>
    <definedName name="ConversionFactorGas">'[9]EXHIBIT MCC-8'!$Q$23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ocketNumber">'[10] Page 1-5'!$AQ$2</definedName>
    <definedName name="ee" hidden="1">{#N/A,#N/A,FALSE,"Month ";#N/A,#N/A,FALSE,"YTD";#N/A,#N/A,FALSE,"12 mo ended"}</definedName>
    <definedName name="EffTax">[7]INPUTS!$F$36</definedName>
    <definedName name="Estimate" hidden="1">{#N/A,#N/A,FALSE,"Summ";#N/A,#N/A,FALSE,"General"}</definedName>
    <definedName name="ex" hidden="1">{#N/A,#N/A,FALSE,"Summ";#N/A,#N/A,FALSE,"General"}</definedName>
    <definedName name="Exhibit_No.______JHS_06">'[10] Page 17-37'!$G$3</definedName>
    <definedName name="Exhibit_No.______JHS_4">'[10] Page 1-5'!$AQ$3</definedName>
    <definedName name="Exhibit_No._____JHS_05">'[10] Page 6-15'!$E$3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IT">'[10]EXHIBIT (RCM-3)'!$L$20</definedName>
    <definedName name="FTAX">[7]INPUTS!$F$35</definedName>
    <definedName name="HELP" hidden="1">{#N/A,#N/A,FALSE,"Coversheet";#N/A,#N/A,FALSE,"QA"}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_Docket_Number">'[8]MC-2 page 1-6'!$AT$2</definedName>
    <definedName name="k_FITrate">'[8]EXHIBIT (MC-3)'!$L$20</definedName>
    <definedName name="keep_PSE">'[9]MCC-7 page 5-27'!$A$6</definedName>
    <definedName name="keep_SEF_6_Common_Adjs">'[9]MCC-7 page 5-27'!$E$1</definedName>
    <definedName name="keep_TESTYEAR">'[9]MCC-7 page 5-27'!$A$8</definedName>
    <definedName name="keep_WUTC_FILING_FEE">'[9]EXHIBIT MCC-8'!$Q$15</definedName>
    <definedName name="kp_DOCKET">'[9]MCC-7 page 5-27'!$A$9</definedName>
    <definedName name="kp_Docket_No._UG____">'[9]MCC-7 page 5-27'!#REF!</definedName>
    <definedName name="kp_FEDERAL_INCOME_TAX">'[9]EXHIBIT MCC-8'!$P$21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OFFSET(Full_Print,0,0,Last_Row)</definedName>
    <definedName name="_xlnm.Print_Titles" localSheetId="0">'EXHIBIT MCC-13r'!$A:$B</definedName>
    <definedName name="qqq" hidden="1">{#N/A,#N/A,FALSE,"schA"}</definedName>
    <definedName name="ResRCF">[7]INPUTS!$F$44</definedName>
    <definedName name="ResUnc">[7]INPUTS!$F$39</definedName>
    <definedName name="ROD">[7]INPUTS!$F$30</definedName>
    <definedName name="ROR">'[9]EXHIBIT MCC-8'!$L$17</definedName>
    <definedName name="six" hidden="1">{#N/A,#N/A,FALSE,"Drill Sites";"WP 212",#N/A,FALSE,"MWAG EOR";"WP 213",#N/A,FALSE,"MWAG EOR";#N/A,#N/A,FALSE,"Misc. Facility";#N/A,#N/A,FALSE,"WWTP"}</definedName>
    <definedName name="STAX">[7]INPUTS!$F$34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STYEAR">'[10] Page 17-37'!$A$7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" hidden="1">{#N/A,#N/A,FALSE,"Coversheet";#N/A,#N/A,FALSE,"QA"}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hidden="1">{#N/A,#N/A,FALSE,"Coversheet";#N/A,#N/A,FALSE,"QA"}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E25" i="1" s="1"/>
  <c r="F25" i="1" s="1"/>
  <c r="C25" i="1"/>
  <c r="D23" i="1"/>
  <c r="D26" i="1" s="1"/>
  <c r="D27" i="1" s="1"/>
  <c r="C23" i="1"/>
  <c r="C26" i="1" s="1"/>
  <c r="J22" i="1"/>
  <c r="H22" i="1"/>
  <c r="E22" i="1"/>
  <c r="H21" i="1"/>
  <c r="J21" i="1" s="1"/>
  <c r="E21" i="1"/>
  <c r="I25" i="1"/>
  <c r="H23" i="1"/>
  <c r="E20" i="1"/>
  <c r="C18" i="1"/>
  <c r="E18" i="1" s="1"/>
  <c r="J16" i="1"/>
  <c r="I16" i="1"/>
  <c r="H16" i="1"/>
  <c r="H18" i="1" s="1"/>
  <c r="E16" i="1"/>
  <c r="D16" i="1"/>
  <c r="D18" i="1" s="1"/>
  <c r="C16" i="1"/>
  <c r="J15" i="1"/>
  <c r="E15" i="1"/>
  <c r="J14" i="1"/>
  <c r="E14" i="1"/>
  <c r="J13" i="1"/>
  <c r="E13" i="1"/>
  <c r="J12" i="1"/>
  <c r="E12" i="1"/>
  <c r="F2" i="1"/>
  <c r="F1" i="1"/>
  <c r="C27" i="1" l="1"/>
  <c r="E26" i="1"/>
  <c r="H26" i="1"/>
  <c r="I18" i="1"/>
  <c r="J18" i="1" s="1"/>
  <c r="I23" i="1"/>
  <c r="I26" i="1" s="1"/>
  <c r="I27" i="1" s="1"/>
  <c r="J20" i="1"/>
  <c r="E23" i="1"/>
  <c r="H25" i="1"/>
  <c r="J25" i="1" s="1"/>
  <c r="K25" i="1" s="1"/>
  <c r="H27" i="1" l="1"/>
  <c r="J26" i="1"/>
  <c r="F26" i="1"/>
  <c r="E27" i="1"/>
  <c r="J23" i="1"/>
  <c r="J27" i="1" l="1"/>
  <c r="K26" i="1"/>
</calcChain>
</file>

<file path=xl/sharedStrings.xml><?xml version="1.0" encoding="utf-8"?>
<sst xmlns="http://schemas.openxmlformats.org/spreadsheetml/2006/main" count="47" uniqueCount="34">
  <si>
    <t>Page 1 of 2</t>
  </si>
  <si>
    <t>Page 2 of 2</t>
  </si>
  <si>
    <t xml:space="preserve">STAFF REVENUE BRIDGE </t>
  </si>
  <si>
    <t>BETWEEN 2011 REVENUE AND CURRENT REVENUE</t>
  </si>
  <si>
    <t>PSE Supplemental Filing</t>
  </si>
  <si>
    <t>Staff Proposal</t>
  </si>
  <si>
    <t>Sales to Customers</t>
  </si>
  <si>
    <t>Other Operating Revenue</t>
  </si>
  <si>
    <t>Total</t>
  </si>
  <si>
    <t>Source</t>
  </si>
  <si>
    <t>Base Sales to Customers @ 2011 Rates</t>
  </si>
  <si>
    <t>Equals SEF-10 Sum Column E, Line No. 2</t>
  </si>
  <si>
    <t>Equals MCC-7 Sum Column E, Line No. 2</t>
  </si>
  <si>
    <t>Other Operating Revenue @ 2011 Rates</t>
  </si>
  <si>
    <t>Equals SEF-10 Sum Column E, Line No. 4</t>
  </si>
  <si>
    <t>Equals MCC-7 Sum Column E, Line No. 4</t>
  </si>
  <si>
    <t>Schedules Merged into Base Rates</t>
  </si>
  <si>
    <t>Schedule 141
ERF</t>
  </si>
  <si>
    <t>JAP-45</t>
  </si>
  <si>
    <t>Schedule 142
 Rate Plan, Deferral &amp; 
K-Factor</t>
  </si>
  <si>
    <t>Subtotal Additional Schedules Revenue</t>
  </si>
  <si>
    <t>Total Revenues @ Todays Rates</t>
  </si>
  <si>
    <t>As Filed Revenue Requirement</t>
  </si>
  <si>
    <t>Equals SEF-10 Sum Column G, Line No. 2 &amp; 4</t>
  </si>
  <si>
    <t>Equals MCC-7 Sum Column G, Line No. 2 &amp; 4</t>
  </si>
  <si>
    <t>Adjustment for Rate Year Schedules</t>
  </si>
  <si>
    <t>Schedule 142 Decoupling (Deferral)</t>
  </si>
  <si>
    <t>Schedule 149 CRM</t>
  </si>
  <si>
    <t>Final Revenue Requirement (Including Rate Year Schedules)</t>
  </si>
  <si>
    <t>Revenue Change from 2011 Base Rates</t>
  </si>
  <si>
    <t xml:space="preserve">Revenue Change from Total Revenue </t>
  </si>
  <si>
    <t>Difference</t>
  </si>
  <si>
    <t>Exh. MCC-13r</t>
  </si>
  <si>
    <t>Dockets UE-170033/UG-170034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</si>
</sst>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0.000000"/>
    <numFmt numFmtId="165" formatCode="_(&quot;$&quot;* #,##0.000_);_(&quot;$&quot;* \(#,##0.000\);_(&quot;$&quot;* &quot;-&quot;??_);_(@_)"/>
    <numFmt numFmtId="166" formatCode="_(&quot;$&quot;* #,##0_);_(&quot;$&quot;* \(#,##0\);_(&quot;$&quot;* &quot;-&quot;??_);_(@_)"/>
    <numFmt numFmtId="167" formatCode="_(&quot;$&quot;* #,##0.000000_);_(&quot;$&quot;* \(#,##0.000000\);_(&quot;$&quot;* &quot;-&quot;??_);_(@_)"/>
    <numFmt numFmtId="168" formatCode="0.0%"/>
  </numFmts>
  <fonts count="11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name val="Helv"/>
    </font>
    <font>
      <b/>
      <sz val="10"/>
      <name val="Times New Roman"/>
      <family val="1"/>
    </font>
    <font>
      <i/>
      <sz val="10"/>
      <color theme="1"/>
      <name val="Times New Roman"/>
      <family val="1"/>
    </font>
    <font>
      <i/>
      <sz val="8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164" fontId="3" fillId="0" borderId="0">
      <alignment horizontal="left" wrapText="1"/>
    </xf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0" fontId="4" fillId="0" borderId="0" xfId="2" applyNumberFormat="1" applyFont="1" applyAlignment="1">
      <alignment horizontal="right"/>
    </xf>
    <xf numFmtId="0" fontId="5" fillId="0" borderId="0" xfId="1" applyFont="1" applyFill="1" applyBorder="1"/>
    <xf numFmtId="0" fontId="6" fillId="0" borderId="0" xfId="1" applyFont="1" applyFill="1" applyBorder="1"/>
    <xf numFmtId="165" fontId="6" fillId="0" borderId="0" xfId="3" applyNumberFormat="1" applyFont="1" applyFill="1" applyBorder="1"/>
    <xf numFmtId="0" fontId="2" fillId="0" borderId="0" xfId="4" applyFont="1" applyFill="1" applyBorder="1"/>
    <xf numFmtId="0" fontId="4" fillId="0" borderId="0" xfId="2" applyNumberFormat="1" applyFont="1" applyFill="1" applyAlignment="1">
      <alignment horizontal="right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horizontal="center"/>
    </xf>
    <xf numFmtId="0" fontId="2" fillId="0" borderId="0" xfId="4" applyFont="1" applyFill="1" applyBorder="1" applyAlignment="1">
      <alignment horizontal="left"/>
    </xf>
    <xf numFmtId="0" fontId="5" fillId="0" borderId="0" xfId="4" applyFont="1" applyFill="1" applyBorder="1"/>
    <xf numFmtId="0" fontId="6" fillId="0" borderId="0" xfId="4" applyFont="1" applyFill="1" applyBorder="1"/>
    <xf numFmtId="165" fontId="6" fillId="0" borderId="0" xfId="5" applyNumberFormat="1" applyFont="1" applyFill="1" applyBorder="1"/>
    <xf numFmtId="17" fontId="9" fillId="0" borderId="4" xfId="6" quotePrefix="1" applyNumberFormat="1" applyFont="1" applyFill="1" applyBorder="1" applyAlignment="1">
      <alignment horizontal="center" vertical="center" wrapText="1"/>
    </xf>
    <xf numFmtId="17" fontId="9" fillId="0" borderId="0" xfId="6" quotePrefix="1" applyNumberFormat="1" applyFont="1" applyFill="1" applyBorder="1" applyAlignment="1">
      <alignment horizontal="center" vertical="center" wrapText="1"/>
    </xf>
    <xf numFmtId="0" fontId="2" fillId="0" borderId="5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/>
    </xf>
    <xf numFmtId="17" fontId="9" fillId="0" borderId="0" xfId="6" quotePrefix="1" applyNumberFormat="1" applyFont="1" applyFill="1" applyBorder="1" applyAlignment="1">
      <alignment horizontal="left"/>
    </xf>
    <xf numFmtId="166" fontId="10" fillId="0" borderId="4" xfId="5" applyNumberFormat="1" applyFont="1" applyFill="1" applyBorder="1"/>
    <xf numFmtId="166" fontId="10" fillId="0" borderId="0" xfId="5" applyNumberFormat="1" applyFont="1" applyFill="1" applyBorder="1"/>
    <xf numFmtId="166" fontId="2" fillId="0" borderId="7" xfId="5" applyNumberFormat="1" applyFont="1" applyFill="1" applyBorder="1"/>
    <xf numFmtId="166" fontId="5" fillId="0" borderId="6" xfId="5" applyNumberFormat="1" applyFont="1" applyFill="1" applyBorder="1" applyAlignment="1">
      <alignment horizontal="center" vertical="center" wrapText="1"/>
    </xf>
    <xf numFmtId="166" fontId="5" fillId="0" borderId="0" xfId="5" applyNumberFormat="1" applyFont="1" applyFill="1" applyBorder="1" applyAlignment="1">
      <alignment horizontal="center" vertical="center" wrapText="1"/>
    </xf>
    <xf numFmtId="167" fontId="10" fillId="0" borderId="0" xfId="5" applyNumberFormat="1" applyFont="1" applyFill="1" applyBorder="1"/>
    <xf numFmtId="17" fontId="9" fillId="0" borderId="9" xfId="6" quotePrefix="1" applyNumberFormat="1" applyFont="1" applyFill="1" applyBorder="1" applyAlignment="1">
      <alignment horizontal="left"/>
    </xf>
    <xf numFmtId="166" fontId="10" fillId="0" borderId="10" xfId="5" applyNumberFormat="1" applyFont="1" applyFill="1" applyBorder="1"/>
    <xf numFmtId="166" fontId="10" fillId="0" borderId="9" xfId="5" applyNumberFormat="1" applyFont="1" applyFill="1" applyBorder="1"/>
    <xf numFmtId="166" fontId="2" fillId="0" borderId="5" xfId="5" applyNumberFormat="1" applyFont="1" applyFill="1" applyBorder="1"/>
    <xf numFmtId="166" fontId="5" fillId="0" borderId="6" xfId="5" applyNumberFormat="1" applyFont="1" applyFill="1" applyBorder="1" applyAlignment="1">
      <alignment horizontal="center" vertical="center"/>
    </xf>
    <xf numFmtId="166" fontId="5" fillId="0" borderId="0" xfId="5" applyNumberFormat="1" applyFont="1" applyFill="1" applyBorder="1" applyAlignment="1">
      <alignment horizontal="center" vertical="center"/>
    </xf>
    <xf numFmtId="17" fontId="9" fillId="0" borderId="12" xfId="6" quotePrefix="1" applyNumberFormat="1" applyFont="1" applyFill="1" applyBorder="1" applyAlignment="1">
      <alignment horizontal="left"/>
    </xf>
    <xf numFmtId="166" fontId="10" fillId="0" borderId="13" xfId="5" applyNumberFormat="1" applyFont="1" applyFill="1" applyBorder="1"/>
    <xf numFmtId="166" fontId="10" fillId="0" borderId="12" xfId="5" applyNumberFormat="1" applyFont="1" applyFill="1" applyBorder="1"/>
    <xf numFmtId="166" fontId="2" fillId="0" borderId="14" xfId="5" applyNumberFormat="1" applyFont="1" applyFill="1" applyBorder="1"/>
    <xf numFmtId="0" fontId="9" fillId="0" borderId="0" xfId="6" applyFont="1" applyFill="1" applyBorder="1" applyAlignment="1">
      <alignment vertical="center" textRotation="90"/>
    </xf>
    <xf numFmtId="17" fontId="9" fillId="0" borderId="0" xfId="6" quotePrefix="1" applyNumberFormat="1" applyFont="1" applyFill="1" applyBorder="1" applyAlignment="1">
      <alignment horizontal="right"/>
    </xf>
    <xf numFmtId="166" fontId="10" fillId="0" borderId="15" xfId="5" applyNumberFormat="1" applyFont="1" applyFill="1" applyBorder="1"/>
    <xf numFmtId="166" fontId="10" fillId="0" borderId="16" xfId="5" applyNumberFormat="1" applyFont="1" applyFill="1" applyBorder="1"/>
    <xf numFmtId="166" fontId="2" fillId="0" borderId="17" xfId="5" applyNumberFormat="1" applyFont="1" applyFill="1" applyBorder="1"/>
    <xf numFmtId="14" fontId="9" fillId="0" borderId="0" xfId="6" applyNumberFormat="1" applyFont="1" applyFill="1" applyBorder="1"/>
    <xf numFmtId="166" fontId="10" fillId="0" borderId="18" xfId="5" applyNumberFormat="1" applyFont="1" applyFill="1" applyBorder="1"/>
    <xf numFmtId="166" fontId="10" fillId="0" borderId="19" xfId="5" applyNumberFormat="1" applyFont="1" applyFill="1" applyBorder="1"/>
    <xf numFmtId="166" fontId="2" fillId="0" borderId="20" xfId="5" applyNumberFormat="1" applyFont="1" applyFill="1" applyBorder="1"/>
    <xf numFmtId="17" fontId="9" fillId="0" borderId="0" xfId="6" quotePrefix="1" applyNumberFormat="1" applyFont="1" applyFill="1" applyBorder="1" applyAlignment="1">
      <alignment horizontal="left" vertical="center"/>
    </xf>
    <xf numFmtId="166" fontId="10" fillId="0" borderId="4" xfId="5" applyNumberFormat="1" applyFont="1" applyFill="1" applyBorder="1" applyAlignment="1">
      <alignment horizontal="center" vertical="center"/>
    </xf>
    <xf numFmtId="166" fontId="10" fillId="0" borderId="0" xfId="5" applyNumberFormat="1" applyFont="1" applyFill="1" applyBorder="1" applyAlignment="1">
      <alignment vertical="center"/>
    </xf>
    <xf numFmtId="166" fontId="2" fillId="0" borderId="7" xfId="5" applyNumberFormat="1" applyFont="1" applyFill="1" applyBorder="1" applyAlignment="1">
      <alignment horizontal="center" vertical="center"/>
    </xf>
    <xf numFmtId="0" fontId="9" fillId="0" borderId="0" xfId="6" applyFont="1" applyFill="1" applyBorder="1"/>
    <xf numFmtId="166" fontId="10" fillId="0" borderId="21" xfId="5" applyNumberFormat="1" applyFont="1" applyFill="1" applyBorder="1"/>
    <xf numFmtId="166" fontId="10" fillId="0" borderId="22" xfId="5" applyNumberFormat="1" applyFont="1" applyFill="1" applyBorder="1"/>
    <xf numFmtId="166" fontId="2" fillId="0" borderId="23" xfId="5" applyNumberFormat="1" applyFont="1" applyFill="1" applyBorder="1"/>
    <xf numFmtId="166" fontId="5" fillId="0" borderId="6" xfId="5" applyNumberFormat="1" applyFont="1" applyFill="1" applyBorder="1"/>
    <xf numFmtId="166" fontId="5" fillId="0" borderId="0" xfId="5" applyNumberFormat="1" applyFont="1" applyFill="1" applyBorder="1"/>
    <xf numFmtId="17" fontId="9" fillId="0" borderId="1" xfId="6" quotePrefix="1" applyNumberFormat="1" applyFont="1" applyFill="1" applyBorder="1" applyAlignment="1">
      <alignment horizontal="left"/>
    </xf>
    <xf numFmtId="166" fontId="10" fillId="0" borderId="1" xfId="5" applyNumberFormat="1" applyFont="1" applyFill="1" applyBorder="1"/>
    <xf numFmtId="166" fontId="10" fillId="0" borderId="2" xfId="5" applyNumberFormat="1" applyFont="1" applyFill="1" applyBorder="1"/>
    <xf numFmtId="166" fontId="2" fillId="0" borderId="24" xfId="5" applyNumberFormat="1" applyFont="1" applyFill="1" applyBorder="1"/>
    <xf numFmtId="168" fontId="10" fillId="0" borderId="3" xfId="7" applyNumberFormat="1" applyFont="1" applyFill="1" applyBorder="1" applyAlignment="1">
      <alignment horizontal="left"/>
    </xf>
    <xf numFmtId="168" fontId="10" fillId="0" borderId="0" xfId="7" applyNumberFormat="1" applyFont="1" applyFill="1" applyBorder="1" applyAlignment="1">
      <alignment horizontal="left"/>
    </xf>
    <xf numFmtId="17" fontId="9" fillId="0" borderId="4" xfId="6" quotePrefix="1" applyNumberFormat="1" applyFont="1" applyFill="1" applyBorder="1" applyAlignment="1">
      <alignment horizontal="left"/>
    </xf>
    <xf numFmtId="10" fontId="10" fillId="0" borderId="6" xfId="7" applyNumberFormat="1" applyFont="1" applyFill="1" applyBorder="1" applyAlignment="1">
      <alignment horizontal="left"/>
    </xf>
    <xf numFmtId="17" fontId="9" fillId="0" borderId="25" xfId="6" applyNumberFormat="1" applyFont="1" applyFill="1" applyBorder="1" applyAlignment="1">
      <alignment horizontal="left"/>
    </xf>
    <xf numFmtId="166" fontId="2" fillId="0" borderId="25" xfId="4" applyNumberFormat="1" applyFont="1" applyFill="1" applyBorder="1"/>
    <xf numFmtId="166" fontId="2" fillId="0" borderId="26" xfId="4" applyNumberFormat="1" applyFont="1" applyFill="1" applyBorder="1"/>
    <xf numFmtId="166" fontId="2" fillId="0" borderId="27" xfId="4" applyNumberFormat="1" applyFont="1" applyFill="1" applyBorder="1"/>
    <xf numFmtId="0" fontId="5" fillId="0" borderId="28" xfId="4" applyFont="1" applyFill="1" applyBorder="1"/>
    <xf numFmtId="166" fontId="6" fillId="0" borderId="0" xfId="4" applyNumberFormat="1" applyFont="1" applyFill="1" applyBorder="1"/>
    <xf numFmtId="166" fontId="10" fillId="2" borderId="4" xfId="5" applyNumberFormat="1" applyFont="1" applyFill="1" applyBorder="1" applyAlignment="1">
      <alignment horizontal="center" vertical="center"/>
    </xf>
    <xf numFmtId="166" fontId="2" fillId="2" borderId="7" xfId="5" applyNumberFormat="1" applyFont="1" applyFill="1" applyBorder="1" applyAlignment="1">
      <alignment horizontal="center" vertical="center"/>
    </xf>
    <xf numFmtId="166" fontId="10" fillId="2" borderId="21" xfId="5" applyNumberFormat="1" applyFont="1" applyFill="1" applyBorder="1"/>
    <xf numFmtId="166" fontId="2" fillId="2" borderId="23" xfId="5" applyNumberFormat="1" applyFont="1" applyFill="1" applyBorder="1"/>
    <xf numFmtId="166" fontId="2" fillId="2" borderId="24" xfId="5" applyNumberFormat="1" applyFont="1" applyFill="1" applyBorder="1"/>
    <xf numFmtId="166" fontId="2" fillId="2" borderId="7" xfId="5" applyNumberFormat="1" applyFont="1" applyFill="1" applyBorder="1"/>
    <xf numFmtId="166" fontId="10" fillId="2" borderId="4" xfId="5" applyNumberFormat="1" applyFont="1" applyFill="1" applyBorder="1"/>
    <xf numFmtId="166" fontId="10" fillId="2" borderId="1" xfId="5" applyNumberFormat="1" applyFont="1" applyFill="1" applyBorder="1"/>
    <xf numFmtId="0" fontId="9" fillId="0" borderId="8" xfId="6" applyFont="1" applyFill="1" applyBorder="1" applyAlignment="1">
      <alignment horizontal="center" vertical="center" textRotation="90" wrapText="1"/>
    </xf>
    <xf numFmtId="0" fontId="9" fillId="0" borderId="11" xfId="6" applyFont="1" applyFill="1" applyBorder="1" applyAlignment="1">
      <alignment horizontal="center" vertical="center" textRotation="90" wrapText="1"/>
    </xf>
    <xf numFmtId="0" fontId="7" fillId="0" borderId="0" xfId="1" applyFont="1" applyFill="1" applyBorder="1" applyAlignment="1">
      <alignment horizontal="center"/>
    </xf>
    <xf numFmtId="0" fontId="2" fillId="0" borderId="1" xfId="4" applyFont="1" applyFill="1" applyBorder="1" applyAlignment="1">
      <alignment horizontal="center"/>
    </xf>
    <xf numFmtId="0" fontId="2" fillId="0" borderId="2" xfId="4" applyFont="1" applyFill="1" applyBorder="1" applyAlignment="1">
      <alignment horizontal="center"/>
    </xf>
    <xf numFmtId="0" fontId="2" fillId="0" borderId="3" xfId="4" applyFont="1" applyFill="1" applyBorder="1" applyAlignment="1">
      <alignment horizontal="center"/>
    </xf>
  </cellXfs>
  <cellStyles count="8">
    <cellStyle name="Currency 2" xfId="5"/>
    <cellStyle name="Currency 28" xfId="3"/>
    <cellStyle name="Normal" xfId="0" builtinId="0"/>
    <cellStyle name="Normal 155" xfId="4"/>
    <cellStyle name="Normal 166" xfId="1"/>
    <cellStyle name="Normal 2 10" xfId="6"/>
    <cellStyle name="Normal 3 20" xfId="2"/>
    <cellStyle name="Percent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del\UE-170033\Prior%20GRC\Martin%20-%20Electric\111048-111049%20Martin%20Exhibits%20RCM-2%20RCM-3%20RCM-4%20RCM-5%20RCM-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7%20GRC/JAP%20Testimony/JAP-07%20(ECOS%20Model%20v4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PSE/170033%20and%20170034/My%20Exhibit/My%20Workpapers/170033-Staff-WP-MC-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70034-Staff-WP-MCC-7,8,9,10,11%20Mark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 Page 1-5"/>
      <sheetName val=" Page 6-15"/>
      <sheetName val="Page 6(A)"/>
      <sheetName val=" Page 16"/>
      <sheetName val=" Page 17-37"/>
      <sheetName val="EXHIBIT (RCM-3)"/>
      <sheetName val="EXHIBIT (RCM-4)"/>
      <sheetName val="EXHIBIT (RCM-5)"/>
      <sheetName val="EXHIBIT (RCM-6)"/>
      <sheetName val="SUPPORT"/>
      <sheetName val="Restated TY Prop Tax"/>
      <sheetName val="Prod Prop Tax"/>
      <sheetName val="Production Adjustment"/>
      <sheetName val="Production Plant Premiums"/>
      <sheetName val="Prod Plant"/>
      <sheetName val="DEM RY PC"/>
      <sheetName val="Production Factor"/>
      <sheetName val="Prodn OM11GRC"/>
      <sheetName val="EB&amp;Taxes"/>
      <sheetName val="TransmRev"/>
      <sheetName val="PCA Ex A-2"/>
      <sheetName val="PCA Ex A-3"/>
      <sheetName val="PCA Ex A-4"/>
      <sheetName val="PCA Ex A-5"/>
      <sheetName val="Restating Print Macros"/>
      <sheetName val="Module13"/>
      <sheetName val="Module14"/>
      <sheetName val="Module15"/>
      <sheetName val="Module1"/>
      <sheetName val="13.10 REC OFFSET"/>
      <sheetName val="13.10 LSR DEFERRED COSTS"/>
      <sheetName val="13.03 LSR PPD TRANS DEP"/>
      <sheetName val="13.10 Sumas 2008 CI"/>
      <sheetName val="13.10Freddy"/>
      <sheetName val="13.10 Sumas 2010HGP INSP"/>
      <sheetName val="13.10 Goldendale2009"/>
      <sheetName val="13.10 Mint Farm"/>
      <sheetName val="13.10ColstripPrepaid"/>
    </sheetNames>
    <sheetDataSet>
      <sheetData sheetId="0"/>
      <sheetData sheetId="1">
        <row r="2">
          <cell r="AQ2" t="str">
            <v>Docket No. UE-111048/UG111049</v>
          </cell>
        </row>
        <row r="3">
          <cell r="AQ3" t="str">
            <v>Exhibit No. ___ (RCM-2)</v>
          </cell>
        </row>
      </sheetData>
      <sheetData sheetId="2">
        <row r="3">
          <cell r="E3" t="str">
            <v>Exhibit No.    (RCM-2)</v>
          </cell>
        </row>
      </sheetData>
      <sheetData sheetId="3"/>
      <sheetData sheetId="4"/>
      <sheetData sheetId="5">
        <row r="3">
          <cell r="G3" t="str">
            <v>Exhibit No.     (RCM-2)</v>
          </cell>
        </row>
        <row r="7">
          <cell r="A7" t="str">
            <v>FOR THE TWELVE MONTHS ENDED DECEMBER 31, 2010</v>
          </cell>
        </row>
      </sheetData>
      <sheetData sheetId="6">
        <row r="20">
          <cell r="L20">
            <v>0.35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5">
          <cell r="B5" t="str">
            <v>Historic Test Year Twelve Months ended September 2016</v>
          </cell>
        </row>
        <row r="11">
          <cell r="C11">
            <v>2</v>
          </cell>
        </row>
        <row r="30">
          <cell r="F30">
            <v>2.9899999999999999E-2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0.61905100000000002</v>
          </cell>
        </row>
      </sheetData>
      <sheetData sheetId="2">
        <row r="3">
          <cell r="D3" t="str">
            <v>DEM</v>
          </cell>
        </row>
      </sheetData>
      <sheetData sheetId="3" refreshError="1"/>
      <sheetData sheetId="4" refreshError="1"/>
      <sheetData sheetId="5">
        <row r="5">
          <cell r="A5" t="str">
            <v>RATE BASE</v>
          </cell>
        </row>
      </sheetData>
      <sheetData sheetId="6" refreshError="1"/>
      <sheetData sheetId="7">
        <row r="409">
          <cell r="CY409">
            <v>188027009.93499625</v>
          </cell>
        </row>
      </sheetData>
      <sheetData sheetId="8">
        <row r="2">
          <cell r="H2">
            <v>5</v>
          </cell>
        </row>
      </sheetData>
      <sheetData sheetId="9">
        <row r="10">
          <cell r="K10">
            <v>37713421.826332599</v>
          </cell>
        </row>
      </sheetData>
      <sheetData sheetId="10" refreshError="1"/>
      <sheetData sheetId="11" refreshError="1"/>
      <sheetData sheetId="12">
        <row r="345">
          <cell r="D345">
            <v>0</v>
          </cell>
        </row>
      </sheetData>
      <sheetData sheetId="13">
        <row r="4">
          <cell r="D4" t="str">
            <v>Total</v>
          </cell>
        </row>
      </sheetData>
      <sheetData sheetId="14">
        <row r="10">
          <cell r="G10">
            <v>5485102021.7180748</v>
          </cell>
        </row>
      </sheetData>
      <sheetData sheetId="15">
        <row r="9">
          <cell r="G9">
            <v>88452023.525747895</v>
          </cell>
        </row>
      </sheetData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C-2 page 1-6"/>
      <sheetName val="MC-2 page 7-28"/>
      <sheetName val="MC-2 page 29-41"/>
      <sheetName val="EXHIBIT (MC-3)"/>
      <sheetName val="EXHIBIT (MC-4)"/>
      <sheetName val="EXHIBIT (MC-5)"/>
      <sheetName val="Work Papers==&gt;"/>
      <sheetName val="Power Cost WP"/>
      <sheetName val="Exh.A-1"/>
      <sheetName val="FirmResale"/>
      <sheetName val="For Prod Adj Expense"/>
      <sheetName val="For Prod Adj Ratebase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>
        <row r="1">
          <cell r="AT1" t="str">
            <v>Docket No.s UE-170033/UG-170034</v>
          </cell>
        </row>
        <row r="2">
          <cell r="AT2" t="str">
            <v>Exhibit No.___(MC-2)</v>
          </cell>
        </row>
      </sheetData>
      <sheetData sheetId="2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3" refreshError="1"/>
      <sheetData sheetId="4">
        <row r="20">
          <cell r="L20">
            <v>0.35</v>
          </cell>
        </row>
        <row r="21">
          <cell r="M21">
            <v>0.61905100000000002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MCC-13 (2)"/>
      <sheetName val="INDEX"/>
      <sheetName val="MCC-7 page 1-4"/>
      <sheetName val="MCC-7 page 5-27"/>
      <sheetName val="MCC-7 page 28"/>
      <sheetName val="EXHIBIT MCC-8"/>
      <sheetName val="EXHIBIT MCC-9"/>
      <sheetName val="EXHIBIT MCC-10"/>
      <sheetName val="EXHIBIT MCC-11"/>
      <sheetName val="EXHIBIT MCC-13"/>
    </sheetNames>
    <sheetDataSet>
      <sheetData sheetId="0"/>
      <sheetData sheetId="1"/>
      <sheetData sheetId="2">
        <row r="17">
          <cell r="G17">
            <v>808175640.76061976</v>
          </cell>
        </row>
      </sheetData>
      <sheetData sheetId="3">
        <row r="1">
          <cell r="E1" t="str">
            <v>Exh. MCC-7</v>
          </cell>
        </row>
        <row r="6">
          <cell r="A6" t="str">
            <v xml:space="preserve">PUGET SOUND ENERGY-GAS </v>
          </cell>
        </row>
        <row r="8">
          <cell r="A8" t="str">
            <v>FOR THE TWELVE MONTHS ENDED SEPTEMBER 30, 2016</v>
          </cell>
        </row>
        <row r="9">
          <cell r="A9" t="str">
            <v>GENERAL RATE CASE</v>
          </cell>
        </row>
      </sheetData>
      <sheetData sheetId="4"/>
      <sheetData sheetId="5">
        <row r="15">
          <cell r="Q15">
            <v>2E-3</v>
          </cell>
        </row>
        <row r="17">
          <cell r="L17">
            <v>7.3700000000000002E-2</v>
          </cell>
        </row>
        <row r="21">
          <cell r="P21">
            <v>0.35</v>
          </cell>
        </row>
        <row r="23">
          <cell r="Q23">
            <v>0.62044999999999995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28"/>
  <sheetViews>
    <sheetView tabSelected="1" view="pageBreakPreview" topLeftCell="C1" zoomScale="80" zoomScaleNormal="100" zoomScaleSheetLayoutView="80" workbookViewId="0">
      <selection activeCell="J12" sqref="J12"/>
    </sheetView>
  </sheetViews>
  <sheetFormatPr defaultColWidth="5.5" defaultRowHeight="15" outlineLevelRow="1" outlineLevelCol="1" x14ac:dyDescent="0.25"/>
  <cols>
    <col min="1" max="1" width="7.125" style="7" customWidth="1"/>
    <col min="2" max="2" width="45.625" style="11" bestFit="1" customWidth="1"/>
    <col min="3" max="3" width="14" style="7" customWidth="1" outlineLevel="1"/>
    <col min="4" max="4" width="11.75" style="7" customWidth="1" outlineLevel="1"/>
    <col min="5" max="5" width="14" style="7" bestFit="1" customWidth="1"/>
    <col min="6" max="6" width="32.875" style="12" bestFit="1" customWidth="1"/>
    <col min="7" max="7" width="2.625" style="12" customWidth="1"/>
    <col min="8" max="8" width="14" style="13" customWidth="1" outlineLevel="1"/>
    <col min="9" max="9" width="14" style="14" customWidth="1" outlineLevel="1"/>
    <col min="10" max="10" width="14" style="7" bestFit="1" customWidth="1"/>
    <col min="11" max="11" width="33" style="7" bestFit="1" customWidth="1"/>
    <col min="12" max="12" width="8.375" style="7" bestFit="1" customWidth="1"/>
    <col min="13" max="13" width="8.625" style="7" bestFit="1" customWidth="1"/>
    <col min="14" max="14" width="11.75" style="7" bestFit="1" customWidth="1"/>
    <col min="15" max="15" width="1.5" style="7" customWidth="1"/>
    <col min="16" max="16" width="10" style="7" bestFit="1" customWidth="1"/>
    <col min="17" max="17" width="8.625" style="7" bestFit="1" customWidth="1"/>
    <col min="18" max="18" width="7.75" style="7" bestFit="1" customWidth="1"/>
    <col min="19" max="19" width="8.375" style="7" bestFit="1" customWidth="1"/>
    <col min="20" max="20" width="9.25" style="7" bestFit="1" customWidth="1"/>
    <col min="21" max="22" width="9.125" style="7" customWidth="1"/>
    <col min="23" max="23" width="10" style="7" bestFit="1" customWidth="1"/>
    <col min="24" max="25" width="8.625" style="7" bestFit="1" customWidth="1"/>
    <col min="26" max="26" width="7.25" style="7" bestFit="1" customWidth="1"/>
    <col min="27" max="27" width="6.75" style="7" customWidth="1"/>
    <col min="28" max="28" width="5.5" style="7"/>
    <col min="29" max="29" width="9" style="7" bestFit="1" customWidth="1"/>
    <col min="30" max="16384" width="5.5" style="7"/>
  </cols>
  <sheetData>
    <row r="1" spans="1:31" x14ac:dyDescent="0.25">
      <c r="A1" s="1"/>
      <c r="B1" s="2"/>
      <c r="C1" s="1"/>
      <c r="D1" s="1"/>
      <c r="E1" s="1"/>
      <c r="F1" s="3" t="str">
        <f>K1</f>
        <v>Exh. MCC-13r</v>
      </c>
      <c r="G1" s="4"/>
      <c r="H1" s="5"/>
      <c r="I1" s="6"/>
      <c r="J1" s="1"/>
      <c r="K1" s="3" t="s">
        <v>32</v>
      </c>
    </row>
    <row r="2" spans="1:31" x14ac:dyDescent="0.25">
      <c r="A2" s="1"/>
      <c r="B2" s="2"/>
      <c r="C2" s="1"/>
      <c r="D2" s="1"/>
      <c r="E2" s="1"/>
      <c r="F2" s="3" t="str">
        <f>K2</f>
        <v>Dockets UE-170033/UG-170034</v>
      </c>
      <c r="G2" s="4"/>
      <c r="H2" s="5"/>
      <c r="I2" s="6"/>
      <c r="J2" s="1"/>
      <c r="K2" s="3" t="s">
        <v>33</v>
      </c>
    </row>
    <row r="3" spans="1:31" x14ac:dyDescent="0.25">
      <c r="A3" s="1"/>
      <c r="B3" s="2"/>
      <c r="C3" s="1"/>
      <c r="D3" s="1"/>
      <c r="E3" s="1"/>
      <c r="F3" s="8" t="s">
        <v>0</v>
      </c>
      <c r="G3" s="4"/>
      <c r="H3" s="5"/>
      <c r="I3" s="6"/>
      <c r="J3" s="1"/>
      <c r="K3" s="8" t="s">
        <v>1</v>
      </c>
    </row>
    <row r="4" spans="1:31" x14ac:dyDescent="0.25">
      <c r="A4" s="1"/>
      <c r="B4" s="2"/>
      <c r="C4" s="1"/>
      <c r="D4" s="1"/>
      <c r="E4" s="1"/>
      <c r="F4" s="8"/>
      <c r="G4" s="4"/>
      <c r="H4" s="5"/>
      <c r="I4" s="6"/>
      <c r="J4" s="1"/>
      <c r="K4" s="8"/>
    </row>
    <row r="5" spans="1:31" x14ac:dyDescent="0.25">
      <c r="A5" s="1"/>
      <c r="B5" s="2"/>
      <c r="C5" s="1"/>
      <c r="D5" s="1"/>
      <c r="E5" s="1"/>
      <c r="F5" s="8"/>
      <c r="G5" s="4"/>
      <c r="H5" s="5"/>
      <c r="I5" s="6"/>
      <c r="J5" s="1"/>
      <c r="K5" s="8"/>
    </row>
    <row r="6" spans="1:31" ht="15.75" x14ac:dyDescent="0.25">
      <c r="A6" s="1"/>
      <c r="B6" s="1"/>
      <c r="C6" s="81" t="s">
        <v>2</v>
      </c>
      <c r="D6" s="81"/>
      <c r="E6" s="81"/>
      <c r="F6" s="81"/>
      <c r="G6" s="9"/>
      <c r="H6" s="81" t="s">
        <v>2</v>
      </c>
      <c r="I6" s="81"/>
      <c r="J6" s="81"/>
      <c r="K6" s="81"/>
    </row>
    <row r="7" spans="1:31" ht="15.75" x14ac:dyDescent="0.25">
      <c r="A7" s="1"/>
      <c r="B7" s="1"/>
      <c r="C7" s="81" t="s">
        <v>3</v>
      </c>
      <c r="D7" s="81"/>
      <c r="E7" s="81"/>
      <c r="F7" s="81"/>
      <c r="G7" s="9"/>
      <c r="H7" s="81" t="s">
        <v>3</v>
      </c>
      <c r="I7" s="81"/>
      <c r="J7" s="81"/>
      <c r="K7" s="81"/>
    </row>
    <row r="8" spans="1:31" ht="15.75" x14ac:dyDescent="0.25">
      <c r="A8" s="1"/>
      <c r="B8" s="1"/>
      <c r="C8" s="10"/>
      <c r="D8" s="10"/>
      <c r="E8" s="10"/>
      <c r="F8" s="10"/>
      <c r="G8" s="9"/>
      <c r="H8" s="10"/>
      <c r="I8" s="10"/>
      <c r="J8" s="10"/>
      <c r="K8" s="10"/>
    </row>
    <row r="9" spans="1:31" ht="9" customHeight="1" thickBot="1" x14ac:dyDescent="0.3"/>
    <row r="10" spans="1:31" x14ac:dyDescent="0.25">
      <c r="C10" s="82" t="s">
        <v>4</v>
      </c>
      <c r="D10" s="83"/>
      <c r="E10" s="83"/>
      <c r="F10" s="84"/>
      <c r="H10" s="82" t="s">
        <v>5</v>
      </c>
      <c r="I10" s="83"/>
      <c r="J10" s="83"/>
      <c r="K10" s="84"/>
    </row>
    <row r="11" spans="1:31" ht="25.5" x14ac:dyDescent="0.25">
      <c r="C11" s="15" t="s">
        <v>6</v>
      </c>
      <c r="D11" s="16" t="s">
        <v>7</v>
      </c>
      <c r="E11" s="17" t="s">
        <v>8</v>
      </c>
      <c r="F11" s="18" t="s">
        <v>9</v>
      </c>
      <c r="G11" s="19"/>
      <c r="H11" s="15" t="s">
        <v>6</v>
      </c>
      <c r="I11" s="16" t="s">
        <v>7</v>
      </c>
      <c r="J11" s="17" t="s">
        <v>8</v>
      </c>
      <c r="K11" s="18" t="s">
        <v>9</v>
      </c>
    </row>
    <row r="12" spans="1:31" x14ac:dyDescent="0.25">
      <c r="A12" s="20"/>
      <c r="B12" s="21" t="s">
        <v>10</v>
      </c>
      <c r="C12" s="22">
        <v>802683165</v>
      </c>
      <c r="D12" s="23"/>
      <c r="E12" s="24">
        <f t="shared" ref="E12:E16" si="0">SUM(C12:D12)</f>
        <v>802683165</v>
      </c>
      <c r="F12" s="25" t="s">
        <v>11</v>
      </c>
      <c r="G12" s="26"/>
      <c r="H12" s="22">
        <v>802683164.91391814</v>
      </c>
      <c r="I12" s="23"/>
      <c r="J12" s="24">
        <f t="shared" ref="J12:J16" si="1">SUM(H12:I12)</f>
        <v>802683164.91391814</v>
      </c>
      <c r="K12" s="25" t="s">
        <v>12</v>
      </c>
      <c r="AE12" s="27"/>
    </row>
    <row r="13" spans="1:31" x14ac:dyDescent="0.25">
      <c r="A13" s="20"/>
      <c r="B13" s="21" t="s">
        <v>13</v>
      </c>
      <c r="C13" s="22"/>
      <c r="D13" s="23">
        <v>13051143</v>
      </c>
      <c r="E13" s="24">
        <f t="shared" si="0"/>
        <v>13051143</v>
      </c>
      <c r="F13" s="25" t="s">
        <v>14</v>
      </c>
      <c r="G13" s="26"/>
      <c r="H13" s="22"/>
      <c r="I13" s="23">
        <v>13051142.689999998</v>
      </c>
      <c r="J13" s="24">
        <f t="shared" si="1"/>
        <v>13051142.689999998</v>
      </c>
      <c r="K13" s="25" t="s">
        <v>15</v>
      </c>
      <c r="AE13" s="27"/>
    </row>
    <row r="14" spans="1:31" ht="63" customHeight="1" outlineLevel="1" x14ac:dyDescent="0.25">
      <c r="A14" s="79" t="s">
        <v>16</v>
      </c>
      <c r="B14" s="28" t="s">
        <v>17</v>
      </c>
      <c r="C14" s="29">
        <v>-2044986</v>
      </c>
      <c r="D14" s="30">
        <v>-28637</v>
      </c>
      <c r="E14" s="31">
        <f t="shared" si="0"/>
        <v>-2073623</v>
      </c>
      <c r="F14" s="32" t="s">
        <v>18</v>
      </c>
      <c r="G14" s="33"/>
      <c r="H14" s="29">
        <v>-2044986</v>
      </c>
      <c r="I14" s="30">
        <v>-28637</v>
      </c>
      <c r="J14" s="31">
        <f t="shared" si="1"/>
        <v>-2073623</v>
      </c>
      <c r="K14" s="32" t="s">
        <v>18</v>
      </c>
    </row>
    <row r="15" spans="1:31" ht="63" customHeight="1" outlineLevel="1" x14ac:dyDescent="0.25">
      <c r="A15" s="80"/>
      <c r="B15" s="34" t="s">
        <v>19</v>
      </c>
      <c r="C15" s="35">
        <v>76524778</v>
      </c>
      <c r="D15" s="36">
        <v>692701</v>
      </c>
      <c r="E15" s="37">
        <f t="shared" si="0"/>
        <v>77217479</v>
      </c>
      <c r="F15" s="32" t="s">
        <v>18</v>
      </c>
      <c r="G15" s="33"/>
      <c r="H15" s="35">
        <v>76524778</v>
      </c>
      <c r="I15" s="36">
        <v>692701</v>
      </c>
      <c r="J15" s="37">
        <f t="shared" si="1"/>
        <v>77217479</v>
      </c>
      <c r="K15" s="32" t="s">
        <v>18</v>
      </c>
    </row>
    <row r="16" spans="1:31" x14ac:dyDescent="0.25">
      <c r="A16" s="38"/>
      <c r="B16" s="39" t="s">
        <v>20</v>
      </c>
      <c r="C16" s="40">
        <f>SUM(C14:C15)</f>
        <v>74479792</v>
      </c>
      <c r="D16" s="41">
        <f>SUM(D14:D15)</f>
        <v>664064</v>
      </c>
      <c r="E16" s="42">
        <f t="shared" si="0"/>
        <v>75143856</v>
      </c>
      <c r="F16" s="32"/>
      <c r="G16" s="33"/>
      <c r="H16" s="40">
        <f>SUM(H14:H15)</f>
        <v>74479792</v>
      </c>
      <c r="I16" s="41">
        <f>SUM(I14:I15)</f>
        <v>664064</v>
      </c>
      <c r="J16" s="42">
        <f t="shared" si="1"/>
        <v>75143856</v>
      </c>
      <c r="K16" s="32"/>
    </row>
    <row r="17" spans="1:11" x14ac:dyDescent="0.25">
      <c r="A17" s="20"/>
      <c r="B17" s="21"/>
      <c r="C17" s="22"/>
      <c r="D17" s="23"/>
      <c r="E17" s="24"/>
      <c r="F17" s="32"/>
      <c r="G17" s="33"/>
      <c r="H17" s="22"/>
      <c r="I17" s="23"/>
      <c r="J17" s="24"/>
      <c r="K17" s="32"/>
    </row>
    <row r="18" spans="1:11" ht="15.75" thickBot="1" x14ac:dyDescent="0.3">
      <c r="A18" s="43"/>
      <c r="B18" s="21" t="s">
        <v>21</v>
      </c>
      <c r="C18" s="44">
        <f>SUM(C16,C12)</f>
        <v>877162957</v>
      </c>
      <c r="D18" s="45">
        <f>SUM(D16,D13)</f>
        <v>13715207</v>
      </c>
      <c r="E18" s="46">
        <f>SUM(C18:D18)</f>
        <v>890878164</v>
      </c>
      <c r="F18" s="32"/>
      <c r="G18" s="33"/>
      <c r="H18" s="44">
        <f>SUM(H16,H12)</f>
        <v>877162956.91391814</v>
      </c>
      <c r="I18" s="45">
        <f>SUM(I16,I13)</f>
        <v>13715206.689999998</v>
      </c>
      <c r="J18" s="46">
        <f>SUM(H18:I18)</f>
        <v>890878163.60391808</v>
      </c>
      <c r="K18" s="32"/>
    </row>
    <row r="19" spans="1:11" ht="15.75" thickTop="1" x14ac:dyDescent="0.25">
      <c r="A19" s="43"/>
      <c r="B19" s="21"/>
      <c r="C19" s="22"/>
      <c r="D19" s="23"/>
      <c r="E19" s="24"/>
      <c r="F19" s="32"/>
      <c r="G19" s="33"/>
      <c r="H19" s="22"/>
      <c r="I19" s="23"/>
      <c r="J19" s="24"/>
      <c r="K19" s="32"/>
    </row>
    <row r="20" spans="1:11" ht="25.5" x14ac:dyDescent="0.25">
      <c r="A20" s="43"/>
      <c r="B20" s="47" t="s">
        <v>22</v>
      </c>
      <c r="C20" s="48">
        <v>825495855</v>
      </c>
      <c r="D20" s="49">
        <v>13051143</v>
      </c>
      <c r="E20" s="50">
        <f>SUM(C20:D20)</f>
        <v>838546998</v>
      </c>
      <c r="F20" s="25" t="s">
        <v>23</v>
      </c>
      <c r="G20" s="26"/>
      <c r="H20" s="71">
        <v>808175640.76061976</v>
      </c>
      <c r="I20" s="49">
        <v>13051142.689999998</v>
      </c>
      <c r="J20" s="72">
        <f>SUM(H20:I20)</f>
        <v>821226783.4506197</v>
      </c>
      <c r="K20" s="25" t="s">
        <v>24</v>
      </c>
    </row>
    <row r="21" spans="1:11" ht="59.25" customHeight="1" outlineLevel="1" x14ac:dyDescent="0.25">
      <c r="A21" s="79" t="s">
        <v>25</v>
      </c>
      <c r="B21" s="28" t="s">
        <v>26</v>
      </c>
      <c r="C21" s="29">
        <v>34843870</v>
      </c>
      <c r="D21" s="30">
        <v>0</v>
      </c>
      <c r="E21" s="31">
        <f t="shared" ref="E21:E22" si="2">SUM(C21:D21)</f>
        <v>34843870</v>
      </c>
      <c r="F21" s="32" t="s">
        <v>18</v>
      </c>
      <c r="G21" s="33"/>
      <c r="H21" s="29">
        <f>C21</f>
        <v>34843870</v>
      </c>
      <c r="I21" s="30">
        <v>0</v>
      </c>
      <c r="J21" s="31">
        <f>SUM(H21:I21)</f>
        <v>34843870</v>
      </c>
      <c r="K21" s="32" t="s">
        <v>18</v>
      </c>
    </row>
    <row r="22" spans="1:11" ht="59.25" customHeight="1" outlineLevel="1" x14ac:dyDescent="0.25">
      <c r="A22" s="80"/>
      <c r="B22" s="34" t="s">
        <v>27</v>
      </c>
      <c r="C22" s="35">
        <v>-11798704</v>
      </c>
      <c r="D22" s="36">
        <v>0</v>
      </c>
      <c r="E22" s="37">
        <f t="shared" si="2"/>
        <v>-11798704</v>
      </c>
      <c r="F22" s="32" t="s">
        <v>18</v>
      </c>
      <c r="G22" s="33"/>
      <c r="H22" s="35">
        <f>C22</f>
        <v>-11798704</v>
      </c>
      <c r="I22" s="36">
        <v>0</v>
      </c>
      <c r="J22" s="37">
        <f>SUM(H22:I22)</f>
        <v>-11798704</v>
      </c>
      <c r="K22" s="32" t="s">
        <v>18</v>
      </c>
    </row>
    <row r="23" spans="1:11" ht="15.75" thickBot="1" x14ac:dyDescent="0.3">
      <c r="A23" s="51"/>
      <c r="B23" s="21" t="s">
        <v>28</v>
      </c>
      <c r="C23" s="52">
        <f>SUM(C20:C22)</f>
        <v>848541021</v>
      </c>
      <c r="D23" s="53">
        <f>SUM(D20:D22)</f>
        <v>13051143</v>
      </c>
      <c r="E23" s="54">
        <f>SUM(C23:D23)</f>
        <v>861592164</v>
      </c>
      <c r="F23" s="55"/>
      <c r="G23" s="56"/>
      <c r="H23" s="73">
        <f>SUM(H20:H22)</f>
        <v>831220806.76061976</v>
      </c>
      <c r="I23" s="53">
        <f>SUM(I20:I22)</f>
        <v>13051142.689999998</v>
      </c>
      <c r="J23" s="74">
        <f>SUM(H23:I23)</f>
        <v>844271949.4506197</v>
      </c>
      <c r="K23" s="55"/>
    </row>
    <row r="24" spans="1:11" ht="16.5" thickTop="1" thickBot="1" x14ac:dyDescent="0.3">
      <c r="A24" s="51"/>
      <c r="B24" s="21"/>
      <c r="C24" s="22"/>
      <c r="D24" s="23"/>
      <c r="E24" s="24"/>
      <c r="F24" s="55"/>
      <c r="G24" s="56"/>
      <c r="H24" s="22"/>
      <c r="I24" s="23"/>
      <c r="J24" s="24"/>
      <c r="K24" s="55"/>
    </row>
    <row r="25" spans="1:11" x14ac:dyDescent="0.25">
      <c r="A25" s="51"/>
      <c r="B25" s="57" t="s">
        <v>29</v>
      </c>
      <c r="C25" s="58">
        <f>+C20-C12</f>
        <v>22812690</v>
      </c>
      <c r="D25" s="59">
        <f>+D20-D13</f>
        <v>0</v>
      </c>
      <c r="E25" s="60">
        <f>SUM(C25:D25)</f>
        <v>22812690</v>
      </c>
      <c r="F25" s="61">
        <f>+E25/E12</f>
        <v>2.8420541248052711E-2</v>
      </c>
      <c r="G25" s="62"/>
      <c r="H25" s="78">
        <f>+H20-H12</f>
        <v>5492475.846701622</v>
      </c>
      <c r="I25" s="59">
        <f>+I20-I13</f>
        <v>0</v>
      </c>
      <c r="J25" s="75">
        <f>SUM(H25:I25)</f>
        <v>5492475.846701622</v>
      </c>
      <c r="K25" s="61">
        <f>+J25/J12</f>
        <v>6.84264487755969E-3</v>
      </c>
    </row>
    <row r="26" spans="1:11" x14ac:dyDescent="0.25">
      <c r="A26" s="51"/>
      <c r="B26" s="63" t="s">
        <v>30</v>
      </c>
      <c r="C26" s="22">
        <f>+C23-C18</f>
        <v>-28621936</v>
      </c>
      <c r="D26" s="23">
        <f>+D23-D18</f>
        <v>-664064</v>
      </c>
      <c r="E26" s="24">
        <f>SUM(C26:D26)</f>
        <v>-29286000</v>
      </c>
      <c r="F26" s="64">
        <f>+E26/E18</f>
        <v>-3.2873181971940217E-2</v>
      </c>
      <c r="G26" s="62"/>
      <c r="H26" s="77">
        <f>+H23-H18</f>
        <v>-45942150.153298378</v>
      </c>
      <c r="I26" s="23">
        <f>+I23-I18</f>
        <v>-664064</v>
      </c>
      <c r="J26" s="76">
        <f>SUM(H26:I26)</f>
        <v>-46606214.153298378</v>
      </c>
      <c r="K26" s="64">
        <f>+J26/J18</f>
        <v>-5.2314913595771298E-2</v>
      </c>
    </row>
    <row r="27" spans="1:11" ht="15.75" thickBot="1" x14ac:dyDescent="0.3">
      <c r="A27" s="51"/>
      <c r="B27" s="65" t="s">
        <v>31</v>
      </c>
      <c r="C27" s="66">
        <f>C26-C25</f>
        <v>-51434626</v>
      </c>
      <c r="D27" s="67">
        <f>D26-D25</f>
        <v>-664064</v>
      </c>
      <c r="E27" s="68">
        <f>E26-E25</f>
        <v>-52098690</v>
      </c>
      <c r="F27" s="69"/>
      <c r="H27" s="66">
        <f>H26-H25</f>
        <v>-51434626</v>
      </c>
      <c r="I27" s="67">
        <f>I26-I25</f>
        <v>-664064</v>
      </c>
      <c r="J27" s="68">
        <f>J26-J25</f>
        <v>-52098690</v>
      </c>
      <c r="K27" s="69"/>
    </row>
    <row r="28" spans="1:11" x14ac:dyDescent="0.25">
      <c r="B28" s="7"/>
      <c r="H28" s="70"/>
      <c r="I28" s="70"/>
    </row>
  </sheetData>
  <mergeCells count="8">
    <mergeCell ref="A14:A15"/>
    <mergeCell ref="A21:A22"/>
    <mergeCell ref="C6:F6"/>
    <mergeCell ref="H6:K6"/>
    <mergeCell ref="C7:F7"/>
    <mergeCell ref="H7:K7"/>
    <mergeCell ref="C10:F10"/>
    <mergeCell ref="H10:K10"/>
  </mergeCells>
  <printOptions horizontalCentered="1"/>
  <pageMargins left="1" right="0.7" top="1" bottom="0.75" header="0.3" footer="0.3"/>
  <pageSetup scale="75" orientation="landscape" r:id="rId1"/>
  <headerFooter>
    <oddFooter>&amp;CREVISED AUGUST 08, 2017</oddFooter>
  </headerFooter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2017-08-08T21:52:42+00:00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B63194BD-9C9F-429E-B199-F372D80F54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6A127E-262B-4813-A0B6-3C99254A9542}"/>
</file>

<file path=customXml/itemProps3.xml><?xml version="1.0" encoding="utf-8"?>
<ds:datastoreItem xmlns:ds="http://schemas.openxmlformats.org/officeDocument/2006/customXml" ds:itemID="{B07E6264-9879-4E5C-A1E3-4E7DCD25084D}">
  <ds:schemaRefs>
    <ds:schemaRef ds:uri="http://purl.org/dc/terms/"/>
    <ds:schemaRef ds:uri="24f70c62-691b-492e-ba59-9d389529a97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078CF8C-A5D7-496C-A3EA-40149F1B9D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MCC-13r</vt:lpstr>
      <vt:lpstr>'EXHIBIT MCC-13r'!Print_Titles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REVISED MCC-13r</dc:title>
  <dc:creator>Melissa Cheesman</dc:creator>
  <dc:description/>
  <cp:lastModifiedBy>Melissa Cheesman</cp:lastModifiedBy>
  <cp:lastPrinted>2017-08-07T19:03:02Z</cp:lastPrinted>
  <dcterms:created xsi:type="dcterms:W3CDTF">2017-07-28T18:31:33Z</dcterms:created>
  <dcterms:modified xsi:type="dcterms:W3CDTF">2017-08-07T19:03:06Z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