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712" tabRatio="603" activeTab="1"/>
  </bookViews>
  <sheets>
    <sheet name="2009" sheetId="1" r:id="rId1"/>
    <sheet name="GL Balances" sheetId="2" r:id="rId2"/>
  </sheets>
  <definedNames>
    <definedName name="_xlnm.Print_Area" localSheetId="0">'2009'!$A$2:$P$75</definedName>
    <definedName name="Revenue_Run_Customers">#REF!</definedName>
    <definedName name="Revenue_Run_Therms">#REF!</definedName>
    <definedName name="TableName">"Dummy"</definedName>
    <definedName name="WC_Unb_Calc">#REF!</definedName>
  </definedNames>
  <calcPr calcMode="manual" fullCalcOnLoad="1"/>
</workbook>
</file>

<file path=xl/sharedStrings.xml><?xml version="1.0" encoding="utf-8"?>
<sst xmlns="http://schemas.openxmlformats.org/spreadsheetml/2006/main" count="177" uniqueCount="99">
  <si>
    <t>AVISTA UTILITIES</t>
  </si>
  <si>
    <t>Schedule 101 Billed Therms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</si>
  <si>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</si>
  <si>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</si>
  <si>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</si>
  <si>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</si>
  <si>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</si>
  <si>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</si>
  <si>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</si>
  <si>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</si>
  <si>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</si>
  <si>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</si>
  <si>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</si>
  <si>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</si>
  <si>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Deduct Prior Month Unbilled Therms</t>
  </si>
  <si>
    <t>Add Current Month Unbilled Therms</t>
  </si>
  <si>
    <t>Normal DDH</t>
  </si>
  <si>
    <t>Actual DDH</t>
  </si>
  <si>
    <t>01</t>
  </si>
  <si>
    <t>21</t>
  </si>
  <si>
    <t>Unbilled DDH</t>
  </si>
  <si>
    <t>Unbilled Factor</t>
  </si>
  <si>
    <t>Res 101</t>
  </si>
  <si>
    <t>Com 101</t>
  </si>
  <si>
    <t>Ind 101</t>
  </si>
  <si>
    <t>Add Weather Adjustment</t>
  </si>
  <si>
    <t>Schedule 101</t>
  </si>
  <si>
    <t>Weather Normalization</t>
  </si>
  <si>
    <t>Total</t>
  </si>
  <si>
    <t>Degree Day Adjustment</t>
  </si>
  <si>
    <t>31</t>
  </si>
  <si>
    <t>80</t>
  </si>
  <si>
    <t>Washington - Gas</t>
  </si>
  <si>
    <t>Sch. 101</t>
  </si>
  <si>
    <t xml:space="preserve">  Total 101</t>
  </si>
  <si>
    <t xml:space="preserve">   Total</t>
  </si>
  <si>
    <t>Monthly Unbilled Calculation</t>
  </si>
  <si>
    <t>Weather Adj Calendar Therms</t>
  </si>
  <si>
    <t xml:space="preserve">   Weather Adj Calendar Therms</t>
  </si>
  <si>
    <t xml:space="preserve">      Therm Difference</t>
  </si>
  <si>
    <t>Use/DD/Cust(1)</t>
  </si>
  <si>
    <t>Less Test Year Therms</t>
  </si>
  <si>
    <t>Deduct New Customer Usage(1)</t>
  </si>
  <si>
    <t>Approved Decoupling Mechanism</t>
  </si>
  <si>
    <t>Adjusted for Actual New Customer Usage</t>
  </si>
  <si>
    <t xml:space="preserve">         Revenue Excess (Shortfall)</t>
  </si>
  <si>
    <t>90% Limitation</t>
  </si>
  <si>
    <t xml:space="preserve">Deferred Revenue Account Entry </t>
  </si>
  <si>
    <t>407328 or (407428)</t>
  </si>
  <si>
    <t>Period to Date</t>
  </si>
  <si>
    <r>
      <t xml:space="preserve">      Times Current Margin Rate per Therm </t>
    </r>
    <r>
      <rPr>
        <b/>
        <i/>
        <sz val="10"/>
        <rFont val="Arial"/>
        <family val="2"/>
      </rPr>
      <t>(2)</t>
    </r>
  </si>
  <si>
    <t>Monthly</t>
  </si>
  <si>
    <t>06 Baseld(1)</t>
  </si>
  <si>
    <t>Revenue Run Customers (Meters Billed)</t>
  </si>
  <si>
    <t>Class</t>
  </si>
  <si>
    <t>2006 Total</t>
  </si>
  <si>
    <t>Residential 101</t>
  </si>
  <si>
    <t>Commercial 101</t>
  </si>
  <si>
    <t>Industrial 101</t>
  </si>
  <si>
    <t>Interdepartmental 101</t>
  </si>
  <si>
    <t>2006 Test Year</t>
  </si>
  <si>
    <t>2008/2009 with 2008 compared to 2006 Test Year</t>
  </si>
  <si>
    <t>3rd Year Pilot Period July 2008 - June 2009</t>
  </si>
  <si>
    <t>12 Months Ended June 2009 Actual</t>
  </si>
  <si>
    <t>(2) Margin Rate per Therm from UG-070805 is exclusive of incremental revenue related cost items.</t>
  </si>
  <si>
    <t xml:space="preserve">(1) Per monthly reports - current month usage for new services opened since that month of the 2006 test year </t>
  </si>
  <si>
    <t>Ferc Acct:186328</t>
  </si>
  <si>
    <t xml:space="preserve">Ferc Acct Desc:REG ASSET-DECOUPLING DEFERRED </t>
  </si>
  <si>
    <t>Service:GD</t>
  </si>
  <si>
    <t>Jurisdiction:WA</t>
  </si>
  <si>
    <t>Accounting Period</t>
  </si>
  <si>
    <t>Beginning Balance</t>
  </si>
  <si>
    <t>Monthly Activity</t>
  </si>
  <si>
    <t>Ending Balance</t>
  </si>
  <si>
    <t>Ferc Acct:182328</t>
  </si>
  <si>
    <t>Ferc Acct Desc:REG ASSET- DECOUPLING SURCHARG</t>
  </si>
  <si>
    <t>Ferc Acct:182329</t>
  </si>
  <si>
    <t>Ferc Acct Desc:REG ASSET- DECOUPLING PRIOR YE</t>
  </si>
  <si>
    <t>Ferc Acct:283328</t>
  </si>
  <si>
    <t>Ferc Acct Desc:ADFIT DECOUPLING DEFERRED REV</t>
  </si>
  <si>
    <t>Ferc Acct:407428</t>
  </si>
  <si>
    <t>Ferc Acct Desc:REG CREDIT DECOUPLING DEF REV</t>
  </si>
  <si>
    <t>Ferc Acct:407328</t>
  </si>
  <si>
    <t>Ferc Acct Desc:REG DEBIT DECOUPLING DEF REV</t>
  </si>
  <si>
    <t>Ferc Acct:407329</t>
  </si>
  <si>
    <t>Ferc Acct Desc:REG DEBIT AMT DECOUPLING SURCH</t>
  </si>
  <si>
    <t>Income Statement Accounts</t>
  </si>
  <si>
    <t>Balance Sheet Accounts</t>
  </si>
  <si>
    <t>GL Account Balance  Accounting Period : '200810, 200811, 200812'</t>
  </si>
  <si>
    <t>200810</t>
  </si>
  <si>
    <t>200811</t>
  </si>
  <si>
    <t>200812</t>
  </si>
  <si>
    <t>Sum: 626,026.00</t>
  </si>
  <si>
    <t>Sum: 467,329.76</t>
  </si>
  <si>
    <t>Sum: -678,013.00</t>
  </si>
  <si>
    <t>Sum: -145,369.97</t>
  </si>
  <si>
    <t>Sum: -626,026.00</t>
  </si>
  <si>
    <t>Sum: 0.00</t>
  </si>
  <si>
    <t>Sum: 215,458.75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</si>
</sst>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00_);_(* \(#,##0.00000\);_(* &quot;-&quot;?????_);_(@_)"/>
    <numFmt numFmtId="169" formatCode="&quot;$&quot;#,##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_);_(* \(#,##0.0\);_(* &quot;-&quot;?_);_(@_)"/>
    <numFmt numFmtId="176" formatCode="mmm/yyyy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0.0%"/>
    <numFmt numFmtId="181" formatCode="#,###,###,##0"/>
    <numFmt numFmtId="182" formatCode="#,###,###,###,##0"/>
    <numFmt numFmtId="183" formatCode="0.000%"/>
    <numFmt numFmtId="184" formatCode="0.0000%"/>
    <numFmt numFmtId="185" formatCode="_(* #,##0.0000_);_(* \(#,##0.0000\);_(* &quot;-&quot;????_);_(@_)"/>
    <numFmt numFmtId="186" formatCode="0.00000000"/>
    <numFmt numFmtId="187" formatCode="0.0000000"/>
    <numFmt numFmtId="188" formatCode="&quot;$&quot;#,##0.00000_);\(&quot;$&quot;#,##0.00000\)"/>
    <numFmt numFmtId="189" formatCode="#,##0.00000_);\(#,##0.00000\)"/>
    <numFmt numFmtId="190" formatCode="&quot;$&quot;#,##0.0_);\(&quot;$&quot;#,##0.0\)"/>
    <numFmt numFmtId="191" formatCode="&quot;$&quot;#,##0.00000"/>
    <numFmt numFmtId="192" formatCode="_(* #,##0.000_);_(* \(#,##0.000\);_(* &quot;-&quot;???_);_(@_)"/>
    <numFmt numFmtId="193" formatCode="#,##0,;\-#,##0,"/>
    <numFmt numFmtId="194" formatCode="&quot;Sum: &quot;###,###,##0.00;&quot;Sum: &quot;\-###,###,##0.00"/>
    <numFmt numFmtId="195" formatCode="###,###,##0.00"/>
    <numFmt numFmtId="196" formatCode="#,###,###,##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7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15" applyNumberFormat="1" applyAlignment="1">
      <alignment/>
    </xf>
    <xf numFmtId="167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7" fontId="0" fillId="0" borderId="1" xfId="15" applyNumberFormat="1" applyBorder="1" applyAlignment="1">
      <alignment/>
    </xf>
    <xf numFmtId="167" fontId="0" fillId="0" borderId="0" xfId="15" applyNumberFormat="1" applyBorder="1" applyAlignment="1">
      <alignment/>
    </xf>
    <xf numFmtId="10" fontId="0" fillId="0" borderId="0" xfId="20" applyNumberFormat="1" applyBorder="1" applyAlignment="1">
      <alignment/>
    </xf>
    <xf numFmtId="10" fontId="0" fillId="0" borderId="0" xfId="20" applyNumberFormat="1" applyAlignment="1">
      <alignment/>
    </xf>
    <xf numFmtId="10" fontId="0" fillId="0" borderId="0" xfId="20" applyNumberFormat="1" applyFont="1" applyAlignment="1">
      <alignment/>
    </xf>
    <xf numFmtId="167" fontId="0" fillId="0" borderId="0" xfId="15" applyNumberFormat="1" applyFont="1" applyFill="1" applyAlignment="1">
      <alignment/>
    </xf>
    <xf numFmtId="167" fontId="4" fillId="0" borderId="0" xfId="15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17" fontId="5" fillId="0" borderId="0" xfId="0" applyNumberFormat="1" applyFont="1" applyAlignment="1">
      <alignment horizontal="right"/>
    </xf>
    <xf numFmtId="10" fontId="0" fillId="0" borderId="0" xfId="20" applyNumberFormat="1" applyFill="1" applyBorder="1" applyAlignment="1">
      <alignment/>
    </xf>
    <xf numFmtId="0" fontId="6" fillId="0" borderId="0" xfId="0" applyFont="1" applyAlignment="1">
      <alignment horizontal="center"/>
    </xf>
    <xf numFmtId="17" fontId="5" fillId="0" borderId="0" xfId="0" applyNumberFormat="1" applyFont="1" applyAlignment="1">
      <alignment/>
    </xf>
    <xf numFmtId="0" fontId="7" fillId="0" borderId="0" xfId="0" applyFont="1" applyAlignment="1">
      <alignment/>
    </xf>
    <xf numFmtId="9" fontId="0" fillId="0" borderId="0" xfId="20" applyFont="1" applyAlignment="1">
      <alignment/>
    </xf>
    <xf numFmtId="5" fontId="0" fillId="0" borderId="0" xfId="17" applyNumberFormat="1" applyFont="1" applyAlignment="1">
      <alignment/>
    </xf>
    <xf numFmtId="0" fontId="0" fillId="0" borderId="0" xfId="0" applyFont="1" applyAlignment="1">
      <alignment horizontal="right"/>
    </xf>
    <xf numFmtId="5" fontId="1" fillId="0" borderId="0" xfId="17" applyNumberFormat="1" applyFont="1" applyAlignment="1">
      <alignment/>
    </xf>
    <xf numFmtId="5" fontId="1" fillId="0" borderId="0" xfId="17" applyNumberFormat="1" applyFont="1" applyBorder="1" applyAlignment="1">
      <alignment/>
    </xf>
    <xf numFmtId="167" fontId="1" fillId="0" borderId="0" xfId="15" applyNumberFormat="1" applyFont="1" applyAlignment="1">
      <alignment/>
    </xf>
    <xf numFmtId="167" fontId="1" fillId="0" borderId="0" xfId="0" applyNumberFormat="1" applyFont="1" applyAlignment="1">
      <alignment/>
    </xf>
    <xf numFmtId="5" fontId="1" fillId="0" borderId="0" xfId="17" applyNumberFormat="1" applyFont="1" applyFill="1" applyAlignment="1">
      <alignment/>
    </xf>
    <xf numFmtId="166" fontId="0" fillId="2" borderId="0" xfId="15" applyNumberFormat="1" applyFill="1" applyBorder="1" applyAlignment="1">
      <alignment/>
    </xf>
    <xf numFmtId="10" fontId="0" fillId="2" borderId="0" xfId="20" applyNumberFormat="1" applyFill="1" applyBorder="1" applyAlignment="1">
      <alignment/>
    </xf>
    <xf numFmtId="0" fontId="0" fillId="0" borderId="0" xfId="0" applyAlignment="1">
      <alignment horizontal="center"/>
    </xf>
    <xf numFmtId="5" fontId="0" fillId="0" borderId="0" xfId="17" applyNumberFormat="1" applyFont="1" applyBorder="1" applyAlignment="1">
      <alignment/>
    </xf>
    <xf numFmtId="167" fontId="0" fillId="0" borderId="0" xfId="15" applyNumberFormat="1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10" fontId="0" fillId="0" borderId="0" xfId="20" applyNumberFormat="1" applyFont="1" applyBorder="1" applyAlignment="1">
      <alignment/>
    </xf>
    <xf numFmtId="172" fontId="0" fillId="0" borderId="0" xfId="0" applyNumberFormat="1" applyBorder="1" applyAlignment="1">
      <alignment/>
    </xf>
    <xf numFmtId="166" fontId="0" fillId="0" borderId="0" xfId="15" applyNumberFormat="1" applyFill="1" applyBorder="1" applyAlignment="1">
      <alignment/>
    </xf>
    <xf numFmtId="5" fontId="0" fillId="0" borderId="0" xfId="17" applyNumberFormat="1" applyFont="1" applyFill="1" applyAlignment="1">
      <alignment/>
    </xf>
    <xf numFmtId="167" fontId="0" fillId="0" borderId="0" xfId="0" applyNumberFormat="1" applyFont="1" applyFill="1" applyBorder="1" applyAlignment="1">
      <alignment/>
    </xf>
    <xf numFmtId="167" fontId="4" fillId="2" borderId="0" xfId="0" applyNumberFormat="1" applyFont="1" applyFill="1" applyAlignment="1">
      <alignment/>
    </xf>
    <xf numFmtId="0" fontId="0" fillId="0" borderId="0" xfId="19">
      <alignment/>
      <protection/>
    </xf>
    <xf numFmtId="0" fontId="2" fillId="3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center"/>
    </xf>
    <xf numFmtId="196" fontId="2" fillId="5" borderId="0" xfId="0" applyNumberFormat="1" applyFont="1" applyFill="1" applyBorder="1" applyAlignment="1">
      <alignment horizontal="right" vertical="center"/>
    </xf>
    <xf numFmtId="195" fontId="2" fillId="5" borderId="0" xfId="0" applyNumberFormat="1" applyFont="1" applyFill="1" applyBorder="1" applyAlignment="1">
      <alignment horizontal="right" vertical="center"/>
    </xf>
    <xf numFmtId="0" fontId="8" fillId="6" borderId="0" xfId="0" applyFont="1" applyFill="1" applyBorder="1" applyAlignment="1">
      <alignment horizontal="left" vertical="top"/>
    </xf>
    <xf numFmtId="196" fontId="8" fillId="6" borderId="0" xfId="0" applyNumberFormat="1" applyFont="1" applyFill="1" applyBorder="1" applyAlignment="1">
      <alignment horizontal="left" vertical="top"/>
    </xf>
    <xf numFmtId="195" fontId="8" fillId="6" borderId="0" xfId="0" applyNumberFormat="1" applyFont="1" applyFill="1" applyBorder="1" applyAlignment="1">
      <alignment horizontal="left" vertical="top"/>
    </xf>
    <xf numFmtId="0" fontId="0" fillId="0" borderId="0" xfId="19" applyBorder="1">
      <alignment/>
      <protection/>
    </xf>
    <xf numFmtId="167" fontId="9" fillId="0" borderId="0" xfId="15" applyNumberFormat="1" applyFont="1" applyFill="1" applyAlignment="1">
      <alignment/>
    </xf>
    <xf numFmtId="167" fontId="9" fillId="0" borderId="0" xfId="0" applyNumberFormat="1" applyFont="1" applyFill="1" applyAlignment="1">
      <alignment/>
    </xf>
    <xf numFmtId="166" fontId="9" fillId="0" borderId="0" xfId="15" applyNumberFormat="1" applyFont="1" applyFill="1" applyBorder="1" applyAlignment="1">
      <alignment/>
    </xf>
    <xf numFmtId="10" fontId="9" fillId="0" borderId="0" xfId="20" applyNumberFormat="1" applyFont="1" applyFill="1" applyBorder="1" applyAlignment="1">
      <alignment/>
    </xf>
    <xf numFmtId="167" fontId="9" fillId="0" borderId="0" xfId="0" applyNumberFormat="1" applyFont="1" applyAlignment="1">
      <alignment/>
    </xf>
    <xf numFmtId="0" fontId="2" fillId="3" borderId="0" xfId="0" applyFont="1" applyFill="1" applyBorder="1" applyAlignment="1">
      <alignment horizontal="right" vertical="center" wrapText="1"/>
    </xf>
    <xf numFmtId="0" fontId="1" fillId="0" borderId="0" xfId="19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ecoupling GL_Account Monthly Balances Q3 0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FFFF"/>
      <rgbColor rgb="00CCCCCC"/>
      <rgbColor rgb="00CCFFCC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9"/>
  <sheetViews>
    <sheetView tabSelected="1" workbookViewId="0" topLeftCell="A1">
      <pane xSplit="4416" topLeftCell="A1" activePane="topRight" state="split"/>
      <selection pane="topLeft" activeCell="A3" sqref="A3"/>
      <selection pane="topRight" activeCell="A3" sqref="A3"/>
    </sheetView>
  </sheetViews>
  <sheetFormatPr defaultColWidth="9.140625" defaultRowHeight="12.75"/>
  <cols>
    <col min="1" max="1" width="10.00390625" style="2" customWidth="1"/>
    <col min="2" max="2" width="18.421875" style="2" customWidth="1"/>
    <col min="3" max="3" width="9.57421875" style="2" customWidth="1"/>
    <col min="4" max="4" width="13.57421875" style="2" customWidth="1"/>
    <col min="5" max="5" width="12.7109375" style="2" customWidth="1"/>
    <col min="6" max="6" width="13.00390625" style="2" customWidth="1"/>
    <col min="7" max="8" width="13.00390625" style="2" bestFit="1" customWidth="1"/>
    <col min="9" max="9" width="13.7109375" style="2" customWidth="1"/>
    <col min="10" max="10" width="13.421875" style="2" bestFit="1" customWidth="1"/>
    <col min="11" max="11" width="13.00390625" style="2" bestFit="1" customWidth="1"/>
    <col min="12" max="12" width="12.8515625" style="2" bestFit="1" customWidth="1"/>
    <col min="13" max="13" width="13.00390625" style="2" customWidth="1"/>
    <col min="14" max="14" width="12.28125" style="2" customWidth="1"/>
    <col min="15" max="15" width="12.57421875" style="2" customWidth="1"/>
    <col min="16" max="16" width="13.57421875" style="2" customWidth="1"/>
    <col min="17" max="17" width="14.00390625" style="2" bestFit="1" customWidth="1"/>
    <col min="18" max="18" width="10.28125" style="2" bestFit="1" customWidth="1"/>
    <col min="19" max="16384" width="9.140625" style="2" customWidth="1"/>
  </cols>
  <sheetData>
    <row r="2" ht="12.75">
      <c r="A2" s="5" t="s">
        <v>0</v>
      </c>
    </row>
    <row r="3" ht="12.75">
      <c r="A3" s="5" t="s">
        <v>32</v>
      </c>
    </row>
    <row r="4" ht="12.75">
      <c r="A4" s="5" t="s">
        <v>43</v>
      </c>
    </row>
    <row r="5" ht="12.75">
      <c r="A5" s="5" t="s">
        <v>61</v>
      </c>
    </row>
    <row r="6" ht="12.75">
      <c r="A6" s="5" t="s">
        <v>44</v>
      </c>
    </row>
    <row r="7" spans="1:10" ht="12.75">
      <c r="A7" s="5" t="s">
        <v>62</v>
      </c>
      <c r="J7" s="5"/>
    </row>
    <row r="8" spans="4:16" ht="12.75">
      <c r="D8" s="10">
        <v>2008</v>
      </c>
      <c r="E8" s="10">
        <v>2008</v>
      </c>
      <c r="F8" s="10">
        <v>2008</v>
      </c>
      <c r="G8" s="10">
        <v>2008</v>
      </c>
      <c r="H8" s="10">
        <v>2008</v>
      </c>
      <c r="I8" s="10">
        <v>2008</v>
      </c>
      <c r="J8" s="10">
        <v>2009</v>
      </c>
      <c r="K8" s="10">
        <v>2009</v>
      </c>
      <c r="L8" s="10">
        <v>2009</v>
      </c>
      <c r="M8" s="10">
        <v>2009</v>
      </c>
      <c r="N8" s="10">
        <v>2009</v>
      </c>
      <c r="O8" s="10">
        <v>2009</v>
      </c>
      <c r="P8" s="5" t="s">
        <v>49</v>
      </c>
    </row>
    <row r="9" spans="4:16" ht="12.75">
      <c r="D9" s="25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25" t="s">
        <v>2</v>
      </c>
      <c r="K9" s="25" t="s">
        <v>3</v>
      </c>
      <c r="L9" s="25" t="s">
        <v>4</v>
      </c>
      <c r="M9" s="25" t="s">
        <v>5</v>
      </c>
      <c r="N9" s="25" t="s">
        <v>6</v>
      </c>
      <c r="O9" s="25" t="s">
        <v>7</v>
      </c>
      <c r="P9" s="25" t="s">
        <v>28</v>
      </c>
    </row>
    <row r="10" spans="1:2" ht="12.75">
      <c r="A10" s="5" t="s">
        <v>63</v>
      </c>
      <c r="B10" s="5"/>
    </row>
    <row r="11" spans="1:7" ht="12.75">
      <c r="A11" s="20" t="s">
        <v>26</v>
      </c>
      <c r="D11" s="1"/>
      <c r="E11" s="1"/>
      <c r="F11" s="1"/>
      <c r="G11" s="17"/>
    </row>
    <row r="12" spans="1:17" ht="12.75">
      <c r="A12" s="2" t="s">
        <v>1</v>
      </c>
      <c r="D12" s="65">
        <v>2763613</v>
      </c>
      <c r="E12" s="65">
        <v>2223233</v>
      </c>
      <c r="F12" s="65">
        <v>2487966</v>
      </c>
      <c r="G12" s="65">
        <v>3933329</v>
      </c>
      <c r="H12" s="65">
        <v>8603159</v>
      </c>
      <c r="I12" s="65">
        <v>15345278</v>
      </c>
      <c r="J12" s="18"/>
      <c r="K12" s="18"/>
      <c r="L12" s="18"/>
      <c r="M12" s="18"/>
      <c r="N12" s="18"/>
      <c r="O12" s="18"/>
      <c r="P12" s="3">
        <f>SUM(D12:O12)</f>
        <v>35356578</v>
      </c>
      <c r="Q12" s="3"/>
    </row>
    <row r="13" spans="1:17" ht="12.75">
      <c r="A13" s="27" t="s">
        <v>42</v>
      </c>
      <c r="D13" s="65">
        <v>-82104</v>
      </c>
      <c r="E13" s="65">
        <v>-66736</v>
      </c>
      <c r="F13" s="65">
        <v>-78849</v>
      </c>
      <c r="G13" s="65">
        <v>-127362</v>
      </c>
      <c r="H13" s="65">
        <v>-276318</v>
      </c>
      <c r="I13" s="65">
        <v>-599812</v>
      </c>
      <c r="J13" s="18"/>
      <c r="K13" s="18"/>
      <c r="L13" s="18"/>
      <c r="M13" s="18"/>
      <c r="N13" s="18"/>
      <c r="O13" s="18"/>
      <c r="P13" s="3">
        <f>SUM(D13:O13)</f>
        <v>-1231181</v>
      </c>
      <c r="Q13" s="3"/>
    </row>
    <row r="14" spans="1:17" ht="12.75">
      <c r="A14" s="2" t="s">
        <v>14</v>
      </c>
      <c r="D14" s="1">
        <f>-D66</f>
        <v>-1731459</v>
      </c>
      <c r="E14" s="1">
        <f aca="true" t="shared" si="0" ref="E14:O14">-E66</f>
        <v>-1267630</v>
      </c>
      <c r="F14" s="1">
        <f t="shared" si="0"/>
        <v>-1309729</v>
      </c>
      <c r="G14" s="1">
        <f t="shared" si="0"/>
        <v>-1930178</v>
      </c>
      <c r="H14" s="1">
        <f t="shared" si="0"/>
        <v>-6206433</v>
      </c>
      <c r="I14" s="1">
        <f t="shared" si="0"/>
        <v>-9576840</v>
      </c>
      <c r="J14" s="1">
        <f t="shared" si="0"/>
        <v>-16255704</v>
      </c>
      <c r="K14" s="1">
        <f t="shared" si="0"/>
        <v>0</v>
      </c>
      <c r="L14" s="1">
        <f t="shared" si="0"/>
        <v>0</v>
      </c>
      <c r="M14" s="1">
        <f t="shared" si="0"/>
        <v>0</v>
      </c>
      <c r="N14" s="1">
        <f t="shared" si="0"/>
        <v>0</v>
      </c>
      <c r="O14" s="1">
        <f t="shared" si="0"/>
        <v>0</v>
      </c>
      <c r="P14" s="3">
        <f>SUM(D14:O14)</f>
        <v>-38277973</v>
      </c>
      <c r="Q14" s="3"/>
    </row>
    <row r="15" spans="1:17" ht="12.75">
      <c r="A15" s="2" t="s">
        <v>15</v>
      </c>
      <c r="D15" s="1">
        <f>E66</f>
        <v>1267630</v>
      </c>
      <c r="E15" s="1">
        <f aca="true" t="shared" si="1" ref="E15:O15">F66</f>
        <v>1309729</v>
      </c>
      <c r="F15" s="1">
        <f t="shared" si="1"/>
        <v>1930178</v>
      </c>
      <c r="G15" s="1">
        <f t="shared" si="1"/>
        <v>6206433</v>
      </c>
      <c r="H15" s="1">
        <f t="shared" si="1"/>
        <v>9576840</v>
      </c>
      <c r="I15" s="1">
        <f t="shared" si="1"/>
        <v>16255704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>
        <f t="shared" si="1"/>
        <v>0</v>
      </c>
      <c r="P15" s="3">
        <f>SUM(D15:O15)</f>
        <v>36546514</v>
      </c>
      <c r="Q15" s="1"/>
    </row>
    <row r="16" spans="1:17" ht="12.75">
      <c r="A16" s="2" t="s">
        <v>25</v>
      </c>
      <c r="D16" s="1">
        <f>D50</f>
        <v>0</v>
      </c>
      <c r="E16" s="1">
        <f aca="true" t="shared" si="2" ref="E16:O16">E50</f>
        <v>0</v>
      </c>
      <c r="F16" s="1">
        <f t="shared" si="2"/>
        <v>0</v>
      </c>
      <c r="G16" s="1">
        <f t="shared" si="2"/>
        <v>331716</v>
      </c>
      <c r="H16" s="1">
        <f t="shared" si="2"/>
        <v>1494158</v>
      </c>
      <c r="I16" s="1">
        <f t="shared" si="2"/>
        <v>-2505968</v>
      </c>
      <c r="J16" s="1">
        <f t="shared" si="2"/>
        <v>0</v>
      </c>
      <c r="K16" s="1">
        <f t="shared" si="2"/>
        <v>0</v>
      </c>
      <c r="L16" s="1">
        <f t="shared" si="2"/>
        <v>0</v>
      </c>
      <c r="M16" s="1">
        <f t="shared" si="2"/>
        <v>0</v>
      </c>
      <c r="N16" s="1">
        <f t="shared" si="2"/>
        <v>0</v>
      </c>
      <c r="O16" s="1">
        <f t="shared" si="2"/>
        <v>0</v>
      </c>
      <c r="P16" s="3">
        <f>SUM(D16:O16)</f>
        <v>-680094</v>
      </c>
      <c r="Q16" s="1"/>
    </row>
    <row r="17" spans="1:17" ht="12.75">
      <c r="A17" s="2" t="s">
        <v>38</v>
      </c>
      <c r="D17" s="4">
        <f aca="true" t="shared" si="3" ref="D17:P17">SUM(D12:D16)</f>
        <v>2217680</v>
      </c>
      <c r="E17" s="4">
        <f t="shared" si="3"/>
        <v>2198596</v>
      </c>
      <c r="F17" s="4">
        <f t="shared" si="3"/>
        <v>3029566</v>
      </c>
      <c r="G17" s="4">
        <f t="shared" si="3"/>
        <v>8413938</v>
      </c>
      <c r="H17" s="4">
        <f t="shared" si="3"/>
        <v>13191406</v>
      </c>
      <c r="I17" s="4">
        <f t="shared" si="3"/>
        <v>18918362</v>
      </c>
      <c r="J17" s="4">
        <f t="shared" si="3"/>
        <v>-16255704</v>
      </c>
      <c r="K17" s="4">
        <f t="shared" si="3"/>
        <v>0</v>
      </c>
      <c r="L17" s="4">
        <f t="shared" si="3"/>
        <v>0</v>
      </c>
      <c r="M17" s="4">
        <f t="shared" si="3"/>
        <v>0</v>
      </c>
      <c r="N17" s="4">
        <f t="shared" si="3"/>
        <v>0</v>
      </c>
      <c r="O17" s="4">
        <f t="shared" si="3"/>
        <v>0</v>
      </c>
      <c r="P17" s="4">
        <f t="shared" si="3"/>
        <v>31713844</v>
      </c>
      <c r="Q17" s="1"/>
    </row>
    <row r="18" spans="4:17" ht="12.7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"/>
    </row>
    <row r="19" spans="1:17" ht="12.75">
      <c r="A19" s="2" t="s">
        <v>37</v>
      </c>
      <c r="D19" s="6">
        <f aca="true" t="shared" si="4" ref="D19:O19">D17</f>
        <v>2217680</v>
      </c>
      <c r="E19" s="6">
        <f t="shared" si="4"/>
        <v>2198596</v>
      </c>
      <c r="F19" s="6">
        <f t="shared" si="4"/>
        <v>3029566</v>
      </c>
      <c r="G19" s="6">
        <f t="shared" si="4"/>
        <v>8413938</v>
      </c>
      <c r="H19" s="6">
        <f t="shared" si="4"/>
        <v>13191406</v>
      </c>
      <c r="I19" s="6">
        <f t="shared" si="4"/>
        <v>18918362</v>
      </c>
      <c r="J19" s="6">
        <f t="shared" si="4"/>
        <v>-16255704</v>
      </c>
      <c r="K19" s="6">
        <f t="shared" si="4"/>
        <v>0</v>
      </c>
      <c r="L19" s="6">
        <f t="shared" si="4"/>
        <v>0</v>
      </c>
      <c r="M19" s="6">
        <f t="shared" si="4"/>
        <v>0</v>
      </c>
      <c r="N19" s="6">
        <f t="shared" si="4"/>
        <v>0</v>
      </c>
      <c r="O19" s="6">
        <f t="shared" si="4"/>
        <v>0</v>
      </c>
      <c r="P19" s="3">
        <f>SUM(D19:O19)</f>
        <v>31713844</v>
      </c>
      <c r="Q19" s="1"/>
    </row>
    <row r="20" spans="1:16" ht="12.75">
      <c r="A20" t="s">
        <v>41</v>
      </c>
      <c r="B20"/>
      <c r="C20"/>
      <c r="D20" s="7">
        <v>1983193</v>
      </c>
      <c r="E20" s="7">
        <v>2049321</v>
      </c>
      <c r="F20" s="7">
        <v>3228950</v>
      </c>
      <c r="G20" s="7">
        <v>8830784</v>
      </c>
      <c r="H20" s="7">
        <v>14228112</v>
      </c>
      <c r="I20" s="7">
        <v>20663191</v>
      </c>
      <c r="J20" s="7"/>
      <c r="K20" s="7"/>
      <c r="L20" s="7"/>
      <c r="M20" s="7"/>
      <c r="N20" s="7"/>
      <c r="O20" s="7"/>
      <c r="P20" s="3">
        <f>SUM(D20:O20)</f>
        <v>50983551</v>
      </c>
    </row>
    <row r="21" spans="1:16" ht="12.75">
      <c r="A21" s="2" t="s">
        <v>39</v>
      </c>
      <c r="C21"/>
      <c r="D21" s="9">
        <f aca="true" t="shared" si="5" ref="D21:I21">D19-D20</f>
        <v>234487</v>
      </c>
      <c r="E21" s="9">
        <f t="shared" si="5"/>
        <v>149275</v>
      </c>
      <c r="F21" s="9">
        <f t="shared" si="5"/>
        <v>-199384</v>
      </c>
      <c r="G21" s="9">
        <f t="shared" si="5"/>
        <v>-416846</v>
      </c>
      <c r="H21" s="9">
        <f t="shared" si="5"/>
        <v>-1036706</v>
      </c>
      <c r="I21" s="9">
        <f t="shared" si="5"/>
        <v>-1744829</v>
      </c>
      <c r="J21" s="9"/>
      <c r="K21" s="9"/>
      <c r="L21" s="9"/>
      <c r="M21" s="9"/>
      <c r="N21" s="9"/>
      <c r="O21" s="9"/>
      <c r="P21" s="3">
        <f>SUM(D21:O21)</f>
        <v>-3014003</v>
      </c>
    </row>
    <row r="22" spans="1:16" ht="12.75">
      <c r="A22" s="2" t="s">
        <v>50</v>
      </c>
      <c r="C22"/>
      <c r="D22" s="19">
        <v>0.21748</v>
      </c>
      <c r="E22" s="19">
        <v>0.21748</v>
      </c>
      <c r="F22" s="19">
        <v>0.21748</v>
      </c>
      <c r="G22" s="19">
        <v>0.21748</v>
      </c>
      <c r="H22" s="19">
        <v>0.21748</v>
      </c>
      <c r="I22" s="19">
        <v>0.21748</v>
      </c>
      <c r="J22" s="19"/>
      <c r="K22" s="19"/>
      <c r="L22" s="19"/>
      <c r="M22" s="19"/>
      <c r="N22" s="19"/>
      <c r="O22" s="19"/>
      <c r="P22"/>
    </row>
    <row r="23" spans="1:16" s="5" customFormat="1" ht="12.75">
      <c r="A23" s="5" t="s">
        <v>45</v>
      </c>
      <c r="D23" s="31">
        <f aca="true" t="shared" si="6" ref="D23:O23">D21*D22</f>
        <v>50996.23276</v>
      </c>
      <c r="E23" s="31">
        <f t="shared" si="6"/>
        <v>32464.327</v>
      </c>
      <c r="F23" s="35">
        <f t="shared" si="6"/>
        <v>-43362.03232</v>
      </c>
      <c r="G23" s="35">
        <f t="shared" si="6"/>
        <v>-90655.66808</v>
      </c>
      <c r="H23" s="35">
        <f t="shared" si="6"/>
        <v>-225462.82088</v>
      </c>
      <c r="I23" s="35">
        <f t="shared" si="6"/>
        <v>-379465.41092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51">
        <f t="shared" si="6"/>
        <v>0</v>
      </c>
      <c r="N23" s="29">
        <f t="shared" si="6"/>
        <v>0</v>
      </c>
      <c r="O23" s="51">
        <f t="shared" si="6"/>
        <v>0</v>
      </c>
      <c r="P23" s="29">
        <f>SUM(D23:O23)</f>
        <v>-655485.3724400001</v>
      </c>
    </row>
    <row r="24" spans="2:16" s="5" customFormat="1" ht="12.75">
      <c r="B24" s="30" t="s">
        <v>46</v>
      </c>
      <c r="C24" s="2"/>
      <c r="D24" s="28">
        <v>0.9</v>
      </c>
      <c r="E24" s="28">
        <v>0.9</v>
      </c>
      <c r="F24" s="28">
        <v>0.9</v>
      </c>
      <c r="G24" s="28">
        <v>0.9</v>
      </c>
      <c r="H24" s="28">
        <v>0.9</v>
      </c>
      <c r="I24" s="28">
        <v>0.9</v>
      </c>
      <c r="J24" s="28">
        <v>0.9</v>
      </c>
      <c r="K24" s="28">
        <v>0.9</v>
      </c>
      <c r="L24" s="28">
        <v>0.9</v>
      </c>
      <c r="M24" s="28">
        <v>0.9</v>
      </c>
      <c r="N24" s="28">
        <v>0.9</v>
      </c>
      <c r="O24" s="28">
        <v>0.9</v>
      </c>
      <c r="P24" s="31"/>
    </row>
    <row r="25" spans="1:16" ht="12.75">
      <c r="A25" s="5" t="s">
        <v>47</v>
      </c>
      <c r="D25" s="32">
        <f aca="true" t="shared" si="7" ref="D25:O25">D23*D24</f>
        <v>45896.609484</v>
      </c>
      <c r="E25" s="32">
        <f t="shared" si="7"/>
        <v>29217.8943</v>
      </c>
      <c r="F25" s="32">
        <f t="shared" si="7"/>
        <v>-39025.829088</v>
      </c>
      <c r="G25" s="32">
        <f t="shared" si="7"/>
        <v>-81590.101272</v>
      </c>
      <c r="H25" s="32">
        <f t="shared" si="7"/>
        <v>-202916.538792</v>
      </c>
      <c r="I25" s="32">
        <f t="shared" si="7"/>
        <v>-341518.869828</v>
      </c>
      <c r="J25" s="39">
        <f t="shared" si="7"/>
        <v>0</v>
      </c>
      <c r="K25" s="39">
        <f t="shared" si="7"/>
        <v>0</v>
      </c>
      <c r="L25" s="39">
        <f t="shared" si="7"/>
        <v>0</v>
      </c>
      <c r="M25" s="39">
        <f t="shared" si="7"/>
        <v>0</v>
      </c>
      <c r="N25" s="39">
        <f t="shared" si="7"/>
        <v>0</v>
      </c>
      <c r="O25" s="39">
        <f t="shared" si="7"/>
        <v>0</v>
      </c>
      <c r="P25" s="31">
        <f>SUM(D25:O25)</f>
        <v>-589936.835196</v>
      </c>
    </row>
    <row r="26" spans="1:16" ht="12.75">
      <c r="A26"/>
      <c r="B26" s="5" t="s">
        <v>48</v>
      </c>
      <c r="C26"/>
      <c r="D26" s="38"/>
      <c r="E26" s="38"/>
      <c r="F26" s="38"/>
      <c r="G26" s="1"/>
      <c r="H26" s="1"/>
      <c r="I26" s="1"/>
      <c r="J26" s="1"/>
      <c r="K26" s="1"/>
      <c r="L26" s="1"/>
      <c r="M26" s="1"/>
      <c r="N26" s="1"/>
      <c r="O26" s="1"/>
      <c r="P26" s="3"/>
    </row>
    <row r="27" spans="1:16" ht="12.75">
      <c r="A27" s="5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4:16" ht="12.7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</row>
    <row r="29" spans="1:16" ht="12.75">
      <c r="A29" s="5"/>
      <c r="D29" s="1"/>
      <c r="E29" s="1"/>
      <c r="F29" s="1"/>
      <c r="G29" s="40"/>
      <c r="H29" s="1"/>
      <c r="I29" s="1"/>
      <c r="J29" s="1"/>
      <c r="K29" s="1"/>
      <c r="L29" s="1"/>
      <c r="M29" s="1"/>
      <c r="N29" s="1"/>
      <c r="O29" s="1"/>
      <c r="P29" s="3"/>
    </row>
    <row r="30" spans="4:16" ht="12.7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</row>
    <row r="31" spans="1:16" ht="12.75">
      <c r="A31" s="27" t="s">
        <v>65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"/>
    </row>
    <row r="32" spans="1:16" ht="12.75">
      <c r="A32" s="27" t="s">
        <v>64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</row>
    <row r="33" spans="1:16" ht="12.75">
      <c r="A33" s="2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</row>
    <row r="34" spans="1:16" ht="12.75">
      <c r="A34" s="27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</row>
    <row r="35" spans="1:10" ht="12.75">
      <c r="A35" s="27" t="s">
        <v>60</v>
      </c>
      <c r="J35" s="3"/>
    </row>
    <row r="36" spans="1:16" ht="12.75">
      <c r="A36" s="20" t="s">
        <v>27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>
      <c r="A37"/>
      <c r="B37"/>
      <c r="C37"/>
      <c r="D37" s="23">
        <v>39630</v>
      </c>
      <c r="E37" s="23">
        <v>39661</v>
      </c>
      <c r="F37" s="23">
        <v>39692</v>
      </c>
      <c r="G37" s="23">
        <v>39722</v>
      </c>
      <c r="H37" s="23">
        <v>39753</v>
      </c>
      <c r="I37" s="23">
        <v>39783</v>
      </c>
      <c r="J37" s="23">
        <v>39814</v>
      </c>
      <c r="K37" s="23">
        <v>39845</v>
      </c>
      <c r="L37" s="23">
        <v>39873</v>
      </c>
      <c r="M37" s="23">
        <v>39904</v>
      </c>
      <c r="N37" s="23">
        <v>39934</v>
      </c>
      <c r="O37" s="23">
        <v>39965</v>
      </c>
      <c r="P37" s="22" t="s">
        <v>28</v>
      </c>
    </row>
    <row r="38" spans="1:16" ht="12.75">
      <c r="A38" s="2" t="s">
        <v>16</v>
      </c>
      <c r="D38" s="6">
        <v>44</v>
      </c>
      <c r="E38" s="6">
        <v>42</v>
      </c>
      <c r="F38" s="6">
        <v>196</v>
      </c>
      <c r="G38" s="6">
        <v>554</v>
      </c>
      <c r="H38" s="6">
        <v>897</v>
      </c>
      <c r="I38" s="6">
        <v>1168</v>
      </c>
      <c r="J38" s="6">
        <v>1169</v>
      </c>
      <c r="K38" s="6">
        <f>916+29</f>
        <v>945</v>
      </c>
      <c r="L38" s="6">
        <v>790</v>
      </c>
      <c r="M38" s="6">
        <v>557</v>
      </c>
      <c r="N38" s="6">
        <v>338</v>
      </c>
      <c r="O38" s="6">
        <v>149</v>
      </c>
      <c r="P38" s="3">
        <f>SUM(D38:O38)</f>
        <v>6849</v>
      </c>
    </row>
    <row r="39" spans="1:16" ht="12.75">
      <c r="A39" s="41" t="s">
        <v>17</v>
      </c>
      <c r="B39"/>
      <c r="C39"/>
      <c r="D39" s="69">
        <v>8</v>
      </c>
      <c r="E39" s="66">
        <v>52</v>
      </c>
      <c r="F39" s="66">
        <v>142</v>
      </c>
      <c r="G39" s="66">
        <v>529</v>
      </c>
      <c r="H39" s="66">
        <v>785</v>
      </c>
      <c r="I39" s="66">
        <v>1328</v>
      </c>
      <c r="J39" s="53">
        <v>1169</v>
      </c>
      <c r="K39" s="53">
        <v>945</v>
      </c>
      <c r="L39" s="53">
        <v>790</v>
      </c>
      <c r="M39" s="53">
        <v>557</v>
      </c>
      <c r="N39" s="53">
        <v>338</v>
      </c>
      <c r="O39" s="53">
        <v>149</v>
      </c>
      <c r="P39" s="3">
        <f>SUM(D39:O39)</f>
        <v>6792</v>
      </c>
    </row>
    <row r="40" spans="1:16" ht="12.75">
      <c r="A40" s="5" t="s">
        <v>29</v>
      </c>
      <c r="B40"/>
      <c r="C40"/>
      <c r="D40" s="9">
        <f aca="true" t="shared" si="8" ref="D40:I40">D38-D39</f>
        <v>36</v>
      </c>
      <c r="E40" s="9">
        <f t="shared" si="8"/>
        <v>-10</v>
      </c>
      <c r="F40" s="9">
        <f t="shared" si="8"/>
        <v>54</v>
      </c>
      <c r="G40" s="9">
        <f t="shared" si="8"/>
        <v>25</v>
      </c>
      <c r="H40" s="9">
        <f t="shared" si="8"/>
        <v>112</v>
      </c>
      <c r="I40" s="9">
        <f t="shared" si="8"/>
        <v>-160</v>
      </c>
      <c r="J40" s="9">
        <f aca="true" t="shared" si="9" ref="J40:O40">J38-J39</f>
        <v>0</v>
      </c>
      <c r="K40" s="9">
        <f t="shared" si="9"/>
        <v>0</v>
      </c>
      <c r="L40" s="9">
        <f t="shared" si="9"/>
        <v>0</v>
      </c>
      <c r="M40" s="9">
        <f t="shared" si="9"/>
        <v>0</v>
      </c>
      <c r="N40" s="9">
        <f t="shared" si="9"/>
        <v>0</v>
      </c>
      <c r="O40" s="9">
        <f t="shared" si="9"/>
        <v>0</v>
      </c>
      <c r="P40" s="4">
        <f>SUM(J40:O40)</f>
        <v>0</v>
      </c>
    </row>
    <row r="41" spans="1:16" ht="12.75">
      <c r="A41" s="5"/>
      <c r="B41" s="21"/>
      <c r="C41" s="42" t="s">
        <v>51</v>
      </c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 t="s">
        <v>22</v>
      </c>
      <c r="B42"/>
      <c r="C42" s="22" t="s">
        <v>40</v>
      </c>
      <c r="D42" s="43">
        <v>0</v>
      </c>
      <c r="E42" s="43">
        <v>0</v>
      </c>
      <c r="F42" s="43">
        <v>0</v>
      </c>
      <c r="G42" s="43">
        <v>0.09</v>
      </c>
      <c r="H42" s="43">
        <v>0.09</v>
      </c>
      <c r="I42" s="43">
        <v>0.101</v>
      </c>
      <c r="J42" s="43">
        <v>0.101</v>
      </c>
      <c r="K42" s="43">
        <v>0.101</v>
      </c>
      <c r="L42" s="43">
        <v>0.101</v>
      </c>
      <c r="M42" s="43">
        <v>0.09</v>
      </c>
      <c r="N42" s="43">
        <v>0.09</v>
      </c>
      <c r="O42" s="43">
        <v>0.09</v>
      </c>
      <c r="P42"/>
    </row>
    <row r="43" spans="1:16" ht="12.75">
      <c r="A43" t="s">
        <v>23</v>
      </c>
      <c r="B43"/>
      <c r="C43" s="22" t="s">
        <v>40</v>
      </c>
      <c r="D43" s="43">
        <v>0</v>
      </c>
      <c r="E43" s="43">
        <v>0</v>
      </c>
      <c r="F43" s="43">
        <v>0</v>
      </c>
      <c r="G43" s="43">
        <v>0.169</v>
      </c>
      <c r="H43" s="43">
        <v>0.169</v>
      </c>
      <c r="I43" s="43">
        <v>0.243</v>
      </c>
      <c r="J43" s="43">
        <v>0.243</v>
      </c>
      <c r="K43" s="43">
        <v>0.243</v>
      </c>
      <c r="L43" s="43">
        <v>0.243</v>
      </c>
      <c r="M43" s="43">
        <v>0.169</v>
      </c>
      <c r="N43" s="43">
        <v>0.169</v>
      </c>
      <c r="O43" s="43">
        <v>0.169</v>
      </c>
      <c r="P43"/>
    </row>
    <row r="44" spans="1:16" ht="12.75">
      <c r="A44" t="s">
        <v>24</v>
      </c>
      <c r="B44"/>
      <c r="C44" s="22" t="s">
        <v>40</v>
      </c>
      <c r="D44" s="43">
        <v>0</v>
      </c>
      <c r="E44" s="43">
        <v>0</v>
      </c>
      <c r="F44" s="43">
        <v>0</v>
      </c>
      <c r="G44" s="43">
        <v>0.306</v>
      </c>
      <c r="H44" s="43">
        <v>0.306</v>
      </c>
      <c r="I44" s="43">
        <v>0.422</v>
      </c>
      <c r="J44" s="43">
        <v>0.422</v>
      </c>
      <c r="K44" s="43">
        <v>0.422</v>
      </c>
      <c r="L44" s="43">
        <v>0.422</v>
      </c>
      <c r="M44" s="43">
        <v>0.306</v>
      </c>
      <c r="N44" s="43">
        <v>0.306</v>
      </c>
      <c r="O44" s="43">
        <v>0.306</v>
      </c>
      <c r="P44"/>
    </row>
    <row r="45" spans="1:16" ht="12.75">
      <c r="A45"/>
      <c r="B45" s="19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 s="20" t="s">
        <v>33</v>
      </c>
      <c r="B46" s="19"/>
      <c r="C46" s="19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>
      <c r="A47" t="s">
        <v>22</v>
      </c>
      <c r="B47"/>
      <c r="C47"/>
      <c r="D47" s="8">
        <f aca="true" t="shared" si="10" ref="D47:I49">ROUND(D$40*D42*J71,0)</f>
        <v>0</v>
      </c>
      <c r="E47" s="8">
        <f t="shared" si="10"/>
        <v>0</v>
      </c>
      <c r="F47" s="8">
        <f t="shared" si="10"/>
        <v>0</v>
      </c>
      <c r="G47" s="8">
        <f t="shared" si="10"/>
        <v>283203</v>
      </c>
      <c r="H47" s="8">
        <f t="shared" si="10"/>
        <v>1275453</v>
      </c>
      <c r="I47" s="8">
        <f t="shared" si="10"/>
        <v>-2053580</v>
      </c>
      <c r="J47" s="8">
        <f aca="true" t="shared" si="11" ref="J47:O49">ROUND(J$40*J42*D71,0)</f>
        <v>0</v>
      </c>
      <c r="K47" s="8">
        <f t="shared" si="11"/>
        <v>0</v>
      </c>
      <c r="L47" s="8">
        <f t="shared" si="11"/>
        <v>0</v>
      </c>
      <c r="M47" s="8">
        <f t="shared" si="11"/>
        <v>0</v>
      </c>
      <c r="N47" s="8">
        <f t="shared" si="11"/>
        <v>0</v>
      </c>
      <c r="O47" s="8">
        <f t="shared" si="11"/>
        <v>0</v>
      </c>
      <c r="P47" s="8">
        <f>SUM(J47:O47)</f>
        <v>0</v>
      </c>
    </row>
    <row r="48" spans="1:16" ht="12.75">
      <c r="A48" t="s">
        <v>23</v>
      </c>
      <c r="B48"/>
      <c r="C48"/>
      <c r="D48" s="8">
        <f t="shared" si="10"/>
        <v>0</v>
      </c>
      <c r="E48" s="8">
        <f t="shared" si="10"/>
        <v>0</v>
      </c>
      <c r="F48" s="8">
        <f t="shared" si="10"/>
        <v>0</v>
      </c>
      <c r="G48" s="8">
        <f t="shared" si="10"/>
        <v>47840</v>
      </c>
      <c r="H48" s="8">
        <f t="shared" si="10"/>
        <v>215552</v>
      </c>
      <c r="I48" s="8">
        <f t="shared" si="10"/>
        <v>-446109</v>
      </c>
      <c r="J48" s="8">
        <f t="shared" si="11"/>
        <v>0</v>
      </c>
      <c r="K48" s="8">
        <f t="shared" si="11"/>
        <v>0</v>
      </c>
      <c r="L48" s="8">
        <f t="shared" si="11"/>
        <v>0</v>
      </c>
      <c r="M48" s="8">
        <f t="shared" si="11"/>
        <v>0</v>
      </c>
      <c r="N48" s="8">
        <f t="shared" si="11"/>
        <v>0</v>
      </c>
      <c r="O48" s="8">
        <f t="shared" si="11"/>
        <v>0</v>
      </c>
      <c r="P48" s="8">
        <f>SUM(J48:O48)</f>
        <v>0</v>
      </c>
    </row>
    <row r="49" spans="1:16" ht="12.75">
      <c r="A49" t="s">
        <v>24</v>
      </c>
      <c r="B49"/>
      <c r="C49"/>
      <c r="D49" s="8">
        <f t="shared" si="10"/>
        <v>0</v>
      </c>
      <c r="E49" s="8">
        <f t="shared" si="10"/>
        <v>0</v>
      </c>
      <c r="F49" s="8">
        <f t="shared" si="10"/>
        <v>0</v>
      </c>
      <c r="G49" s="8">
        <f t="shared" si="10"/>
        <v>673</v>
      </c>
      <c r="H49" s="8">
        <f t="shared" si="10"/>
        <v>3153</v>
      </c>
      <c r="I49" s="8">
        <f t="shared" si="10"/>
        <v>-6279</v>
      </c>
      <c r="J49" s="8">
        <f t="shared" si="11"/>
        <v>0</v>
      </c>
      <c r="K49" s="8">
        <f t="shared" si="11"/>
        <v>0</v>
      </c>
      <c r="L49" s="8">
        <f t="shared" si="11"/>
        <v>0</v>
      </c>
      <c r="M49" s="8">
        <f t="shared" si="11"/>
        <v>0</v>
      </c>
      <c r="N49" s="8">
        <f t="shared" si="11"/>
        <v>0</v>
      </c>
      <c r="O49" s="8">
        <f t="shared" si="11"/>
        <v>0</v>
      </c>
      <c r="P49" s="8">
        <f>SUM(J49:O49)</f>
        <v>0</v>
      </c>
    </row>
    <row r="50" spans="1:16" ht="12.75">
      <c r="A50" t="s">
        <v>34</v>
      </c>
      <c r="B50"/>
      <c r="C50"/>
      <c r="D50" s="12">
        <f aca="true" t="shared" si="12" ref="D50:I50">SUM(D47:D49)</f>
        <v>0</v>
      </c>
      <c r="E50" s="12">
        <f t="shared" si="12"/>
        <v>0</v>
      </c>
      <c r="F50" s="12">
        <f t="shared" si="12"/>
        <v>0</v>
      </c>
      <c r="G50" s="12">
        <f t="shared" si="12"/>
        <v>331716</v>
      </c>
      <c r="H50" s="12">
        <f t="shared" si="12"/>
        <v>1494158</v>
      </c>
      <c r="I50" s="12">
        <f t="shared" si="12"/>
        <v>-2505968</v>
      </c>
      <c r="J50" s="12">
        <f aca="true" t="shared" si="13" ref="J50:P50">SUM(J47:J49)</f>
        <v>0</v>
      </c>
      <c r="K50" s="12">
        <f t="shared" si="13"/>
        <v>0</v>
      </c>
      <c r="L50" s="12">
        <f t="shared" si="13"/>
        <v>0</v>
      </c>
      <c r="M50" s="12">
        <f t="shared" si="13"/>
        <v>0</v>
      </c>
      <c r="N50" s="12">
        <f t="shared" si="13"/>
        <v>0</v>
      </c>
      <c r="O50" s="12">
        <f t="shared" si="13"/>
        <v>0</v>
      </c>
      <c r="P50" s="12">
        <f t="shared" si="13"/>
        <v>0</v>
      </c>
    </row>
    <row r="51" spans="1:1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 s="20" t="s">
        <v>36</v>
      </c>
      <c r="B53"/>
      <c r="C53"/>
      <c r="D53" s="13"/>
      <c r="E53"/>
      <c r="F53" s="47"/>
      <c r="G53" s="47"/>
      <c r="H53"/>
      <c r="I53"/>
      <c r="J53"/>
      <c r="K53"/>
      <c r="L53"/>
      <c r="M53"/>
      <c r="N53"/>
      <c r="O53"/>
      <c r="P53"/>
    </row>
    <row r="54" spans="1:16" ht="12.75">
      <c r="A54" s="11"/>
      <c r="B54"/>
      <c r="C54"/>
      <c r="D54" s="26">
        <v>39600</v>
      </c>
      <c r="E54" s="26">
        <v>39630</v>
      </c>
      <c r="F54" s="26">
        <v>39661</v>
      </c>
      <c r="G54" s="26">
        <v>39692</v>
      </c>
      <c r="H54" s="26">
        <v>39722</v>
      </c>
      <c r="I54" s="26">
        <v>39753</v>
      </c>
      <c r="J54" s="26">
        <v>39783</v>
      </c>
      <c r="K54" s="26">
        <v>39814</v>
      </c>
      <c r="L54" s="26">
        <v>39845</v>
      </c>
      <c r="M54" s="26">
        <v>39873</v>
      </c>
      <c r="N54" s="26">
        <v>39904</v>
      </c>
      <c r="O54" s="26">
        <v>39934</v>
      </c>
      <c r="P54" s="26">
        <v>39965</v>
      </c>
    </row>
    <row r="55" spans="1:16" ht="12.75">
      <c r="A55" t="s">
        <v>20</v>
      </c>
      <c r="B55"/>
      <c r="C55"/>
      <c r="D55" s="50">
        <v>71.2</v>
      </c>
      <c r="E55" s="67">
        <v>4.7</v>
      </c>
      <c r="F55" s="67">
        <v>45.3</v>
      </c>
      <c r="G55" s="67">
        <v>101.5</v>
      </c>
      <c r="H55" s="67">
        <v>369.6</v>
      </c>
      <c r="I55" s="67">
        <v>567.2</v>
      </c>
      <c r="J55" s="67">
        <v>952.4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ht="12.75">
      <c r="A56" t="s">
        <v>21</v>
      </c>
      <c r="B56"/>
      <c r="C56"/>
      <c r="D56" s="24">
        <v>0.633</v>
      </c>
      <c r="E56" s="68">
        <v>0.6332</v>
      </c>
      <c r="F56" s="68">
        <v>0.6528</v>
      </c>
      <c r="G56" s="68">
        <v>0.6281</v>
      </c>
      <c r="H56" s="68">
        <v>0.6531</v>
      </c>
      <c r="I56" s="68">
        <v>0.6916</v>
      </c>
      <c r="J56" s="68">
        <v>0.6863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</row>
    <row r="57" spans="1:16" ht="12.75">
      <c r="A57" s="5"/>
      <c r="B57" s="21" t="s">
        <v>52</v>
      </c>
      <c r="C57" s="42" t="s">
        <v>51</v>
      </c>
      <c r="D57" s="14"/>
      <c r="E57" s="16"/>
      <c r="F57" s="16"/>
      <c r="G57" s="16"/>
      <c r="H57" s="16"/>
      <c r="I57" s="16"/>
      <c r="J57" s="15"/>
      <c r="K57" s="16"/>
      <c r="L57" s="48"/>
      <c r="M57" s="48"/>
      <c r="N57" s="16"/>
      <c r="O57" s="16"/>
      <c r="P57" s="16"/>
    </row>
    <row r="58" spans="1:16" ht="12.75">
      <c r="A58" t="s">
        <v>22</v>
      </c>
      <c r="B58" s="38">
        <v>15</v>
      </c>
      <c r="C58" s="22" t="s">
        <v>40</v>
      </c>
      <c r="D58" s="44">
        <f>P58</f>
        <v>0.0448</v>
      </c>
      <c r="E58" s="44">
        <v>0</v>
      </c>
      <c r="F58" s="44">
        <v>0</v>
      </c>
      <c r="G58" s="44">
        <f>(F58+H58)/2</f>
        <v>0.0448</v>
      </c>
      <c r="H58" s="44">
        <v>0.0896</v>
      </c>
      <c r="I58" s="44">
        <f>(H58+J58)/2</f>
        <v>0.09505</v>
      </c>
      <c r="J58" s="44">
        <v>0.1005</v>
      </c>
      <c r="K58" s="44">
        <v>0.1005</v>
      </c>
      <c r="L58" s="49">
        <v>0.1005</v>
      </c>
      <c r="M58" s="49">
        <f>(L58+N58)/2</f>
        <v>0.09505</v>
      </c>
      <c r="N58" s="44">
        <v>0.0896</v>
      </c>
      <c r="O58" s="44">
        <v>0.0896</v>
      </c>
      <c r="P58" s="44">
        <f>(O58+E58)/2</f>
        <v>0.0448</v>
      </c>
    </row>
    <row r="59" spans="1:16" ht="12.75">
      <c r="A59" t="s">
        <v>23</v>
      </c>
      <c r="B59" s="38">
        <v>12</v>
      </c>
      <c r="C59" s="22" t="s">
        <v>40</v>
      </c>
      <c r="D59" s="44">
        <f>P59</f>
        <v>0.0844</v>
      </c>
      <c r="E59" s="44">
        <v>0</v>
      </c>
      <c r="F59" s="44">
        <v>0</v>
      </c>
      <c r="G59" s="44">
        <f>(F59+H59)/2</f>
        <v>0.0844</v>
      </c>
      <c r="H59" s="44">
        <v>0.1688</v>
      </c>
      <c r="I59" s="44">
        <f>(H59+J59)/2</f>
        <v>0.20575</v>
      </c>
      <c r="J59" s="44">
        <v>0.2427</v>
      </c>
      <c r="K59" s="44">
        <v>0.2427</v>
      </c>
      <c r="L59" s="49">
        <v>0.2427</v>
      </c>
      <c r="M59" s="49">
        <f>(L59+N59)/2</f>
        <v>0.20575</v>
      </c>
      <c r="N59" s="44">
        <v>0.1688</v>
      </c>
      <c r="O59" s="44">
        <v>0.1688</v>
      </c>
      <c r="P59" s="44">
        <f>(O59+E59)/2</f>
        <v>0.0844</v>
      </c>
    </row>
    <row r="60" spans="1:16" ht="12.75">
      <c r="A60" t="s">
        <v>24</v>
      </c>
      <c r="B60" s="38">
        <v>0</v>
      </c>
      <c r="C60" s="22" t="s">
        <v>40</v>
      </c>
      <c r="D60" s="44">
        <f>P60</f>
        <v>0.15275</v>
      </c>
      <c r="E60" s="44">
        <v>0</v>
      </c>
      <c r="F60" s="44">
        <v>0</v>
      </c>
      <c r="G60" s="44">
        <f>(F60+H60)/2</f>
        <v>0.15275</v>
      </c>
      <c r="H60" s="44">
        <v>0.3055</v>
      </c>
      <c r="I60" s="44">
        <f>(H60+J60)/2</f>
        <v>0.36385</v>
      </c>
      <c r="J60" s="44">
        <v>0.4222</v>
      </c>
      <c r="K60" s="44">
        <v>0.4222</v>
      </c>
      <c r="L60" s="49">
        <v>0.4222</v>
      </c>
      <c r="M60" s="49">
        <f>(L60+N60)/2</f>
        <v>0.36385</v>
      </c>
      <c r="N60" s="44">
        <v>0.3055</v>
      </c>
      <c r="O60" s="44">
        <v>0.3055</v>
      </c>
      <c r="P60" s="44">
        <f>(O60+E60)/2</f>
        <v>0.15275</v>
      </c>
    </row>
    <row r="61" spans="1:16" ht="12.75">
      <c r="A61"/>
      <c r="B61"/>
      <c r="C61" s="19"/>
      <c r="D61" s="14"/>
      <c r="E61" s="16"/>
      <c r="F61" s="16"/>
      <c r="G61" s="16"/>
      <c r="H61" s="16"/>
      <c r="I61" s="16"/>
      <c r="J61" s="15"/>
      <c r="K61" s="16"/>
      <c r="L61" s="48"/>
      <c r="M61" s="48"/>
      <c r="N61" s="16"/>
      <c r="O61" s="16"/>
      <c r="P61" s="16"/>
    </row>
    <row r="62" spans="1:16" ht="12.75">
      <c r="A62" s="20" t="s">
        <v>33</v>
      </c>
      <c r="B62" s="21"/>
      <c r="C62" s="22"/>
      <c r="D62" s="14"/>
      <c r="E62" s="16"/>
      <c r="F62" s="16"/>
      <c r="G62" s="16"/>
      <c r="H62" s="16"/>
      <c r="I62" s="16"/>
      <c r="J62" s="15"/>
      <c r="K62" s="16"/>
      <c r="L62" s="48"/>
      <c r="M62" s="48"/>
      <c r="N62" s="16"/>
      <c r="O62" s="16"/>
      <c r="P62" s="16"/>
    </row>
    <row r="63" spans="1:16" ht="12.75">
      <c r="A63" t="s">
        <v>22</v>
      </c>
      <c r="B63"/>
      <c r="C63"/>
      <c r="D63" s="8">
        <f aca="true" t="shared" si="14" ref="D63:J65">ROUND((D$55*D58)*I71,0)+ROUND(($B58*D$56)*I71,0)</f>
        <v>1577451</v>
      </c>
      <c r="E63" s="8">
        <f>ROUND((E$55*E58)*J71,0)+ROUND(($B58*E$56)*J71,0)</f>
        <v>1182330</v>
      </c>
      <c r="F63" s="8">
        <f t="shared" si="14"/>
        <v>1221209</v>
      </c>
      <c r="G63" s="8">
        <f t="shared" si="14"/>
        <v>1746939</v>
      </c>
      <c r="H63" s="8">
        <f t="shared" si="14"/>
        <v>5401331</v>
      </c>
      <c r="I63" s="8">
        <f t="shared" si="14"/>
        <v>8134346</v>
      </c>
      <c r="J63" s="8">
        <f t="shared" si="14"/>
        <v>13471627</v>
      </c>
      <c r="K63" s="8">
        <f aca="true" t="shared" si="15" ref="K63:P65">ROUND((K$55*K58)*D71,0)+ROUND(($B58*K$56)*D71,0)</f>
        <v>0</v>
      </c>
      <c r="L63" s="8">
        <f t="shared" si="15"/>
        <v>0</v>
      </c>
      <c r="M63" s="8">
        <f t="shared" si="15"/>
        <v>0</v>
      </c>
      <c r="N63" s="8">
        <f t="shared" si="15"/>
        <v>0</v>
      </c>
      <c r="O63" s="8">
        <f t="shared" si="15"/>
        <v>0</v>
      </c>
      <c r="P63" s="8">
        <f t="shared" si="15"/>
        <v>0</v>
      </c>
    </row>
    <row r="64" spans="1:16" ht="12.75">
      <c r="A64" t="s">
        <v>23</v>
      </c>
      <c r="B64"/>
      <c r="C64"/>
      <c r="D64" s="8">
        <f t="shared" si="14"/>
        <v>153018</v>
      </c>
      <c r="E64" s="8">
        <f>ROUND((E$55*E59)*J72,0)+ROUND(($B59*E$56)*J72,0)</f>
        <v>85300</v>
      </c>
      <c r="F64" s="8">
        <f t="shared" si="14"/>
        <v>88520</v>
      </c>
      <c r="G64" s="8">
        <f t="shared" si="14"/>
        <v>181828</v>
      </c>
      <c r="H64" s="8">
        <f t="shared" si="14"/>
        <v>795166</v>
      </c>
      <c r="I64" s="8">
        <f t="shared" si="14"/>
        <v>1423507</v>
      </c>
      <c r="J64" s="8">
        <f t="shared" si="14"/>
        <v>2746681</v>
      </c>
      <c r="K64" s="8">
        <f t="shared" si="15"/>
        <v>0</v>
      </c>
      <c r="L64" s="8">
        <f t="shared" si="15"/>
        <v>0</v>
      </c>
      <c r="M64" s="8">
        <f t="shared" si="15"/>
        <v>0</v>
      </c>
      <c r="N64" s="8">
        <f t="shared" si="15"/>
        <v>0</v>
      </c>
      <c r="O64" s="8">
        <f t="shared" si="15"/>
        <v>0</v>
      </c>
      <c r="P64" s="8">
        <f t="shared" si="15"/>
        <v>0</v>
      </c>
    </row>
    <row r="65" spans="1:16" ht="12.75">
      <c r="A65" t="s">
        <v>24</v>
      </c>
      <c r="B65"/>
      <c r="C65"/>
      <c r="D65" s="8">
        <f t="shared" si="14"/>
        <v>990</v>
      </c>
      <c r="E65" s="8">
        <f>ROUND((E$55*E60)*J73,0)+ROUND(($B60*E$56)*J73,0)</f>
        <v>0</v>
      </c>
      <c r="F65" s="8">
        <f t="shared" si="14"/>
        <v>0</v>
      </c>
      <c r="G65" s="8">
        <f t="shared" si="14"/>
        <v>1411</v>
      </c>
      <c r="H65" s="8">
        <f t="shared" si="14"/>
        <v>9936</v>
      </c>
      <c r="I65" s="8">
        <f t="shared" si="14"/>
        <v>18987</v>
      </c>
      <c r="J65" s="8">
        <f t="shared" si="14"/>
        <v>37396</v>
      </c>
      <c r="K65" s="8">
        <f t="shared" si="15"/>
        <v>0</v>
      </c>
      <c r="L65" s="8">
        <f t="shared" si="15"/>
        <v>0</v>
      </c>
      <c r="M65" s="8">
        <f t="shared" si="15"/>
        <v>0</v>
      </c>
      <c r="N65" s="8">
        <f t="shared" si="15"/>
        <v>0</v>
      </c>
      <c r="O65" s="8">
        <f t="shared" si="15"/>
        <v>0</v>
      </c>
      <c r="P65" s="8">
        <f t="shared" si="15"/>
        <v>0</v>
      </c>
    </row>
    <row r="66" spans="1:16" ht="12.75">
      <c r="A66" t="s">
        <v>35</v>
      </c>
      <c r="B66"/>
      <c r="C66"/>
      <c r="D66" s="12">
        <v>1731459</v>
      </c>
      <c r="E66" s="12">
        <f aca="true" t="shared" si="16" ref="E66:J66">SUM(E63:E65)</f>
        <v>1267630</v>
      </c>
      <c r="F66" s="12">
        <f t="shared" si="16"/>
        <v>1309729</v>
      </c>
      <c r="G66" s="12">
        <f t="shared" si="16"/>
        <v>1930178</v>
      </c>
      <c r="H66" s="12">
        <f t="shared" si="16"/>
        <v>6206433</v>
      </c>
      <c r="I66" s="12">
        <f t="shared" si="16"/>
        <v>9576840</v>
      </c>
      <c r="J66" s="12">
        <f t="shared" si="16"/>
        <v>16255704</v>
      </c>
      <c r="K66" s="12">
        <f aca="true" t="shared" si="17" ref="K66:P66">SUM(K63:K65)</f>
        <v>0</v>
      </c>
      <c r="L66" s="12">
        <f t="shared" si="17"/>
        <v>0</v>
      </c>
      <c r="M66" s="12">
        <f t="shared" si="17"/>
        <v>0</v>
      </c>
      <c r="N66" s="12">
        <f t="shared" si="17"/>
        <v>0</v>
      </c>
      <c r="O66" s="12">
        <f t="shared" si="17"/>
        <v>0</v>
      </c>
      <c r="P66" s="12">
        <f t="shared" si="17"/>
        <v>0</v>
      </c>
    </row>
    <row r="67" spans="1:16" ht="12.75">
      <c r="A67"/>
      <c r="B67"/>
      <c r="C67"/>
      <c r="D67"/>
      <c r="E67"/>
      <c r="F67"/>
      <c r="G67"/>
      <c r="H67"/>
      <c r="I67"/>
      <c r="J67"/>
      <c r="K67"/>
      <c r="L67" s="47"/>
      <c r="M67" s="47"/>
      <c r="N67"/>
      <c r="O67"/>
      <c r="P67"/>
    </row>
    <row r="68" spans="1:1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2.75">
      <c r="A69" s="5" t="s">
        <v>53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2.75">
      <c r="A70" s="5"/>
      <c r="B70" t="s">
        <v>54</v>
      </c>
      <c r="C70" s="26">
        <v>38687</v>
      </c>
      <c r="D70" s="26">
        <v>38718</v>
      </c>
      <c r="E70" s="26">
        <v>38749</v>
      </c>
      <c r="F70" s="26">
        <v>38777</v>
      </c>
      <c r="G70" s="26">
        <v>38808</v>
      </c>
      <c r="H70" s="26">
        <v>38838</v>
      </c>
      <c r="I70" s="26">
        <v>38869</v>
      </c>
      <c r="J70" s="26">
        <v>38899</v>
      </c>
      <c r="K70" s="26">
        <v>38930</v>
      </c>
      <c r="L70" s="26">
        <v>38961</v>
      </c>
      <c r="M70" s="26">
        <v>38991</v>
      </c>
      <c r="N70" s="26">
        <v>39022</v>
      </c>
      <c r="O70" s="26">
        <v>39052</v>
      </c>
      <c r="P70" s="45" t="s">
        <v>55</v>
      </c>
    </row>
    <row r="71" spans="1:16" ht="12.75">
      <c r="A71" t="s">
        <v>56</v>
      </c>
      <c r="B71" s="46" t="s">
        <v>18</v>
      </c>
      <c r="C71" s="8">
        <v>123861</v>
      </c>
      <c r="D71" s="8">
        <v>124155</v>
      </c>
      <c r="E71" s="8">
        <v>124306</v>
      </c>
      <c r="F71" s="8">
        <v>124387</v>
      </c>
      <c r="G71" s="8">
        <v>124402</v>
      </c>
      <c r="H71" s="8">
        <v>124602</v>
      </c>
      <c r="I71" s="8">
        <v>124358</v>
      </c>
      <c r="J71" s="8">
        <f>124482</f>
        <v>124482</v>
      </c>
      <c r="K71" s="8">
        <v>124715</v>
      </c>
      <c r="L71" s="8">
        <v>125061</v>
      </c>
      <c r="M71" s="8">
        <v>125868</v>
      </c>
      <c r="N71" s="8">
        <v>126533</v>
      </c>
      <c r="O71" s="8">
        <v>127078</v>
      </c>
      <c r="P71" s="8">
        <f>SUM(D71:O71)</f>
        <v>1499947</v>
      </c>
    </row>
    <row r="72" spans="1:16" ht="12.75">
      <c r="A72" t="s">
        <v>57</v>
      </c>
      <c r="B72" s="46" t="s">
        <v>19</v>
      </c>
      <c r="C72" s="8">
        <v>11283</v>
      </c>
      <c r="D72" s="8">
        <v>11239</v>
      </c>
      <c r="E72" s="8">
        <v>11279</v>
      </c>
      <c r="F72" s="8">
        <v>11289</v>
      </c>
      <c r="G72" s="8">
        <v>11260</v>
      </c>
      <c r="H72" s="8">
        <v>11225</v>
      </c>
      <c r="I72" s="8">
        <v>11247</v>
      </c>
      <c r="J72" s="8">
        <v>11226</v>
      </c>
      <c r="K72" s="8">
        <v>11300</v>
      </c>
      <c r="L72" s="8">
        <v>11291</v>
      </c>
      <c r="M72" s="8">
        <v>11323</v>
      </c>
      <c r="N72" s="8">
        <v>11388</v>
      </c>
      <c r="O72" s="8">
        <v>11474</v>
      </c>
      <c r="P72" s="8">
        <f>SUM(D72:O72)</f>
        <v>135541</v>
      </c>
    </row>
    <row r="73" spans="1:16" ht="12.75">
      <c r="A73" t="s">
        <v>58</v>
      </c>
      <c r="B73" s="46" t="s">
        <v>30</v>
      </c>
      <c r="C73" s="8">
        <v>92</v>
      </c>
      <c r="D73" s="8">
        <v>94</v>
      </c>
      <c r="E73" s="8">
        <v>92</v>
      </c>
      <c r="F73" s="8">
        <v>91</v>
      </c>
      <c r="G73" s="8">
        <v>91</v>
      </c>
      <c r="H73" s="8">
        <v>88</v>
      </c>
      <c r="I73" s="8">
        <v>91</v>
      </c>
      <c r="J73" s="8">
        <v>91</v>
      </c>
      <c r="K73" s="8">
        <v>90</v>
      </c>
      <c r="L73" s="8">
        <v>91</v>
      </c>
      <c r="M73" s="8">
        <v>88</v>
      </c>
      <c r="N73" s="8">
        <v>92</v>
      </c>
      <c r="O73" s="8">
        <v>93</v>
      </c>
      <c r="P73" s="8">
        <f>SUM(D73:O73)</f>
        <v>1092</v>
      </c>
    </row>
    <row r="74" spans="1:16" ht="12.75">
      <c r="A74" t="s">
        <v>59</v>
      </c>
      <c r="B74" s="46" t="s">
        <v>31</v>
      </c>
      <c r="C74" s="8"/>
      <c r="D74" s="8">
        <v>22</v>
      </c>
      <c r="E74" s="8">
        <v>22</v>
      </c>
      <c r="F74" s="8">
        <v>22</v>
      </c>
      <c r="G74" s="8">
        <v>22</v>
      </c>
      <c r="H74" s="8">
        <v>23</v>
      </c>
      <c r="I74" s="8">
        <v>23</v>
      </c>
      <c r="J74" s="8">
        <v>23</v>
      </c>
      <c r="K74" s="8">
        <v>23</v>
      </c>
      <c r="L74" s="8">
        <v>23</v>
      </c>
      <c r="M74" s="8">
        <v>23</v>
      </c>
      <c r="N74" s="8">
        <v>23</v>
      </c>
      <c r="O74" s="8">
        <v>22</v>
      </c>
      <c r="P74" s="8">
        <f>SUM(D74:O74)</f>
        <v>271</v>
      </c>
    </row>
    <row r="75" spans="1:16" ht="12.75">
      <c r="A75" t="s">
        <v>35</v>
      </c>
      <c r="B75"/>
      <c r="C75"/>
      <c r="D75" s="9">
        <f aca="true" t="shared" si="18" ref="D75:P75">SUM(D71:D74)</f>
        <v>135510</v>
      </c>
      <c r="E75" s="9">
        <f t="shared" si="18"/>
        <v>135699</v>
      </c>
      <c r="F75" s="9">
        <f t="shared" si="18"/>
        <v>135789</v>
      </c>
      <c r="G75" s="9">
        <f t="shared" si="18"/>
        <v>135775</v>
      </c>
      <c r="H75" s="9">
        <f t="shared" si="18"/>
        <v>135938</v>
      </c>
      <c r="I75" s="9">
        <f t="shared" si="18"/>
        <v>135719</v>
      </c>
      <c r="J75" s="9">
        <f t="shared" si="18"/>
        <v>135822</v>
      </c>
      <c r="K75" s="9">
        <f t="shared" si="18"/>
        <v>136128</v>
      </c>
      <c r="L75" s="9">
        <f t="shared" si="18"/>
        <v>136466</v>
      </c>
      <c r="M75" s="9">
        <f t="shared" si="18"/>
        <v>137302</v>
      </c>
      <c r="N75" s="9">
        <f t="shared" si="18"/>
        <v>138036</v>
      </c>
      <c r="O75" s="9">
        <f t="shared" si="18"/>
        <v>138667</v>
      </c>
      <c r="P75" s="9">
        <f t="shared" si="18"/>
        <v>1636851</v>
      </c>
    </row>
    <row r="76" ht="12.75">
      <c r="J76" s="52"/>
    </row>
    <row r="77" ht="12.75">
      <c r="J77" s="3"/>
    </row>
    <row r="78" ht="12.75">
      <c r="J78" s="3"/>
    </row>
    <row r="79" ht="12.75">
      <c r="J79" s="3"/>
    </row>
  </sheetData>
  <printOptions horizontalCentered="1" verticalCentered="1"/>
  <pageMargins left="0.25" right="0.25" top="0.5" bottom="0.5" header="1.37" footer="0.5"/>
  <pageSetup horizontalDpi="600" verticalDpi="600" orientation="landscape" scale="65" r:id="rId1"/>
  <headerFooter alignWithMargins="0">
    <oddHeader>&amp;CAvista Corporation Natural Gas Decoupling Mechanism
Docket No. UG-060518
Quarterly Report for 4th Quarter 2008</oddHeader>
    <oddFooter>&amp;Lfile: &amp;F / &amp;A&amp;RPage &amp;P of &amp;N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77"/>
  <sheetViews>
    <sheetView tabSelected="1" zoomScaleSheetLayoutView="75" workbookViewId="0" topLeftCell="A55">
      <selection activeCell="A3" sqref="A3"/>
    </sheetView>
  </sheetViews>
  <sheetFormatPr defaultColWidth="9.140625" defaultRowHeight="12.75"/>
  <cols>
    <col min="1" max="1" width="16.140625" style="54" customWidth="1"/>
    <col min="2" max="2" width="49.00390625" style="54" bestFit="1" customWidth="1"/>
    <col min="3" max="3" width="16.00390625" style="54" bestFit="1" customWidth="1"/>
    <col min="4" max="4" width="13.7109375" style="54" bestFit="1" customWidth="1"/>
    <col min="5" max="16384" width="8.8515625" style="54" customWidth="1"/>
  </cols>
  <sheetData>
    <row r="2" ht="12.75">
      <c r="B2" s="71" t="s">
        <v>87</v>
      </c>
    </row>
    <row r="3" spans="1:4" ht="12.75">
      <c r="A3" t="s">
        <v>88</v>
      </c>
      <c r="B3"/>
      <c r="C3"/>
      <c r="D3"/>
    </row>
    <row r="4" spans="1:4" ht="12.75">
      <c r="A4"/>
      <c r="B4"/>
      <c r="C4"/>
      <c r="D4"/>
    </row>
    <row r="5" spans="1:4" ht="12.75">
      <c r="A5" s="55" t="s">
        <v>66</v>
      </c>
      <c r="B5" s="56" t="s">
        <v>67</v>
      </c>
      <c r="C5" s="57" t="s">
        <v>68</v>
      </c>
      <c r="D5" s="57" t="s">
        <v>69</v>
      </c>
    </row>
    <row r="6" spans="1:4" ht="12.75">
      <c r="A6"/>
      <c r="B6"/>
      <c r="C6"/>
      <c r="D6"/>
    </row>
    <row r="7" spans="1:4" ht="12.75">
      <c r="A7" s="55" t="s">
        <v>70</v>
      </c>
      <c r="B7" s="70" t="s">
        <v>71</v>
      </c>
      <c r="C7" s="55" t="s">
        <v>72</v>
      </c>
      <c r="D7" s="55" t="s">
        <v>73</v>
      </c>
    </row>
    <row r="8" spans="1:4" ht="12.75">
      <c r="A8" s="58" t="s">
        <v>89</v>
      </c>
      <c r="B8" s="59">
        <v>-36089</v>
      </c>
      <c r="C8" s="60">
        <v>81590</v>
      </c>
      <c r="D8" s="59">
        <v>45501</v>
      </c>
    </row>
    <row r="9" spans="1:4" ht="12.75">
      <c r="A9" s="58" t="s">
        <v>90</v>
      </c>
      <c r="B9" s="59">
        <v>45501</v>
      </c>
      <c r="C9" s="60">
        <v>202917</v>
      </c>
      <c r="D9" s="59">
        <v>248418</v>
      </c>
    </row>
    <row r="10" spans="1:4" ht="12.75">
      <c r="A10" s="58" t="s">
        <v>91</v>
      </c>
      <c r="B10" s="59">
        <v>248418</v>
      </c>
      <c r="C10" s="60">
        <v>341519</v>
      </c>
      <c r="D10" s="59">
        <v>589937</v>
      </c>
    </row>
    <row r="11" spans="1:4" ht="12.75">
      <c r="A11" s="61"/>
      <c r="B11" s="62"/>
      <c r="C11" s="63" t="s">
        <v>92</v>
      </c>
      <c r="D11" s="62"/>
    </row>
    <row r="14" spans="1:4" ht="12.75">
      <c r="A14" t="s">
        <v>88</v>
      </c>
      <c r="B14"/>
      <c r="C14"/>
      <c r="D14"/>
    </row>
    <row r="15" spans="1:4" ht="12.75">
      <c r="A15"/>
      <c r="B15"/>
      <c r="C15"/>
      <c r="D15"/>
    </row>
    <row r="16" spans="1:4" ht="12.75">
      <c r="A16" s="55" t="s">
        <v>74</v>
      </c>
      <c r="B16" s="56" t="s">
        <v>75</v>
      </c>
      <c r="C16" s="57" t="s">
        <v>68</v>
      </c>
      <c r="D16" s="57" t="s">
        <v>69</v>
      </c>
    </row>
    <row r="17" spans="1:4" ht="12.75">
      <c r="A17"/>
      <c r="B17"/>
      <c r="C17"/>
      <c r="D17"/>
    </row>
    <row r="18" spans="1:4" ht="12.75">
      <c r="A18" s="55" t="s">
        <v>70</v>
      </c>
      <c r="B18" s="70" t="s">
        <v>71</v>
      </c>
      <c r="C18" s="55" t="s">
        <v>72</v>
      </c>
      <c r="D18" s="55" t="s">
        <v>73</v>
      </c>
    </row>
    <row r="19" spans="1:4" ht="12.75">
      <c r="A19" s="58" t="s">
        <v>89</v>
      </c>
      <c r="B19" s="59">
        <v>12263.46</v>
      </c>
      <c r="C19" s="60">
        <v>-18449.06</v>
      </c>
      <c r="D19" s="59">
        <v>-6185.6</v>
      </c>
    </row>
    <row r="20" spans="1:4" ht="12.75">
      <c r="A20" s="58" t="s">
        <v>90</v>
      </c>
      <c r="B20" s="59">
        <v>-6185.6</v>
      </c>
      <c r="C20" s="60">
        <v>614092.3</v>
      </c>
      <c r="D20" s="59">
        <v>607906.7</v>
      </c>
    </row>
    <row r="21" spans="1:4" ht="12.75">
      <c r="A21" s="58" t="s">
        <v>91</v>
      </c>
      <c r="B21" s="59">
        <v>607906.7</v>
      </c>
      <c r="C21" s="60">
        <v>-128313.48</v>
      </c>
      <c r="D21" s="59">
        <v>479593.22</v>
      </c>
    </row>
    <row r="22" spans="1:4" ht="12.75">
      <c r="A22" s="61"/>
      <c r="B22" s="62"/>
      <c r="C22" s="63" t="s">
        <v>93</v>
      </c>
      <c r="D22" s="62"/>
    </row>
    <row r="25" spans="1:6" ht="12.75">
      <c r="A25" t="s">
        <v>88</v>
      </c>
      <c r="B25"/>
      <c r="C25"/>
      <c r="D25"/>
      <c r="F25" s="64"/>
    </row>
    <row r="26" spans="1:4" ht="12.75">
      <c r="A26"/>
      <c r="B26"/>
      <c r="C26"/>
      <c r="D26"/>
    </row>
    <row r="27" spans="1:4" ht="12.75">
      <c r="A27" s="55" t="s">
        <v>76</v>
      </c>
      <c r="B27" s="56" t="s">
        <v>77</v>
      </c>
      <c r="C27" s="57" t="s">
        <v>68</v>
      </c>
      <c r="D27" s="57" t="s">
        <v>69</v>
      </c>
    </row>
    <row r="28" spans="1:4" ht="12.75">
      <c r="A28"/>
      <c r="B28"/>
      <c r="C28"/>
      <c r="D28"/>
    </row>
    <row r="29" spans="1:4" ht="12.75">
      <c r="A29" s="55" t="s">
        <v>70</v>
      </c>
      <c r="B29" s="70" t="s">
        <v>71</v>
      </c>
      <c r="C29" s="55" t="s">
        <v>72</v>
      </c>
      <c r="D29" s="55" t="s">
        <v>73</v>
      </c>
    </row>
    <row r="30" spans="1:4" ht="12.75">
      <c r="A30" s="58" t="s">
        <v>89</v>
      </c>
      <c r="B30" s="59">
        <v>678013</v>
      </c>
      <c r="C30" s="60">
        <v>0</v>
      </c>
      <c r="D30" s="59">
        <v>678013</v>
      </c>
    </row>
    <row r="31" spans="1:4" ht="12.75">
      <c r="A31" s="58" t="s">
        <v>90</v>
      </c>
      <c r="B31" s="59">
        <v>678013</v>
      </c>
      <c r="C31" s="60">
        <v>-678013</v>
      </c>
      <c r="D31" s="59">
        <v>0</v>
      </c>
    </row>
    <row r="32" spans="1:4" ht="12.75">
      <c r="A32" s="58" t="s">
        <v>91</v>
      </c>
      <c r="B32" s="59">
        <v>0</v>
      </c>
      <c r="C32" s="60">
        <v>0</v>
      </c>
      <c r="D32" s="59">
        <v>0</v>
      </c>
    </row>
    <row r="33" spans="1:4" ht="12.75">
      <c r="A33" s="61"/>
      <c r="B33" s="62"/>
      <c r="C33" s="63" t="s">
        <v>94</v>
      </c>
      <c r="D33" s="62"/>
    </row>
    <row r="36" spans="1:4" ht="12.75">
      <c r="A36" t="s">
        <v>88</v>
      </c>
      <c r="B36"/>
      <c r="C36"/>
      <c r="D36"/>
    </row>
    <row r="37" spans="1:4" ht="12.75">
      <c r="A37"/>
      <c r="B37"/>
      <c r="C37"/>
      <c r="D37"/>
    </row>
    <row r="38" spans="1:4" ht="12.75">
      <c r="A38" s="55" t="s">
        <v>78</v>
      </c>
      <c r="B38" s="56" t="s">
        <v>79</v>
      </c>
      <c r="C38" s="57" t="s">
        <v>68</v>
      </c>
      <c r="D38" s="57" t="s">
        <v>69</v>
      </c>
    </row>
    <row r="39" spans="1:4" ht="12.75">
      <c r="A39"/>
      <c r="B39"/>
      <c r="C39"/>
      <c r="D39"/>
    </row>
    <row r="40" spans="1:4" ht="12.75">
      <c r="A40" s="55" t="s">
        <v>70</v>
      </c>
      <c r="B40" s="70" t="s">
        <v>71</v>
      </c>
      <c r="C40" s="55" t="s">
        <v>72</v>
      </c>
      <c r="D40" s="55" t="s">
        <v>73</v>
      </c>
    </row>
    <row r="41" spans="1:4" ht="12.75">
      <c r="A41" s="58" t="s">
        <v>89</v>
      </c>
      <c r="B41" s="59">
        <v>-228965.66</v>
      </c>
      <c r="C41" s="60">
        <v>-22099.33</v>
      </c>
      <c r="D41" s="59">
        <v>-251064.99</v>
      </c>
    </row>
    <row r="42" spans="1:4" ht="12.75">
      <c r="A42" s="58" t="s">
        <v>90</v>
      </c>
      <c r="B42" s="59">
        <v>-251064.99</v>
      </c>
      <c r="C42" s="60">
        <v>-48648.71</v>
      </c>
      <c r="D42" s="59">
        <v>-299713.7</v>
      </c>
    </row>
    <row r="43" spans="1:4" ht="12.75">
      <c r="A43" s="58" t="s">
        <v>91</v>
      </c>
      <c r="B43" s="59">
        <v>-299713.7</v>
      </c>
      <c r="C43" s="60">
        <v>-74621.93</v>
      </c>
      <c r="D43" s="59">
        <v>-374335.63</v>
      </c>
    </row>
    <row r="44" spans="1:4" ht="12.75">
      <c r="A44" s="61"/>
      <c r="B44" s="62"/>
      <c r="C44" s="63" t="s">
        <v>95</v>
      </c>
      <c r="D44" s="62"/>
    </row>
    <row r="46" ht="12.75">
      <c r="B46" s="71" t="s">
        <v>86</v>
      </c>
    </row>
    <row r="47" spans="1:4" ht="12.75">
      <c r="A47" t="s">
        <v>88</v>
      </c>
      <c r="B47"/>
      <c r="C47"/>
      <c r="D47"/>
    </row>
    <row r="48" spans="1:4" ht="12.75">
      <c r="A48"/>
      <c r="B48"/>
      <c r="C48"/>
      <c r="D48"/>
    </row>
    <row r="49" spans="1:4" ht="12.75">
      <c r="A49" s="55" t="s">
        <v>80</v>
      </c>
      <c r="B49" s="56" t="s">
        <v>81</v>
      </c>
      <c r="C49" s="57" t="s">
        <v>68</v>
      </c>
      <c r="D49" s="57" t="s">
        <v>69</v>
      </c>
    </row>
    <row r="50" spans="1:4" ht="12.75">
      <c r="A50"/>
      <c r="B50"/>
      <c r="C50"/>
      <c r="D50"/>
    </row>
    <row r="51" spans="1:4" ht="12.75">
      <c r="A51" s="55" t="s">
        <v>70</v>
      </c>
      <c r="B51" s="55" t="s">
        <v>71</v>
      </c>
      <c r="C51" s="55" t="s">
        <v>72</v>
      </c>
      <c r="D51" s="55" t="s">
        <v>73</v>
      </c>
    </row>
    <row r="52" spans="1:4" ht="12.75">
      <c r="A52" s="58" t="s">
        <v>89</v>
      </c>
      <c r="B52" s="59">
        <v>-551715</v>
      </c>
      <c r="C52" s="60">
        <v>-81590</v>
      </c>
      <c r="D52" s="59">
        <v>-633305</v>
      </c>
    </row>
    <row r="53" spans="1:4" ht="12.75">
      <c r="A53" s="58" t="s">
        <v>90</v>
      </c>
      <c r="B53" s="59">
        <v>-633305</v>
      </c>
      <c r="C53" s="60">
        <v>-202917</v>
      </c>
      <c r="D53" s="59">
        <v>-836222</v>
      </c>
    </row>
    <row r="54" spans="1:4" ht="12.75">
      <c r="A54" s="58" t="s">
        <v>91</v>
      </c>
      <c r="B54" s="59">
        <v>-836222</v>
      </c>
      <c r="C54" s="60">
        <v>-341519</v>
      </c>
      <c r="D54" s="59">
        <v>-1177741</v>
      </c>
    </row>
    <row r="55" spans="1:4" ht="12.75">
      <c r="A55" s="61"/>
      <c r="B55" s="62"/>
      <c r="C55" s="63" t="s">
        <v>96</v>
      </c>
      <c r="D55" s="62"/>
    </row>
    <row r="58" spans="1:4" ht="12.75">
      <c r="A58" t="s">
        <v>88</v>
      </c>
      <c r="B58"/>
      <c r="C58"/>
      <c r="D58"/>
    </row>
    <row r="59" spans="1:4" ht="12.75">
      <c r="A59"/>
      <c r="B59"/>
      <c r="C59"/>
      <c r="D59"/>
    </row>
    <row r="60" spans="1:4" ht="12.75">
      <c r="A60" s="55" t="s">
        <v>82</v>
      </c>
      <c r="B60" s="56" t="s">
        <v>83</v>
      </c>
      <c r="C60" s="57" t="s">
        <v>68</v>
      </c>
      <c r="D60" s="57" t="s">
        <v>69</v>
      </c>
    </row>
    <row r="61" spans="1:4" ht="12.75">
      <c r="A61"/>
      <c r="B61"/>
      <c r="C61"/>
      <c r="D61"/>
    </row>
    <row r="62" spans="1:4" ht="12.75">
      <c r="A62" s="55" t="s">
        <v>70</v>
      </c>
      <c r="B62" s="70" t="s">
        <v>71</v>
      </c>
      <c r="C62" s="55" t="s">
        <v>72</v>
      </c>
      <c r="D62" s="55" t="s">
        <v>73</v>
      </c>
    </row>
    <row r="63" spans="1:4" ht="12.75">
      <c r="A63" s="58" t="s">
        <v>89</v>
      </c>
      <c r="B63" s="59">
        <v>504233</v>
      </c>
      <c r="C63" s="60">
        <v>0</v>
      </c>
      <c r="D63" s="59">
        <v>504233</v>
      </c>
    </row>
    <row r="64" spans="1:4" ht="12.75">
      <c r="A64" s="58" t="s">
        <v>90</v>
      </c>
      <c r="B64" s="59">
        <v>504233</v>
      </c>
      <c r="C64" s="60">
        <v>0</v>
      </c>
      <c r="D64" s="59">
        <v>504233</v>
      </c>
    </row>
    <row r="65" spans="1:4" ht="12.75">
      <c r="A65" s="58" t="s">
        <v>91</v>
      </c>
      <c r="B65" s="59">
        <v>504233</v>
      </c>
      <c r="C65" s="60">
        <v>0</v>
      </c>
      <c r="D65" s="59">
        <v>504233</v>
      </c>
    </row>
    <row r="66" spans="1:4" ht="12.75">
      <c r="A66" s="61"/>
      <c r="B66" s="62"/>
      <c r="C66" s="63" t="s">
        <v>97</v>
      </c>
      <c r="D66" s="62"/>
    </row>
    <row r="69" spans="1:4" ht="12.75">
      <c r="A69" t="s">
        <v>88</v>
      </c>
      <c r="B69"/>
      <c r="C69"/>
      <c r="D69"/>
    </row>
    <row r="70" spans="1:4" ht="12.75">
      <c r="A70"/>
      <c r="B70"/>
      <c r="C70"/>
      <c r="D70"/>
    </row>
    <row r="71" spans="1:4" ht="12.75">
      <c r="A71" s="55" t="s">
        <v>84</v>
      </c>
      <c r="B71" s="56" t="s">
        <v>85</v>
      </c>
      <c r="C71" s="57" t="s">
        <v>68</v>
      </c>
      <c r="D71" s="57" t="s">
        <v>69</v>
      </c>
    </row>
    <row r="72" spans="1:4" ht="12.75">
      <c r="A72"/>
      <c r="B72"/>
      <c r="C72"/>
      <c r="D72"/>
    </row>
    <row r="73" spans="1:4" ht="12.75">
      <c r="A73" s="55" t="s">
        <v>70</v>
      </c>
      <c r="B73" s="70" t="s">
        <v>71</v>
      </c>
      <c r="C73" s="55" t="s">
        <v>72</v>
      </c>
      <c r="D73" s="55" t="s">
        <v>73</v>
      </c>
    </row>
    <row r="74" spans="1:4" ht="12.75">
      <c r="A74" s="58" t="s">
        <v>89</v>
      </c>
      <c r="B74" s="59">
        <v>216193.55</v>
      </c>
      <c r="C74" s="60">
        <v>18461.7</v>
      </c>
      <c r="D74" s="59">
        <v>234655.25</v>
      </c>
    </row>
    <row r="75" spans="1:4" ht="12.75">
      <c r="A75" s="58" t="s">
        <v>90</v>
      </c>
      <c r="B75" s="59">
        <v>234655.25</v>
      </c>
      <c r="C75" s="60">
        <v>65158.82</v>
      </c>
      <c r="D75" s="59">
        <v>299814.07</v>
      </c>
    </row>
    <row r="76" spans="1:4" ht="12.75">
      <c r="A76" s="58" t="s">
        <v>91</v>
      </c>
      <c r="B76" s="59">
        <v>299814.07</v>
      </c>
      <c r="C76" s="60">
        <v>131838.23</v>
      </c>
      <c r="D76" s="59">
        <v>431652.3</v>
      </c>
    </row>
    <row r="77" spans="1:4" ht="12.75">
      <c r="A77" s="61"/>
      <c r="B77" s="62"/>
      <c r="C77" s="63" t="s">
        <v>98</v>
      </c>
      <c r="D77" s="62"/>
    </row>
  </sheetData>
  <printOptions horizontalCentered="1"/>
  <pageMargins left="0.75" right="0.75" top="0.99" bottom="0.5" header="0.5" footer="0.25"/>
  <pageSetup horizontalDpi="600" verticalDpi="600" orientation="landscape" scale="90" r:id="rId1"/>
  <headerFooter alignWithMargins="0">
    <oddHeader>&amp;CAvista Corporation Natural Gas Decoupling Mechanism
Docket No. UG-060518
Quarterly Report for 4th Quarter 2008</oddHeader>
    <oddFooter>&amp;Lfile: &amp;F / &amp;A&amp;RPage &amp;P of &amp;N</oddFooter>
  </headerFooter>
  <rowBreaks count="1" manualBreakCount="1">
    <brk id="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Corp Employee</cp:lastModifiedBy>
  <cp:lastPrinted>2009-01-30T00:47:20Z</cp:lastPrinted>
  <dcterms:created xsi:type="dcterms:W3CDTF">1996-10-14T23:33:28Z</dcterms:created>
  <dcterms:modified xsi:type="dcterms:W3CDTF">2009-01-30T00:47:29Z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060518</vt:lpwstr>
  </property>
  <property fmtid="{D5CDD505-2E9C-101B-9397-08002B2CF9AE}" pid="6" name="IsConfidenti">
    <vt:lpwstr>0</vt:lpwstr>
  </property>
  <property fmtid="{D5CDD505-2E9C-101B-9397-08002B2CF9AE}" pid="7" name="Dat">
    <vt:lpwstr>2009-02-02T00:00:00Z</vt:lpwstr>
  </property>
  <property fmtid="{D5CDD505-2E9C-101B-9397-08002B2CF9AE}" pid="8" name="CaseTy">
    <vt:lpwstr>Petition</vt:lpwstr>
  </property>
  <property fmtid="{D5CDD505-2E9C-101B-9397-08002B2CF9AE}" pid="9" name="OpenedDa">
    <vt:lpwstr>2006-04-05T00:00:00Z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