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Exh. JAP-9 Page 1" sheetId="1" r:id="rId1"/>
    <sheet name="Exh. JAP-9 Page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1">0</definedName>
    <definedName name="_Order1">255</definedName>
    <definedName name="_Order2" localSheetId="1">0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'[23]Mix Variance'!$B$1:$N$31</definedName>
    <definedName name="Data.Avg">'[22]Avg Amts'!$A$5:$BP$34</definedName>
    <definedName name="Data.Qtrs.Avg">'[22]Avg Amts'!$A$5:$IV$5</definedName>
    <definedName name="data1">'[24]Mix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[25]Inputs!$D$11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'[26]Assumptions of Purchase'!$B$45</definedName>
    <definedName name="DisFac">'[7]Func Dist Factor Table'!$A$11:$G$25</definedName>
    <definedName name="DocketNumber">'[27]JHS-4'!$AP$2</definedName>
    <definedName name="DP.T">[4]INTERNAL!$A$46:$IV$48</definedName>
    <definedName name="EBFIT.T">[4]INTERNAL!$A$88:$IV$90</definedName>
    <definedName name="EffTax">[18]INPUTS!$F$36</definedName>
    <definedName name="Electric_Prices">'[28]Monthly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[25]Inputs!$D$12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[29]Inputs!$E$112</definedName>
    <definedName name="FedTaxRate">[9]Assumptions!$C$33</definedName>
    <definedName name="FERC_Lookup">'[30]Map Table'!$E$2:$F$58</definedName>
    <definedName name="FIT">'[31]ROR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[32]Inputs!$N$18</definedName>
    <definedName name="JP_Bal">[33]ACCOUNTS!$AG$31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'[19]KJB-12 Sum'!$AS$2</definedName>
    <definedName name="k_FITrate">'[19]KJB-3,11 Def'!$L$20</definedName>
    <definedName name="keep_Docket_Number">'[34]KJB-3 Sum'!$AQ$2</definedName>
    <definedName name="keep_FIT">'[34]KJB-7 Def'!$L$20</definedName>
    <definedName name="keep_KJB_3_Rate_Increase">'[34]KJB-7 Def'!$C$3</definedName>
    <definedName name="keep_KJB_4_Electric_Summary">'[34]KJB-3 Sum'!$AQ$3</definedName>
    <definedName name="keep_KJB_8_Common_Adjs">'[34]KJB-5 Cmn Adj'!$L$3</definedName>
    <definedName name="keep_KJB_9_Electric_Only">'[34]KJB-5 El Adj'!$E$3</definedName>
    <definedName name="keep_PSE">'[35]Gas Summary'!$I$5</definedName>
    <definedName name="keep_TESTYEAR">'[35]Gas Detail Pages'!$A$8</definedName>
    <definedName name="kp_DOCKET">'[35]Gas Detail Pages'!$A$9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[33]ACCOUNTS!$AG$167</definedName>
    <definedName name="LoadArray">'[36]Load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[37]M9100F4!$A$1:$V$99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[38]!menu1_Button5_Click</definedName>
    <definedName name="menu1_Button6_Click">[38]!menu1_Button6_Click</definedName>
    <definedName name="MERGER_COST">[39]Sheet1!$AF$3:$AJ$28</definedName>
    <definedName name="METER">[4]EXTERNAL!$A$34:$IV$36</definedName>
    <definedName name="Method">[10]Inputs!$C$6</definedName>
    <definedName name="monthlist">[40]Table!$R$2:$S$13</definedName>
    <definedName name="monthtotals">'[40]WA SBC'!$D$40:$O$40</definedName>
    <definedName name="MTD_Format">[41]Mthly!$B$11:$D$11,[41]Mthly!$B$32:$D$32</definedName>
    <definedName name="MTR_YR3">[42]Variables!$E$14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[43]Inputs!$N$18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'[44]Dist Misc'!$F$120</definedName>
    <definedName name="OthRCF">[45]INPUTS!$F$41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[29]Inputs!$E$129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'[28]Monthly Price Summary'!$C$4:$H$63</definedName>
    <definedName name="_xlnm.Print_Area" localSheetId="0">'Exh. JAP-9 Page 1'!$B$1:$R$43</definedName>
    <definedName name="_xlnm.Print_Area" localSheetId="1">'Exh. JAP-9 Page 2'!$B$1:$H$39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[29]Inputs!$E$111</definedName>
    <definedName name="PSE">'[50]4.04'!$A$6</definedName>
    <definedName name="PSE_Pre_Tax_Equity_Rate">'[26]Assumptions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'[20]Transp Data'!$A$8:$I$112</definedName>
    <definedName name="Rates">[52]Codes!$A$1:$C$500</definedName>
    <definedName name="RB.T">[4]INTERNAL!$A$70:$IV$72</definedName>
    <definedName name="RCF">[33]INPUTS!$F$48</definedName>
    <definedName name="Requlated_scenario">'[12]Assumptions (Input)'!$B$12</definedName>
    <definedName name="ResExchCrRate">[53]Sch_194!$M$31</definedName>
    <definedName name="RESID">[4]EXTERNAL!$A$88:$IV$90</definedName>
    <definedName name="resource_lookup">'[54]#REF'!$B$3:$C$112</definedName>
    <definedName name="ResourceSupplier">[11]Variables!$D$28</definedName>
    <definedName name="ResRCF">[18]INPUTS!$F$44</definedName>
    <definedName name="ResUnc">[18]INPUTS!$F$39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[45]INPUTS!$F$40</definedName>
    <definedName name="SbUnc">[4]INPUTS!$F$35</definedName>
    <definedName name="Sch194Rlfwd">'[55]Sch94 Rlfwd'!$B$11</definedName>
    <definedName name="Schedule">[43]Inputs!$N$14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'[27]JHS-6'!$A$7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45621"/>
</workbook>
</file>

<file path=xl/calcChain.xml><?xml version="1.0" encoding="utf-8"?>
<calcChain xmlns="http://schemas.openxmlformats.org/spreadsheetml/2006/main">
  <c r="D30" i="2" l="1"/>
  <c r="E30" i="2" s="1"/>
  <c r="G29" i="2"/>
  <c r="G28" i="2"/>
  <c r="G30" i="2" s="1"/>
  <c r="H30" i="2" s="1"/>
  <c r="G26" i="2"/>
  <c r="H26" i="2" s="1"/>
  <c r="E26" i="2"/>
  <c r="H24" i="2"/>
  <c r="G24" i="2"/>
  <c r="E24" i="2"/>
  <c r="D22" i="2"/>
  <c r="E22" i="2" s="1"/>
  <c r="E31" i="2" s="1"/>
  <c r="G21" i="2"/>
  <c r="G20" i="2"/>
  <c r="G19" i="2"/>
  <c r="G17" i="2"/>
  <c r="G16" i="2"/>
  <c r="G22" i="2" s="1"/>
  <c r="D13" i="2"/>
  <c r="H12" i="2"/>
  <c r="E12" i="2"/>
  <c r="H11" i="2"/>
  <c r="H13" i="2" s="1"/>
  <c r="G11" i="2"/>
  <c r="E11" i="2"/>
  <c r="E13" i="2" s="1"/>
  <c r="E33" i="2" s="1"/>
  <c r="Q39" i="1"/>
  <c r="Q36" i="1"/>
  <c r="Q30" i="1"/>
  <c r="E39" i="1"/>
  <c r="M23" i="1"/>
  <c r="M26" i="1" s="1"/>
  <c r="I23" i="1"/>
  <c r="I26" i="1" s="1"/>
  <c r="P22" i="1"/>
  <c r="E36" i="1"/>
  <c r="P21" i="1"/>
  <c r="P20" i="1"/>
  <c r="P19" i="1"/>
  <c r="P18" i="1"/>
  <c r="P17" i="1"/>
  <c r="R16" i="1"/>
  <c r="P16" i="1"/>
  <c r="P35" i="1" s="1"/>
  <c r="E34" i="1"/>
  <c r="P14" i="1"/>
  <c r="P33" i="1" s="1"/>
  <c r="E32" i="1"/>
  <c r="P12" i="1"/>
  <c r="P31" i="1" s="1"/>
  <c r="E23" i="1"/>
  <c r="E26" i="1" s="1"/>
  <c r="O23" i="1"/>
  <c r="O26" i="1" s="1"/>
  <c r="N23" i="1"/>
  <c r="N26" i="1" s="1"/>
  <c r="L23" i="1"/>
  <c r="L26" i="1" s="1"/>
  <c r="K23" i="1"/>
  <c r="K26" i="1" s="1"/>
  <c r="J23" i="1"/>
  <c r="J26" i="1" s="1"/>
  <c r="H23" i="1"/>
  <c r="H26" i="1" s="1"/>
  <c r="G23" i="1"/>
  <c r="G26" i="1" s="1"/>
  <c r="F23" i="1"/>
  <c r="F26" i="1" s="1"/>
  <c r="E30" i="1"/>
  <c r="D23" i="1"/>
  <c r="P36" i="1" l="1"/>
  <c r="R22" i="1"/>
  <c r="G37" i="2"/>
  <c r="H22" i="2"/>
  <c r="H31" i="2" s="1"/>
  <c r="H33" i="2" s="1"/>
  <c r="H34" i="2" s="1"/>
  <c r="H35" i="2" s="1"/>
  <c r="G31" i="2"/>
  <c r="R12" i="1"/>
  <c r="R14" i="1"/>
  <c r="R18" i="1"/>
  <c r="R20" i="1"/>
  <c r="R17" i="1"/>
  <c r="R19" i="1"/>
  <c r="R21" i="1"/>
  <c r="R36" i="1"/>
  <c r="Q23" i="1"/>
  <c r="Q31" i="1"/>
  <c r="R31" i="1" s="1"/>
  <c r="Q32" i="1"/>
  <c r="R32" i="1" s="1"/>
  <c r="Q33" i="1"/>
  <c r="R33" i="1" s="1"/>
  <c r="Q34" i="1"/>
  <c r="Q35" i="1"/>
  <c r="R35" i="1" s="1"/>
  <c r="Q37" i="1"/>
  <c r="Q40" i="1" s="1"/>
  <c r="P11" i="1"/>
  <c r="R11" i="1" s="1"/>
  <c r="P13" i="1"/>
  <c r="P32" i="1" s="1"/>
  <c r="P15" i="1"/>
  <c r="P34" i="1" s="1"/>
  <c r="P25" i="1"/>
  <c r="P39" i="1" s="1"/>
  <c r="R39" i="1" s="1"/>
  <c r="P10" i="1"/>
  <c r="E31" i="1"/>
  <c r="E37" i="1" s="1"/>
  <c r="E40" i="1" s="1"/>
  <c r="E33" i="1"/>
  <c r="E35" i="1"/>
  <c r="G13" i="2"/>
  <c r="D31" i="2"/>
  <c r="D37" i="2"/>
  <c r="P30" i="1" l="1"/>
  <c r="P23" i="1"/>
  <c r="P26" i="1" s="1"/>
  <c r="R10" i="1"/>
  <c r="R34" i="1"/>
  <c r="Q26" i="1"/>
  <c r="R26" i="1" s="1"/>
  <c r="R15" i="1"/>
  <c r="R25" i="1"/>
  <c r="R13" i="1"/>
  <c r="R23" i="1" l="1"/>
  <c r="P37" i="1"/>
  <c r="R30" i="1"/>
  <c r="P40" i="1" l="1"/>
  <c r="R40" i="1" s="1"/>
  <c r="R37" i="1"/>
</calcChain>
</file>

<file path=xl/sharedStrings.xml><?xml version="1.0" encoding="utf-8"?>
<sst xmlns="http://schemas.openxmlformats.org/spreadsheetml/2006/main" count="126" uniqueCount="102">
  <si>
    <t>Puget Sound Energy</t>
  </si>
  <si>
    <t>2018 Gas Expedited Rate Filing (ERF)</t>
  </si>
  <si>
    <t>Rate Change Impacts by Rate Schedule of Proposed Rate Changes</t>
  </si>
  <si>
    <t>Normalized</t>
  </si>
  <si>
    <t>Sched 142</t>
  </si>
  <si>
    <t>12ME Mar 2018</t>
  </si>
  <si>
    <t>Sched 141</t>
  </si>
  <si>
    <t>Rate</t>
  </si>
  <si>
    <t>Volume (Therms)</t>
  </si>
  <si>
    <t>Sched 101</t>
  </si>
  <si>
    <t>Sched 106</t>
  </si>
  <si>
    <t>Sched 120</t>
  </si>
  <si>
    <t>Sched 129</t>
  </si>
  <si>
    <t>Sched 132</t>
  </si>
  <si>
    <t>Sched 140</t>
  </si>
  <si>
    <t>Sched 141 ERF</t>
  </si>
  <si>
    <t>Rate Plan</t>
  </si>
  <si>
    <t>Decoupling</t>
  </si>
  <si>
    <t>Sched 149</t>
  </si>
  <si>
    <t>Total Normalized</t>
  </si>
  <si>
    <t>Revenue</t>
  </si>
  <si>
    <t>Percent</t>
  </si>
  <si>
    <t>Rate Class</t>
  </si>
  <si>
    <t>Schedule</t>
  </si>
  <si>
    <t>Apr 17 - Mar 18</t>
  </si>
  <si>
    <t>Margin Revenue (1)</t>
  </si>
  <si>
    <t>Change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</si>
  <si>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</si>
  <si>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</si>
  <si>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</si>
  <si>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</si>
  <si>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</si>
  <si>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</si>
  <si>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</si>
  <si>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</si>
  <si>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</si>
  <si>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</si>
  <si>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</si>
  <si>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</si>
  <si>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</si>
  <si>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</si>
  <si>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</si>
  <si>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</si>
  <si>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T= P/O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</si>
  <si>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</si>
  <si>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</si>
  <si>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</si>
  <si>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</si>
  <si>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</si>
  <si>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</si>
  <si>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</si>
  <si>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</si>
  <si>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</si>
  <si>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</si>
  <si>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</si>
  <si>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</si>
  <si>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</si>
  <si>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</si>
  <si>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</si>
  <si>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</si>
  <si>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</si>
  <si>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</si>
  <si>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</si>
  <si>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Total</t>
  </si>
  <si>
    <t>Rentals (2)</t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</si>
  <si>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</si>
  <si>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</si>
  <si>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</si>
  <si>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</si>
  <si>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</si>
  <si>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</si>
  <si>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</si>
  <si>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</si>
  <si>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Rentals</t>
  </si>
  <si>
    <t>Typical Residential Bill Impacts of Proposed Rate Changes</t>
  </si>
  <si>
    <t>Current Rates</t>
  </si>
  <si>
    <t>Schedule 141 Rate Change</t>
  </si>
  <si>
    <t>Charges</t>
  </si>
  <si>
    <t>Rates</t>
  </si>
  <si>
    <t>Volume (therms)</t>
  </si>
  <si>
    <t>Customer charge ($/month)</t>
  </si>
  <si>
    <t>Basic charge</t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</si>
  <si>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</si>
  <si>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</si>
  <si>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</si>
  <si>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</si>
  <si>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</si>
  <si>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</si>
  <si>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</si>
  <si>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</si>
  <si>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</si>
  <si>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</si>
  <si>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</si>
  <si>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</si>
  <si>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</si>
  <si>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</si>
  <si>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</si>
  <si>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Proforma margin revenue for the 12 months ending March 31, 2018 from exhibit JAP-4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</si>
  <si>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Annual rental counts for the 12 months ending March 31, 2018.</t>
    </r>
  </si>
  <si>
    <r>
      <t>Rates</t>
    </r>
    <r>
      <rPr>
        <vertAlign val="superscript"/>
        <sz val="11"/>
        <color theme="1"/>
        <rFont val="Calibri"/>
        <family val="2"/>
      </rPr>
      <t xml:space="preserve"> (1)</t>
    </r>
  </si>
  <si>
    <r>
      <t>ERF</t>
    </r>
    <r>
      <rPr>
        <sz val="11"/>
        <color theme="1"/>
        <rFont val="Calibri"/>
        <family val="2"/>
        <scheme val="minor"/>
      </rPr>
      <t xml:space="preserve"> adjusting charge (Schedule 141)</t>
    </r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</si>
  <si>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Rates for Schedule 23 customers in effect May 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</si>
</sst>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000_);_(&quot;$&quot;* \(#,##0.00000\);_(&quot;$&quot;* &quot;-&quot;?????_);_(@_)"/>
    <numFmt numFmtId="165" formatCode="0.0%"/>
    <numFmt numFmtId="166" formatCode="_(&quot;$&quot;* #,##0_);_(&quot;$&quot;* \(#,##0\);_(&quot;$&quot;* &quot;-&quot;?????_);_(@_)"/>
    <numFmt numFmtId="167" formatCode="_(&quot;$&quot;* #,##0_);_(&quot;$&quot;* \(#,##0\);_(&quot;$&quot;* &quot;-&quot;??_);_(@_)"/>
    <numFmt numFmtId="168" formatCode="_(&quot;$&quot;* #,##0.00_);_(&quot;$&quot;* \(#,##0.0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10" fontId="0" fillId="0" borderId="0" xfId="0" applyNumberFormat="1" applyFont="1"/>
    <xf numFmtId="10" fontId="0" fillId="0" borderId="2" xfId="0" applyNumberFormat="1" applyFont="1" applyBorder="1"/>
    <xf numFmtId="164" fontId="0" fillId="0" borderId="0" xfId="0" applyNumberFormat="1" applyFont="1"/>
    <xf numFmtId="164" fontId="0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42" fontId="0" fillId="0" borderId="0" xfId="0" applyNumberFormat="1" applyFont="1"/>
    <xf numFmtId="3" fontId="0" fillId="0" borderId="2" xfId="0" applyNumberFormat="1" applyFont="1" applyBorder="1"/>
    <xf numFmtId="42" fontId="0" fillId="0" borderId="2" xfId="0" applyNumberFormat="1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/>
    <xf numFmtId="164" fontId="4" fillId="0" borderId="0" xfId="0" applyNumberFormat="1" applyFont="1" applyFill="1" applyBorder="1"/>
    <xf numFmtId="165" fontId="4" fillId="0" borderId="0" xfId="0" applyNumberFormat="1" applyFont="1"/>
    <xf numFmtId="10" fontId="4" fillId="0" borderId="0" xfId="0" applyNumberFormat="1" applyFont="1"/>
    <xf numFmtId="0" fontId="4" fillId="0" borderId="0" xfId="0" applyFont="1"/>
    <xf numFmtId="3" fontId="4" fillId="0" borderId="0" xfId="0" applyNumberFormat="1" applyFont="1" applyFill="1"/>
    <xf numFmtId="42" fontId="4" fillId="0" borderId="0" xfId="0" applyNumberFormat="1" applyFont="1" applyFill="1" applyBorder="1"/>
    <xf numFmtId="166" fontId="4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Fill="1"/>
    <xf numFmtId="42" fontId="4" fillId="0" borderId="2" xfId="0" applyNumberFormat="1" applyFont="1" applyFill="1" applyBorder="1"/>
    <xf numFmtId="0" fontId="5" fillId="0" borderId="0" xfId="0" applyFont="1" applyAlignment="1">
      <alignment horizontal="left"/>
    </xf>
    <xf numFmtId="42" fontId="4" fillId="0" borderId="0" xfId="0" applyNumberFormat="1" applyFont="1"/>
    <xf numFmtId="167" fontId="4" fillId="0" borderId="0" xfId="0" applyNumberFormat="1" applyFont="1" applyFill="1"/>
    <xf numFmtId="0" fontId="4" fillId="0" borderId="0" xfId="0" applyFont="1" applyFill="1" applyBorder="1" applyAlignment="1">
      <alignment horizontal="left" vertical="center" textRotation="180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167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7" fontId="4" fillId="0" borderId="2" xfId="0" applyNumberFormat="1" applyFont="1" applyFill="1" applyBorder="1"/>
    <xf numFmtId="44" fontId="4" fillId="0" borderId="0" xfId="0" applyNumberFormat="1" applyFont="1"/>
    <xf numFmtId="167" fontId="0" fillId="0" borderId="0" xfId="0" applyNumberFormat="1" applyFont="1"/>
    <xf numFmtId="0" fontId="0" fillId="0" borderId="0" xfId="0" quotePrefix="1" applyFont="1"/>
    <xf numFmtId="0" fontId="0" fillId="0" borderId="0" xfId="0" applyFont="1" applyBorder="1"/>
    <xf numFmtId="0" fontId="0" fillId="0" borderId="1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1" xfId="0" applyNumberFormat="1" applyFont="1" applyBorder="1"/>
    <xf numFmtId="168" fontId="0" fillId="0" borderId="1" xfId="0" applyNumberFormat="1" applyFont="1" applyBorder="1"/>
    <xf numFmtId="164" fontId="0" fillId="0" borderId="0" xfId="0" applyNumberFormat="1" applyFont="1" applyBorder="1"/>
    <xf numFmtId="164" fontId="0" fillId="0" borderId="2" xfId="0" applyNumberFormat="1" applyFont="1" applyBorder="1"/>
    <xf numFmtId="164" fontId="6" fillId="0" borderId="0" xfId="0" applyNumberFormat="1" applyFont="1"/>
    <xf numFmtId="168" fontId="0" fillId="0" borderId="2" xfId="0" applyNumberFormat="1" applyFont="1" applyBorder="1"/>
    <xf numFmtId="165" fontId="0" fillId="0" borderId="0" xfId="0" applyNumberFormat="1" applyFont="1"/>
    <xf numFmtId="165" fontId="0" fillId="0" borderId="0" xfId="0" applyNumberFormat="1" applyFont="1" applyBorder="1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>
        <row r="15">
          <cell r="J15">
            <v>2.9899999999999999E-2</v>
          </cell>
        </row>
      </sheetData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>
        <row r="42">
          <cell r="D42">
            <v>63131276.127215527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4"/>
  <sheetViews>
    <sheetView tabSelected="1" zoomScaleNormal="100" workbookViewId="0">
      <pane xSplit="3" ySplit="8" topLeftCell="D9" activePane="bottomRight" state="frozenSplit"/>
      <selection activeCell="E40" sqref="E40"/>
      <selection pane="topRight" activeCell="E40" sqref="E40"/>
      <selection pane="bottomLeft" activeCell="E40" sqref="E40"/>
      <selection pane="bottomRight" activeCell="C33" sqref="C33"/>
    </sheetView>
  </sheetViews>
  <sheetFormatPr defaultRowHeight="15" x14ac:dyDescent="0.25"/>
  <cols>
    <col min="1" max="1" width="2.85546875" style="5" customWidth="1"/>
    <col min="2" max="2" width="38.7109375" style="5" customWidth="1"/>
    <col min="3" max="3" width="9.140625" style="5" bestFit="1" customWidth="1"/>
    <col min="4" max="4" width="16" style="5" customWidth="1"/>
    <col min="5" max="5" width="18.5703125" style="5" bestFit="1" customWidth="1"/>
    <col min="6" max="6" width="13.7109375" style="5" bestFit="1" customWidth="1"/>
    <col min="7" max="7" width="13.42578125" style="5" bestFit="1" customWidth="1"/>
    <col min="8" max="8" width="12.5703125" style="5" bestFit="1" customWidth="1"/>
    <col min="9" max="9" width="11.5703125" style="5" bestFit="1" customWidth="1"/>
    <col min="10" max="10" width="12.28515625" style="5" bestFit="1" customWidth="1"/>
    <col min="11" max="11" width="12.5703125" style="5" bestFit="1" customWidth="1"/>
    <col min="12" max="12" width="13.42578125" style="5" bestFit="1" customWidth="1"/>
    <col min="13" max="14" width="13.42578125" style="5" customWidth="1"/>
    <col min="15" max="15" width="12.5703125" style="5" bestFit="1" customWidth="1"/>
    <col min="16" max="16" width="15.7109375" style="5" bestFit="1" customWidth="1"/>
    <col min="17" max="17" width="13" style="5" customWidth="1"/>
    <col min="18" max="18" width="8.85546875" style="5" bestFit="1" customWidth="1"/>
    <col min="19" max="19" width="13.7109375" style="5" bestFit="1" customWidth="1"/>
    <col min="20" max="16384" width="9.140625" style="5"/>
  </cols>
  <sheetData>
    <row r="1" spans="2:18" x14ac:dyDescent="0.2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2:18" x14ac:dyDescent="0.2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x14ac:dyDescent="0.25">
      <c r="B3" s="62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2:18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2:18" x14ac:dyDescent="0.25">
      <c r="K5" s="6"/>
      <c r="O5" s="6"/>
    </row>
    <row r="6" spans="2:18" x14ac:dyDescent="0.25">
      <c r="B6" s="7"/>
      <c r="C6" s="7"/>
      <c r="D6" s="7" t="s">
        <v>3</v>
      </c>
      <c r="E6" s="6"/>
      <c r="F6" s="7"/>
      <c r="G6" s="7"/>
      <c r="H6" s="7"/>
      <c r="I6" s="7"/>
      <c r="J6" s="7"/>
      <c r="K6" s="7"/>
      <c r="L6" s="7"/>
      <c r="M6" s="7" t="s">
        <v>4</v>
      </c>
      <c r="N6" s="7" t="s">
        <v>4</v>
      </c>
      <c r="O6" s="7"/>
      <c r="P6" s="7" t="s">
        <v>5</v>
      </c>
      <c r="Q6" s="7" t="s">
        <v>6</v>
      </c>
      <c r="R6" s="7"/>
    </row>
    <row r="7" spans="2:18" x14ac:dyDescent="0.25">
      <c r="B7" s="7"/>
      <c r="C7" s="7" t="s">
        <v>7</v>
      </c>
      <c r="D7" s="7" t="s">
        <v>8</v>
      </c>
      <c r="E7" s="6" t="s">
        <v>3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7" t="s">
        <v>21</v>
      </c>
    </row>
    <row r="8" spans="2:18" x14ac:dyDescent="0.25">
      <c r="B8" s="8" t="s">
        <v>22</v>
      </c>
      <c r="C8" s="8" t="s">
        <v>23</v>
      </c>
      <c r="D8" s="9" t="s">
        <v>24</v>
      </c>
      <c r="E8" s="8" t="s">
        <v>25</v>
      </c>
      <c r="F8" s="8" t="s">
        <v>20</v>
      </c>
      <c r="G8" s="8" t="s">
        <v>20</v>
      </c>
      <c r="H8" s="8" t="s">
        <v>20</v>
      </c>
      <c r="I8" s="8" t="s">
        <v>20</v>
      </c>
      <c r="J8" s="8" t="s">
        <v>20</v>
      </c>
      <c r="K8" s="8" t="s">
        <v>20</v>
      </c>
      <c r="L8" s="8" t="s">
        <v>20</v>
      </c>
      <c r="M8" s="8" t="s">
        <v>20</v>
      </c>
      <c r="N8" s="8" t="s">
        <v>20</v>
      </c>
      <c r="O8" s="8" t="s">
        <v>20</v>
      </c>
      <c r="P8" s="8" t="s">
        <v>20</v>
      </c>
      <c r="Q8" s="8" t="s">
        <v>26</v>
      </c>
      <c r="R8" s="8" t="s">
        <v>26</v>
      </c>
    </row>
    <row r="9" spans="2:18" x14ac:dyDescent="0.25">
      <c r="B9" s="7" t="s">
        <v>27</v>
      </c>
      <c r="C9" s="7" t="s">
        <v>28</v>
      </c>
      <c r="D9" s="7" t="s">
        <v>29</v>
      </c>
      <c r="E9" s="7" t="s">
        <v>30</v>
      </c>
      <c r="F9" s="7" t="s">
        <v>31</v>
      </c>
      <c r="G9" s="7" t="s">
        <v>32</v>
      </c>
      <c r="H9" s="7" t="s">
        <v>33</v>
      </c>
      <c r="I9" s="10" t="s">
        <v>34</v>
      </c>
      <c r="J9" s="7" t="s">
        <v>35</v>
      </c>
      <c r="K9" s="7" t="s">
        <v>36</v>
      </c>
      <c r="L9" s="10" t="s">
        <v>37</v>
      </c>
      <c r="M9" s="10" t="s">
        <v>38</v>
      </c>
      <c r="N9" s="10" t="s">
        <v>39</v>
      </c>
      <c r="O9" s="7" t="s">
        <v>40</v>
      </c>
      <c r="P9" s="10" t="s">
        <v>41</v>
      </c>
      <c r="Q9" s="7" t="s">
        <v>42</v>
      </c>
      <c r="R9" s="7" t="s">
        <v>43</v>
      </c>
    </row>
    <row r="10" spans="2:18" x14ac:dyDescent="0.25">
      <c r="B10" s="5" t="s">
        <v>44</v>
      </c>
      <c r="C10" s="11" t="s">
        <v>45</v>
      </c>
      <c r="D10" s="12">
        <v>602840795.27199996</v>
      </c>
      <c r="E10" s="13">
        <v>310471892.13022453</v>
      </c>
      <c r="F10" s="13">
        <v>231775680.06172764</v>
      </c>
      <c r="G10" s="13">
        <v>-10218145.810000001</v>
      </c>
      <c r="H10" s="13">
        <v>10266378.743482159</v>
      </c>
      <c r="I10" s="13">
        <v>4454993.4770600796</v>
      </c>
      <c r="J10" s="13">
        <v>-2158170.0470737596</v>
      </c>
      <c r="K10" s="13">
        <v>14757542.668258561</v>
      </c>
      <c r="L10" s="13">
        <v>0</v>
      </c>
      <c r="M10" s="13"/>
      <c r="N10" s="13">
        <v>49161666.850000001</v>
      </c>
      <c r="O10" s="13">
        <v>3761726.5624972796</v>
      </c>
      <c r="P10" s="13">
        <f>SUM(E10:O10)</f>
        <v>612273564.63617659</v>
      </c>
      <c r="Q10" s="13">
        <v>15717783.174044507</v>
      </c>
      <c r="R10" s="1">
        <f>Q10/P10</f>
        <v>2.5671177202276046E-2</v>
      </c>
    </row>
    <row r="11" spans="2:18" x14ac:dyDescent="0.25">
      <c r="B11" s="5" t="s">
        <v>46</v>
      </c>
      <c r="C11" s="11">
        <v>16</v>
      </c>
      <c r="D11" s="12">
        <v>9569.027</v>
      </c>
      <c r="E11" s="13">
        <v>4880.2037699999992</v>
      </c>
      <c r="F11" s="13">
        <v>3676.5208999999995</v>
      </c>
      <c r="G11" s="13">
        <v>-161.16</v>
      </c>
      <c r="H11" s="13">
        <v>162.96052981</v>
      </c>
      <c r="I11" s="13">
        <v>0</v>
      </c>
      <c r="J11" s="13">
        <v>-34.257116660000001</v>
      </c>
      <c r="K11" s="13">
        <v>234.24978096000001</v>
      </c>
      <c r="L11" s="13">
        <v>0</v>
      </c>
      <c r="M11" s="13">
        <v>0</v>
      </c>
      <c r="N11" s="13"/>
      <c r="O11" s="13">
        <v>59.71072848</v>
      </c>
      <c r="P11" s="13">
        <f t="shared" ref="P11:P22" si="0">SUM(E11:O11)</f>
        <v>8818.2285925900014</v>
      </c>
      <c r="Q11" s="13">
        <v>246.78017000000011</v>
      </c>
      <c r="R11" s="1">
        <f t="shared" ref="R11:R23" si="1">Q11/P11</f>
        <v>2.7985231660627469E-2</v>
      </c>
    </row>
    <row r="12" spans="2:18" x14ac:dyDescent="0.25">
      <c r="B12" s="5" t="s">
        <v>47</v>
      </c>
      <c r="C12" s="11">
        <v>31</v>
      </c>
      <c r="D12" s="12">
        <v>228752719.76500002</v>
      </c>
      <c r="E12" s="13">
        <v>91504882.103537709</v>
      </c>
      <c r="F12" s="13">
        <v>86486828.288751215</v>
      </c>
      <c r="G12" s="13">
        <v>-3877358.6</v>
      </c>
      <c r="H12" s="13">
        <v>3895658.8175979503</v>
      </c>
      <c r="I12" s="13">
        <v>830372.37274695002</v>
      </c>
      <c r="J12" s="13">
        <v>-567306.74501720001</v>
      </c>
      <c r="K12" s="13">
        <v>6032209.2202030504</v>
      </c>
      <c r="L12" s="13">
        <v>0</v>
      </c>
      <c r="M12" s="13"/>
      <c r="N12" s="13">
        <v>1660744.74</v>
      </c>
      <c r="O12" s="13">
        <v>1317615.6658464002</v>
      </c>
      <c r="P12" s="13">
        <f t="shared" si="0"/>
        <v>187283645.86366609</v>
      </c>
      <c r="Q12" s="13">
        <v>5169378.9089159891</v>
      </c>
      <c r="R12" s="1">
        <f t="shared" si="1"/>
        <v>2.7601870334578279E-2</v>
      </c>
    </row>
    <row r="13" spans="2:18" x14ac:dyDescent="0.25">
      <c r="B13" s="5" t="s">
        <v>48</v>
      </c>
      <c r="C13" s="11">
        <v>41</v>
      </c>
      <c r="D13" s="12">
        <v>66032736.948999994</v>
      </c>
      <c r="E13" s="13">
        <v>14660114.626723289</v>
      </c>
      <c r="F13" s="13">
        <v>23319141.540613011</v>
      </c>
      <c r="G13" s="13">
        <v>-1120575.55</v>
      </c>
      <c r="H13" s="13">
        <v>1124537.5102414698</v>
      </c>
      <c r="I13" s="13">
        <v>130084.49178952999</v>
      </c>
      <c r="J13" s="13">
        <v>-164421.51500300999</v>
      </c>
      <c r="K13" s="13">
        <v>602218.56097487989</v>
      </c>
      <c r="L13" s="13">
        <v>0</v>
      </c>
      <c r="M13" s="13"/>
      <c r="N13" s="13">
        <v>1280090.6499999999</v>
      </c>
      <c r="O13" s="13">
        <v>202060.17506393997</v>
      </c>
      <c r="P13" s="13">
        <f t="shared" si="0"/>
        <v>40033250.490403108</v>
      </c>
      <c r="Q13" s="13">
        <v>957700.46409677167</v>
      </c>
      <c r="R13" s="1">
        <f t="shared" si="1"/>
        <v>2.3922625626573952E-2</v>
      </c>
    </row>
    <row r="14" spans="2:18" x14ac:dyDescent="0.25">
      <c r="B14" s="5" t="s">
        <v>49</v>
      </c>
      <c r="C14" s="11">
        <v>85</v>
      </c>
      <c r="D14" s="12">
        <v>16622731.397999998</v>
      </c>
      <c r="E14" s="13">
        <v>1613187.9462147234</v>
      </c>
      <c r="F14" s="13">
        <v>5531330.0484019201</v>
      </c>
      <c r="G14" s="13">
        <v>-282253.98</v>
      </c>
      <c r="H14" s="13">
        <v>248177.37977213998</v>
      </c>
      <c r="I14" s="13">
        <v>16440.440794920003</v>
      </c>
      <c r="J14" s="13">
        <v>-7978.9110710399991</v>
      </c>
      <c r="K14" s="13">
        <v>73306.245465179993</v>
      </c>
      <c r="L14" s="13">
        <v>0</v>
      </c>
      <c r="M14" s="13">
        <v>0</v>
      </c>
      <c r="N14" s="13"/>
      <c r="O14" s="13">
        <v>22274.460073319999</v>
      </c>
      <c r="P14" s="13">
        <f t="shared" si="0"/>
        <v>7214483.6296511637</v>
      </c>
      <c r="Q14" s="13">
        <v>76728.356875909958</v>
      </c>
      <c r="R14" s="1">
        <f t="shared" si="1"/>
        <v>1.0635322056946707E-2</v>
      </c>
    </row>
    <row r="15" spans="2:18" x14ac:dyDescent="0.25">
      <c r="B15" s="5" t="s">
        <v>50</v>
      </c>
      <c r="C15" s="11">
        <v>86</v>
      </c>
      <c r="D15" s="12">
        <v>9370376.4069999997</v>
      </c>
      <c r="E15" s="13">
        <v>1987394.0694304057</v>
      </c>
      <c r="F15" s="13">
        <v>3198464.9327131896</v>
      </c>
      <c r="G15" s="13">
        <v>-159015.29</v>
      </c>
      <c r="H15" s="13">
        <v>139899.71975650999</v>
      </c>
      <c r="I15" s="13">
        <v>18084.826465509999</v>
      </c>
      <c r="J15" s="13">
        <v>-23707.052309710001</v>
      </c>
      <c r="K15" s="13">
        <v>79929.310751709985</v>
      </c>
      <c r="L15" s="13">
        <v>0</v>
      </c>
      <c r="M15" s="13"/>
      <c r="N15" s="13">
        <v>183601.40000000002</v>
      </c>
      <c r="O15" s="13">
        <v>29610.38944612</v>
      </c>
      <c r="P15" s="13">
        <f t="shared" si="0"/>
        <v>5454262.3062537359</v>
      </c>
      <c r="Q15" s="13">
        <v>146624.17948022485</v>
      </c>
      <c r="R15" s="1">
        <f t="shared" si="1"/>
        <v>2.6882495055675783E-2</v>
      </c>
    </row>
    <row r="16" spans="2:18" x14ac:dyDescent="0.25">
      <c r="B16" s="5" t="s">
        <v>51</v>
      </c>
      <c r="C16" s="11">
        <v>87</v>
      </c>
      <c r="D16" s="12">
        <v>23255883.677000005</v>
      </c>
      <c r="E16" s="13">
        <v>1094170.1792698018</v>
      </c>
      <c r="F16" s="13">
        <v>7690953.2908206694</v>
      </c>
      <c r="G16" s="13">
        <v>-394884.9</v>
      </c>
      <c r="H16" s="13">
        <v>347210.34329761006</v>
      </c>
      <c r="I16" s="13">
        <v>9527.6187939800002</v>
      </c>
      <c r="J16" s="13">
        <v>-8837.2357972600021</v>
      </c>
      <c r="K16" s="13">
        <v>68372.298010380007</v>
      </c>
      <c r="L16" s="13">
        <v>0</v>
      </c>
      <c r="M16" s="13">
        <v>0</v>
      </c>
      <c r="N16" s="13"/>
      <c r="O16" s="13">
        <v>27209.383902090005</v>
      </c>
      <c r="P16" s="13">
        <f t="shared" si="0"/>
        <v>8833720.978297269</v>
      </c>
      <c r="Q16" s="13">
        <v>80027.850370969172</v>
      </c>
      <c r="R16" s="1">
        <f t="shared" si="1"/>
        <v>9.0593590818163726E-3</v>
      </c>
    </row>
    <row r="17" spans="2:21" x14ac:dyDescent="0.25">
      <c r="B17" s="5" t="s">
        <v>52</v>
      </c>
      <c r="C17" s="11" t="s">
        <v>53</v>
      </c>
      <c r="D17" s="12">
        <v>41294.74</v>
      </c>
      <c r="E17" s="13">
        <v>24199.815667320396</v>
      </c>
      <c r="F17" s="13">
        <v>28.906318000000002</v>
      </c>
      <c r="G17" s="13"/>
      <c r="H17" s="13"/>
      <c r="I17" s="13">
        <v>149.8999062</v>
      </c>
      <c r="J17" s="13">
        <v>-102.41095519999999</v>
      </c>
      <c r="K17" s="13">
        <v>1088.9422938</v>
      </c>
      <c r="L17" s="13">
        <v>0</v>
      </c>
      <c r="M17" s="13"/>
      <c r="N17" s="13">
        <v>291.54000000000002</v>
      </c>
      <c r="O17" s="13">
        <v>237.85770239999999</v>
      </c>
      <c r="P17" s="13">
        <f t="shared" si="0"/>
        <v>25894.550932520397</v>
      </c>
      <c r="Q17" s="13">
        <v>1366.1250974935992</v>
      </c>
      <c r="R17" s="1">
        <f t="shared" si="1"/>
        <v>5.275724228829598E-2</v>
      </c>
    </row>
    <row r="18" spans="2:21" x14ac:dyDescent="0.25">
      <c r="B18" s="5" t="s">
        <v>54</v>
      </c>
      <c r="C18" s="5" t="s">
        <v>55</v>
      </c>
      <c r="D18" s="12">
        <v>19447039.789000001</v>
      </c>
      <c r="E18" s="13">
        <v>4011697.5035038311</v>
      </c>
      <c r="F18" s="13">
        <v>13612.927852299999</v>
      </c>
      <c r="G18" s="13"/>
      <c r="H18" s="13"/>
      <c r="I18" s="13">
        <v>38310.668384329998</v>
      </c>
      <c r="J18" s="13">
        <v>-48423.129074610006</v>
      </c>
      <c r="K18" s="13">
        <v>177357.00287567999</v>
      </c>
      <c r="L18" s="13">
        <v>0</v>
      </c>
      <c r="M18" s="13"/>
      <c r="N18" s="13">
        <v>391877.93</v>
      </c>
      <c r="O18" s="13">
        <v>59507.941754339998</v>
      </c>
      <c r="P18" s="13">
        <f>SUM(E18:O18)</f>
        <v>4643940.8452958716</v>
      </c>
      <c r="Q18" s="13">
        <v>262376.61537905061</v>
      </c>
      <c r="R18" s="1">
        <f t="shared" si="1"/>
        <v>5.6498698867972819E-2</v>
      </c>
    </row>
    <row r="19" spans="2:21" x14ac:dyDescent="0.25">
      <c r="B19" s="5" t="s">
        <v>56</v>
      </c>
      <c r="C19" s="5" t="s">
        <v>57</v>
      </c>
      <c r="D19" s="12">
        <v>77350046.969999999</v>
      </c>
      <c r="E19" s="13">
        <v>7066238.0313446047</v>
      </c>
      <c r="F19" s="13">
        <v>54145.032879000006</v>
      </c>
      <c r="G19" s="13"/>
      <c r="H19" s="13"/>
      <c r="I19" s="13">
        <v>68734.613136800006</v>
      </c>
      <c r="J19" s="13">
        <v>-37128.022545599997</v>
      </c>
      <c r="K19" s="13">
        <v>341113.7071377</v>
      </c>
      <c r="L19" s="13">
        <v>0</v>
      </c>
      <c r="M19" s="13">
        <v>0</v>
      </c>
      <c r="N19" s="13"/>
      <c r="O19" s="13">
        <v>103649.0629398</v>
      </c>
      <c r="P19" s="13">
        <f t="shared" si="0"/>
        <v>7596752.4248923045</v>
      </c>
      <c r="Q19" s="13">
        <v>336436.04644091974</v>
      </c>
      <c r="R19" s="1">
        <f t="shared" si="1"/>
        <v>4.4286825162094083E-2</v>
      </c>
    </row>
    <row r="20" spans="2:21" x14ac:dyDescent="0.25">
      <c r="B20" s="5" t="s">
        <v>58</v>
      </c>
      <c r="C20" s="5" t="s">
        <v>59</v>
      </c>
      <c r="D20" s="12">
        <v>393995.46</v>
      </c>
      <c r="E20" s="13">
        <v>91536.237207087819</v>
      </c>
      <c r="F20" s="13">
        <v>275.79682200000002</v>
      </c>
      <c r="G20" s="13"/>
      <c r="H20" s="13"/>
      <c r="I20" s="13">
        <v>760.41123780000009</v>
      </c>
      <c r="J20" s="13">
        <v>-996.80851380000013</v>
      </c>
      <c r="K20" s="13">
        <v>3360.7812737999998</v>
      </c>
      <c r="L20" s="13">
        <v>0</v>
      </c>
      <c r="M20" s="13"/>
      <c r="N20" s="13">
        <v>7631.6100000000006</v>
      </c>
      <c r="O20" s="13">
        <v>1245.0256536000002</v>
      </c>
      <c r="P20" s="13">
        <f t="shared" si="0"/>
        <v>103813.05368048782</v>
      </c>
      <c r="Q20" s="13">
        <v>6213.1325313954403</v>
      </c>
      <c r="R20" s="1">
        <f t="shared" si="1"/>
        <v>5.9849241604220622E-2</v>
      </c>
    </row>
    <row r="21" spans="2:21" x14ac:dyDescent="0.25">
      <c r="B21" s="5" t="s">
        <v>60</v>
      </c>
      <c r="C21" s="5" t="s">
        <v>61</v>
      </c>
      <c r="D21" s="12">
        <v>104026977.455</v>
      </c>
      <c r="E21" s="13">
        <v>3564918.9871027656</v>
      </c>
      <c r="F21" s="13">
        <v>72818.884218499996</v>
      </c>
      <c r="G21" s="13"/>
      <c r="H21" s="13"/>
      <c r="I21" s="13">
        <v>34455.288113200004</v>
      </c>
      <c r="J21" s="13">
        <v>-39530.251432900004</v>
      </c>
      <c r="K21" s="13">
        <v>305839.31371769996</v>
      </c>
      <c r="L21" s="13">
        <v>0</v>
      </c>
      <c r="M21" s="13">
        <v>0</v>
      </c>
      <c r="N21" s="13"/>
      <c r="O21" s="13">
        <v>121711.56362235</v>
      </c>
      <c r="P21" s="13">
        <f t="shared" si="0"/>
        <v>4060213.7853416158</v>
      </c>
      <c r="Q21" s="13">
        <v>272854.50727212254</v>
      </c>
      <c r="R21" s="1">
        <f t="shared" si="1"/>
        <v>6.7202005041506765E-2</v>
      </c>
    </row>
    <row r="22" spans="2:21" x14ac:dyDescent="0.25">
      <c r="B22" s="5" t="s">
        <v>62</v>
      </c>
      <c r="D22" s="12">
        <v>37315726.659999996</v>
      </c>
      <c r="E22" s="13">
        <v>1720599.093837755</v>
      </c>
      <c r="F22" s="13"/>
      <c r="G22" s="13"/>
      <c r="H22" s="13"/>
      <c r="I22" s="13">
        <v>0</v>
      </c>
      <c r="J22" s="13">
        <v>-8582.6171317999997</v>
      </c>
      <c r="K22" s="13">
        <v>119783.4825786</v>
      </c>
      <c r="L22" s="13">
        <v>0</v>
      </c>
      <c r="M22" s="13"/>
      <c r="N22" s="13"/>
      <c r="O22" s="13">
        <v>53361.489123799998</v>
      </c>
      <c r="P22" s="13">
        <f t="shared" si="0"/>
        <v>1885161.4484083552</v>
      </c>
      <c r="Q22" s="13">
        <v>49931.549794200575</v>
      </c>
      <c r="R22" s="1">
        <f t="shared" si="1"/>
        <v>2.6486617279574576E-2</v>
      </c>
    </row>
    <row r="23" spans="2:21" x14ac:dyDescent="0.25">
      <c r="B23" s="5" t="s">
        <v>63</v>
      </c>
      <c r="D23" s="14">
        <f>SUM(D10:D22)</f>
        <v>1185459893.569</v>
      </c>
      <c r="E23" s="15">
        <f>SUM(E10:E22)</f>
        <v>437815710.9278338</v>
      </c>
      <c r="F23" s="15">
        <f t="shared" ref="F23:H23" si="2">SUM(F10:F22)</f>
        <v>358146956.23201746</v>
      </c>
      <c r="G23" s="15">
        <f t="shared" si="2"/>
        <v>-16052395.290000001</v>
      </c>
      <c r="H23" s="15">
        <f t="shared" si="2"/>
        <v>16022025.474677648</v>
      </c>
      <c r="I23" s="15">
        <f>SUM(I10:I22)</f>
        <v>5601914.1084292997</v>
      </c>
      <c r="J23" s="15">
        <f t="shared" ref="J23:P23" si="3">SUM(J10:J22)</f>
        <v>-3065219.0030425494</v>
      </c>
      <c r="K23" s="15">
        <f t="shared" si="3"/>
        <v>22562355.783322006</v>
      </c>
      <c r="L23" s="15">
        <f t="shared" si="3"/>
        <v>0</v>
      </c>
      <c r="M23" s="15">
        <f t="shared" si="3"/>
        <v>0</v>
      </c>
      <c r="N23" s="15">
        <f t="shared" si="3"/>
        <v>52685904.719999999</v>
      </c>
      <c r="O23" s="15">
        <f t="shared" si="3"/>
        <v>5700269.2883539191</v>
      </c>
      <c r="P23" s="15">
        <f t="shared" si="3"/>
        <v>879417522.24159181</v>
      </c>
      <c r="Q23" s="15">
        <f>SUM(Q10:Q22)</f>
        <v>23077667.690469559</v>
      </c>
      <c r="R23" s="2">
        <f t="shared" si="1"/>
        <v>2.6241992121837331E-2</v>
      </c>
      <c r="S23" s="13"/>
    </row>
    <row r="24" spans="2:21" s="23" customFormat="1" x14ac:dyDescent="0.25">
      <c r="B24" s="16"/>
      <c r="C24" s="17"/>
      <c r="D24" s="18"/>
      <c r="E24" s="19"/>
      <c r="F24" s="18"/>
      <c r="G24" s="18"/>
      <c r="H24" s="18"/>
      <c r="I24" s="20"/>
      <c r="J24" s="18"/>
      <c r="K24" s="20"/>
      <c r="L24" s="20"/>
      <c r="M24" s="20"/>
      <c r="N24" s="20"/>
      <c r="O24" s="20"/>
      <c r="P24" s="20"/>
      <c r="Q24" s="21"/>
      <c r="R24" s="22"/>
    </row>
    <row r="25" spans="2:21" s="23" customFormat="1" x14ac:dyDescent="0.25">
      <c r="B25" s="16" t="s">
        <v>64</v>
      </c>
      <c r="C25" s="16"/>
      <c r="D25" s="24">
        <v>360352.82270707801</v>
      </c>
      <c r="E25" s="13">
        <v>5412907.6030859621</v>
      </c>
      <c r="F25" s="25"/>
      <c r="G25" s="18"/>
      <c r="H25" s="18"/>
      <c r="I25" s="13">
        <v>0</v>
      </c>
      <c r="J25" s="13">
        <v>-49970.060000000005</v>
      </c>
      <c r="K25" s="13">
        <v>210588.11</v>
      </c>
      <c r="L25" s="13">
        <v>0</v>
      </c>
      <c r="M25" s="13">
        <v>0</v>
      </c>
      <c r="N25" s="13"/>
      <c r="O25" s="26">
        <v>0</v>
      </c>
      <c r="P25" s="13">
        <f>SUM(E25:O25)</f>
        <v>5573525.6530859629</v>
      </c>
      <c r="Q25" s="13">
        <v>157120.32872468312</v>
      </c>
      <c r="R25" s="1">
        <f>Q25/P25</f>
        <v>2.8190473769092346E-2</v>
      </c>
      <c r="S25" s="22"/>
      <c r="T25" s="27"/>
      <c r="U25" s="28"/>
    </row>
    <row r="26" spans="2:21" s="23" customFormat="1" x14ac:dyDescent="0.25">
      <c r="B26" s="29" t="s">
        <v>63</v>
      </c>
      <c r="C26" s="29"/>
      <c r="D26" s="30"/>
      <c r="E26" s="31">
        <f>E23+E25</f>
        <v>443228618.53091973</v>
      </c>
      <c r="F26" s="31">
        <f t="shared" ref="F26:H26" si="4">F23+F25</f>
        <v>358146956.23201746</v>
      </c>
      <c r="G26" s="31">
        <f t="shared" si="4"/>
        <v>-16052395.290000001</v>
      </c>
      <c r="H26" s="31">
        <f t="shared" si="4"/>
        <v>16022025.474677648</v>
      </c>
      <c r="I26" s="31">
        <f>I23+I25</f>
        <v>5601914.1084292997</v>
      </c>
      <c r="J26" s="31">
        <f t="shared" ref="J26:Q26" si="5">J23+J25</f>
        <v>-3115189.0630425494</v>
      </c>
      <c r="K26" s="31">
        <f t="shared" si="5"/>
        <v>22772943.893322006</v>
      </c>
      <c r="L26" s="31">
        <f t="shared" si="5"/>
        <v>0</v>
      </c>
      <c r="M26" s="31">
        <f t="shared" si="5"/>
        <v>0</v>
      </c>
      <c r="N26" s="31">
        <f t="shared" si="5"/>
        <v>52685904.719999999</v>
      </c>
      <c r="O26" s="31">
        <f t="shared" si="5"/>
        <v>5700269.2883539191</v>
      </c>
      <c r="P26" s="31">
        <f t="shared" si="5"/>
        <v>884991047.89467776</v>
      </c>
      <c r="Q26" s="31">
        <f t="shared" si="5"/>
        <v>23234788.019194242</v>
      </c>
      <c r="R26" s="2">
        <f>Q26/P26</f>
        <v>2.6254263333474307E-2</v>
      </c>
      <c r="S26" s="22"/>
    </row>
    <row r="27" spans="2:21" x14ac:dyDescent="0.25">
      <c r="I27" s="13"/>
      <c r="L27" s="13"/>
      <c r="M27" s="13"/>
      <c r="N27" s="13"/>
      <c r="P27" s="13"/>
      <c r="R27" s="1"/>
    </row>
    <row r="28" spans="2:21" x14ac:dyDescent="0.25">
      <c r="D28" s="12"/>
      <c r="I28" s="13"/>
      <c r="L28" s="13"/>
      <c r="M28" s="13"/>
      <c r="N28" s="13"/>
      <c r="P28" s="13"/>
      <c r="Q28" s="13"/>
      <c r="R28" s="1"/>
    </row>
    <row r="29" spans="2:21" s="23" customFormat="1" x14ac:dyDescent="0.25">
      <c r="B29" s="32" t="s">
        <v>65</v>
      </c>
      <c r="C29" s="32"/>
      <c r="Q29" s="33"/>
      <c r="R29" s="22"/>
    </row>
    <row r="30" spans="2:21" s="23" customFormat="1" x14ac:dyDescent="0.25">
      <c r="B30" s="29" t="s">
        <v>66</v>
      </c>
      <c r="C30" s="29"/>
      <c r="E30" s="34">
        <f>E10+E11</f>
        <v>310476772.33399451</v>
      </c>
      <c r="I30" s="34"/>
      <c r="L30" s="34"/>
      <c r="M30" s="34"/>
      <c r="N30" s="34"/>
      <c r="P30" s="34">
        <f>P10+P11</f>
        <v>612282382.86476922</v>
      </c>
      <c r="Q30" s="13">
        <f>SUM(Q10:Q11)</f>
        <v>15718029.954214506</v>
      </c>
      <c r="R30" s="1">
        <f t="shared" ref="R30:R37" si="6">Q30/P30</f>
        <v>2.5671210529808832E-2</v>
      </c>
      <c r="S30" s="35"/>
    </row>
    <row r="31" spans="2:21" s="23" customFormat="1" x14ac:dyDescent="0.25">
      <c r="B31" s="36" t="s">
        <v>67</v>
      </c>
      <c r="C31" s="36"/>
      <c r="E31" s="34">
        <f>E12+E17</f>
        <v>91529081.919205025</v>
      </c>
      <c r="F31" s="37"/>
      <c r="G31" s="37"/>
      <c r="H31" s="37"/>
      <c r="I31" s="34"/>
      <c r="J31" s="37"/>
      <c r="K31" s="37"/>
      <c r="L31" s="34"/>
      <c r="M31" s="34"/>
      <c r="N31" s="34"/>
      <c r="O31" s="37"/>
      <c r="P31" s="34">
        <f>P12+P17</f>
        <v>187309540.41459861</v>
      </c>
      <c r="Q31" s="13">
        <f>SUM(Q12,Q17)</f>
        <v>5170745.0340134827</v>
      </c>
      <c r="R31" s="1">
        <f t="shared" si="6"/>
        <v>2.7605347931388566E-2</v>
      </c>
    </row>
    <row r="32" spans="2:21" s="23" customFormat="1" x14ac:dyDescent="0.25">
      <c r="B32" s="29" t="s">
        <v>68</v>
      </c>
      <c r="C32" s="29"/>
      <c r="E32" s="34">
        <f>E13+E18</f>
        <v>18671812.130227119</v>
      </c>
      <c r="F32" s="37"/>
      <c r="G32" s="37"/>
      <c r="H32" s="37"/>
      <c r="I32" s="34"/>
      <c r="J32" s="37"/>
      <c r="K32" s="37"/>
      <c r="L32" s="34"/>
      <c r="M32" s="34"/>
      <c r="N32" s="34"/>
      <c r="O32" s="37"/>
      <c r="P32" s="34">
        <f>P13+P18</f>
        <v>44677191.335698977</v>
      </c>
      <c r="Q32" s="13">
        <f>SUM(Q13,Q18)</f>
        <v>1220077.0794758224</v>
      </c>
      <c r="R32" s="1">
        <f t="shared" si="6"/>
        <v>2.7308723825280594E-2</v>
      </c>
    </row>
    <row r="33" spans="2:18" s="23" customFormat="1" x14ac:dyDescent="0.25">
      <c r="B33" s="29" t="s">
        <v>69</v>
      </c>
      <c r="C33" s="29"/>
      <c r="E33" s="34">
        <f>E14+E19</f>
        <v>8679425.9775593281</v>
      </c>
      <c r="F33" s="37"/>
      <c r="G33" s="37"/>
      <c r="H33" s="37"/>
      <c r="I33" s="34"/>
      <c r="J33" s="37"/>
      <c r="K33" s="37"/>
      <c r="L33" s="34"/>
      <c r="M33" s="34"/>
      <c r="N33" s="34"/>
      <c r="O33" s="37"/>
      <c r="P33" s="34">
        <f>P14+P19</f>
        <v>14811236.054543469</v>
      </c>
      <c r="Q33" s="13">
        <f>SUM(Q14,Q19)</f>
        <v>413164.4033168297</v>
      </c>
      <c r="R33" s="1">
        <f t="shared" si="6"/>
        <v>2.7895335797452781E-2</v>
      </c>
    </row>
    <row r="34" spans="2:18" s="23" customFormat="1" x14ac:dyDescent="0.25">
      <c r="B34" s="29" t="s">
        <v>70</v>
      </c>
      <c r="C34" s="29"/>
      <c r="E34" s="34">
        <f>E15+E20</f>
        <v>2078930.3066374937</v>
      </c>
      <c r="F34" s="37"/>
      <c r="G34" s="37"/>
      <c r="H34" s="37"/>
      <c r="I34" s="38"/>
      <c r="J34" s="37"/>
      <c r="K34" s="37"/>
      <c r="L34" s="38"/>
      <c r="M34" s="38"/>
      <c r="N34" s="38"/>
      <c r="O34" s="37"/>
      <c r="P34" s="34">
        <f>P15+P20</f>
        <v>5558075.3599342238</v>
      </c>
      <c r="Q34" s="13">
        <f>SUM(Q15,Q20)</f>
        <v>152837.31201162029</v>
      </c>
      <c r="R34" s="1">
        <f t="shared" si="6"/>
        <v>2.7498243926910165E-2</v>
      </c>
    </row>
    <row r="35" spans="2:18" s="23" customFormat="1" x14ac:dyDescent="0.25">
      <c r="B35" s="16" t="s">
        <v>71</v>
      </c>
      <c r="C35" s="16"/>
      <c r="D35" s="30"/>
      <c r="E35" s="34">
        <f>E16+E21</f>
        <v>4659089.1663725674</v>
      </c>
      <c r="F35" s="39"/>
      <c r="G35" s="39"/>
      <c r="H35" s="39"/>
      <c r="I35" s="38"/>
      <c r="J35" s="39"/>
      <c r="K35" s="39"/>
      <c r="L35" s="38"/>
      <c r="M35" s="38"/>
      <c r="N35" s="38"/>
      <c r="O35" s="39"/>
      <c r="P35" s="34">
        <f>P16+P21</f>
        <v>12893934.763638884</v>
      </c>
      <c r="Q35" s="13">
        <f>SUM(Q16,Q21)</f>
        <v>352882.3576430917</v>
      </c>
      <c r="R35" s="1">
        <f t="shared" si="6"/>
        <v>2.73680892692451E-2</v>
      </c>
    </row>
    <row r="36" spans="2:18" s="23" customFormat="1" x14ac:dyDescent="0.25">
      <c r="B36" s="40" t="s">
        <v>62</v>
      </c>
      <c r="C36" s="16"/>
      <c r="D36" s="30"/>
      <c r="E36" s="34">
        <f>E22</f>
        <v>1720599.093837755</v>
      </c>
      <c r="F36" s="39"/>
      <c r="G36" s="39"/>
      <c r="H36" s="39"/>
      <c r="I36" s="38"/>
      <c r="J36" s="39"/>
      <c r="K36" s="39"/>
      <c r="L36" s="38"/>
      <c r="M36" s="38"/>
      <c r="N36" s="38"/>
      <c r="O36" s="39"/>
      <c r="P36" s="34">
        <f>P22</f>
        <v>1885161.4484083552</v>
      </c>
      <c r="Q36" s="13">
        <f>Q22</f>
        <v>49931.549794200575</v>
      </c>
      <c r="R36" s="1">
        <f t="shared" si="6"/>
        <v>2.6486617279574576E-2</v>
      </c>
    </row>
    <row r="37" spans="2:18" s="23" customFormat="1" x14ac:dyDescent="0.25">
      <c r="B37" s="41" t="s">
        <v>72</v>
      </c>
      <c r="C37" s="41"/>
      <c r="D37" s="30"/>
      <c r="E37" s="42">
        <f>SUM(E30:E36)</f>
        <v>437815710.9278338</v>
      </c>
      <c r="F37" s="30"/>
      <c r="G37" s="30"/>
      <c r="H37" s="39"/>
      <c r="I37" s="38"/>
      <c r="J37" s="39"/>
      <c r="K37" s="39"/>
      <c r="L37" s="38"/>
      <c r="M37" s="38"/>
      <c r="N37" s="38"/>
      <c r="O37" s="39"/>
      <c r="P37" s="42">
        <f>SUM(P30:P36)</f>
        <v>879417522.24159169</v>
      </c>
      <c r="Q37" s="42">
        <f>SUM(Q30:Q36)</f>
        <v>23077667.690469556</v>
      </c>
      <c r="R37" s="2">
        <f t="shared" si="6"/>
        <v>2.6241992121837331E-2</v>
      </c>
    </row>
    <row r="38" spans="2:18" s="23" customFormat="1" x14ac:dyDescent="0.25">
      <c r="B38" s="16"/>
      <c r="C38" s="16"/>
      <c r="D38" s="30"/>
      <c r="E38" s="34"/>
      <c r="F38" s="30"/>
      <c r="G38" s="30"/>
      <c r="H38" s="39"/>
      <c r="I38" s="38"/>
      <c r="J38" s="39"/>
      <c r="K38" s="39"/>
      <c r="L38" s="38"/>
      <c r="M38" s="38"/>
      <c r="N38" s="38"/>
      <c r="O38" s="39"/>
      <c r="P38" s="34"/>
      <c r="Q38" s="34"/>
      <c r="R38" s="1"/>
    </row>
    <row r="39" spans="2:18" s="23" customFormat="1" x14ac:dyDescent="0.25">
      <c r="B39" s="16" t="s">
        <v>73</v>
      </c>
      <c r="C39" s="16"/>
      <c r="D39" s="30"/>
      <c r="E39" s="34">
        <f>E25</f>
        <v>5412907.6030859621</v>
      </c>
      <c r="F39" s="30"/>
      <c r="G39" s="30"/>
      <c r="H39" s="39"/>
      <c r="I39" s="38"/>
      <c r="J39" s="39"/>
      <c r="K39" s="39"/>
      <c r="L39" s="38"/>
      <c r="M39" s="38"/>
      <c r="N39" s="38"/>
      <c r="O39" s="39"/>
      <c r="P39" s="34">
        <f>P25</f>
        <v>5573525.6530859629</v>
      </c>
      <c r="Q39" s="13">
        <f>Q25</f>
        <v>157120.32872468312</v>
      </c>
      <c r="R39" s="1">
        <f>Q39/P39</f>
        <v>2.8190473769092346E-2</v>
      </c>
    </row>
    <row r="40" spans="2:18" s="30" customFormat="1" x14ac:dyDescent="0.25">
      <c r="B40" s="29" t="s">
        <v>63</v>
      </c>
      <c r="C40" s="29"/>
      <c r="D40" s="23"/>
      <c r="E40" s="42">
        <f>E39+E37</f>
        <v>443228618.53091973</v>
      </c>
      <c r="I40" s="38"/>
      <c r="L40" s="38"/>
      <c r="M40" s="38"/>
      <c r="N40" s="38"/>
      <c r="P40" s="42">
        <f>P39+P37</f>
        <v>884991047.89467764</v>
      </c>
      <c r="Q40" s="42">
        <f>Q39+Q37</f>
        <v>23234788.019194238</v>
      </c>
      <c r="R40" s="2">
        <f>Q40/P40</f>
        <v>2.6254263333474304E-2</v>
      </c>
    </row>
    <row r="41" spans="2:18" s="23" customFormat="1" x14ac:dyDescent="0.25">
      <c r="B41" s="30"/>
      <c r="C41" s="30"/>
      <c r="F41" s="37"/>
      <c r="I41" s="30"/>
      <c r="K41" s="30"/>
      <c r="L41" s="30"/>
      <c r="M41" s="30"/>
      <c r="N41" s="30"/>
      <c r="O41" s="30"/>
      <c r="P41" s="30"/>
      <c r="Q41" s="43"/>
    </row>
    <row r="42" spans="2:18" ht="17.25" x14ac:dyDescent="0.25">
      <c r="B42" s="5" t="s">
        <v>97</v>
      </c>
      <c r="E42" s="44"/>
      <c r="I42" s="12"/>
      <c r="L42" s="12"/>
      <c r="M42" s="12"/>
      <c r="N42" s="12"/>
      <c r="P42" s="12"/>
    </row>
    <row r="43" spans="2:18" ht="17.25" x14ac:dyDescent="0.25">
      <c r="B43" s="5" t="s">
        <v>98</v>
      </c>
      <c r="I43" s="12"/>
      <c r="L43" s="12"/>
      <c r="M43" s="12"/>
      <c r="N43" s="12"/>
      <c r="P43" s="12"/>
    </row>
    <row r="44" spans="2:18" x14ac:dyDescent="0.25">
      <c r="B44" s="45"/>
    </row>
  </sheetData>
  <mergeCells count="4">
    <mergeCell ref="B1:R1"/>
    <mergeCell ref="B2:R2"/>
    <mergeCell ref="B3:R3"/>
    <mergeCell ref="B4:R4"/>
  </mergeCells>
  <printOptions horizontalCentered="1"/>
  <pageMargins left="0.45" right="0.45" top="0.75" bottom="0.75" header="0.3" footer="0.3"/>
  <pageSetup paperSize="5" scale="67" orientation="landscape" blackAndWhite="1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zoomScaleNormal="100" workbookViewId="0">
      <selection activeCell="L19" sqref="L19"/>
    </sheetView>
  </sheetViews>
  <sheetFormatPr defaultColWidth="9.140625" defaultRowHeight="15" x14ac:dyDescent="0.25"/>
  <cols>
    <col min="1" max="1" width="2.140625" style="5" customWidth="1"/>
    <col min="2" max="2" width="2.42578125" style="5" customWidth="1"/>
    <col min="3" max="3" width="37.140625" style="5" customWidth="1"/>
    <col min="4" max="5" width="13.140625" style="5" customWidth="1"/>
    <col min="6" max="6" width="2.7109375" style="46" customWidth="1"/>
    <col min="7" max="8" width="13.140625" style="5" customWidth="1"/>
    <col min="9" max="16384" width="9.140625" style="5"/>
  </cols>
  <sheetData>
    <row r="1" spans="2:9" x14ac:dyDescent="0.25">
      <c r="B1" s="63" t="s">
        <v>0</v>
      </c>
      <c r="C1" s="63"/>
      <c r="D1" s="63"/>
      <c r="E1" s="63"/>
      <c r="F1" s="63"/>
      <c r="G1" s="63"/>
      <c r="H1" s="63"/>
      <c r="I1" s="11"/>
    </row>
    <row r="2" spans="2:9" x14ac:dyDescent="0.25">
      <c r="B2" s="63" t="s">
        <v>1</v>
      </c>
      <c r="C2" s="63"/>
      <c r="D2" s="63"/>
      <c r="E2" s="63"/>
      <c r="F2" s="63"/>
      <c r="G2" s="63"/>
      <c r="H2" s="63"/>
      <c r="I2" s="11"/>
    </row>
    <row r="3" spans="2:9" x14ac:dyDescent="0.25">
      <c r="B3" s="62" t="s">
        <v>74</v>
      </c>
      <c r="C3" s="62"/>
      <c r="D3" s="62"/>
      <c r="E3" s="62"/>
      <c r="F3" s="62"/>
      <c r="G3" s="62"/>
      <c r="H3" s="62"/>
      <c r="I3" s="11"/>
    </row>
    <row r="4" spans="2:9" x14ac:dyDescent="0.25">
      <c r="B4" s="62"/>
      <c r="C4" s="62"/>
      <c r="D4" s="62"/>
      <c r="E4" s="62"/>
      <c r="F4" s="62"/>
      <c r="G4" s="62"/>
      <c r="H4" s="62"/>
      <c r="I4" s="11"/>
    </row>
    <row r="5" spans="2:9" x14ac:dyDescent="0.25">
      <c r="I5" s="11"/>
    </row>
    <row r="6" spans="2:9" x14ac:dyDescent="0.25">
      <c r="D6" s="47" t="s">
        <v>75</v>
      </c>
      <c r="E6" s="47"/>
      <c r="F6" s="48"/>
      <c r="G6" s="47" t="s">
        <v>76</v>
      </c>
      <c r="H6" s="47"/>
      <c r="I6" s="11"/>
    </row>
    <row r="7" spans="2:9" ht="17.25" x14ac:dyDescent="0.25">
      <c r="D7" s="8" t="s">
        <v>99</v>
      </c>
      <c r="E7" s="8" t="s">
        <v>77</v>
      </c>
      <c r="F7" s="7"/>
      <c r="G7" s="8" t="s">
        <v>78</v>
      </c>
      <c r="H7" s="8" t="s">
        <v>77</v>
      </c>
      <c r="I7" s="11"/>
    </row>
    <row r="8" spans="2:9" x14ac:dyDescent="0.25">
      <c r="B8" s="5" t="s">
        <v>79</v>
      </c>
      <c r="D8" s="5">
        <v>64</v>
      </c>
      <c r="E8" s="49"/>
      <c r="G8" s="5">
        <v>64</v>
      </c>
      <c r="H8" s="49"/>
      <c r="I8" s="11"/>
    </row>
    <row r="9" spans="2:9" x14ac:dyDescent="0.25">
      <c r="E9" s="49"/>
      <c r="H9" s="49"/>
      <c r="I9" s="11"/>
    </row>
    <row r="10" spans="2:9" x14ac:dyDescent="0.25">
      <c r="B10" s="5" t="s">
        <v>80</v>
      </c>
      <c r="E10" s="49"/>
      <c r="H10" s="49"/>
      <c r="I10" s="11"/>
    </row>
    <row r="11" spans="2:9" x14ac:dyDescent="0.25">
      <c r="C11" s="5" t="s">
        <v>81</v>
      </c>
      <c r="D11" s="50">
        <v>11</v>
      </c>
      <c r="E11" s="49">
        <f>D11</f>
        <v>11</v>
      </c>
      <c r="F11" s="51"/>
      <c r="G11" s="50">
        <f>D11</f>
        <v>11</v>
      </c>
      <c r="H11" s="49">
        <f>G11</f>
        <v>11</v>
      </c>
    </row>
    <row r="12" spans="2:9" x14ac:dyDescent="0.25">
      <c r="C12" s="5" t="s">
        <v>100</v>
      </c>
      <c r="D12" s="52">
        <v>0</v>
      </c>
      <c r="E12" s="53">
        <f>D12</f>
        <v>0</v>
      </c>
      <c r="F12" s="51"/>
      <c r="G12" s="52">
        <v>0.5600000000000005</v>
      </c>
      <c r="H12" s="53">
        <f>G12</f>
        <v>0.5600000000000005</v>
      </c>
    </row>
    <row r="13" spans="2:9" x14ac:dyDescent="0.25">
      <c r="C13" s="5" t="s">
        <v>72</v>
      </c>
      <c r="D13" s="50">
        <f>SUM(D11:D12)</f>
        <v>11</v>
      </c>
      <c r="E13" s="50">
        <f>SUM(E11:E12)</f>
        <v>11</v>
      </c>
      <c r="F13" s="51"/>
      <c r="G13" s="50">
        <f>SUM(G11:G12)</f>
        <v>11.56</v>
      </c>
      <c r="H13" s="50">
        <f>SUM(H11:H12)</f>
        <v>11.56</v>
      </c>
    </row>
    <row r="14" spans="2:9" x14ac:dyDescent="0.25">
      <c r="D14" s="50"/>
      <c r="E14" s="49"/>
      <c r="F14" s="51"/>
      <c r="G14" s="50"/>
      <c r="H14" s="49"/>
    </row>
    <row r="15" spans="2:9" x14ac:dyDescent="0.25">
      <c r="B15" s="5" t="s">
        <v>82</v>
      </c>
      <c r="E15" s="49"/>
      <c r="H15" s="49"/>
    </row>
    <row r="16" spans="2:9" x14ac:dyDescent="0.25">
      <c r="C16" s="5" t="s">
        <v>83</v>
      </c>
      <c r="D16" s="19">
        <v>0.34603</v>
      </c>
      <c r="E16" s="49"/>
      <c r="F16" s="54"/>
      <c r="G16" s="3">
        <f>D16</f>
        <v>0.34603</v>
      </c>
      <c r="H16" s="49"/>
    </row>
    <row r="17" spans="3:8" x14ac:dyDescent="0.25">
      <c r="C17" s="5" t="s">
        <v>84</v>
      </c>
      <c r="D17" s="19">
        <v>2.4479999999999998E-2</v>
      </c>
      <c r="E17" s="49"/>
      <c r="F17" s="54"/>
      <c r="G17" s="3">
        <f>D17</f>
        <v>2.4479999999999998E-2</v>
      </c>
      <c r="H17" s="49"/>
    </row>
    <row r="18" spans="3:8" x14ac:dyDescent="0.25">
      <c r="C18" s="5" t="s">
        <v>100</v>
      </c>
      <c r="D18" s="19">
        <v>0</v>
      </c>
      <c r="E18" s="49"/>
      <c r="F18" s="54"/>
      <c r="G18" s="3">
        <v>1.7469999999999986E-2</v>
      </c>
      <c r="H18" s="49"/>
    </row>
    <row r="19" spans="3:8" x14ac:dyDescent="0.25">
      <c r="C19" s="5" t="s">
        <v>85</v>
      </c>
      <c r="D19" s="19">
        <v>8.1549999999999997E-2</v>
      </c>
      <c r="E19" s="49"/>
      <c r="F19" s="54"/>
      <c r="G19" s="3">
        <f t="shared" ref="G19:G20" si="0">D19</f>
        <v>8.1549999999999997E-2</v>
      </c>
      <c r="H19" s="49"/>
    </row>
    <row r="20" spans="3:8" x14ac:dyDescent="0.25">
      <c r="C20" s="5" t="s">
        <v>86</v>
      </c>
      <c r="D20" s="18">
        <v>7.3899999999999999E-3</v>
      </c>
      <c r="E20" s="49"/>
      <c r="F20" s="54"/>
      <c r="G20" s="3">
        <f t="shared" si="0"/>
        <v>7.3899999999999999E-3</v>
      </c>
      <c r="H20" s="49"/>
    </row>
    <row r="21" spans="3:8" x14ac:dyDescent="0.25">
      <c r="C21" s="5" t="s">
        <v>87</v>
      </c>
      <c r="D21" s="4">
        <v>6.2399999999999999E-3</v>
      </c>
      <c r="E21" s="49"/>
      <c r="F21" s="54"/>
      <c r="G21" s="3">
        <f>D21</f>
        <v>6.2399999999999999E-3</v>
      </c>
      <c r="H21" s="49"/>
    </row>
    <row r="22" spans="3:8" x14ac:dyDescent="0.25">
      <c r="C22" s="5" t="s">
        <v>72</v>
      </c>
      <c r="D22" s="55">
        <f>SUM(D16:D21)</f>
        <v>0.46569000000000005</v>
      </c>
      <c r="E22" s="49">
        <f>ROUND(D22*D$8,2)</f>
        <v>29.8</v>
      </c>
      <c r="F22" s="54"/>
      <c r="G22" s="55">
        <f>SUM(G16:G21)</f>
        <v>0.48316000000000003</v>
      </c>
      <c r="H22" s="49">
        <f>ROUND(G22*G$8,2)</f>
        <v>30.92</v>
      </c>
    </row>
    <row r="23" spans="3:8" x14ac:dyDescent="0.25">
      <c r="D23" s="3"/>
      <c r="E23" s="49"/>
      <c r="F23" s="54"/>
      <c r="G23" s="3"/>
      <c r="H23" s="49"/>
    </row>
    <row r="24" spans="3:8" x14ac:dyDescent="0.25">
      <c r="C24" s="5" t="s">
        <v>88</v>
      </c>
      <c r="D24" s="56">
        <v>1.703E-2</v>
      </c>
      <c r="E24" s="49">
        <f>ROUND(D24*D$8,2)</f>
        <v>1.0900000000000001</v>
      </c>
      <c r="F24" s="54"/>
      <c r="G24" s="4">
        <f>D24</f>
        <v>1.703E-2</v>
      </c>
      <c r="H24" s="49">
        <f>ROUND(G24*G$8,2)</f>
        <v>1.0900000000000001</v>
      </c>
    </row>
    <row r="25" spans="3:8" x14ac:dyDescent="0.25">
      <c r="D25" s="56"/>
      <c r="E25" s="49"/>
      <c r="F25" s="54"/>
      <c r="G25" s="3"/>
      <c r="H25" s="49"/>
    </row>
    <row r="26" spans="3:8" x14ac:dyDescent="0.25">
      <c r="C26" s="5" t="s">
        <v>89</v>
      </c>
      <c r="D26" s="56">
        <v>-3.5799999999999998E-3</v>
      </c>
      <c r="E26" s="49">
        <f>ROUND(D26*D$8,2)</f>
        <v>-0.23</v>
      </c>
      <c r="F26" s="54"/>
      <c r="G26" s="3">
        <f>D26</f>
        <v>-3.5799999999999998E-3</v>
      </c>
      <c r="H26" s="49">
        <f>ROUND(G26*G$8,2)</f>
        <v>-0.23</v>
      </c>
    </row>
    <row r="27" spans="3:8" x14ac:dyDescent="0.25">
      <c r="D27" s="56"/>
      <c r="E27" s="49"/>
      <c r="F27" s="54"/>
      <c r="G27" s="3"/>
      <c r="H27" s="49"/>
    </row>
    <row r="28" spans="3:8" x14ac:dyDescent="0.25">
      <c r="C28" s="5" t="s">
        <v>90</v>
      </c>
      <c r="D28" s="56">
        <v>0.38446999999999998</v>
      </c>
      <c r="E28" s="49"/>
      <c r="F28" s="54"/>
      <c r="G28" s="3">
        <f>D28</f>
        <v>0.38446999999999998</v>
      </c>
      <c r="H28" s="49"/>
    </row>
    <row r="29" spans="3:8" x14ac:dyDescent="0.25">
      <c r="C29" s="5" t="s">
        <v>91</v>
      </c>
      <c r="D29" s="56">
        <v>-1.695E-2</v>
      </c>
      <c r="E29" s="49"/>
      <c r="F29" s="54"/>
      <c r="G29" s="3">
        <f t="shared" ref="G29" si="1">D29</f>
        <v>-1.695E-2</v>
      </c>
      <c r="H29" s="49"/>
    </row>
    <row r="30" spans="3:8" x14ac:dyDescent="0.25">
      <c r="C30" s="5" t="s">
        <v>72</v>
      </c>
      <c r="D30" s="55">
        <f>SUM(D28:D29)</f>
        <v>0.36751999999999996</v>
      </c>
      <c r="E30" s="49">
        <f>ROUND(D30*D$8,2)</f>
        <v>23.52</v>
      </c>
      <c r="F30" s="54"/>
      <c r="G30" s="55">
        <f>SUM(G28:G29)</f>
        <v>0.36751999999999996</v>
      </c>
      <c r="H30" s="49">
        <f>ROUND(G30*G$8,2)</f>
        <v>23.52</v>
      </c>
    </row>
    <row r="31" spans="3:8" x14ac:dyDescent="0.25">
      <c r="C31" s="5" t="s">
        <v>92</v>
      </c>
      <c r="D31" s="55">
        <f>D22+D24+D26+D30</f>
        <v>0.84665999999999997</v>
      </c>
      <c r="E31" s="57">
        <f>SUM(E22,E24,E26,E30)</f>
        <v>54.18</v>
      </c>
      <c r="F31" s="54"/>
      <c r="G31" s="55">
        <f>G22+G24+G26+G30</f>
        <v>0.86412999999999995</v>
      </c>
      <c r="H31" s="57">
        <f>SUM(H22,H24,H26,H30)</f>
        <v>55.300000000000004</v>
      </c>
    </row>
    <row r="32" spans="3:8" x14ac:dyDescent="0.25">
      <c r="E32" s="49"/>
      <c r="H32" s="49"/>
    </row>
    <row r="33" spans="2:8" x14ac:dyDescent="0.25">
      <c r="B33" s="5" t="s">
        <v>93</v>
      </c>
      <c r="D33" s="50"/>
      <c r="E33" s="49">
        <f>E13+E31</f>
        <v>65.180000000000007</v>
      </c>
      <c r="F33" s="51"/>
      <c r="G33" s="50"/>
      <c r="H33" s="49">
        <f>H13+H31</f>
        <v>66.86</v>
      </c>
    </row>
    <row r="34" spans="2:8" x14ac:dyDescent="0.25">
      <c r="B34" s="5" t="s">
        <v>94</v>
      </c>
      <c r="D34" s="50"/>
      <c r="E34" s="49"/>
      <c r="F34" s="51"/>
      <c r="G34" s="50"/>
      <c r="H34" s="49">
        <f>H33-$E33</f>
        <v>1.6799999999999926</v>
      </c>
    </row>
    <row r="35" spans="2:8" x14ac:dyDescent="0.25">
      <c r="B35" s="5" t="s">
        <v>95</v>
      </c>
      <c r="D35" s="58"/>
      <c r="E35" s="58"/>
      <c r="F35" s="59"/>
      <c r="G35" s="58"/>
      <c r="H35" s="1">
        <f>H34/$E33</f>
        <v>2.5774777539122315E-2</v>
      </c>
    </row>
    <row r="36" spans="2:8" x14ac:dyDescent="0.25">
      <c r="E36" s="49"/>
    </row>
    <row r="37" spans="2:8" x14ac:dyDescent="0.25">
      <c r="B37" s="5" t="s">
        <v>96</v>
      </c>
      <c r="D37" s="3">
        <f>D22+D24+D26</f>
        <v>0.47914000000000001</v>
      </c>
      <c r="E37" s="49"/>
      <c r="F37" s="54"/>
      <c r="G37" s="3">
        <f>G22+G24+G26</f>
        <v>0.49661</v>
      </c>
    </row>
    <row r="39" spans="2:8" ht="17.25" x14ac:dyDescent="0.25">
      <c r="B39" s="60" t="s">
        <v>101</v>
      </c>
    </row>
    <row r="40" spans="2:8" x14ac:dyDescent="0.25">
      <c r="C40" s="60"/>
      <c r="D40" s="60"/>
      <c r="E40" s="60"/>
      <c r="F40" s="61"/>
      <c r="G40" s="61"/>
      <c r="H40" s="61"/>
    </row>
    <row r="45" spans="2:8" ht="14.25" customHeight="1" x14ac:dyDescent="0.25"/>
  </sheetData>
  <mergeCells count="4">
    <mergeCell ref="B1:H1"/>
    <mergeCell ref="B2:H2"/>
    <mergeCell ref="B3:H3"/>
    <mergeCell ref="B4:H4"/>
  </mergeCells>
  <printOptions horizontalCentered="1"/>
  <pageMargins left="0.75" right="0.75" top="1" bottom="1" header="0.5" footer="0.5"/>
  <pageSetup scale="82" orientation="landscape" blackAndWhite="1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56471BA6D84F43B085AE7C42F17763" ma:contentTypeVersion="76" ma:contentTypeDescription="" ma:contentTypeScope="" ma:versionID="2b263e6efe83dc7724e44eff3cf102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1ED94B-6AE1-42D7-9054-A30E0F8BE5A0}"/>
</file>

<file path=customXml/itemProps2.xml><?xml version="1.0" encoding="utf-8"?>
<ds:datastoreItem xmlns:ds="http://schemas.openxmlformats.org/officeDocument/2006/customXml" ds:itemID="{C914AA09-051F-491A-9B0E-A7728953CEEF}"/>
</file>

<file path=customXml/itemProps3.xml><?xml version="1.0" encoding="utf-8"?>
<ds:datastoreItem xmlns:ds="http://schemas.openxmlformats.org/officeDocument/2006/customXml" ds:itemID="{9EC94351-1808-4068-8495-4314C915C62E}"/>
</file>

<file path=customXml/itemProps4.xml><?xml version="1.0" encoding="utf-8"?>
<ds:datastoreItem xmlns:ds="http://schemas.openxmlformats.org/officeDocument/2006/customXml" ds:itemID="{97878AA8-0161-457A-9C7D-0484D1D1B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JAP-9 Page 1</vt:lpstr>
      <vt:lpstr>Exh. JAP-9 Page 2</vt:lpstr>
      <vt:lpstr>'Exh. JAP-9 Page 1'!Print_Area</vt:lpstr>
      <vt:lpstr>'Exh. JAP-9 Page 2'!Print_Area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2018-06-14T22:32:55Z</cp:lastPrinted>
  <dcterms:created xsi:type="dcterms:W3CDTF">2018-06-14T22:20:01Z</dcterms:created>
  <dcterms:modified xsi:type="dcterms:W3CDTF">2018-06-14T22:33:04Z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0x0101006E56B4D1795A2E4DB2F0B01679ED314A009656471BA6D84F43B085AE7C42F17763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