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6.xml" ContentType="application/vnd.openxmlformats-officedocument.drawing+xml"/>
  <Override PartName="/xl/chartsheets/sheet2.xml" ContentType="application/vnd.openxmlformats-officedocument.spreadsheetml.chart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5480" windowHeight="8640" tabRatio="931" activeTab="0"/>
  </bookViews>
  <sheets>
    <sheet name="USGrowth (7)" sheetId="1" r:id="rId1"/>
    <sheet name="Elec - MtoB (12)" sheetId="2" r:id="rId2"/>
    <sheet name="Elec - ERP-TB (13)" sheetId="3" r:id="rId3"/>
    <sheet name="Elec - ERP-UP (14)" sheetId="4" r:id="rId4"/>
    <sheet name="BYSpreads (15)" sheetId="5" r:id="rId5"/>
    <sheet name="UBYcurrent (16a)" sheetId="6" r:id="rId6"/>
    <sheet name="UBY Trends (16b)" sheetId="7" r:id="rId7"/>
    <sheet name="UBY Spread (16c)" sheetId="8" r:id="rId8"/>
    <sheet name="Int. Rate Forecast (21)" sheetId="9" r:id="rId9"/>
    <sheet name="Graph (WP)" sheetId="10" r:id="rId10"/>
    <sheet name="Treasury (WP)" sheetId="11" r:id="rId11"/>
    <sheet name="B73 (WP)" sheetId="12" r:id="rId12"/>
    <sheet name="MBR (WP)" sheetId="13" r:id="rId13"/>
    <sheet name="Corp (WP)" sheetId="14" r:id="rId14"/>
  </sheets>
  <externalReferences>
    <externalReference r:id="rId17"/>
    <externalReference r:id="rId18"/>
  </externalReferences>
  <definedNames>
    <definedName name="\d" localSheetId="1">#REF!</definedName>
    <definedName name="\d" localSheetId="8">#REF!</definedName>
    <definedName name="\d" localSheetId="5">#REF!</definedName>
    <definedName name="\d">#REF!</definedName>
    <definedName name="\h" localSheetId="1">#REF!</definedName>
    <definedName name="\h" localSheetId="5">#REF!</definedName>
    <definedName name="\h">#REF!</definedName>
    <definedName name="\p" localSheetId="1">#REF!</definedName>
    <definedName name="\p" localSheetId="5">#REF!</definedName>
    <definedName name="\p">#REF!</definedName>
    <definedName name="\w" localSheetId="1">#REF!</definedName>
    <definedName name="\w">#REF!</definedName>
    <definedName name="_1" localSheetId="1">#REF!</definedName>
    <definedName name="_1">#REF!</definedName>
    <definedName name="_2" localSheetId="1">#REF!</definedName>
    <definedName name="_2">#REF!</definedName>
    <definedName name="_3" localSheetId="1">#REF!</definedName>
    <definedName name="_3">#REF!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Regression_Out" localSheetId="1" hidden="1">#REF!</definedName>
    <definedName name="_Regression_Out" localSheetId="8" hidden="1">#REF!</definedName>
    <definedName name="_Regression_Out" localSheetId="5" hidden="1">#REF!</definedName>
    <definedName name="_Regression_Out" hidden="1">#REF!</definedName>
    <definedName name="_Regression_X" localSheetId="1" hidden="1">#REF!</definedName>
    <definedName name="_Regression_X" localSheetId="5" hidden="1">#REF!</definedName>
    <definedName name="_Regression_X" hidden="1">#REF!</definedName>
    <definedName name="_Regression_Y" localSheetId="1" hidden="1">#REF!</definedName>
    <definedName name="_Regression_Y" localSheetId="5" hidden="1">#REF!</definedName>
    <definedName name="_Regression_Y" hidden="1">#REF!</definedName>
    <definedName name="_Sort" localSheetId="1" hidden="1">#REF!</definedName>
    <definedName name="_Sort" hidden="1">#REF!</definedName>
    <definedName name="A" localSheetId="1">#REF!</definedName>
    <definedName name="A">#REF!</definedName>
    <definedName name="B" localSheetId="1">#REF!</definedName>
    <definedName name="B">#REF!</definedName>
    <definedName name="bruce" localSheetId="1">#REF!</definedName>
    <definedName name="bruce">#REF!</definedName>
    <definedName name="C_" localSheetId="1">#REF!</definedName>
    <definedName name="C_">#REF!</definedName>
    <definedName name="DATA">#N/A</definedName>
    <definedName name="DLX1.USE" localSheetId="8">#REF!</definedName>
    <definedName name="DLX1.USE">#REF!</definedName>
    <definedName name="DLX2.USE" localSheetId="8">#REF!</definedName>
    <definedName name="DLX2.USE">#REF!</definedName>
    <definedName name="m" localSheetId="8">'[1]Credit Ratings-DO Not'!$E$5:$F$23</definedName>
    <definedName name="m">'[1]Credit Ratings-DO Not'!$E$5:$F$23</definedName>
    <definedName name="Moodys" localSheetId="8">#REF!</definedName>
    <definedName name="Moodys" localSheetId="5">#REF!</definedName>
    <definedName name="Moodys">#REF!</definedName>
    <definedName name="N" localSheetId="1">#REF!</definedName>
    <definedName name="N" localSheetId="5">#REF!</definedName>
    <definedName name="N">#REF!</definedName>
    <definedName name="NAME">#N/A</definedName>
    <definedName name="_xlnm.Print_Area" localSheetId="11">'B73 (WP)'!$A$1:$D$40</definedName>
    <definedName name="_xlnm.Print_Area" localSheetId="4">'BYSpreads (15)'!$A$1:$L$72</definedName>
    <definedName name="_xlnm.Print_Area" localSheetId="13">'Corp (WP)'!$A$1:$E$34</definedName>
    <definedName name="_xlnm.Print_Area" localSheetId="2">'Elec - ERP-TB (13)'!$A$1:$G$50</definedName>
    <definedName name="_xlnm.Print_Area" localSheetId="3">'Elec - ERP-UP (14)'!$A$1:$G$50</definedName>
    <definedName name="_xlnm.Print_Area" localSheetId="1">'Elec - MtoB (12)'!$F$1:$R$35</definedName>
    <definedName name="_xlnm.Print_Area" localSheetId="8">'Int. Rate Forecast (21)'!$A$1:$J$72</definedName>
    <definedName name="_xlnm.Print_Area" localSheetId="12">'MBR (WP)'!$A$1:$I$162</definedName>
    <definedName name="_xlnm.Print_Area" localSheetId="10">'Treasury (WP)'!$A$1:$D$46</definedName>
    <definedName name="_xlnm.Print_Area" localSheetId="5">'UBYcurrent (16a)'!$A$1:$E$38</definedName>
    <definedName name="_xlnm.Print_Area" localSheetId="0">'USGrowth (7)'!$A$1:$L$35</definedName>
    <definedName name="_xlnm.Print_Titles" localSheetId="12">'MBR (WP)'!$1:$3</definedName>
    <definedName name="s" localSheetId="8">'[2]Credit Ratings-DO Not'!$B$5:$C$26</definedName>
    <definedName name="s">'[2]Credit Ratings-DO Not'!$B$5:$C$26</definedName>
    <definedName name="SAP" localSheetId="4">#REF!</definedName>
    <definedName name="SAP" localSheetId="1">#REF!</definedName>
    <definedName name="SAP" localSheetId="5">#REF!</definedName>
    <definedName name="SAP">#REF!</definedName>
    <definedName name="SPWS_WBID">"5C3BEB3C-3631-11D4-B07C-00104BC5D17F"</definedName>
    <definedName name="START" localSheetId="8">#REF!</definedName>
    <definedName name="START">#REF!</definedName>
    <definedName name="temp" localSheetId="1">#REF!</definedName>
    <definedName name="temp" localSheetId="5">#REF!</definedName>
    <definedName name="temp">#REF!</definedName>
    <definedName name="Ticker">""</definedName>
    <definedName name="X" localSheetId="1">#REF!</definedName>
    <definedName name="X" localSheetId="5">#REF!</definedName>
    <definedName name="X">#REF!</definedName>
    <definedName name="Z" localSheetId="1">#REF!</definedName>
    <definedName name="Z">#REF!</definedName>
  </definedNames>
  <calcPr fullCalcOnLoad="1"/>
</workbook>
</file>

<file path=xl/sharedStrings.xml><?xml version="1.0" encoding="utf-8"?>
<sst xmlns="http://schemas.openxmlformats.org/spreadsheetml/2006/main" count="785" uniqueCount="331">
  <si>
    <t>Line</t>
  </si>
  <si>
    <t>(1)</t>
  </si>
  <si>
    <t>(2)</t>
  </si>
  <si>
    <t>(3)</t>
  </si>
  <si>
    <t>(4)</t>
  </si>
  <si>
    <t>(5)</t>
  </si>
  <si>
    <t>(6)</t>
  </si>
  <si>
    <t>Average</t>
  </si>
  <si>
    <t>Sources:</t>
  </si>
  <si>
    <t>Year</t>
  </si>
  <si>
    <t>Date</t>
  </si>
  <si>
    <t>Yield</t>
  </si>
  <si>
    <t>Market/Book Ratio</t>
  </si>
  <si>
    <t>Market/Book</t>
  </si>
  <si>
    <t xml:space="preserve">Sources: </t>
  </si>
  <si>
    <t>Authorized</t>
  </si>
  <si>
    <t xml:space="preserve">Indicated </t>
  </si>
  <si>
    <t>Electric</t>
  </si>
  <si>
    <t xml:space="preserve">Treasury </t>
  </si>
  <si>
    <t xml:space="preserve">Risk </t>
  </si>
  <si>
    <r>
      <t>Returns</t>
    </r>
    <r>
      <rPr>
        <b/>
        <u val="single"/>
        <vertAlign val="superscript"/>
        <sz val="10"/>
        <rFont val="Arial"/>
        <family val="2"/>
      </rPr>
      <t>1</t>
    </r>
  </si>
  <si>
    <r>
      <t>Bond Yield</t>
    </r>
    <r>
      <rPr>
        <b/>
        <u val="single"/>
        <vertAlign val="superscript"/>
        <sz val="10"/>
        <rFont val="Arial"/>
        <family val="2"/>
      </rPr>
      <t>2</t>
    </r>
  </si>
  <si>
    <t>Premium</t>
  </si>
  <si>
    <r>
      <t>1</t>
    </r>
    <r>
      <rPr>
        <sz val="10"/>
        <rFont val="Arial"/>
        <family val="2"/>
      </rPr>
      <t xml:space="preserve"> Regulatory Research Associates, Inc., </t>
    </r>
    <r>
      <rPr>
        <i/>
        <sz val="10"/>
        <rFont val="Arial"/>
        <family val="2"/>
      </rPr>
      <t>Regulatory Focus,</t>
    </r>
    <r>
      <rPr>
        <sz val="10"/>
        <rFont val="Arial"/>
        <family val="2"/>
      </rPr>
      <t xml:space="preserve"> Jan. 85 - Dec. 06, </t>
    </r>
  </si>
  <si>
    <t xml:space="preserve">  represent the 20-Year Treasury yields obtained from the Federal Reserve Bank.</t>
  </si>
  <si>
    <t>Treasury</t>
  </si>
  <si>
    <t>Month</t>
  </si>
  <si>
    <t xml:space="preserve"> </t>
  </si>
  <si>
    <t>Public Utility Bond Yields</t>
  </si>
  <si>
    <t>Corporate Bond Yields</t>
  </si>
  <si>
    <r>
      <t xml:space="preserve">T-Bond </t>
    </r>
    <r>
      <rPr>
        <b/>
        <u val="single"/>
        <sz val="10"/>
        <rFont val="Arial"/>
        <family val="2"/>
      </rPr>
      <t>Yield</t>
    </r>
    <r>
      <rPr>
        <b/>
        <u val="single"/>
        <vertAlign val="superscript"/>
        <sz val="10"/>
        <rFont val="Arial"/>
        <family val="2"/>
      </rPr>
      <t>1</t>
    </r>
  </si>
  <si>
    <r>
      <t>A</t>
    </r>
    <r>
      <rPr>
        <b/>
        <u val="single"/>
        <vertAlign val="superscript"/>
        <sz val="10"/>
        <rFont val="Arial"/>
        <family val="2"/>
      </rPr>
      <t>2</t>
    </r>
  </si>
  <si>
    <r>
      <t>Baa</t>
    </r>
    <r>
      <rPr>
        <b/>
        <u val="single"/>
        <vertAlign val="superscript"/>
        <sz val="10"/>
        <rFont val="Arial"/>
        <family val="2"/>
      </rPr>
      <t>2</t>
    </r>
  </si>
  <si>
    <r>
      <t xml:space="preserve">A-T-Bond </t>
    </r>
    <r>
      <rPr>
        <b/>
        <u val="single"/>
        <sz val="10"/>
        <rFont val="Arial"/>
        <family val="2"/>
      </rPr>
      <t>Spread</t>
    </r>
  </si>
  <si>
    <r>
      <t>Baa-T-Bond</t>
    </r>
    <r>
      <rPr>
        <b/>
        <u val="single"/>
        <sz val="10"/>
        <rFont val="Arial"/>
        <family val="2"/>
      </rPr>
      <t xml:space="preserve"> Spread</t>
    </r>
  </si>
  <si>
    <r>
      <t>Aaa</t>
    </r>
    <r>
      <rPr>
        <b/>
        <u val="single"/>
        <vertAlign val="superscript"/>
        <sz val="10"/>
        <rFont val="Arial"/>
        <family val="2"/>
      </rPr>
      <t>1</t>
    </r>
  </si>
  <si>
    <r>
      <t>Baa</t>
    </r>
    <r>
      <rPr>
        <b/>
        <u val="single"/>
        <vertAlign val="superscript"/>
        <sz val="10"/>
        <rFont val="Arial"/>
        <family val="2"/>
      </rPr>
      <t>1</t>
    </r>
  </si>
  <si>
    <r>
      <t xml:space="preserve">Aaa-T-Bond </t>
    </r>
    <r>
      <rPr>
        <b/>
        <u val="single"/>
        <sz val="10"/>
        <rFont val="Arial"/>
        <family val="2"/>
      </rPr>
      <t>Spread</t>
    </r>
  </si>
  <si>
    <r>
      <rPr>
        <b/>
        <sz val="10"/>
        <rFont val="Arial"/>
        <family val="2"/>
      </rPr>
      <t xml:space="preserve">Baa Utility - </t>
    </r>
    <r>
      <rPr>
        <b/>
        <u val="single"/>
        <sz val="10"/>
        <rFont val="Arial"/>
        <family val="2"/>
      </rPr>
      <t>Corporate</t>
    </r>
  </si>
  <si>
    <t>(7)</t>
  </si>
  <si>
    <t>(8)</t>
  </si>
  <si>
    <t>(9)</t>
  </si>
  <si>
    <t>(10)</t>
  </si>
  <si>
    <r>
      <t>1</t>
    </r>
    <r>
      <rPr>
        <sz val="10"/>
        <rFont val="Arial"/>
        <family val="2"/>
      </rPr>
      <t xml:space="preserve"> Economic Report of the President 2008: Table 73 at 316. The yields from 2002 to 2005 </t>
    </r>
  </si>
  <si>
    <r>
      <t xml:space="preserve">2 </t>
    </r>
    <r>
      <rPr>
        <i/>
        <sz val="10"/>
        <rFont val="Arial"/>
        <family val="2"/>
      </rPr>
      <t>Mergent Public Utility Manual</t>
    </r>
    <r>
      <rPr>
        <sz val="10"/>
        <rFont val="Arial"/>
        <family val="2"/>
      </rPr>
      <t xml:space="preserve"> 2003. Moody's Daily News Reports.</t>
    </r>
  </si>
  <si>
    <t>A Spread</t>
  </si>
  <si>
    <t>Baa Spread</t>
  </si>
  <si>
    <t>13-Wk Average</t>
  </si>
  <si>
    <t>Electric Utilities</t>
  </si>
  <si>
    <t>Value</t>
  </si>
  <si>
    <t>Dowloaded from the St. Louis Fed</t>
  </si>
  <si>
    <t>GS20</t>
  </si>
  <si>
    <t>20-Year Treasury Constant Maturity Rate</t>
  </si>
  <si>
    <t>GS30</t>
  </si>
  <si>
    <t>30-Year Treasury Constant Maturity Rate</t>
  </si>
  <si>
    <t>See next page for continuation of table.</t>
  </si>
  <si>
    <t>......</t>
  </si>
  <si>
    <t>2007.</t>
  </si>
  <si>
    <t>2006.</t>
  </si>
  <si>
    <t>2005.</t>
  </si>
  <si>
    <t>2004.</t>
  </si>
  <si>
    <t>2003.</t>
  </si>
  <si>
    <t>2002.</t>
  </si>
  <si>
    <t>2001.</t>
  </si>
  <si>
    <t>2000.</t>
  </si>
  <si>
    <t>1999.</t>
  </si>
  <si>
    <t>1998.</t>
  </si>
  <si>
    <t>1997.</t>
  </si>
  <si>
    <t>1996.</t>
  </si>
  <si>
    <t>1995.</t>
  </si>
  <si>
    <t>1994.</t>
  </si>
  <si>
    <t>1993.</t>
  </si>
  <si>
    <t xml:space="preserve">1992. </t>
  </si>
  <si>
    <t>1991.</t>
  </si>
  <si>
    <t>1990.</t>
  </si>
  <si>
    <t>1989.</t>
  </si>
  <si>
    <t>1988.</t>
  </si>
  <si>
    <t>1987.</t>
  </si>
  <si>
    <t>1986.</t>
  </si>
  <si>
    <t>1985.</t>
  </si>
  <si>
    <t>1984.</t>
  </si>
  <si>
    <t>1983.</t>
  </si>
  <si>
    <t>1982.</t>
  </si>
  <si>
    <t>1981.</t>
  </si>
  <si>
    <t>1980.</t>
  </si>
  <si>
    <t>1979.</t>
  </si>
  <si>
    <t>1978.</t>
  </si>
  <si>
    <t>1977.</t>
  </si>
  <si>
    <t>1976.</t>
  </si>
  <si>
    <t>1975.</t>
  </si>
  <si>
    <t>1974.</t>
  </si>
  <si>
    <t>1973.</t>
  </si>
  <si>
    <t>1972.</t>
  </si>
  <si>
    <t>1971.</t>
  </si>
  <si>
    <t>1970.</t>
  </si>
  <si>
    <t>1969.</t>
  </si>
  <si>
    <t>1968.</t>
  </si>
  <si>
    <t>1967.</t>
  </si>
  <si>
    <t>1966.</t>
  </si>
  <si>
    <t>1965.</t>
  </si>
  <si>
    <t>1964.</t>
  </si>
  <si>
    <t>1963.</t>
  </si>
  <si>
    <t>1962.</t>
  </si>
  <si>
    <t>1961.</t>
  </si>
  <si>
    <t>1960.</t>
  </si>
  <si>
    <t>1959.</t>
  </si>
  <si>
    <t>1958.</t>
  </si>
  <si>
    <t>1957.</t>
  </si>
  <si>
    <t>1956.</t>
  </si>
  <si>
    <t>1955.</t>
  </si>
  <si>
    <t>1954.</t>
  </si>
  <si>
    <t>1953.</t>
  </si>
  <si>
    <t>1952.</t>
  </si>
  <si>
    <t>1951.</t>
  </si>
  <si>
    <t>1950.</t>
  </si>
  <si>
    <t>1949.</t>
  </si>
  <si>
    <t>1.75-2.00</t>
  </si>
  <si>
    <t>1948.</t>
  </si>
  <si>
    <t>1.50-1.75</t>
  </si>
  <si>
    <t>1947.</t>
  </si>
  <si>
    <t>1946.</t>
  </si>
  <si>
    <t>1945.</t>
  </si>
  <si>
    <t>1944.</t>
  </si>
  <si>
    <t>1943.</t>
  </si>
  <si>
    <t>1942.</t>
  </si>
  <si>
    <t>1941.</t>
  </si>
  <si>
    <t>1940.</t>
  </si>
  <si>
    <t>1939.</t>
  </si>
  <si>
    <t>1.50-4.00</t>
  </si>
  <si>
    <t>1933.</t>
  </si>
  <si>
    <t>5.50-6.00</t>
  </si>
  <si>
    <t>1929.</t>
  </si>
  <si>
    <t>Adjustment       credit</t>
  </si>
  <si>
    <t>Primary        credit</t>
  </si>
  <si>
    <t>Baa</t>
  </si>
  <si>
    <t>30-year</t>
  </si>
  <si>
    <t>10-year</t>
  </si>
  <si>
    <t>3-year</t>
  </si>
  <si>
    <t>6-month</t>
  </si>
  <si>
    <t>3-month</t>
  </si>
  <si>
    <t>Aaa</t>
  </si>
  <si>
    <t>30 Year</t>
  </si>
  <si>
    <t>High-grade municipal  bonds  (Standard &amp;  Poor's)</t>
  </si>
  <si>
    <t>Corporate  bonds  (Moody's)</t>
  </si>
  <si>
    <t>U.S. Treasury securities</t>
  </si>
  <si>
    <t>Year and month</t>
  </si>
  <si>
    <t>[Percent per annum]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</si>
  <si>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</si>
  <si>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</si>
  <si>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</si>
  <si>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</si>
  <si>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</si>
  <si>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</si>
  <si>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</si>
  <si>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</si>
  <si>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</si>
  <si>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</si>
  <si>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</si>
  <si>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</si>
  <si>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>A</t>
  </si>
  <si>
    <t>Aa</t>
  </si>
  <si>
    <t>Merchant Bond Record</t>
  </si>
  <si>
    <t>Public Utility Bond Averages</t>
  </si>
  <si>
    <t>Avg.</t>
  </si>
  <si>
    <t>BAA</t>
  </si>
  <si>
    <t>AAA</t>
  </si>
  <si>
    <t>Moody's Seasoned Baa Corporate Bond Yield</t>
  </si>
  <si>
    <t>Moody's Seasoned Aaa Corporate Bond Yield</t>
  </si>
  <si>
    <t>http://research.stlouisfed.org/fred2/</t>
  </si>
  <si>
    <r>
      <t>TABLE B–73.</t>
    </r>
    <r>
      <rPr>
        <b/>
        <i/>
        <sz val="11"/>
        <rFont val="Arial"/>
        <family val="2"/>
      </rPr>
      <t>—Bond yields and interest rates</t>
    </r>
  </si>
  <si>
    <t>Utility Bond Yield Spreads</t>
  </si>
  <si>
    <t>Feb 06</t>
  </si>
  <si>
    <t>Mar 06</t>
  </si>
  <si>
    <t>Apr 06</t>
  </si>
  <si>
    <t>May 06</t>
  </si>
  <si>
    <t>Jun 06</t>
  </si>
  <si>
    <t>Jul 06</t>
  </si>
  <si>
    <t>Aug 06</t>
  </si>
  <si>
    <t>Sep 06</t>
  </si>
  <si>
    <t>Oct 06</t>
  </si>
  <si>
    <t>Nov 06</t>
  </si>
  <si>
    <t>Dec 06</t>
  </si>
  <si>
    <t>Jan 07</t>
  </si>
  <si>
    <t>Feb 07</t>
  </si>
  <si>
    <t>Mar 07</t>
  </si>
  <si>
    <t>Apr 07</t>
  </si>
  <si>
    <t>May 07</t>
  </si>
  <si>
    <t>Jun 07</t>
  </si>
  <si>
    <t>Jul 07</t>
  </si>
  <si>
    <t>Aug 07</t>
  </si>
  <si>
    <t>Sep 07</t>
  </si>
  <si>
    <t>Oct 07</t>
  </si>
  <si>
    <t>Nov 07</t>
  </si>
  <si>
    <t>Dec 07</t>
  </si>
  <si>
    <t>Jan 08</t>
  </si>
  <si>
    <t>Feb 08</t>
  </si>
  <si>
    <t>Mar 08</t>
  </si>
  <si>
    <t>Apr 08</t>
  </si>
  <si>
    <t>May 08</t>
  </si>
  <si>
    <t>Jun 08</t>
  </si>
  <si>
    <t>Jul 08</t>
  </si>
  <si>
    <t>Aug 08</t>
  </si>
  <si>
    <t>Sep 08</t>
  </si>
  <si>
    <t>Oct 08</t>
  </si>
  <si>
    <t>Nov 08</t>
  </si>
  <si>
    <t>Dec 08</t>
  </si>
  <si>
    <t>Jan 09</t>
  </si>
  <si>
    <t>Feb 09</t>
  </si>
  <si>
    <t>Mar 09</t>
  </si>
  <si>
    <t>Apr 09</t>
  </si>
  <si>
    <t>May 09</t>
  </si>
  <si>
    <t>Jun 09</t>
  </si>
  <si>
    <t>Jul 09</t>
  </si>
  <si>
    <t>Aug 09</t>
  </si>
  <si>
    <t>Sep 09</t>
  </si>
  <si>
    <t>30-Year Treasury Bond</t>
  </si>
  <si>
    <t>Nov 09</t>
  </si>
  <si>
    <t>Oct 09</t>
  </si>
  <si>
    <t>Graph Workpaper</t>
  </si>
  <si>
    <t>N/A</t>
  </si>
  <si>
    <t>Dec 09</t>
  </si>
  <si>
    <t>Jan 10</t>
  </si>
  <si>
    <t>Feb 10</t>
  </si>
  <si>
    <t>Utility A - T-Bond Spread</t>
  </si>
  <si>
    <t>Utility Baa - T-Bond Spread</t>
  </si>
  <si>
    <t>Corporate Aaa - T-Bond Spread</t>
  </si>
  <si>
    <t>Corporate Baa - T-Bond Spread</t>
  </si>
  <si>
    <r>
      <t>Bond Yield</t>
    </r>
    <r>
      <rPr>
        <b/>
        <u val="single"/>
        <vertAlign val="superscript"/>
        <sz val="11"/>
        <rFont val="Arial"/>
        <family val="2"/>
      </rPr>
      <t>1</t>
    </r>
  </si>
  <si>
    <r>
      <t>Bond Yield</t>
    </r>
    <r>
      <rPr>
        <b/>
        <u val="single"/>
        <vertAlign val="superscript"/>
        <sz val="11"/>
        <rFont val="Arial"/>
        <family val="2"/>
      </rPr>
      <t>2</t>
    </r>
  </si>
  <si>
    <r>
      <t>Bond Yield</t>
    </r>
    <r>
      <rPr>
        <b/>
        <u val="single"/>
        <vertAlign val="superscript"/>
        <sz val="11"/>
        <rFont val="Arial"/>
        <family val="2"/>
      </rPr>
      <t>2</t>
    </r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</si>
  <si>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www.moodys.com, Bond Yields and Key Indicators.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</si>
  <si>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St. Louis Federal Reserve: Economic Research, http://research.stlouisfed.org.</t>
    </r>
  </si>
  <si>
    <t>"A" Rated Utility</t>
  </si>
  <si>
    <t>"Baa" Rated Utility</t>
  </si>
  <si>
    <t>"A" Rated Utility Bond Yield</t>
  </si>
  <si>
    <t>"Baa" Rated Utility Bond Yield</t>
  </si>
  <si>
    <t>Q1 2010</t>
  </si>
  <si>
    <t>Mar 10</t>
  </si>
  <si>
    <t>Apr 10</t>
  </si>
  <si>
    <t>Utility and Treasury Bond Yields</t>
  </si>
  <si>
    <t>Market</t>
  </si>
  <si>
    <t>Price</t>
  </si>
  <si>
    <t>Book</t>
  </si>
  <si>
    <t>May 10</t>
  </si>
  <si>
    <t>Jun 10</t>
  </si>
  <si>
    <t>Q2 2010</t>
  </si>
  <si>
    <t xml:space="preserve">  and July 7, 2010. </t>
  </si>
  <si>
    <t>Jun 2010</t>
  </si>
  <si>
    <r>
      <t xml:space="preserve">New- home  mortgage  yields </t>
    </r>
    <r>
      <rPr>
        <vertAlign val="superscript"/>
        <sz val="8"/>
        <rFont val="News Gothic Condensed"/>
        <family val="2"/>
      </rPr>
      <t>4</t>
    </r>
  </si>
  <si>
    <r>
      <t xml:space="preserve">Prime  rate  charged  by  banks </t>
    </r>
    <r>
      <rPr>
        <vertAlign val="superscript"/>
        <sz val="8"/>
        <rFont val="News Gothic Condensed"/>
        <family val="2"/>
      </rPr>
      <t>5</t>
    </r>
  </si>
  <si>
    <r>
      <t xml:space="preserve">Discount window  (Federal Reserve Bank  of New York) </t>
    </r>
    <r>
      <rPr>
        <vertAlign val="superscript"/>
        <sz val="8"/>
        <rFont val="News Gothic Condensed"/>
        <family val="2"/>
      </rPr>
      <t>5,</t>
    </r>
    <r>
      <rPr>
        <sz val="8"/>
        <rFont val="News Gothic Condensed"/>
        <family val="2"/>
      </rPr>
      <t xml:space="preserve"> </t>
    </r>
    <r>
      <rPr>
        <vertAlign val="superscript"/>
        <sz val="8"/>
        <rFont val="News Gothic Condensed"/>
        <family val="2"/>
      </rPr>
      <t>6</t>
    </r>
  </si>
  <si>
    <r>
      <t xml:space="preserve">Federal  funds  rate </t>
    </r>
    <r>
      <rPr>
        <vertAlign val="superscript"/>
        <sz val="8"/>
        <rFont val="News Gothic Condensed"/>
        <family val="2"/>
      </rPr>
      <t>7</t>
    </r>
  </si>
  <si>
    <r>
      <t xml:space="preserve">Bills  (at auction) </t>
    </r>
    <r>
      <rPr>
        <vertAlign val="superscript"/>
        <sz val="8"/>
        <rFont val="News Gothic Condensed"/>
        <family val="2"/>
      </rPr>
      <t>1</t>
    </r>
  </si>
  <si>
    <r>
      <t xml:space="preserve">Constant  maturities </t>
    </r>
    <r>
      <rPr>
        <vertAlign val="superscript"/>
        <sz val="8"/>
        <rFont val="News Gothic Condensed"/>
        <family val="2"/>
      </rPr>
      <t>2</t>
    </r>
  </si>
  <si>
    <r>
      <t xml:space="preserve">Aaa </t>
    </r>
    <r>
      <rPr>
        <vertAlign val="superscript"/>
        <sz val="8"/>
        <rFont val="News Gothic Condensed"/>
        <family val="2"/>
      </rPr>
      <t>3</t>
    </r>
  </si>
  <si>
    <r>
      <t xml:space="preserve">8 </t>
    </r>
    <r>
      <rPr>
        <sz val="8"/>
        <rFont val="News Gothic Condensed"/>
        <family val="2"/>
      </rPr>
      <t>1.00</t>
    </r>
  </si>
  <si>
    <t>2008.</t>
  </si>
  <si>
    <t>2009.</t>
  </si>
  <si>
    <r>
      <t>1</t>
    </r>
    <r>
      <rPr>
        <sz val="8"/>
        <rFont val="News Gothic Condensed"/>
        <family val="2"/>
      </rPr>
      <t xml:space="preserve"> High bill rate at auction, issue date within period, bank-discount basis.  On or after October 28, 1998, data are stop yields from uniform-price auctions.  Before that date, they are weighted average yields from multiple-price auctions.</t>
    </r>
  </si>
  <si>
    <r>
      <t>2</t>
    </r>
    <r>
      <rPr>
        <sz val="10"/>
        <rFont val="Arial"/>
        <family val="2"/>
      </rPr>
      <t xml:space="preserve"> Economic Report of the President 2010: Table 73. The yields from 2002 to 2005</t>
    </r>
  </si>
  <si>
    <r>
      <t>2</t>
    </r>
    <r>
      <rPr>
        <sz val="10"/>
        <rFont val="Arial"/>
        <family val="2"/>
      </rPr>
      <t xml:space="preserve"> Mergent Public Utility Manual, Mergent Weekly News Reports, 2003. The utility yields</t>
    </r>
  </si>
  <si>
    <t xml:space="preserve">  for the period 2001-2009 were obtained from the Mergent Bond Record.  The utility</t>
  </si>
  <si>
    <t xml:space="preserve">  yields were obtained from http://credittrends.moodys.com/.</t>
  </si>
  <si>
    <t>Electric Equity Risk Premium - Utility Bond</t>
  </si>
  <si>
    <t>Electric Equity Risk Premium - Treasury Bond</t>
  </si>
  <si>
    <r>
      <t>3</t>
    </r>
    <r>
      <rPr>
        <sz val="10"/>
        <rFont val="Arial"/>
        <family val="2"/>
      </rPr>
      <t xml:space="preserve"> www.moodys.com, Bond Yields and Key Indicators.</t>
    </r>
  </si>
  <si>
    <r>
      <t>Jun 2010</t>
    </r>
    <r>
      <rPr>
        <vertAlign val="superscript"/>
        <sz val="10"/>
        <rFont val="Arial"/>
        <family val="2"/>
      </rPr>
      <t>3</t>
    </r>
  </si>
  <si>
    <r>
      <t>3</t>
    </r>
    <r>
      <rPr>
        <sz val="10"/>
        <rFont val="Arial"/>
        <family val="2"/>
      </rPr>
      <t xml:space="preserve"> St. Louis Federal Reserve: Economic Research, http://research.stlouisfed.org/,</t>
    </r>
  </si>
  <si>
    <t xml:space="preserve">  January to June 2010.</t>
  </si>
  <si>
    <t xml:space="preserve">  represent the 20-Year Treasury yields obtained from the Federal Reserve Bank. </t>
  </si>
  <si>
    <t>Jul 10</t>
  </si>
  <si>
    <t>Aug 10</t>
  </si>
  <si>
    <t>PacifiCorp</t>
  </si>
  <si>
    <t>Accuracy of Interest Rate Forecasts</t>
  </si>
  <si>
    <t>(Long-Term Treasury Bond Yields - Projected Vs. Actual)</t>
  </si>
  <si>
    <t>Publication Data</t>
  </si>
  <si>
    <t>Actual Yield</t>
  </si>
  <si>
    <t>Projected Yield</t>
  </si>
  <si>
    <t xml:space="preserve">Actual </t>
  </si>
  <si>
    <t>Prior Quarter</t>
  </si>
  <si>
    <t>Projected</t>
  </si>
  <si>
    <t xml:space="preserve">in Projected </t>
  </si>
  <si>
    <t>Higher (Lower)</t>
  </si>
  <si>
    <t>Yields</t>
  </si>
  <si>
    <t>Quarter</t>
  </si>
  <si>
    <t>Than Actual Yield*</t>
  </si>
  <si>
    <t>Differential**</t>
  </si>
  <si>
    <t>1Q, 02</t>
  </si>
  <si>
    <t>2Q, 02</t>
  </si>
  <si>
    <t>3Q, 02</t>
  </si>
  <si>
    <t>4Q, 02</t>
  </si>
  <si>
    <t>1Q, 03</t>
  </si>
  <si>
    <t>2Q, 03</t>
  </si>
  <si>
    <t>3Q, 03</t>
  </si>
  <si>
    <t>4Q, 03</t>
  </si>
  <si>
    <t>1Q, 04</t>
  </si>
  <si>
    <t>2Q, 04</t>
  </si>
  <si>
    <t>3Q, 04</t>
  </si>
  <si>
    <t>4Q, 04</t>
  </si>
  <si>
    <t>1Q, 05</t>
  </si>
  <si>
    <t>2Q, 05</t>
  </si>
  <si>
    <t>3Q, 05</t>
  </si>
  <si>
    <t>4Q, 05</t>
  </si>
  <si>
    <t>1Q, 06</t>
  </si>
  <si>
    <t>2Q, 06</t>
  </si>
  <si>
    <t>3Q, 06</t>
  </si>
  <si>
    <t>4Q, 06</t>
  </si>
  <si>
    <t>1Q, 07</t>
  </si>
  <si>
    <t>2Q, 07</t>
  </si>
  <si>
    <t>3Q, 07</t>
  </si>
  <si>
    <t>4Q, 07</t>
  </si>
  <si>
    <t>1Q, 08</t>
  </si>
  <si>
    <t>2Q, 08</t>
  </si>
  <si>
    <t>3Q, 08</t>
  </si>
  <si>
    <t>4Q, 08</t>
  </si>
  <si>
    <t>1Q, 09</t>
  </si>
  <si>
    <t>2Q, 09</t>
  </si>
  <si>
    <t>3Q, 09</t>
  </si>
  <si>
    <t>4Q, 09</t>
  </si>
  <si>
    <t>1Q, 10</t>
  </si>
  <si>
    <t>2Q, 10</t>
  </si>
  <si>
    <t>3Q, 10</t>
  </si>
  <si>
    <t>4Q, 10</t>
  </si>
  <si>
    <t>1Q, 11</t>
  </si>
  <si>
    <t>2Q, 11</t>
  </si>
  <si>
    <t>3Q, 11</t>
  </si>
  <si>
    <t>4Q, 11</t>
  </si>
  <si>
    <t>Source:</t>
  </si>
  <si>
    <r>
      <rPr>
        <i/>
        <sz val="11"/>
        <rFont val="Arial"/>
        <family val="2"/>
      </rPr>
      <t>Blue Chip Financial Forecasts</t>
    </r>
    <r>
      <rPr>
        <sz val="11"/>
        <rFont val="Arial"/>
        <family val="2"/>
      </rPr>
      <t>, Various Dates.</t>
    </r>
  </si>
  <si>
    <t>* Col. 2 - Col. 4.</t>
  </si>
  <si>
    <t>** Col. 1 - Col. 4.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</si>
</sst>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mm/dd/yy"/>
    <numFmt numFmtId="167" formatCode="mm/dd/yy;@"/>
    <numFmt numFmtId="168" formatCode="yyyy\-mm\-dd"/>
    <numFmt numFmtId="169" formatCode="#,##0.000"/>
    <numFmt numFmtId="170" formatCode=".000"/>
    <numFmt numFmtId="171" formatCode="0.000%"/>
    <numFmt numFmtId="172" formatCode=".00"/>
    <numFmt numFmtId="173" formatCode="0.0%"/>
  </numFmts>
  <fonts count="94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22"/>
      <name val="Arial"/>
      <family val="2"/>
    </font>
    <font>
      <b/>
      <u val="single"/>
      <sz val="16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vertAlign val="superscript"/>
      <sz val="11"/>
      <name val="Arial"/>
      <family val="2"/>
    </font>
    <font>
      <b/>
      <sz val="20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u val="single"/>
      <sz val="11"/>
      <color indexed="8"/>
      <name val="Arial"/>
      <family val="2"/>
    </font>
    <font>
      <sz val="11"/>
      <color indexed="12"/>
      <name val="Arial"/>
      <family val="2"/>
    </font>
    <font>
      <u val="single"/>
      <sz val="11"/>
      <name val="Arial"/>
      <family val="2"/>
    </font>
    <font>
      <b/>
      <i/>
      <sz val="11"/>
      <name val="Arial"/>
      <family val="2"/>
    </font>
    <font>
      <u val="singleAccounting"/>
      <sz val="11"/>
      <color indexed="12"/>
      <name val="Arial"/>
      <family val="2"/>
    </font>
    <font>
      <b/>
      <u val="single"/>
      <vertAlign val="superscript"/>
      <sz val="11"/>
      <name val="Arial"/>
      <family val="2"/>
    </font>
    <font>
      <b/>
      <sz val="24"/>
      <color indexed="8"/>
      <name val="Arial"/>
      <family val="2"/>
    </font>
    <font>
      <sz val="8"/>
      <name val="News Gothic Condensed"/>
      <family val="2"/>
    </font>
    <font>
      <sz val="10"/>
      <name val="News Gothic Condensed"/>
      <family val="2"/>
    </font>
    <font>
      <vertAlign val="superscript"/>
      <sz val="8"/>
      <name val="News Gothic Condensed"/>
      <family val="2"/>
    </font>
    <font>
      <sz val="6"/>
      <name val="News Gothic Condensed"/>
      <family val="2"/>
    </font>
    <font>
      <i/>
      <sz val="8"/>
      <name val="News Gothic Condensed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24"/>
      <color indexed="8"/>
      <name val="Calibri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5.75"/>
      <color indexed="8"/>
      <name val="Arial"/>
      <family val="0"/>
    </font>
    <font>
      <sz val="8"/>
      <color indexed="8"/>
      <name val="Arial"/>
      <family val="0"/>
    </font>
    <font>
      <sz val="2.3"/>
      <color indexed="8"/>
      <name val="Arial"/>
      <family val="0"/>
    </font>
    <font>
      <sz val="10"/>
      <color indexed="8"/>
      <name val="Arial"/>
      <family val="0"/>
    </font>
    <font>
      <sz val="14.75"/>
      <color indexed="8"/>
      <name val="Arial"/>
      <family val="0"/>
    </font>
    <font>
      <b/>
      <sz val="13.25"/>
      <color indexed="8"/>
      <name val="Arial"/>
      <family val="0"/>
    </font>
    <font>
      <b/>
      <sz val="10.5"/>
      <color indexed="8"/>
      <name val="Arial"/>
      <family val="0"/>
    </font>
    <font>
      <sz val="8"/>
      <color indexed="8"/>
      <name val="Calibri"/>
      <family val="0"/>
    </font>
    <font>
      <sz val="12"/>
      <color indexed="8"/>
      <name val="Calibri"/>
      <family val="0"/>
    </font>
    <font>
      <sz val="18"/>
      <color indexed="8"/>
      <name val="Calibri"/>
      <family val="0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u val="single"/>
      <sz val="11"/>
      <color theme="1"/>
      <name val="Arial"/>
      <family val="2"/>
    </font>
    <font>
      <sz val="11"/>
      <color rgb="FF0000FF"/>
      <name val="Arial"/>
      <family val="2"/>
    </font>
    <font>
      <b/>
      <sz val="24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3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1" applyNumberFormat="0" applyAlignment="0" applyProtection="0"/>
    <xf numFmtId="0" fontId="7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" fillId="0" borderId="0" applyNumberFormat="0" applyFill="0" applyBorder="0" applyProtection="0">
      <alignment wrapText="1"/>
    </xf>
    <xf numFmtId="0" fontId="8" fillId="0" borderId="0" applyNumberFormat="0" applyFill="0" applyBorder="0" applyProtection="0">
      <alignment horizontal="justify" vertical="top" wrapText="1"/>
    </xf>
    <xf numFmtId="0" fontId="84" fillId="30" borderId="1" applyNumberFormat="0" applyAlignment="0" applyProtection="0"/>
    <xf numFmtId="0" fontId="85" fillId="0" borderId="6" applyNumberFormat="0" applyFill="0" applyAlignment="0" applyProtection="0"/>
    <xf numFmtId="0" fontId="86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87" fillId="27" borderId="8" applyNumberFormat="0" applyAlignment="0" applyProtection="0"/>
    <xf numFmtId="40" fontId="9" fillId="33" borderId="0">
      <alignment horizontal="right"/>
      <protection/>
    </xf>
    <xf numFmtId="0" fontId="10" fillId="33" borderId="0">
      <alignment horizontal="right"/>
      <protection/>
    </xf>
    <xf numFmtId="0" fontId="11" fillId="33" borderId="9">
      <alignment/>
      <protection/>
    </xf>
    <xf numFmtId="0" fontId="11" fillId="0" borderId="0" applyBorder="0">
      <alignment horizontal="centerContinuous"/>
      <protection/>
    </xf>
    <xf numFmtId="0" fontId="12" fillId="0" borderId="0" applyBorder="0">
      <alignment horizontal="centerContinuous"/>
      <protection/>
    </xf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Protection="0">
      <alignment horizontal="center"/>
    </xf>
    <xf numFmtId="0" fontId="23" fillId="35" borderId="0" applyNumberFormat="0" applyBorder="0" applyAlignment="0" applyProtection="0"/>
    <xf numFmtId="0" fontId="8" fillId="0" borderId="0" applyNumberFormat="0" applyFont="0" applyFill="0" applyBorder="0" applyProtection="0">
      <alignment horizontal="right"/>
    </xf>
    <xf numFmtId="0" fontId="8" fillId="0" borderId="0" applyNumberFormat="0" applyFont="0" applyFill="0" applyBorder="0" applyProtection="0">
      <alignment horizontal="left"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" fillId="36" borderId="0" applyNumberFormat="0" applyFont="0" applyBorder="0" applyAlignment="0" applyProtection="0"/>
    <xf numFmtId="164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10" applyNumberFormat="0" applyFont="0" applyFill="0" applyAlignment="0" applyProtection="0"/>
    <xf numFmtId="0" fontId="88" fillId="0" borderId="0" applyNumberFormat="0" applyFill="0" applyBorder="0" applyAlignment="0" applyProtection="0"/>
    <xf numFmtId="0" fontId="89" fillId="0" borderId="11" applyNumberFormat="0" applyFill="0" applyAlignment="0" applyProtection="0"/>
    <xf numFmtId="0" fontId="90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0" fontId="2" fillId="0" borderId="0" xfId="64" applyFont="1">
      <alignment/>
      <protection/>
    </xf>
    <xf numFmtId="10" fontId="0" fillId="0" borderId="0" xfId="107" applyNumberFormat="1" applyFont="1" applyAlignment="1">
      <alignment horizontal="center"/>
    </xf>
    <xf numFmtId="10" fontId="89" fillId="0" borderId="0" xfId="106" applyNumberFormat="1" applyFont="1" applyAlignment="1">
      <alignment horizontal="center"/>
    </xf>
    <xf numFmtId="0" fontId="6" fillId="0" borderId="0" xfId="64" applyFont="1" applyAlignment="1">
      <alignment horizontal="center"/>
      <protection/>
    </xf>
    <xf numFmtId="0" fontId="7" fillId="0" borderId="0" xfId="64" applyFont="1" applyAlignment="1">
      <alignment horizontal="center"/>
      <protection/>
    </xf>
    <xf numFmtId="10" fontId="6" fillId="0" borderId="0" xfId="107" applyNumberFormat="1" applyFont="1" applyAlignment="1">
      <alignment horizontal="center"/>
    </xf>
    <xf numFmtId="10" fontId="2" fillId="0" borderId="0" xfId="107" applyNumberFormat="1" applyFont="1" applyAlignment="1">
      <alignment horizontal="center"/>
    </xf>
    <xf numFmtId="10" fontId="6" fillId="0" borderId="0" xfId="107" applyNumberFormat="1" applyFont="1" applyFill="1" applyAlignment="1">
      <alignment horizontal="center"/>
    </xf>
    <xf numFmtId="0" fontId="8" fillId="0" borderId="0" xfId="64">
      <alignment/>
      <protection/>
    </xf>
    <xf numFmtId="0" fontId="8" fillId="0" borderId="0" xfId="64" applyAlignment="1">
      <alignment horizontal="center"/>
      <protection/>
    </xf>
    <xf numFmtId="0" fontId="21" fillId="0" borderId="0" xfId="64" applyFont="1" applyAlignment="1">
      <alignment horizontal="center"/>
      <protection/>
    </xf>
    <xf numFmtId="0" fontId="16" fillId="0" borderId="0" xfId="64" applyFont="1" applyAlignment="1">
      <alignment horizontal="center"/>
      <protection/>
    </xf>
    <xf numFmtId="49" fontId="21" fillId="0" borderId="0" xfId="64" applyNumberFormat="1" applyFont="1" applyAlignment="1">
      <alignment horizontal="center"/>
      <protection/>
    </xf>
    <xf numFmtId="49" fontId="8" fillId="0" borderId="0" xfId="64" applyNumberFormat="1" applyFont="1" applyAlignment="1">
      <alignment horizontal="center"/>
      <protection/>
    </xf>
    <xf numFmtId="165" fontId="8" fillId="0" borderId="0" xfId="64" applyNumberFormat="1">
      <alignment/>
      <protection/>
    </xf>
    <xf numFmtId="166" fontId="8" fillId="0" borderId="0" xfId="64" applyNumberFormat="1" applyAlignment="1">
      <alignment horizontal="center"/>
      <protection/>
    </xf>
    <xf numFmtId="165" fontId="0" fillId="0" borderId="0" xfId="44" applyNumberFormat="1" applyFont="1" applyAlignment="1">
      <alignment horizontal="center"/>
    </xf>
    <xf numFmtId="165" fontId="8" fillId="0" borderId="0" xfId="64" applyNumberFormat="1" applyAlignment="1">
      <alignment horizontal="center"/>
      <protection/>
    </xf>
    <xf numFmtId="166" fontId="21" fillId="0" borderId="0" xfId="64" applyNumberFormat="1" applyFont="1" applyAlignment="1">
      <alignment horizontal="center"/>
      <protection/>
    </xf>
    <xf numFmtId="166" fontId="16" fillId="0" borderId="0" xfId="64" applyNumberFormat="1" applyFont="1" applyAlignment="1">
      <alignment horizontal="center"/>
      <protection/>
    </xf>
    <xf numFmtId="165" fontId="0" fillId="0" borderId="0" xfId="44" applyNumberFormat="1" applyFont="1" applyAlignment="1">
      <alignment/>
    </xf>
    <xf numFmtId="0" fontId="8" fillId="0" borderId="0" xfId="64" applyFont="1" applyAlignment="1">
      <alignment horizontal="left"/>
      <protection/>
    </xf>
    <xf numFmtId="0" fontId="14" fillId="0" borderId="0" xfId="64" applyFont="1" applyAlignment="1">
      <alignment/>
      <protection/>
    </xf>
    <xf numFmtId="10" fontId="0" fillId="0" borderId="0" xfId="107" applyNumberFormat="1" applyFont="1" applyAlignment="1">
      <alignment/>
    </xf>
    <xf numFmtId="0" fontId="15" fillId="0" borderId="0" xfId="64" applyFont="1" applyAlignment="1">
      <alignment/>
      <protection/>
    </xf>
    <xf numFmtId="0" fontId="8" fillId="0" borderId="0" xfId="64" applyFill="1">
      <alignment/>
      <protection/>
    </xf>
    <xf numFmtId="0" fontId="8" fillId="0" borderId="0" xfId="64" applyFill="1" applyAlignment="1">
      <alignment horizontal="center"/>
      <protection/>
    </xf>
    <xf numFmtId="0" fontId="21" fillId="0" borderId="0" xfId="64" applyFont="1" applyFill="1" applyAlignment="1">
      <alignment horizontal="center"/>
      <protection/>
    </xf>
    <xf numFmtId="10" fontId="21" fillId="0" borderId="0" xfId="107" applyNumberFormat="1" applyFont="1" applyFill="1" applyAlignment="1">
      <alignment horizontal="center"/>
    </xf>
    <xf numFmtId="10" fontId="16" fillId="0" borderId="0" xfId="107" applyNumberFormat="1" applyFont="1" applyFill="1" applyAlignment="1">
      <alignment horizontal="center"/>
    </xf>
    <xf numFmtId="0" fontId="16" fillId="0" borderId="0" xfId="64" applyFont="1" applyFill="1" applyAlignment="1">
      <alignment horizontal="center"/>
      <protection/>
    </xf>
    <xf numFmtId="49" fontId="21" fillId="0" borderId="0" xfId="64" applyNumberFormat="1" applyFont="1" applyFill="1" applyAlignment="1">
      <alignment horizontal="center"/>
      <protection/>
    </xf>
    <xf numFmtId="10" fontId="0" fillId="0" borderId="0" xfId="107" applyNumberFormat="1" applyFont="1" applyFill="1" applyAlignment="1">
      <alignment/>
    </xf>
    <xf numFmtId="10" fontId="8" fillId="0" borderId="0" xfId="107" applyNumberFormat="1" applyFont="1" applyFill="1" applyAlignment="1">
      <alignment horizontal="center"/>
    </xf>
    <xf numFmtId="10" fontId="8" fillId="0" borderId="0" xfId="107" applyNumberFormat="1" applyFont="1" applyFill="1" applyBorder="1" applyAlignment="1">
      <alignment horizontal="center" wrapText="1"/>
    </xf>
    <xf numFmtId="10" fontId="8" fillId="0" borderId="0" xfId="64" applyNumberFormat="1" applyFill="1" applyAlignment="1">
      <alignment horizontal="center"/>
      <protection/>
    </xf>
    <xf numFmtId="10" fontId="8" fillId="37" borderId="0" xfId="107" applyNumberFormat="1" applyFont="1" applyFill="1" applyAlignment="1">
      <alignment horizontal="center"/>
    </xf>
    <xf numFmtId="10" fontId="8" fillId="0" borderId="0" xfId="64" applyNumberFormat="1">
      <alignment/>
      <protection/>
    </xf>
    <xf numFmtId="10" fontId="8" fillId="0" borderId="0" xfId="107" applyNumberFormat="1" applyFont="1" applyAlignment="1">
      <alignment horizontal="center"/>
    </xf>
    <xf numFmtId="10" fontId="8" fillId="0" borderId="0" xfId="64" applyNumberFormat="1" applyAlignment="1">
      <alignment horizontal="center"/>
      <protection/>
    </xf>
    <xf numFmtId="10" fontId="8" fillId="0" borderId="0" xfId="64" applyNumberFormat="1" applyFont="1" applyAlignment="1">
      <alignment horizontal="center"/>
      <protection/>
    </xf>
    <xf numFmtId="49" fontId="8" fillId="0" borderId="0" xfId="64" applyNumberFormat="1" applyAlignment="1">
      <alignment horizontal="center"/>
      <protection/>
    </xf>
    <xf numFmtId="10" fontId="21" fillId="0" borderId="0" xfId="64" applyNumberFormat="1" applyFont="1" applyAlignment="1">
      <alignment horizontal="center"/>
      <protection/>
    </xf>
    <xf numFmtId="0" fontId="8" fillId="0" borderId="12" xfId="64" applyBorder="1">
      <alignment/>
      <protection/>
    </xf>
    <xf numFmtId="0" fontId="8" fillId="0" borderId="0" xfId="64" applyFont="1" applyBorder="1" applyAlignment="1">
      <alignment horizontal="left"/>
      <protection/>
    </xf>
    <xf numFmtId="0" fontId="29" fillId="0" borderId="0" xfId="86" applyFont="1" applyAlignment="1">
      <alignment horizontal="left"/>
      <protection/>
    </xf>
    <xf numFmtId="0" fontId="8" fillId="0" borderId="0" xfId="86" applyFont="1" applyAlignment="1">
      <alignment horizontal="left"/>
      <protection/>
    </xf>
    <xf numFmtId="0" fontId="8" fillId="0" borderId="0" xfId="64" applyFont="1">
      <alignment/>
      <protection/>
    </xf>
    <xf numFmtId="0" fontId="29" fillId="0" borderId="0" xfId="64" applyFont="1" applyAlignment="1">
      <alignment horizontal="left"/>
      <protection/>
    </xf>
    <xf numFmtId="43" fontId="0" fillId="0" borderId="0" xfId="44" applyFont="1" applyAlignment="1">
      <alignment/>
    </xf>
    <xf numFmtId="10" fontId="0" fillId="0" borderId="0" xfId="107" applyNumberFormat="1" applyFont="1" applyFill="1" applyAlignment="1">
      <alignment horizontal="center"/>
    </xf>
    <xf numFmtId="166" fontId="8" fillId="0" borderId="0" xfId="64" applyNumberFormat="1" applyFill="1" applyAlignment="1">
      <alignment horizontal="center"/>
      <protection/>
    </xf>
    <xf numFmtId="166" fontId="21" fillId="0" borderId="0" xfId="64" applyNumberFormat="1" applyFont="1" applyFill="1" applyAlignment="1">
      <alignment horizontal="center"/>
      <protection/>
    </xf>
    <xf numFmtId="166" fontId="16" fillId="0" borderId="0" xfId="64" applyNumberFormat="1" applyFont="1" applyFill="1" applyAlignment="1">
      <alignment horizontal="center"/>
      <protection/>
    </xf>
    <xf numFmtId="0" fontId="8" fillId="0" borderId="0" xfId="64" applyBorder="1">
      <alignment/>
      <protection/>
    </xf>
    <xf numFmtId="0" fontId="8" fillId="0" borderId="0" xfId="64" applyFont="1" applyAlignment="1">
      <alignment horizontal="center"/>
      <protection/>
    </xf>
    <xf numFmtId="0" fontId="29" fillId="0" borderId="0" xfId="64" applyFont="1" applyAlignment="1">
      <alignment horizontal="center"/>
      <protection/>
    </xf>
    <xf numFmtId="166" fontId="2" fillId="0" borderId="0" xfId="64" applyNumberFormat="1" applyFont="1">
      <alignment/>
      <protection/>
    </xf>
    <xf numFmtId="166" fontId="6" fillId="0" borderId="0" xfId="64" applyNumberFormat="1" applyFont="1" applyFill="1" applyAlignment="1">
      <alignment horizontal="center"/>
      <protection/>
    </xf>
    <xf numFmtId="166" fontId="7" fillId="0" borderId="0" xfId="64" applyNumberFormat="1" applyFont="1" applyFill="1" applyAlignment="1">
      <alignment horizontal="center"/>
      <protection/>
    </xf>
    <xf numFmtId="10" fontId="7" fillId="0" borderId="0" xfId="107" applyNumberFormat="1" applyFont="1" applyFill="1" applyAlignment="1">
      <alignment horizontal="center"/>
    </xf>
    <xf numFmtId="49" fontId="6" fillId="0" borderId="0" xfId="107" applyNumberFormat="1" applyFont="1" applyFill="1" applyAlignment="1">
      <alignment horizontal="center"/>
    </xf>
    <xf numFmtId="49" fontId="2" fillId="0" borderId="0" xfId="64" applyNumberFormat="1" applyFont="1">
      <alignment/>
      <protection/>
    </xf>
    <xf numFmtId="166" fontId="6" fillId="0" borderId="0" xfId="64" applyNumberFormat="1" applyFont="1" applyAlignment="1">
      <alignment horizontal="center"/>
      <protection/>
    </xf>
    <xf numFmtId="0" fontId="13" fillId="0" borderId="0" xfId="64" applyFont="1">
      <alignment/>
      <protection/>
    </xf>
    <xf numFmtId="166" fontId="6" fillId="0" borderId="0" xfId="64" applyNumberFormat="1" applyFont="1" applyAlignment="1">
      <alignment horizontal="left"/>
      <protection/>
    </xf>
    <xf numFmtId="2" fontId="8" fillId="0" borderId="0" xfId="64" applyNumberFormat="1">
      <alignment/>
      <protection/>
    </xf>
    <xf numFmtId="0" fontId="21" fillId="0" borderId="0" xfId="96" applyFont="1" applyAlignment="1">
      <alignment horizontal="center"/>
      <protection/>
    </xf>
    <xf numFmtId="0" fontId="16" fillId="0" borderId="0" xfId="96" applyFont="1" applyAlignment="1">
      <alignment horizontal="center"/>
      <protection/>
    </xf>
    <xf numFmtId="49" fontId="21" fillId="0" borderId="0" xfId="96" applyNumberFormat="1" applyFont="1" applyAlignment="1">
      <alignment horizontal="center"/>
      <protection/>
    </xf>
    <xf numFmtId="0" fontId="8" fillId="0" borderId="0" xfId="96" applyFont="1" applyAlignment="1">
      <alignment horizontal="center"/>
      <protection/>
    </xf>
    <xf numFmtId="0" fontId="8" fillId="0" borderId="0" xfId="96" applyFont="1" applyAlignment="1">
      <alignment horizontal="left"/>
      <protection/>
    </xf>
    <xf numFmtId="0" fontId="8" fillId="0" borderId="0" xfId="96" applyFont="1">
      <alignment/>
      <protection/>
    </xf>
    <xf numFmtId="49" fontId="21" fillId="0" borderId="0" xfId="96" applyNumberFormat="1" applyFont="1">
      <alignment/>
      <protection/>
    </xf>
    <xf numFmtId="49" fontId="16" fillId="0" borderId="0" xfId="96" applyNumberFormat="1" applyFont="1" applyAlignment="1">
      <alignment horizontal="center"/>
      <protection/>
    </xf>
    <xf numFmtId="49" fontId="21" fillId="0" borderId="0" xfId="96" applyNumberFormat="1" applyFont="1" applyAlignment="1">
      <alignment horizontal="center" wrapText="1"/>
      <protection/>
    </xf>
    <xf numFmtId="0" fontId="21" fillId="0" borderId="0" xfId="96" applyFont="1" applyAlignment="1">
      <alignment horizontal="center" wrapText="1"/>
      <protection/>
    </xf>
    <xf numFmtId="10" fontId="16" fillId="0" borderId="0" xfId="107" applyNumberFormat="1" applyFont="1" applyAlignment="1">
      <alignment horizontal="center"/>
    </xf>
    <xf numFmtId="49" fontId="16" fillId="0" borderId="0" xfId="96" applyNumberFormat="1" applyFont="1" applyAlignment="1">
      <alignment horizontal="center" wrapText="1"/>
      <protection/>
    </xf>
    <xf numFmtId="49" fontId="16" fillId="0" borderId="0" xfId="96" applyNumberFormat="1" applyFont="1" applyAlignment="1">
      <alignment vertical="center"/>
      <protection/>
    </xf>
    <xf numFmtId="49" fontId="21" fillId="0" borderId="0" xfId="96" applyNumberFormat="1" applyFont="1" applyAlignment="1" quotePrefix="1">
      <alignment horizontal="center"/>
      <protection/>
    </xf>
    <xf numFmtId="10" fontId="8" fillId="0" borderId="0" xfId="96" applyNumberFormat="1" applyFont="1" applyAlignment="1">
      <alignment horizontal="center"/>
      <protection/>
    </xf>
    <xf numFmtId="10" fontId="21" fillId="0" borderId="0" xfId="96" applyNumberFormat="1" applyFont="1" applyAlignment="1">
      <alignment horizontal="center"/>
      <protection/>
    </xf>
    <xf numFmtId="0" fontId="29" fillId="0" borderId="0" xfId="96" applyFont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166" fontId="2" fillId="0" borderId="0" xfId="64" applyNumberFormat="1" applyFont="1">
      <alignment/>
      <protection/>
    </xf>
    <xf numFmtId="10" fontId="2" fillId="0" borderId="0" xfId="107" applyNumberFormat="1" applyFont="1" applyAlignment="1">
      <alignment horizontal="center"/>
    </xf>
    <xf numFmtId="0" fontId="2" fillId="0" borderId="0" xfId="64" applyFont="1">
      <alignment/>
      <protection/>
    </xf>
    <xf numFmtId="10" fontId="2" fillId="0" borderId="0" xfId="107" applyNumberFormat="1" applyFont="1" applyFill="1" applyAlignment="1">
      <alignment horizontal="center"/>
    </xf>
    <xf numFmtId="0" fontId="2" fillId="0" borderId="0" xfId="64" applyFont="1" applyAlignment="1">
      <alignment horizontal="center"/>
      <protection/>
    </xf>
    <xf numFmtId="167" fontId="2" fillId="0" borderId="0" xfId="64" applyNumberFormat="1" applyFont="1" applyAlignment="1">
      <alignment horizontal="center"/>
      <protection/>
    </xf>
    <xf numFmtId="10" fontId="2" fillId="0" borderId="12" xfId="107" applyNumberFormat="1" applyFont="1" applyFill="1" applyBorder="1" applyAlignment="1">
      <alignment horizontal="center"/>
    </xf>
    <xf numFmtId="0" fontId="2" fillId="0" borderId="0" xfId="64" applyFont="1" applyFill="1" applyBorder="1" applyAlignment="1">
      <alignment horizontal="left"/>
      <protection/>
    </xf>
    <xf numFmtId="167" fontId="0" fillId="0" borderId="0" xfId="0" applyNumberFormat="1" applyAlignment="1">
      <alignment horizontal="center"/>
    </xf>
    <xf numFmtId="10" fontId="2" fillId="0" borderId="0" xfId="0" applyNumberFormat="1" applyFont="1" applyFill="1" applyAlignment="1">
      <alignment horizontal="center"/>
    </xf>
    <xf numFmtId="0" fontId="2" fillId="0" borderId="0" xfId="64" applyFont="1" applyFill="1" applyAlignment="1">
      <alignment horizontal="left"/>
      <protection/>
    </xf>
    <xf numFmtId="2" fontId="0" fillId="0" borderId="0" xfId="44" applyNumberFormat="1" applyFont="1" applyAlignment="1">
      <alignment horizontal="center"/>
    </xf>
    <xf numFmtId="0" fontId="91" fillId="0" borderId="0" xfId="0" applyFont="1" applyAlignment="1">
      <alignment horizontal="center"/>
    </xf>
    <xf numFmtId="0" fontId="0" fillId="0" borderId="0" xfId="0" applyFont="1" applyFill="1" applyAlignment="1">
      <alignment/>
    </xf>
    <xf numFmtId="10" fontId="0" fillId="0" borderId="0" xfId="106" applyNumberFormat="1" applyFont="1" applyFill="1" applyAlignment="1">
      <alignment horizontal="center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>
      <alignment/>
    </xf>
    <xf numFmtId="2" fontId="92" fillId="0" borderId="0" xfId="73" applyNumberFormat="1" applyFont="1" applyProtection="1">
      <alignment/>
      <protection locked="0"/>
    </xf>
    <xf numFmtId="168" fontId="92" fillId="0" borderId="0" xfId="73" applyNumberFormat="1" applyFont="1" applyProtection="1">
      <alignment/>
      <protection locked="0"/>
    </xf>
    <xf numFmtId="0" fontId="33" fillId="0" borderId="0" xfId="73" applyFont="1" applyAlignment="1" applyProtection="1">
      <alignment horizontal="center"/>
      <protection locked="0"/>
    </xf>
    <xf numFmtId="0" fontId="33" fillId="0" borderId="0" xfId="73" applyFont="1" applyProtection="1">
      <alignment/>
      <protection locked="0"/>
    </xf>
    <xf numFmtId="0" fontId="6" fillId="0" borderId="0" xfId="87" applyFont="1" applyAlignment="1" applyProtection="1">
      <alignment horizontal="left"/>
      <protection locked="0"/>
    </xf>
    <xf numFmtId="10" fontId="0" fillId="0" borderId="0" xfId="106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10" fontId="0" fillId="37" borderId="0" xfId="106" applyNumberFormat="1" applyFont="1" applyFill="1" applyAlignment="1">
      <alignment/>
    </xf>
    <xf numFmtId="10" fontId="0" fillId="0" borderId="0" xfId="106" applyNumberFormat="1" applyFont="1" applyFill="1" applyAlignment="1">
      <alignment/>
    </xf>
    <xf numFmtId="0" fontId="0" fillId="0" borderId="0" xfId="0" applyFont="1" applyBorder="1" applyAlignment="1">
      <alignment/>
    </xf>
    <xf numFmtId="0" fontId="2" fillId="0" borderId="12" xfId="94" applyFont="1" applyFill="1" applyBorder="1" applyAlignment="1">
      <alignment horizontal="centerContinuous" vertical="top" wrapText="1"/>
      <protection/>
    </xf>
    <xf numFmtId="0" fontId="6" fillId="0" borderId="0" xfId="94" applyFont="1" applyFill="1" applyBorder="1" applyAlignment="1">
      <alignment horizontal="left" vertical="top"/>
      <protection/>
    </xf>
    <xf numFmtId="0" fontId="2" fillId="0" borderId="0" xfId="94" applyFont="1" applyFill="1" applyAlignment="1">
      <alignment horizontal="centerContinuous" vertical="top" wrapText="1"/>
      <protection/>
    </xf>
    <xf numFmtId="43" fontId="35" fillId="0" borderId="0" xfId="44" applyFont="1" applyAlignment="1">
      <alignment horizontal="center"/>
    </xf>
    <xf numFmtId="43" fontId="32" fillId="0" borderId="0" xfId="44" applyFont="1" applyAlignment="1">
      <alignment horizontal="center"/>
    </xf>
    <xf numFmtId="0" fontId="33" fillId="0" borderId="0" xfId="97" applyFont="1" applyAlignment="1">
      <alignment horizontal="center"/>
      <protection/>
    </xf>
    <xf numFmtId="10" fontId="92" fillId="0" borderId="0" xfId="108" applyNumberFormat="1" applyFont="1" applyAlignment="1">
      <alignment horizontal="center"/>
    </xf>
    <xf numFmtId="0" fontId="6" fillId="0" borderId="0" xfId="98" applyFont="1">
      <alignment/>
      <protection/>
    </xf>
    <xf numFmtId="2" fontId="0" fillId="0" borderId="0" xfId="0" applyNumberFormat="1" applyFont="1" applyAlignment="1">
      <alignment/>
    </xf>
    <xf numFmtId="2" fontId="0" fillId="0" borderId="0" xfId="106" applyNumberFormat="1" applyFont="1" applyAlignment="1">
      <alignment/>
    </xf>
    <xf numFmtId="2" fontId="89" fillId="0" borderId="0" xfId="106" applyNumberFormat="1" applyFont="1" applyAlignment="1">
      <alignment horizontal="center"/>
    </xf>
    <xf numFmtId="1" fontId="89" fillId="0" borderId="0" xfId="106" applyNumberFormat="1" applyFont="1" applyAlignment="1">
      <alignment horizontal="center"/>
    </xf>
    <xf numFmtId="0" fontId="6" fillId="0" borderId="0" xfId="85" applyFont="1" applyAlignment="1" applyProtection="1">
      <alignment horizontal="left"/>
      <protection locked="0"/>
    </xf>
    <xf numFmtId="0" fontId="6" fillId="0" borderId="0" xfId="0" applyFont="1" applyAlignment="1">
      <alignment/>
    </xf>
    <xf numFmtId="0" fontId="6" fillId="0" borderId="0" xfId="84" applyFont="1" applyAlignment="1" applyProtection="1">
      <alignment horizontal="left"/>
      <protection locked="0"/>
    </xf>
    <xf numFmtId="0" fontId="2" fillId="0" borderId="0" xfId="64" applyFont="1" applyAlignment="1">
      <alignment horizontal="center"/>
      <protection/>
    </xf>
    <xf numFmtId="166" fontId="2" fillId="0" borderId="0" xfId="64" applyNumberFormat="1" applyFont="1" applyAlignment="1">
      <alignment horizontal="center"/>
      <protection/>
    </xf>
    <xf numFmtId="165" fontId="0" fillId="0" borderId="0" xfId="44" applyNumberFormat="1" applyFont="1" applyAlignment="1">
      <alignment horizontal="center"/>
    </xf>
    <xf numFmtId="165" fontId="2" fillId="0" borderId="0" xfId="64" applyNumberFormat="1" applyFont="1">
      <alignment/>
      <protection/>
    </xf>
    <xf numFmtId="165" fontId="2" fillId="0" borderId="0" xfId="64" applyNumberFormat="1" applyFont="1" applyAlignment="1">
      <alignment horizontal="center"/>
      <protection/>
    </xf>
    <xf numFmtId="165" fontId="6" fillId="0" borderId="0" xfId="44" applyNumberFormat="1" applyFont="1" applyAlignment="1">
      <alignment horizontal="center"/>
    </xf>
    <xf numFmtId="165" fontId="6" fillId="0" borderId="0" xfId="64" applyNumberFormat="1" applyFont="1">
      <alignment/>
      <protection/>
    </xf>
    <xf numFmtId="165" fontId="6" fillId="0" borderId="0" xfId="64" applyNumberFormat="1" applyFont="1" applyAlignment="1">
      <alignment horizontal="center"/>
      <protection/>
    </xf>
    <xf numFmtId="165" fontId="6" fillId="0" borderId="0" xfId="109" applyNumberFormat="1" applyFont="1" applyAlignment="1">
      <alignment horizontal="center"/>
    </xf>
    <xf numFmtId="166" fontId="7" fillId="0" borderId="0" xfId="64" applyNumberFormat="1" applyFont="1" applyAlignment="1">
      <alignment horizontal="center"/>
      <protection/>
    </xf>
    <xf numFmtId="165" fontId="7" fillId="0" borderId="0" xfId="44" applyNumberFormat="1" applyFont="1" applyAlignment="1">
      <alignment horizontal="center"/>
    </xf>
    <xf numFmtId="165" fontId="7" fillId="0" borderId="0" xfId="109" applyNumberFormat="1" applyFont="1" applyAlignment="1">
      <alignment horizontal="center"/>
    </xf>
    <xf numFmtId="165" fontId="7" fillId="0" borderId="0" xfId="64" applyNumberFormat="1" applyFont="1" applyAlignment="1">
      <alignment horizontal="center"/>
      <protection/>
    </xf>
    <xf numFmtId="49" fontId="6" fillId="0" borderId="0" xfId="64" applyNumberFormat="1" applyFont="1" applyAlignment="1">
      <alignment horizontal="center"/>
      <protection/>
    </xf>
    <xf numFmtId="2" fontId="2" fillId="0" borderId="0" xfId="44" applyNumberFormat="1" applyFont="1" applyAlignment="1">
      <alignment horizontal="center"/>
    </xf>
    <xf numFmtId="165" fontId="0" fillId="0" borderId="0" xfId="44" applyNumberFormat="1" applyFont="1" applyAlignment="1">
      <alignment/>
    </xf>
    <xf numFmtId="2" fontId="6" fillId="0" borderId="0" xfId="64" applyNumberFormat="1" applyFont="1" applyAlignment="1">
      <alignment horizontal="center"/>
      <protection/>
    </xf>
    <xf numFmtId="2" fontId="6" fillId="0" borderId="0" xfId="64" applyNumberFormat="1" applyFont="1" applyFill="1" applyAlignment="1">
      <alignment horizontal="center"/>
      <protection/>
    </xf>
    <xf numFmtId="165" fontId="2" fillId="0" borderId="0" xfId="44" applyNumberFormat="1" applyFont="1" applyAlignment="1">
      <alignment horizontal="center"/>
    </xf>
    <xf numFmtId="0" fontId="2" fillId="0" borderId="0" xfId="64" applyFont="1">
      <alignment/>
      <protection/>
    </xf>
    <xf numFmtId="0" fontId="2" fillId="0" borderId="0" xfId="64" applyFont="1" applyAlignment="1">
      <alignment horizontal="left"/>
      <protection/>
    </xf>
    <xf numFmtId="168" fontId="92" fillId="0" borderId="0" xfId="91" applyNumberFormat="1" applyFont="1" applyProtection="1">
      <alignment/>
      <protection locked="0"/>
    </xf>
    <xf numFmtId="2" fontId="92" fillId="0" borderId="0" xfId="91" applyNumberFormat="1" applyFont="1" applyProtection="1">
      <alignment/>
      <protection locked="0"/>
    </xf>
    <xf numFmtId="0" fontId="89" fillId="0" borderId="0" xfId="0" applyFont="1" applyFill="1" applyAlignment="1">
      <alignment horizontal="center"/>
    </xf>
    <xf numFmtId="171" fontId="8" fillId="0" borderId="0" xfId="106" applyNumberFormat="1" applyFont="1" applyAlignment="1">
      <alignment/>
    </xf>
    <xf numFmtId="0" fontId="2" fillId="0" borderId="0" xfId="73" applyFont="1" applyProtection="1">
      <alignment/>
      <protection locked="0"/>
    </xf>
    <xf numFmtId="0" fontId="2" fillId="0" borderId="0" xfId="73" applyFont="1" applyAlignment="1" applyProtection="1">
      <alignment horizontal="left"/>
      <protection locked="0"/>
    </xf>
    <xf numFmtId="0" fontId="2" fillId="0" borderId="0" xfId="73" applyFont="1" applyAlignment="1" applyProtection="1">
      <alignment horizontal="center"/>
      <protection locked="0"/>
    </xf>
    <xf numFmtId="10" fontId="2" fillId="0" borderId="0" xfId="106" applyNumberFormat="1" applyFont="1" applyAlignment="1" applyProtection="1">
      <alignment/>
      <protection locked="0"/>
    </xf>
    <xf numFmtId="10" fontId="2" fillId="37" borderId="0" xfId="106" applyNumberFormat="1" applyFont="1" applyFill="1" applyAlignment="1" applyProtection="1">
      <alignment/>
      <protection locked="0"/>
    </xf>
    <xf numFmtId="0" fontId="2" fillId="0" borderId="0" xfId="97" applyFont="1">
      <alignment/>
      <protection/>
    </xf>
    <xf numFmtId="0" fontId="2" fillId="0" borderId="0" xfId="98" applyFont="1">
      <alignment/>
      <protection/>
    </xf>
    <xf numFmtId="0" fontId="2" fillId="0" borderId="0" xfId="97" applyFont="1" applyAlignment="1">
      <alignment horizontal="left"/>
      <protection/>
    </xf>
    <xf numFmtId="0" fontId="2" fillId="0" borderId="0" xfId="97" applyFont="1" applyAlignment="1">
      <alignment horizontal="center"/>
      <protection/>
    </xf>
    <xf numFmtId="43" fontId="2" fillId="0" borderId="0" xfId="44" applyFont="1" applyAlignment="1">
      <alignment horizontal="center"/>
    </xf>
    <xf numFmtId="10" fontId="2" fillId="0" borderId="0" xfId="108" applyNumberFormat="1" applyFont="1" applyAlignment="1">
      <alignment horizontal="center"/>
    </xf>
    <xf numFmtId="168" fontId="2" fillId="0" borderId="0" xfId="74" applyNumberFormat="1" applyFont="1" applyProtection="1">
      <alignment/>
      <protection locked="0"/>
    </xf>
    <xf numFmtId="168" fontId="2" fillId="0" borderId="0" xfId="72" applyNumberFormat="1" applyFont="1" applyProtection="1">
      <alignment/>
      <protection locked="0"/>
    </xf>
    <xf numFmtId="2" fontId="92" fillId="0" borderId="0" xfId="73" applyNumberFormat="1" applyFont="1" applyFill="1" applyProtection="1">
      <alignment/>
      <protection locked="0"/>
    </xf>
    <xf numFmtId="0" fontId="2" fillId="0" borderId="0" xfId="98" applyFont="1">
      <alignment/>
      <protection/>
    </xf>
    <xf numFmtId="0" fontId="0" fillId="0" borderId="0" xfId="0" applyFill="1" applyAlignment="1">
      <alignment/>
    </xf>
    <xf numFmtId="168" fontId="2" fillId="0" borderId="0" xfId="73" applyNumberFormat="1" applyFont="1" applyProtection="1">
      <alignment/>
      <protection locked="0"/>
    </xf>
    <xf numFmtId="10" fontId="2" fillId="0" borderId="0" xfId="106" applyNumberFormat="1" applyFont="1" applyAlignment="1" applyProtection="1">
      <alignment horizontal="center"/>
      <protection locked="0"/>
    </xf>
    <xf numFmtId="0" fontId="0" fillId="0" borderId="0" xfId="0" applyFill="1" applyAlignment="1" quotePrefix="1">
      <alignment/>
    </xf>
    <xf numFmtId="0" fontId="89" fillId="0" borderId="0" xfId="0" applyFont="1" applyFill="1" applyAlignment="1">
      <alignment/>
    </xf>
    <xf numFmtId="10" fontId="89" fillId="0" borderId="0" xfId="106" applyNumberFormat="1" applyFont="1" applyFill="1" applyAlignment="1">
      <alignment horizontal="center"/>
    </xf>
    <xf numFmtId="10" fontId="89" fillId="0" borderId="0" xfId="0" applyNumberFormat="1" applyFont="1" applyFill="1" applyAlignment="1">
      <alignment horizontal="center"/>
    </xf>
    <xf numFmtId="43" fontId="2" fillId="0" borderId="0" xfId="44" applyFont="1" applyAlignment="1">
      <alignment horizontal="center"/>
    </xf>
    <xf numFmtId="0" fontId="0" fillId="0" borderId="0" xfId="0" applyFont="1" applyFill="1" applyAlignment="1" quotePrefix="1">
      <alignment/>
    </xf>
    <xf numFmtId="166" fontId="7" fillId="0" borderId="0" xfId="64" applyNumberFormat="1" applyFont="1" applyFill="1" applyAlignment="1">
      <alignment horizontal="center"/>
      <protection/>
    </xf>
    <xf numFmtId="0" fontId="8" fillId="0" borderId="0" xfId="97" applyFont="1">
      <alignment/>
      <protection/>
    </xf>
    <xf numFmtId="10" fontId="2" fillId="0" borderId="0" xfId="107" applyNumberFormat="1" applyFont="1" applyFill="1" applyBorder="1" applyAlignment="1">
      <alignment horizontal="center"/>
    </xf>
    <xf numFmtId="0" fontId="2" fillId="0" borderId="0" xfId="64" applyFont="1" applyFill="1" applyAlignment="1">
      <alignment horizontal="left"/>
      <protection/>
    </xf>
    <xf numFmtId="0" fontId="2" fillId="0" borderId="0" xfId="64" applyFont="1" applyFill="1" applyBorder="1" applyAlignment="1">
      <alignment horizontal="left"/>
      <protection/>
    </xf>
    <xf numFmtId="168" fontId="0" fillId="0" borderId="0" xfId="0" applyNumberFormat="1" applyAlignment="1" applyProtection="1">
      <alignment/>
      <protection locked="0"/>
    </xf>
    <xf numFmtId="0" fontId="8" fillId="0" borderId="0" xfId="0" applyFont="1" applyAlignment="1">
      <alignment horizontal="left"/>
    </xf>
    <xf numFmtId="1" fontId="2" fillId="0" borderId="0" xfId="64" applyNumberFormat="1" applyFont="1" applyAlignment="1">
      <alignment horizontal="center"/>
      <protection/>
    </xf>
    <xf numFmtId="0" fontId="2" fillId="0" borderId="0" xfId="73" applyFont="1" applyAlignment="1" applyProtection="1">
      <alignment horizontal="center"/>
      <protection locked="0"/>
    </xf>
    <xf numFmtId="0" fontId="8" fillId="0" borderId="0" xfId="64" applyAlignment="1" quotePrefix="1">
      <alignment horizontal="center"/>
      <protection/>
    </xf>
    <xf numFmtId="0" fontId="38" fillId="0" borderId="13" xfId="0" applyFont="1" applyFill="1" applyBorder="1" applyAlignment="1" quotePrefix="1">
      <alignment horizontal="center" vertical="center" wrapText="1"/>
    </xf>
    <xf numFmtId="0" fontId="38" fillId="0" borderId="14" xfId="0" applyFont="1" applyFill="1" applyBorder="1" applyAlignment="1" quotePrefix="1">
      <alignment horizontal="center" vertical="center" wrapText="1"/>
    </xf>
    <xf numFmtId="49" fontId="38" fillId="0" borderId="15" xfId="0" applyNumberFormat="1" applyFont="1" applyFill="1" applyBorder="1" applyAlignment="1" quotePrefix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38" fillId="0" borderId="0" xfId="0" applyFont="1" applyFill="1" applyAlignment="1" quotePrefix="1">
      <alignment horizontal="left" wrapText="1"/>
    </xf>
    <xf numFmtId="0" fontId="38" fillId="0" borderId="16" xfId="0" applyFont="1" applyFill="1" applyBorder="1" applyAlignment="1">
      <alignment horizontal="right" wrapText="1"/>
    </xf>
    <xf numFmtId="4" fontId="38" fillId="0" borderId="16" xfId="0" applyNumberFormat="1" applyFont="1" applyFill="1" applyBorder="1" applyAlignment="1">
      <alignment horizontal="right" wrapText="1"/>
    </xf>
    <xf numFmtId="169" fontId="38" fillId="0" borderId="17" xfId="0" applyNumberFormat="1" applyFont="1" applyFill="1" applyBorder="1" applyAlignment="1">
      <alignment horizontal="right" wrapText="1"/>
    </xf>
    <xf numFmtId="0" fontId="38" fillId="0" borderId="17" xfId="0" applyFont="1" applyFill="1" applyBorder="1" applyAlignment="1">
      <alignment horizontal="right" wrapText="1"/>
    </xf>
    <xf numFmtId="4" fontId="38" fillId="0" borderId="17" xfId="0" applyNumberFormat="1" applyFont="1" applyFill="1" applyBorder="1" applyAlignment="1">
      <alignment horizontal="right" wrapText="1"/>
    </xf>
    <xf numFmtId="170" fontId="38" fillId="0" borderId="17" xfId="0" applyNumberFormat="1" applyFont="1" applyFill="1" applyBorder="1" applyAlignment="1">
      <alignment horizontal="right" wrapText="1"/>
    </xf>
    <xf numFmtId="49" fontId="40" fillId="0" borderId="17" xfId="0" applyNumberFormat="1" applyFont="1" applyFill="1" applyBorder="1" applyAlignment="1">
      <alignment horizontal="right" wrapText="1"/>
    </xf>
    <xf numFmtId="4" fontId="38" fillId="0" borderId="18" xfId="0" applyNumberFormat="1" applyFont="1" applyFill="1" applyBorder="1" applyAlignment="1">
      <alignment horizontal="right" wrapText="1"/>
    </xf>
    <xf numFmtId="2" fontId="38" fillId="0" borderId="0" xfId="0" applyNumberFormat="1" applyFont="1" applyFill="1" applyAlignment="1">
      <alignment horizontal="right"/>
    </xf>
    <xf numFmtId="2" fontId="38" fillId="0" borderId="0" xfId="0" applyNumberFormat="1" applyFont="1" applyFill="1" applyBorder="1" applyAlignment="1">
      <alignment horizontal="right" wrapText="1"/>
    </xf>
    <xf numFmtId="0" fontId="38" fillId="0" borderId="0" xfId="0" applyFont="1" applyFill="1" applyAlignment="1">
      <alignment horizontal="right"/>
    </xf>
    <xf numFmtId="4" fontId="38" fillId="0" borderId="0" xfId="0" applyNumberFormat="1" applyFont="1" applyFill="1" applyBorder="1" applyAlignment="1">
      <alignment horizontal="right" wrapText="1"/>
    </xf>
    <xf numFmtId="172" fontId="38" fillId="0" borderId="17" xfId="0" applyNumberFormat="1" applyFont="1" applyFill="1" applyBorder="1" applyAlignment="1">
      <alignment horizontal="right" wrapText="1"/>
    </xf>
    <xf numFmtId="0" fontId="0" fillId="0" borderId="0" xfId="0" applyAlignment="1" quotePrefix="1">
      <alignment horizontal="center"/>
    </xf>
    <xf numFmtId="0" fontId="29" fillId="0" borderId="0" xfId="0" applyFont="1" applyAlignment="1">
      <alignment horizontal="left"/>
    </xf>
    <xf numFmtId="10" fontId="2" fillId="0" borderId="0" xfId="0" applyNumberFormat="1" applyFont="1" applyFill="1" applyAlignment="1">
      <alignment horizontal="center"/>
    </xf>
    <xf numFmtId="0" fontId="2" fillId="0" borderId="0" xfId="73" applyFont="1" applyAlignment="1" applyProtection="1" quotePrefix="1">
      <alignment horizontal="center"/>
      <protection locked="0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0" fontId="15" fillId="0" borderId="0" xfId="0" applyFont="1" applyAlignment="1">
      <alignment horizontal="center" wrapText="1"/>
    </xf>
    <xf numFmtId="0" fontId="43" fillId="0" borderId="0" xfId="0" applyFont="1" applyAlignment="1">
      <alignment/>
    </xf>
    <xf numFmtId="0" fontId="15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7" fontId="16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2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7" fontId="2" fillId="0" borderId="0" xfId="0" applyNumberFormat="1" applyFont="1" applyAlignment="1">
      <alignment horizontal="center"/>
    </xf>
    <xf numFmtId="173" fontId="2" fillId="0" borderId="0" xfId="0" applyNumberFormat="1" applyFont="1" applyAlignment="1">
      <alignment horizontal="center"/>
    </xf>
    <xf numFmtId="173" fontId="0" fillId="0" borderId="0" xfId="109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7" fontId="2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center"/>
    </xf>
    <xf numFmtId="173" fontId="0" fillId="0" borderId="0" xfId="109" applyNumberFormat="1" applyFont="1" applyFill="1" applyAlignment="1">
      <alignment horizontal="center"/>
    </xf>
    <xf numFmtId="0" fontId="33" fillId="0" borderId="12" xfId="0" applyFont="1" applyBorder="1" applyAlignment="1">
      <alignment horizontal="center"/>
    </xf>
    <xf numFmtId="17" fontId="6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17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165" fontId="0" fillId="0" borderId="0" xfId="0" applyNumberFormat="1" applyAlignment="1">
      <alignment horizontal="left"/>
    </xf>
    <xf numFmtId="0" fontId="2" fillId="0" borderId="0" xfId="0" applyFont="1" applyAlignment="1">
      <alignment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5" fontId="8" fillId="0" borderId="0" xfId="0" applyNumberFormat="1" applyFont="1" applyAlignment="1">
      <alignment horizontal="left"/>
    </xf>
    <xf numFmtId="17" fontId="7" fillId="0" borderId="0" xfId="0" applyNumberFormat="1" applyFont="1" applyAlignment="1">
      <alignment horizontal="center"/>
    </xf>
    <xf numFmtId="0" fontId="33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 indent="1"/>
    </xf>
    <xf numFmtId="17" fontId="21" fillId="0" borderId="0" xfId="0" applyNumberFormat="1" applyFont="1" applyAlignment="1">
      <alignment horizontal="center"/>
    </xf>
    <xf numFmtId="0" fontId="93" fillId="0" borderId="0" xfId="0" applyFont="1" applyAlignment="1">
      <alignment horizontal="center"/>
    </xf>
    <xf numFmtId="0" fontId="26" fillId="0" borderId="0" xfId="64" applyFont="1" applyFill="1" applyAlignment="1">
      <alignment horizontal="center"/>
      <protection/>
    </xf>
    <xf numFmtId="0" fontId="27" fillId="0" borderId="0" xfId="64" applyFont="1" applyFill="1" applyAlignment="1">
      <alignment horizontal="center"/>
      <protection/>
    </xf>
    <xf numFmtId="0" fontId="15" fillId="0" borderId="0" xfId="64" applyFont="1" applyAlignment="1">
      <alignment horizontal="center"/>
      <protection/>
    </xf>
    <xf numFmtId="0" fontId="4" fillId="0" borderId="0" xfId="64" applyFont="1" applyFill="1" applyAlignment="1">
      <alignment horizontal="center"/>
      <protection/>
    </xf>
    <xf numFmtId="0" fontId="5" fillId="0" borderId="0" xfId="64" applyFont="1" applyAlignment="1">
      <alignment horizontal="center"/>
      <protection/>
    </xf>
    <xf numFmtId="0" fontId="4" fillId="0" borderId="0" xfId="96" applyFont="1" applyAlignment="1">
      <alignment horizontal="center"/>
      <protection/>
    </xf>
    <xf numFmtId="0" fontId="5" fillId="0" borderId="0" xfId="96" applyFont="1" applyAlignment="1">
      <alignment horizontal="center"/>
      <protection/>
    </xf>
    <xf numFmtId="0" fontId="21" fillId="0" borderId="0" xfId="96" applyFont="1" applyAlignment="1">
      <alignment horizontal="center"/>
      <protection/>
    </xf>
    <xf numFmtId="10" fontId="21" fillId="0" borderId="0" xfId="107" applyNumberFormat="1" applyFont="1" applyAlignment="1">
      <alignment horizontal="center"/>
    </xf>
    <xf numFmtId="0" fontId="14" fillId="0" borderId="0" xfId="64" applyFont="1" applyAlignment="1">
      <alignment horizontal="center"/>
      <protection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2" fillId="0" borderId="0" xfId="0" applyFont="1" applyBorder="1" applyAlignment="1">
      <alignment wrapText="1"/>
    </xf>
    <xf numFmtId="0" fontId="38" fillId="0" borderId="19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center" wrapText="1"/>
    </xf>
    <xf numFmtId="0" fontId="38" fillId="0" borderId="22" xfId="0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49" fontId="38" fillId="0" borderId="16" xfId="0" applyNumberFormat="1" applyFont="1" applyFill="1" applyBorder="1" applyAlignment="1" quotePrefix="1">
      <alignment horizontal="center" vertical="center" wrapText="1"/>
    </xf>
    <xf numFmtId="49" fontId="38" fillId="0" borderId="17" xfId="0" applyNumberFormat="1" applyFont="1" applyFill="1" applyBorder="1" applyAlignment="1" quotePrefix="1">
      <alignment horizontal="center" vertical="center" wrapText="1"/>
    </xf>
    <xf numFmtId="49" fontId="38" fillId="0" borderId="22" xfId="0" applyNumberFormat="1" applyFont="1" applyFill="1" applyBorder="1" applyAlignment="1" quotePrefix="1">
      <alignment horizontal="center" vertical="center" wrapText="1"/>
    </xf>
    <xf numFmtId="49" fontId="38" fillId="0" borderId="23" xfId="0" applyNumberFormat="1" applyFont="1" applyFill="1" applyBorder="1" applyAlignment="1" quotePrefix="1">
      <alignment horizontal="center" vertical="center" wrapText="1"/>
    </xf>
    <xf numFmtId="49" fontId="38" fillId="0" borderId="24" xfId="0" applyNumberFormat="1" applyFont="1" applyFill="1" applyBorder="1" applyAlignment="1" quotePrefix="1">
      <alignment horizontal="center" vertical="center" wrapText="1"/>
    </xf>
    <xf numFmtId="49" fontId="38" fillId="0" borderId="19" xfId="0" applyNumberFormat="1" applyFont="1" applyFill="1" applyBorder="1" applyAlignment="1" quotePrefix="1">
      <alignment horizontal="center" vertical="center" wrapText="1"/>
    </xf>
    <xf numFmtId="49" fontId="38" fillId="0" borderId="13" xfId="0" applyNumberFormat="1" applyFont="1" applyFill="1" applyBorder="1" applyAlignment="1" quotePrefix="1">
      <alignment horizontal="center" vertical="center" wrapText="1"/>
    </xf>
    <xf numFmtId="49" fontId="38" fillId="0" borderId="20" xfId="0" applyNumberFormat="1" applyFont="1" applyFill="1" applyBorder="1" applyAlignment="1" quotePrefix="1">
      <alignment horizontal="center" vertical="center" wrapText="1"/>
    </xf>
    <xf numFmtId="49" fontId="38" fillId="0" borderId="21" xfId="0" applyNumberFormat="1" applyFont="1" applyFill="1" applyBorder="1" applyAlignment="1" quotePrefix="1">
      <alignment horizontal="center" vertical="center" wrapText="1"/>
    </xf>
    <xf numFmtId="49" fontId="40" fillId="0" borderId="19" xfId="0" applyNumberFormat="1" applyFont="1" applyFill="1" applyBorder="1" applyAlignment="1">
      <alignment wrapText="1"/>
    </xf>
  </cellXfs>
  <cellStyles count="11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urrency" xfId="48"/>
    <cellStyle name="Currency [0]" xfId="49"/>
    <cellStyle name="Currency 2" xfId="50"/>
    <cellStyle name="Currency 2 2" xfId="51"/>
    <cellStyle name="Currency 3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eadlineStyle" xfId="59"/>
    <cellStyle name="HeadlineStyleJustified" xfId="60"/>
    <cellStyle name="Input" xfId="61"/>
    <cellStyle name="Linked Cell" xfId="62"/>
    <cellStyle name="Neutral" xfId="63"/>
    <cellStyle name="Normal 10" xfId="64"/>
    <cellStyle name="Normal 11" xfId="65"/>
    <cellStyle name="Normal 12" xfId="66"/>
    <cellStyle name="Normal 12 2" xfId="67"/>
    <cellStyle name="Normal 13" xfId="68"/>
    <cellStyle name="Normal 13 2" xfId="69"/>
    <cellStyle name="Normal 14 2" xfId="70"/>
    <cellStyle name="Normal 14 2 2" xfId="71"/>
    <cellStyle name="Normal 15" xfId="72"/>
    <cellStyle name="Normal 2" xfId="73"/>
    <cellStyle name="Normal 2 10" xfId="74"/>
    <cellStyle name="Normal 2 11" xfId="75"/>
    <cellStyle name="Normal 2 12" xfId="76"/>
    <cellStyle name="Normal 2 13" xfId="77"/>
    <cellStyle name="Normal 2 2" xfId="78"/>
    <cellStyle name="Normal 2 3" xfId="79"/>
    <cellStyle name="Normal 2 4" xfId="80"/>
    <cellStyle name="Normal 2 5" xfId="81"/>
    <cellStyle name="Normal 2 6" xfId="82"/>
    <cellStyle name="Normal 2 7" xfId="83"/>
    <cellStyle name="Normal 2 8" xfId="84"/>
    <cellStyle name="Normal 2 9" xfId="85"/>
    <cellStyle name="Normal 3" xfId="86"/>
    <cellStyle name="Normal 3 2" xfId="87"/>
    <cellStyle name="Normal 3 2 2" xfId="88"/>
    <cellStyle name="Normal 4" xfId="89"/>
    <cellStyle name="Normal 4 2" xfId="90"/>
    <cellStyle name="Normal 4 3" xfId="91"/>
    <cellStyle name="Normal 5" xfId="92"/>
    <cellStyle name="Normal 5 2" xfId="93"/>
    <cellStyle name="Normal 6" xfId="94"/>
    <cellStyle name="Normal 6 2" xfId="95"/>
    <cellStyle name="Normal 7" xfId="96"/>
    <cellStyle name="Normal 7 2" xfId="97"/>
    <cellStyle name="Normal 8" xfId="98"/>
    <cellStyle name="Note" xfId="99"/>
    <cellStyle name="Output" xfId="100"/>
    <cellStyle name="Output Amounts" xfId="101"/>
    <cellStyle name="Output Column Headings" xfId="102"/>
    <cellStyle name="Output Line Items" xfId="103"/>
    <cellStyle name="Output Report Heading" xfId="104"/>
    <cellStyle name="Output Report Title" xfId="105"/>
    <cellStyle name="Percent" xfId="106"/>
    <cellStyle name="Percent 2" xfId="107"/>
    <cellStyle name="Percent 2 2" xfId="108"/>
    <cellStyle name="Percent 3" xfId="109"/>
    <cellStyle name="Percent 3 2" xfId="110"/>
    <cellStyle name="Percent 4" xfId="111"/>
    <cellStyle name="Percent 4 2" xfId="112"/>
    <cellStyle name="Style 21" xfId="113"/>
    <cellStyle name="Style 22" xfId="114"/>
    <cellStyle name="Style 23" xfId="115"/>
    <cellStyle name="Style 24" xfId="116"/>
    <cellStyle name="Style 25" xfId="117"/>
    <cellStyle name="Style 26" xfId="118"/>
    <cellStyle name="Style 27" xfId="119"/>
    <cellStyle name="Style 28" xfId="120"/>
    <cellStyle name="Style 29" xfId="121"/>
    <cellStyle name="Style 30" xfId="122"/>
    <cellStyle name="Style 31" xfId="123"/>
    <cellStyle name="Style 32" xfId="124"/>
    <cellStyle name="Style 33" xfId="125"/>
    <cellStyle name="Style 34" xfId="126"/>
    <cellStyle name="Style 35" xfId="127"/>
    <cellStyle name="Style 36" xfId="128"/>
    <cellStyle name="Style 39" xfId="129"/>
    <cellStyle name="Title" xfId="130"/>
    <cellStyle name="Total" xfId="131"/>
    <cellStyle name="Warning Text" xfId="132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Electric Common Stock Market/Book Ratio</a:t>
            </a:r>
          </a:p>
        </c:rich>
      </c:tx>
      <c:layout>
        <c:manualLayout>
          <c:xMode val="factor"/>
          <c:yMode val="factor"/>
          <c:x val="-0.00125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0635"/>
          <c:w val="0.97675"/>
          <c:h val="0.924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'Elec - MtoB (12)'!$B$11:$B$41</c:f>
              <c:numCache/>
            </c:numRef>
          </c:cat>
          <c:val>
            <c:numRef>
              <c:f>'Elec - MtoB (12)'!$E$11:$E$41</c:f>
              <c:numCache/>
            </c:numRef>
          </c:val>
          <c:smooth val="0"/>
        </c:ser>
        <c:marker val="1"/>
        <c:axId val="18095977"/>
        <c:axId val="28646066"/>
      </c:lineChart>
      <c:catAx>
        <c:axId val="180959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646066"/>
        <c:crosses val="autoZero"/>
        <c:auto val="1"/>
        <c:lblOffset val="100"/>
        <c:tickLblSkip val="1"/>
        <c:tickMarkSkip val="2"/>
        <c:noMultiLvlLbl val="0"/>
      </c:catAx>
      <c:valAx>
        <c:axId val="286460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0959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158"/>
          <c:w val="0.9605"/>
          <c:h val="0.69875"/>
        </c:manualLayout>
      </c:layout>
      <c:lineChart>
        <c:grouping val="standard"/>
        <c:varyColors val="0"/>
        <c:ser>
          <c:idx val="0"/>
          <c:order val="0"/>
          <c:tx>
            <c:strRef>
              <c:f>'BYSpreads (15)'!$N$13</c:f>
              <c:strCache>
                <c:ptCount val="1"/>
                <c:pt idx="0">
                  <c:v>Utility A - T-Bond Spread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'BYSpreads (15)'!$B$13:$B$42</c:f>
              <c:numCache/>
            </c:numRef>
          </c:cat>
          <c:val>
            <c:numRef>
              <c:f>'BYSpreads (15)'!$F$13:$F$42</c:f>
              <c:numCache/>
            </c:numRef>
          </c:val>
          <c:smooth val="0"/>
        </c:ser>
        <c:ser>
          <c:idx val="1"/>
          <c:order val="1"/>
          <c:tx>
            <c:strRef>
              <c:f>'BYSpreads (15)'!$N$14</c:f>
              <c:strCache>
                <c:ptCount val="1"/>
                <c:pt idx="0">
                  <c:v>Utility Baa - T-Bond Spread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993366"/>
                </a:solidFill>
              </a:ln>
            </c:spPr>
          </c:marker>
          <c:cat>
            <c:numRef>
              <c:f>'BYSpreads (15)'!$B$13:$B$42</c:f>
              <c:numCache/>
            </c:numRef>
          </c:cat>
          <c:val>
            <c:numRef>
              <c:f>'BYSpreads (15)'!$G$13:$G$42</c:f>
              <c:numCache/>
            </c:numRef>
          </c:val>
          <c:smooth val="0"/>
        </c:ser>
        <c:ser>
          <c:idx val="2"/>
          <c:order val="2"/>
          <c:tx>
            <c:strRef>
              <c:f>'BYSpreads (15)'!$N$15</c:f>
              <c:strCache>
                <c:ptCount val="1"/>
                <c:pt idx="0">
                  <c:v>Corporate Aaa - T-Bond Spread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3333"/>
              </a:solidFill>
              <a:ln>
                <a:noFill/>
              </a:ln>
            </c:spPr>
          </c:marker>
          <c:cat>
            <c:numRef>
              <c:f>'BYSpreads (15)'!$B$13:$B$42</c:f>
              <c:numCache/>
            </c:numRef>
          </c:cat>
          <c:val>
            <c:numRef>
              <c:f>'BYSpreads (15)'!$J$13:$J$42</c:f>
              <c:numCache/>
            </c:numRef>
          </c:val>
          <c:smooth val="0"/>
        </c:ser>
        <c:ser>
          <c:idx val="3"/>
          <c:order val="3"/>
          <c:tx>
            <c:strRef>
              <c:f>'BYSpreads (15)'!$N$16</c:f>
              <c:strCache>
                <c:ptCount val="1"/>
                <c:pt idx="0">
                  <c:v>Corporate Baa - T-Bond Spread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9966"/>
              </a:solidFill>
              <a:ln>
                <a:noFill/>
              </a:ln>
            </c:spPr>
          </c:marker>
          <c:cat>
            <c:numRef>
              <c:f>'BYSpreads (15)'!$B$13:$B$42</c:f>
              <c:numCache/>
            </c:numRef>
          </c:cat>
          <c:val>
            <c:numRef>
              <c:f>'BYSpreads (15)'!$K$13:$K$42</c:f>
              <c:numCache/>
            </c:numRef>
          </c:val>
          <c:smooth val="0"/>
        </c:ser>
        <c:marker val="1"/>
        <c:axId val="56488003"/>
        <c:axId val="38629980"/>
      </c:lineChart>
      <c:catAx>
        <c:axId val="56488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29980"/>
        <c:crosses val="autoZero"/>
        <c:auto val="1"/>
        <c:lblOffset val="100"/>
        <c:tickLblSkip val="2"/>
        <c:noMultiLvlLbl val="0"/>
      </c:catAx>
      <c:valAx>
        <c:axId val="386299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880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39"/>
          <c:y val="0.848"/>
          <c:w val="0.726"/>
          <c:h val="0.13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1765"/>
          <c:w val="0.942"/>
          <c:h val="0.70225"/>
        </c:manualLayout>
      </c:layout>
      <c:lineChart>
        <c:grouping val="standard"/>
        <c:varyColors val="0"/>
        <c:ser>
          <c:idx val="1"/>
          <c:order val="0"/>
          <c:tx>
            <c:strRef>
              <c:f>'Graph (WP)'!$D$5</c:f>
              <c:strCache>
                <c:ptCount val="1"/>
                <c:pt idx="0">
                  <c:v>"Baa" Rated Utility Bond Yield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'Graph (WP)'!$F$6:$F$60</c:f>
              <c:strCache>
                <c:ptCount val="55"/>
                <c:pt idx="0">
                  <c:v>Feb 06</c:v>
                </c:pt>
                <c:pt idx="1">
                  <c:v>Mar 06</c:v>
                </c:pt>
                <c:pt idx="2">
                  <c:v>Apr 06</c:v>
                </c:pt>
                <c:pt idx="3">
                  <c:v>May 06</c:v>
                </c:pt>
                <c:pt idx="4">
                  <c:v>Jun 06</c:v>
                </c:pt>
                <c:pt idx="5">
                  <c:v>Jul 06</c:v>
                </c:pt>
                <c:pt idx="6">
                  <c:v>Aug 06</c:v>
                </c:pt>
                <c:pt idx="7">
                  <c:v>Sep 06</c:v>
                </c:pt>
                <c:pt idx="8">
                  <c:v>Oct 06</c:v>
                </c:pt>
                <c:pt idx="9">
                  <c:v>Nov 06</c:v>
                </c:pt>
                <c:pt idx="10">
                  <c:v>Dec 06</c:v>
                </c:pt>
                <c:pt idx="11">
                  <c:v>Jan 07</c:v>
                </c:pt>
                <c:pt idx="12">
                  <c:v>Feb 07</c:v>
                </c:pt>
                <c:pt idx="13">
                  <c:v>Mar 07</c:v>
                </c:pt>
                <c:pt idx="14">
                  <c:v>Apr 07</c:v>
                </c:pt>
                <c:pt idx="15">
                  <c:v>May 07</c:v>
                </c:pt>
                <c:pt idx="16">
                  <c:v>Jun 07</c:v>
                </c:pt>
                <c:pt idx="17">
                  <c:v>Jul 07</c:v>
                </c:pt>
                <c:pt idx="18">
                  <c:v>Aug 07</c:v>
                </c:pt>
                <c:pt idx="19">
                  <c:v>Sep 07</c:v>
                </c:pt>
                <c:pt idx="20">
                  <c:v>Oct 07</c:v>
                </c:pt>
                <c:pt idx="21">
                  <c:v>Nov 07</c:v>
                </c:pt>
                <c:pt idx="22">
                  <c:v>Dec 07</c:v>
                </c:pt>
                <c:pt idx="23">
                  <c:v>Jan 08</c:v>
                </c:pt>
                <c:pt idx="24">
                  <c:v>Feb 08</c:v>
                </c:pt>
                <c:pt idx="25">
                  <c:v>Mar 08</c:v>
                </c:pt>
                <c:pt idx="26">
                  <c:v>Apr 08</c:v>
                </c:pt>
                <c:pt idx="27">
                  <c:v>May 08</c:v>
                </c:pt>
                <c:pt idx="28">
                  <c:v>Jun 08</c:v>
                </c:pt>
                <c:pt idx="29">
                  <c:v>Jul 08</c:v>
                </c:pt>
                <c:pt idx="30">
                  <c:v>Aug 08</c:v>
                </c:pt>
                <c:pt idx="31">
                  <c:v>Sep 08</c:v>
                </c:pt>
                <c:pt idx="32">
                  <c:v>Oct 08</c:v>
                </c:pt>
                <c:pt idx="33">
                  <c:v>Nov 08</c:v>
                </c:pt>
                <c:pt idx="34">
                  <c:v>Dec 08</c:v>
                </c:pt>
                <c:pt idx="35">
                  <c:v>Jan 09</c:v>
                </c:pt>
                <c:pt idx="36">
                  <c:v>Feb 09</c:v>
                </c:pt>
                <c:pt idx="37">
                  <c:v>Mar 09</c:v>
                </c:pt>
                <c:pt idx="38">
                  <c:v>Apr 09</c:v>
                </c:pt>
                <c:pt idx="39">
                  <c:v>May 09</c:v>
                </c:pt>
                <c:pt idx="40">
                  <c:v>Jun 09</c:v>
                </c:pt>
                <c:pt idx="41">
                  <c:v>Jul 09</c:v>
                </c:pt>
                <c:pt idx="42">
                  <c:v>Aug 09</c:v>
                </c:pt>
                <c:pt idx="43">
                  <c:v>Sep 09</c:v>
                </c:pt>
                <c:pt idx="44">
                  <c:v>Oct 09</c:v>
                </c:pt>
                <c:pt idx="45">
                  <c:v>Nov 09</c:v>
                </c:pt>
                <c:pt idx="46">
                  <c:v>Dec 09</c:v>
                </c:pt>
                <c:pt idx="47">
                  <c:v>Jan 10</c:v>
                </c:pt>
                <c:pt idx="48">
                  <c:v>Feb 10</c:v>
                </c:pt>
                <c:pt idx="49">
                  <c:v>Mar 10</c:v>
                </c:pt>
                <c:pt idx="50">
                  <c:v>Apr 10</c:v>
                </c:pt>
                <c:pt idx="51">
                  <c:v>May 10</c:v>
                </c:pt>
                <c:pt idx="52">
                  <c:v>Jun 10</c:v>
                </c:pt>
                <c:pt idx="53">
                  <c:v>Jul 10</c:v>
                </c:pt>
                <c:pt idx="54">
                  <c:v>Aug 10</c:v>
                </c:pt>
              </c:strCache>
            </c:strRef>
          </c:cat>
          <c:val>
            <c:numRef>
              <c:f>'Graph (WP)'!$D$6:$D$60</c:f>
              <c:numCache>
                <c:ptCount val="55"/>
                <c:pt idx="0">
                  <c:v>0.0611</c:v>
                </c:pt>
                <c:pt idx="1">
                  <c:v>0.0626</c:v>
                </c:pt>
                <c:pt idx="2">
                  <c:v>0.0654</c:v>
                </c:pt>
                <c:pt idx="3">
                  <c:v>0.0659</c:v>
                </c:pt>
                <c:pt idx="4">
                  <c:v>0.0661</c:v>
                </c:pt>
                <c:pt idx="5">
                  <c:v>0.0661</c:v>
                </c:pt>
                <c:pt idx="6">
                  <c:v>0.0643</c:v>
                </c:pt>
                <c:pt idx="7">
                  <c:v>0.0626</c:v>
                </c:pt>
                <c:pt idx="8">
                  <c:v>0.062400000000000004</c:v>
                </c:pt>
                <c:pt idx="9">
                  <c:v>0.0604</c:v>
                </c:pt>
                <c:pt idx="10">
                  <c:v>0.0605</c:v>
                </c:pt>
                <c:pt idx="11">
                  <c:v>0.0616</c:v>
                </c:pt>
                <c:pt idx="12">
                  <c:v>0.061</c:v>
                </c:pt>
                <c:pt idx="13">
                  <c:v>0.061</c:v>
                </c:pt>
                <c:pt idx="14">
                  <c:v>0.062400000000000004</c:v>
                </c:pt>
                <c:pt idx="15">
                  <c:v>0.0623</c:v>
                </c:pt>
                <c:pt idx="16">
                  <c:v>0.0654</c:v>
                </c:pt>
                <c:pt idx="17">
                  <c:v>0.0649</c:v>
                </c:pt>
                <c:pt idx="18">
                  <c:v>0.06509999999999999</c:v>
                </c:pt>
                <c:pt idx="19">
                  <c:v>0.0645</c:v>
                </c:pt>
                <c:pt idx="20">
                  <c:v>0.0636</c:v>
                </c:pt>
                <c:pt idx="21">
                  <c:v>0.06269999999999999</c:v>
                </c:pt>
                <c:pt idx="22">
                  <c:v>0.06509999999999999</c:v>
                </c:pt>
                <c:pt idx="23">
                  <c:v>0.0635</c:v>
                </c:pt>
                <c:pt idx="24">
                  <c:v>0.066</c:v>
                </c:pt>
                <c:pt idx="25">
                  <c:v>0.0668</c:v>
                </c:pt>
                <c:pt idx="26">
                  <c:v>0.0681</c:v>
                </c:pt>
                <c:pt idx="27">
                  <c:v>0.0679</c:v>
                </c:pt>
                <c:pt idx="28">
                  <c:v>0.0693</c:v>
                </c:pt>
                <c:pt idx="29">
                  <c:v>0.0697</c:v>
                </c:pt>
                <c:pt idx="30">
                  <c:v>0.0698</c:v>
                </c:pt>
                <c:pt idx="31">
                  <c:v>0.07150000000000001</c:v>
                </c:pt>
                <c:pt idx="32">
                  <c:v>0.0858</c:v>
                </c:pt>
                <c:pt idx="33">
                  <c:v>0.0898</c:v>
                </c:pt>
                <c:pt idx="34">
                  <c:v>0.08130000000000001</c:v>
                </c:pt>
                <c:pt idx="35">
                  <c:v>0.079</c:v>
                </c:pt>
                <c:pt idx="36">
                  <c:v>0.0774</c:v>
                </c:pt>
                <c:pt idx="37">
                  <c:v>0.08</c:v>
                </c:pt>
                <c:pt idx="38">
                  <c:v>0.0803</c:v>
                </c:pt>
                <c:pt idx="39">
                  <c:v>0.0776</c:v>
                </c:pt>
                <c:pt idx="40">
                  <c:v>0.073</c:v>
                </c:pt>
                <c:pt idx="41">
                  <c:v>0.0687</c:v>
                </c:pt>
                <c:pt idx="42">
                  <c:v>0.0636</c:v>
                </c:pt>
                <c:pt idx="43">
                  <c:v>0.0611857142857143</c:v>
                </c:pt>
                <c:pt idx="44">
                  <c:v>0.061340000000000006</c:v>
                </c:pt>
                <c:pt idx="45">
                  <c:v>0.06186875</c:v>
                </c:pt>
                <c:pt idx="46">
                  <c:v>0.0626263157894737</c:v>
                </c:pt>
                <c:pt idx="47">
                  <c:v>0.061557894736842096</c:v>
                </c:pt>
                <c:pt idx="48">
                  <c:v>0.0624631578947369</c:v>
                </c:pt>
                <c:pt idx="49">
                  <c:v>0.062204761904761895</c:v>
                </c:pt>
                <c:pt idx="50">
                  <c:v>0.061880952380952384</c:v>
                </c:pt>
                <c:pt idx="51">
                  <c:v>0.05966315789473684</c:v>
                </c:pt>
                <c:pt idx="52">
                  <c:v>0.06197894736842105</c:v>
                </c:pt>
                <c:pt idx="53">
                  <c:v>0.05973684210526316</c:v>
                </c:pt>
                <c:pt idx="54">
                  <c:v>0.05579411764705883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'Graph (WP)'!$C$4</c:f>
              <c:strCache>
                <c:ptCount val="1"/>
                <c:pt idx="0">
                  <c:v>"A" Rated Utility Bond Yield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666699"/>
                </a:solidFill>
              </a:ln>
            </c:spPr>
          </c:marker>
          <c:cat>
            <c:strRef>
              <c:f>'Graph (WP)'!$F$6:$F$60</c:f>
              <c:strCache>
                <c:ptCount val="55"/>
                <c:pt idx="0">
                  <c:v>Feb 06</c:v>
                </c:pt>
                <c:pt idx="1">
                  <c:v>Mar 06</c:v>
                </c:pt>
                <c:pt idx="2">
                  <c:v>Apr 06</c:v>
                </c:pt>
                <c:pt idx="3">
                  <c:v>May 06</c:v>
                </c:pt>
                <c:pt idx="4">
                  <c:v>Jun 06</c:v>
                </c:pt>
                <c:pt idx="5">
                  <c:v>Jul 06</c:v>
                </c:pt>
                <c:pt idx="6">
                  <c:v>Aug 06</c:v>
                </c:pt>
                <c:pt idx="7">
                  <c:v>Sep 06</c:v>
                </c:pt>
                <c:pt idx="8">
                  <c:v>Oct 06</c:v>
                </c:pt>
                <c:pt idx="9">
                  <c:v>Nov 06</c:v>
                </c:pt>
                <c:pt idx="10">
                  <c:v>Dec 06</c:v>
                </c:pt>
                <c:pt idx="11">
                  <c:v>Jan 07</c:v>
                </c:pt>
                <c:pt idx="12">
                  <c:v>Feb 07</c:v>
                </c:pt>
                <c:pt idx="13">
                  <c:v>Mar 07</c:v>
                </c:pt>
                <c:pt idx="14">
                  <c:v>Apr 07</c:v>
                </c:pt>
                <c:pt idx="15">
                  <c:v>May 07</c:v>
                </c:pt>
                <c:pt idx="16">
                  <c:v>Jun 07</c:v>
                </c:pt>
                <c:pt idx="17">
                  <c:v>Jul 07</c:v>
                </c:pt>
                <c:pt idx="18">
                  <c:v>Aug 07</c:v>
                </c:pt>
                <c:pt idx="19">
                  <c:v>Sep 07</c:v>
                </c:pt>
                <c:pt idx="20">
                  <c:v>Oct 07</c:v>
                </c:pt>
                <c:pt idx="21">
                  <c:v>Nov 07</c:v>
                </c:pt>
                <c:pt idx="22">
                  <c:v>Dec 07</c:v>
                </c:pt>
                <c:pt idx="23">
                  <c:v>Jan 08</c:v>
                </c:pt>
                <c:pt idx="24">
                  <c:v>Feb 08</c:v>
                </c:pt>
                <c:pt idx="25">
                  <c:v>Mar 08</c:v>
                </c:pt>
                <c:pt idx="26">
                  <c:v>Apr 08</c:v>
                </c:pt>
                <c:pt idx="27">
                  <c:v>May 08</c:v>
                </c:pt>
                <c:pt idx="28">
                  <c:v>Jun 08</c:v>
                </c:pt>
                <c:pt idx="29">
                  <c:v>Jul 08</c:v>
                </c:pt>
                <c:pt idx="30">
                  <c:v>Aug 08</c:v>
                </c:pt>
                <c:pt idx="31">
                  <c:v>Sep 08</c:v>
                </c:pt>
                <c:pt idx="32">
                  <c:v>Oct 08</c:v>
                </c:pt>
                <c:pt idx="33">
                  <c:v>Nov 08</c:v>
                </c:pt>
                <c:pt idx="34">
                  <c:v>Dec 08</c:v>
                </c:pt>
                <c:pt idx="35">
                  <c:v>Jan 09</c:v>
                </c:pt>
                <c:pt idx="36">
                  <c:v>Feb 09</c:v>
                </c:pt>
                <c:pt idx="37">
                  <c:v>Mar 09</c:v>
                </c:pt>
                <c:pt idx="38">
                  <c:v>Apr 09</c:v>
                </c:pt>
                <c:pt idx="39">
                  <c:v>May 09</c:v>
                </c:pt>
                <c:pt idx="40">
                  <c:v>Jun 09</c:v>
                </c:pt>
                <c:pt idx="41">
                  <c:v>Jul 09</c:v>
                </c:pt>
                <c:pt idx="42">
                  <c:v>Aug 09</c:v>
                </c:pt>
                <c:pt idx="43">
                  <c:v>Sep 09</c:v>
                </c:pt>
                <c:pt idx="44">
                  <c:v>Oct 09</c:v>
                </c:pt>
                <c:pt idx="45">
                  <c:v>Nov 09</c:v>
                </c:pt>
                <c:pt idx="46">
                  <c:v>Dec 09</c:v>
                </c:pt>
                <c:pt idx="47">
                  <c:v>Jan 10</c:v>
                </c:pt>
                <c:pt idx="48">
                  <c:v>Feb 10</c:v>
                </c:pt>
                <c:pt idx="49">
                  <c:v>Mar 10</c:v>
                </c:pt>
                <c:pt idx="50">
                  <c:v>Apr 10</c:v>
                </c:pt>
                <c:pt idx="51">
                  <c:v>May 10</c:v>
                </c:pt>
                <c:pt idx="52">
                  <c:v>Jun 10</c:v>
                </c:pt>
                <c:pt idx="53">
                  <c:v>Jul 10</c:v>
                </c:pt>
                <c:pt idx="54">
                  <c:v>Aug 10</c:v>
                </c:pt>
              </c:strCache>
            </c:strRef>
          </c:cat>
          <c:val>
            <c:numRef>
              <c:f>'Graph (WP)'!$C$6:$C$60</c:f>
              <c:numCache>
                <c:ptCount val="55"/>
                <c:pt idx="0">
                  <c:v>0.0582</c:v>
                </c:pt>
                <c:pt idx="1">
                  <c:v>0.059800000000000006</c:v>
                </c:pt>
                <c:pt idx="2">
                  <c:v>0.0629</c:v>
                </c:pt>
                <c:pt idx="3">
                  <c:v>0.0642</c:v>
                </c:pt>
                <c:pt idx="4">
                  <c:v>0.064</c:v>
                </c:pt>
                <c:pt idx="5">
                  <c:v>0.0637</c:v>
                </c:pt>
                <c:pt idx="6">
                  <c:v>0.062</c:v>
                </c:pt>
                <c:pt idx="7">
                  <c:v>0.06</c:v>
                </c:pt>
                <c:pt idx="8">
                  <c:v>0.059800000000000006</c:v>
                </c:pt>
                <c:pt idx="9">
                  <c:v>0.057999999999999996</c:v>
                </c:pt>
                <c:pt idx="10">
                  <c:v>0.0581</c:v>
                </c:pt>
                <c:pt idx="11">
                  <c:v>0.0596</c:v>
                </c:pt>
                <c:pt idx="12">
                  <c:v>0.059000000000000004</c:v>
                </c:pt>
                <c:pt idx="13">
                  <c:v>0.058499999999999996</c:v>
                </c:pt>
                <c:pt idx="14">
                  <c:v>0.059699999999999996</c:v>
                </c:pt>
                <c:pt idx="15">
                  <c:v>0.0599</c:v>
                </c:pt>
                <c:pt idx="16">
                  <c:v>0.063</c:v>
                </c:pt>
                <c:pt idx="17">
                  <c:v>0.0625</c:v>
                </c:pt>
                <c:pt idx="18">
                  <c:v>0.062400000000000004</c:v>
                </c:pt>
                <c:pt idx="19">
                  <c:v>0.061799999999999994</c:v>
                </c:pt>
                <c:pt idx="20">
                  <c:v>0.0611</c:v>
                </c:pt>
                <c:pt idx="21">
                  <c:v>0.059699999999999996</c:v>
                </c:pt>
                <c:pt idx="22">
                  <c:v>0.0616</c:v>
                </c:pt>
                <c:pt idx="23">
                  <c:v>0.0602</c:v>
                </c:pt>
                <c:pt idx="24">
                  <c:v>0.0621</c:v>
                </c:pt>
                <c:pt idx="25">
                  <c:v>0.0621</c:v>
                </c:pt>
                <c:pt idx="26">
                  <c:v>0.0629</c:v>
                </c:pt>
                <c:pt idx="27">
                  <c:v>0.06269999999999999</c:v>
                </c:pt>
                <c:pt idx="28">
                  <c:v>0.0638</c:v>
                </c:pt>
                <c:pt idx="29">
                  <c:v>0.064</c:v>
                </c:pt>
                <c:pt idx="30">
                  <c:v>0.0637</c:v>
                </c:pt>
                <c:pt idx="31">
                  <c:v>0.0649</c:v>
                </c:pt>
                <c:pt idx="32">
                  <c:v>0.0756</c:v>
                </c:pt>
                <c:pt idx="33">
                  <c:v>0.076</c:v>
                </c:pt>
                <c:pt idx="34">
                  <c:v>0.0654</c:v>
                </c:pt>
                <c:pt idx="35">
                  <c:v>0.0639</c:v>
                </c:pt>
                <c:pt idx="36">
                  <c:v>0.063</c:v>
                </c:pt>
                <c:pt idx="37">
                  <c:v>0.0642</c:v>
                </c:pt>
                <c:pt idx="38">
                  <c:v>0.06480000000000001</c:v>
                </c:pt>
                <c:pt idx="39">
                  <c:v>0.0649</c:v>
                </c:pt>
                <c:pt idx="40">
                  <c:v>0.062</c:v>
                </c:pt>
                <c:pt idx="41">
                  <c:v>0.059699999999999996</c:v>
                </c:pt>
                <c:pt idx="42">
                  <c:v>0.0571</c:v>
                </c:pt>
                <c:pt idx="43">
                  <c:v>0.0553047619047619</c:v>
                </c:pt>
                <c:pt idx="44">
                  <c:v>0.055374999999999994</c:v>
                </c:pt>
                <c:pt idx="45">
                  <c:v>0.056381249999999994</c:v>
                </c:pt>
                <c:pt idx="46">
                  <c:v>0.0577473684210526</c:v>
                </c:pt>
                <c:pt idx="47">
                  <c:v>0.057726315789473695</c:v>
                </c:pt>
                <c:pt idx="48">
                  <c:v>0.0587052631578947</c:v>
                </c:pt>
                <c:pt idx="49">
                  <c:v>0.05840952380952379</c:v>
                </c:pt>
                <c:pt idx="50">
                  <c:v>0.05815714285714286</c:v>
                </c:pt>
                <c:pt idx="51">
                  <c:v>0.054947368421052634</c:v>
                </c:pt>
                <c:pt idx="52">
                  <c:v>0.054905263157894735</c:v>
                </c:pt>
                <c:pt idx="53">
                  <c:v>0.052584210526315796</c:v>
                </c:pt>
                <c:pt idx="54">
                  <c:v>0.05007058823529412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 (WP)'!$B$3</c:f>
              <c:strCache>
                <c:ptCount val="1"/>
                <c:pt idx="0">
                  <c:v>30-Year Treasury Bond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'Graph (WP)'!$F$6:$F$60</c:f>
              <c:strCache>
                <c:ptCount val="55"/>
                <c:pt idx="0">
                  <c:v>Feb 06</c:v>
                </c:pt>
                <c:pt idx="1">
                  <c:v>Mar 06</c:v>
                </c:pt>
                <c:pt idx="2">
                  <c:v>Apr 06</c:v>
                </c:pt>
                <c:pt idx="3">
                  <c:v>May 06</c:v>
                </c:pt>
                <c:pt idx="4">
                  <c:v>Jun 06</c:v>
                </c:pt>
                <c:pt idx="5">
                  <c:v>Jul 06</c:v>
                </c:pt>
                <c:pt idx="6">
                  <c:v>Aug 06</c:v>
                </c:pt>
                <c:pt idx="7">
                  <c:v>Sep 06</c:v>
                </c:pt>
                <c:pt idx="8">
                  <c:v>Oct 06</c:v>
                </c:pt>
                <c:pt idx="9">
                  <c:v>Nov 06</c:v>
                </c:pt>
                <c:pt idx="10">
                  <c:v>Dec 06</c:v>
                </c:pt>
                <c:pt idx="11">
                  <c:v>Jan 07</c:v>
                </c:pt>
                <c:pt idx="12">
                  <c:v>Feb 07</c:v>
                </c:pt>
                <c:pt idx="13">
                  <c:v>Mar 07</c:v>
                </c:pt>
                <c:pt idx="14">
                  <c:v>Apr 07</c:v>
                </c:pt>
                <c:pt idx="15">
                  <c:v>May 07</c:v>
                </c:pt>
                <c:pt idx="16">
                  <c:v>Jun 07</c:v>
                </c:pt>
                <c:pt idx="17">
                  <c:v>Jul 07</c:v>
                </c:pt>
                <c:pt idx="18">
                  <c:v>Aug 07</c:v>
                </c:pt>
                <c:pt idx="19">
                  <c:v>Sep 07</c:v>
                </c:pt>
                <c:pt idx="20">
                  <c:v>Oct 07</c:v>
                </c:pt>
                <c:pt idx="21">
                  <c:v>Nov 07</c:v>
                </c:pt>
                <c:pt idx="22">
                  <c:v>Dec 07</c:v>
                </c:pt>
                <c:pt idx="23">
                  <c:v>Jan 08</c:v>
                </c:pt>
                <c:pt idx="24">
                  <c:v>Feb 08</c:v>
                </c:pt>
                <c:pt idx="25">
                  <c:v>Mar 08</c:v>
                </c:pt>
                <c:pt idx="26">
                  <c:v>Apr 08</c:v>
                </c:pt>
                <c:pt idx="27">
                  <c:v>May 08</c:v>
                </c:pt>
                <c:pt idx="28">
                  <c:v>Jun 08</c:v>
                </c:pt>
                <c:pt idx="29">
                  <c:v>Jul 08</c:v>
                </c:pt>
                <c:pt idx="30">
                  <c:v>Aug 08</c:v>
                </c:pt>
                <c:pt idx="31">
                  <c:v>Sep 08</c:v>
                </c:pt>
                <c:pt idx="32">
                  <c:v>Oct 08</c:v>
                </c:pt>
                <c:pt idx="33">
                  <c:v>Nov 08</c:v>
                </c:pt>
                <c:pt idx="34">
                  <c:v>Dec 08</c:v>
                </c:pt>
                <c:pt idx="35">
                  <c:v>Jan 09</c:v>
                </c:pt>
                <c:pt idx="36">
                  <c:v>Feb 09</c:v>
                </c:pt>
                <c:pt idx="37">
                  <c:v>Mar 09</c:v>
                </c:pt>
                <c:pt idx="38">
                  <c:v>Apr 09</c:v>
                </c:pt>
                <c:pt idx="39">
                  <c:v>May 09</c:v>
                </c:pt>
                <c:pt idx="40">
                  <c:v>Jun 09</c:v>
                </c:pt>
                <c:pt idx="41">
                  <c:v>Jul 09</c:v>
                </c:pt>
                <c:pt idx="42">
                  <c:v>Aug 09</c:v>
                </c:pt>
                <c:pt idx="43">
                  <c:v>Sep 09</c:v>
                </c:pt>
                <c:pt idx="44">
                  <c:v>Oct 09</c:v>
                </c:pt>
                <c:pt idx="45">
                  <c:v>Nov 09</c:v>
                </c:pt>
                <c:pt idx="46">
                  <c:v>Dec 09</c:v>
                </c:pt>
                <c:pt idx="47">
                  <c:v>Jan 10</c:v>
                </c:pt>
                <c:pt idx="48">
                  <c:v>Feb 10</c:v>
                </c:pt>
                <c:pt idx="49">
                  <c:v>Mar 10</c:v>
                </c:pt>
                <c:pt idx="50">
                  <c:v>Apr 10</c:v>
                </c:pt>
                <c:pt idx="51">
                  <c:v>May 10</c:v>
                </c:pt>
                <c:pt idx="52">
                  <c:v>Jun 10</c:v>
                </c:pt>
                <c:pt idx="53">
                  <c:v>Jul 10</c:v>
                </c:pt>
                <c:pt idx="54">
                  <c:v>Aug 10</c:v>
                </c:pt>
              </c:strCache>
            </c:strRef>
          </c:cat>
          <c:val>
            <c:numRef>
              <c:f>'Graph (WP)'!$B$6:$B$60</c:f>
              <c:numCache>
                <c:ptCount val="55"/>
                <c:pt idx="0">
                  <c:v>0.0454</c:v>
                </c:pt>
                <c:pt idx="1">
                  <c:v>0.0473</c:v>
                </c:pt>
                <c:pt idx="2">
                  <c:v>0.0506</c:v>
                </c:pt>
                <c:pt idx="3">
                  <c:v>0.052000000000000005</c:v>
                </c:pt>
                <c:pt idx="4">
                  <c:v>0.051500000000000004</c:v>
                </c:pt>
                <c:pt idx="5">
                  <c:v>0.0513</c:v>
                </c:pt>
                <c:pt idx="6">
                  <c:v>0.05</c:v>
                </c:pt>
                <c:pt idx="7">
                  <c:v>0.048499999999999995</c:v>
                </c:pt>
                <c:pt idx="8">
                  <c:v>0.048499999999999995</c:v>
                </c:pt>
                <c:pt idx="9">
                  <c:v>0.046900000000000004</c:v>
                </c:pt>
                <c:pt idx="10">
                  <c:v>0.046799999999999994</c:v>
                </c:pt>
                <c:pt idx="11">
                  <c:v>0.048499999999999995</c:v>
                </c:pt>
                <c:pt idx="12">
                  <c:v>0.0482</c:v>
                </c:pt>
                <c:pt idx="13">
                  <c:v>0.0472</c:v>
                </c:pt>
                <c:pt idx="14">
                  <c:v>0.0487</c:v>
                </c:pt>
                <c:pt idx="15">
                  <c:v>0.049</c:v>
                </c:pt>
                <c:pt idx="16">
                  <c:v>0.052000000000000005</c:v>
                </c:pt>
                <c:pt idx="17">
                  <c:v>0.051100000000000007</c:v>
                </c:pt>
                <c:pt idx="18">
                  <c:v>0.0493</c:v>
                </c:pt>
                <c:pt idx="19">
                  <c:v>0.0479</c:v>
                </c:pt>
                <c:pt idx="20">
                  <c:v>0.04769999999999999</c:v>
                </c:pt>
                <c:pt idx="21">
                  <c:v>0.0452</c:v>
                </c:pt>
                <c:pt idx="22">
                  <c:v>0.0453</c:v>
                </c:pt>
                <c:pt idx="23">
                  <c:v>0.0433</c:v>
                </c:pt>
                <c:pt idx="24">
                  <c:v>0.0452</c:v>
                </c:pt>
                <c:pt idx="25">
                  <c:v>0.043899999999999995</c:v>
                </c:pt>
                <c:pt idx="26">
                  <c:v>0.0444</c:v>
                </c:pt>
                <c:pt idx="27">
                  <c:v>0.046</c:v>
                </c:pt>
                <c:pt idx="28">
                  <c:v>0.046900000000000004</c:v>
                </c:pt>
                <c:pt idx="29">
                  <c:v>0.045700000000000005</c:v>
                </c:pt>
                <c:pt idx="30">
                  <c:v>0.045</c:v>
                </c:pt>
                <c:pt idx="31">
                  <c:v>0.042699999999999995</c:v>
                </c:pt>
                <c:pt idx="32">
                  <c:v>0.0417</c:v>
                </c:pt>
                <c:pt idx="33">
                  <c:v>0.04</c:v>
                </c:pt>
                <c:pt idx="34">
                  <c:v>0.0287</c:v>
                </c:pt>
                <c:pt idx="35">
                  <c:v>0.0313</c:v>
                </c:pt>
                <c:pt idx="36">
                  <c:v>0.0359</c:v>
                </c:pt>
                <c:pt idx="37">
                  <c:v>0.0364</c:v>
                </c:pt>
                <c:pt idx="38">
                  <c:v>0.037599999999999995</c:v>
                </c:pt>
                <c:pt idx="39">
                  <c:v>0.042300000000000004</c:v>
                </c:pt>
                <c:pt idx="40">
                  <c:v>0.0452</c:v>
                </c:pt>
                <c:pt idx="41">
                  <c:v>0.0441</c:v>
                </c:pt>
                <c:pt idx="42">
                  <c:v>0.0437</c:v>
                </c:pt>
                <c:pt idx="43">
                  <c:v>0.04190000000000001</c:v>
                </c:pt>
                <c:pt idx="44">
                  <c:v>0.04190000000000001</c:v>
                </c:pt>
                <c:pt idx="45">
                  <c:v>0.0431</c:v>
                </c:pt>
                <c:pt idx="46">
                  <c:v>0.0449</c:v>
                </c:pt>
                <c:pt idx="47">
                  <c:v>0.046</c:v>
                </c:pt>
                <c:pt idx="48">
                  <c:v>0.0462</c:v>
                </c:pt>
                <c:pt idx="49">
                  <c:v>0.0464</c:v>
                </c:pt>
                <c:pt idx="50">
                  <c:v>0.046900000000000004</c:v>
                </c:pt>
                <c:pt idx="51">
                  <c:v>0.0429</c:v>
                </c:pt>
                <c:pt idx="52">
                  <c:v>0.041299999999999996</c:v>
                </c:pt>
                <c:pt idx="53">
                  <c:v>0.039900000000000005</c:v>
                </c:pt>
                <c:pt idx="54">
                  <c:v>0.038</c:v>
                </c:pt>
              </c:numCache>
            </c:numRef>
          </c:val>
          <c:smooth val="0"/>
        </c:ser>
        <c:marker val="1"/>
        <c:axId val="12125501"/>
        <c:axId val="42020646"/>
      </c:lineChart>
      <c:catAx>
        <c:axId val="12125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020646"/>
        <c:crosses val="autoZero"/>
        <c:auto val="1"/>
        <c:lblOffset val="100"/>
        <c:tickLblSkip val="2"/>
        <c:noMultiLvlLbl val="0"/>
      </c:catAx>
      <c:valAx>
        <c:axId val="42020646"/>
        <c:scaling>
          <c:orientation val="minMax"/>
          <c:min val="0.02500000000000001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125501"/>
        <c:crossesAt val="1"/>
        <c:crossBetween val="between"/>
        <c:dispUnits/>
        <c:majorUnit val="0.010000000000000005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8525"/>
          <c:y val="0.377"/>
          <c:w val="0.29075"/>
          <c:h val="0.3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/>
            </a:r>
          </a:p>
        </c:rich>
      </c:tx>
      <c:layout>
        <c:manualLayout>
          <c:xMode val="factor"/>
          <c:yMode val="factor"/>
          <c:x val="0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1215"/>
          <c:w val="0.9645"/>
          <c:h val="0.80225"/>
        </c:manualLayout>
      </c:layout>
      <c:lineChart>
        <c:grouping val="standard"/>
        <c:varyColors val="0"/>
        <c:ser>
          <c:idx val="0"/>
          <c:order val="0"/>
          <c:tx>
            <c:strRef>
              <c:f>'Graph (WP)'!$G$5</c:f>
              <c:strCache>
                <c:ptCount val="1"/>
                <c:pt idx="0">
                  <c:v>A Spread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'Graph (WP)'!$F$6:$F$60</c:f>
              <c:strCache>
                <c:ptCount val="55"/>
                <c:pt idx="0">
                  <c:v>Feb 06</c:v>
                </c:pt>
                <c:pt idx="1">
                  <c:v>Mar 06</c:v>
                </c:pt>
                <c:pt idx="2">
                  <c:v>Apr 06</c:v>
                </c:pt>
                <c:pt idx="3">
                  <c:v>May 06</c:v>
                </c:pt>
                <c:pt idx="4">
                  <c:v>Jun 06</c:v>
                </c:pt>
                <c:pt idx="5">
                  <c:v>Jul 06</c:v>
                </c:pt>
                <c:pt idx="6">
                  <c:v>Aug 06</c:v>
                </c:pt>
                <c:pt idx="7">
                  <c:v>Sep 06</c:v>
                </c:pt>
                <c:pt idx="8">
                  <c:v>Oct 06</c:v>
                </c:pt>
                <c:pt idx="9">
                  <c:v>Nov 06</c:v>
                </c:pt>
                <c:pt idx="10">
                  <c:v>Dec 06</c:v>
                </c:pt>
                <c:pt idx="11">
                  <c:v>Jan 07</c:v>
                </c:pt>
                <c:pt idx="12">
                  <c:v>Feb 07</c:v>
                </c:pt>
                <c:pt idx="13">
                  <c:v>Mar 07</c:v>
                </c:pt>
                <c:pt idx="14">
                  <c:v>Apr 07</c:v>
                </c:pt>
                <c:pt idx="15">
                  <c:v>May 07</c:v>
                </c:pt>
                <c:pt idx="16">
                  <c:v>Jun 07</c:v>
                </c:pt>
                <c:pt idx="17">
                  <c:v>Jul 07</c:v>
                </c:pt>
                <c:pt idx="18">
                  <c:v>Aug 07</c:v>
                </c:pt>
                <c:pt idx="19">
                  <c:v>Sep 07</c:v>
                </c:pt>
                <c:pt idx="20">
                  <c:v>Oct 07</c:v>
                </c:pt>
                <c:pt idx="21">
                  <c:v>Nov 07</c:v>
                </c:pt>
                <c:pt idx="22">
                  <c:v>Dec 07</c:v>
                </c:pt>
                <c:pt idx="23">
                  <c:v>Jan 08</c:v>
                </c:pt>
                <c:pt idx="24">
                  <c:v>Feb 08</c:v>
                </c:pt>
                <c:pt idx="25">
                  <c:v>Mar 08</c:v>
                </c:pt>
                <c:pt idx="26">
                  <c:v>Apr 08</c:v>
                </c:pt>
                <c:pt idx="27">
                  <c:v>May 08</c:v>
                </c:pt>
                <c:pt idx="28">
                  <c:v>Jun 08</c:v>
                </c:pt>
                <c:pt idx="29">
                  <c:v>Jul 08</c:v>
                </c:pt>
                <c:pt idx="30">
                  <c:v>Aug 08</c:v>
                </c:pt>
                <c:pt idx="31">
                  <c:v>Sep 08</c:v>
                </c:pt>
                <c:pt idx="32">
                  <c:v>Oct 08</c:v>
                </c:pt>
                <c:pt idx="33">
                  <c:v>Nov 08</c:v>
                </c:pt>
                <c:pt idx="34">
                  <c:v>Dec 08</c:v>
                </c:pt>
                <c:pt idx="35">
                  <c:v>Jan 09</c:v>
                </c:pt>
                <c:pt idx="36">
                  <c:v>Feb 09</c:v>
                </c:pt>
                <c:pt idx="37">
                  <c:v>Mar 09</c:v>
                </c:pt>
                <c:pt idx="38">
                  <c:v>Apr 09</c:v>
                </c:pt>
                <c:pt idx="39">
                  <c:v>May 09</c:v>
                </c:pt>
                <c:pt idx="40">
                  <c:v>Jun 09</c:v>
                </c:pt>
                <c:pt idx="41">
                  <c:v>Jul 09</c:v>
                </c:pt>
                <c:pt idx="42">
                  <c:v>Aug 09</c:v>
                </c:pt>
                <c:pt idx="43">
                  <c:v>Sep 09</c:v>
                </c:pt>
                <c:pt idx="44">
                  <c:v>Oct 09</c:v>
                </c:pt>
                <c:pt idx="45">
                  <c:v>Nov 09</c:v>
                </c:pt>
                <c:pt idx="46">
                  <c:v>Dec 09</c:v>
                </c:pt>
                <c:pt idx="47">
                  <c:v>Jan 10</c:v>
                </c:pt>
                <c:pt idx="48">
                  <c:v>Feb 10</c:v>
                </c:pt>
                <c:pt idx="49">
                  <c:v>Mar 10</c:v>
                </c:pt>
                <c:pt idx="50">
                  <c:v>Apr 10</c:v>
                </c:pt>
                <c:pt idx="51">
                  <c:v>May 10</c:v>
                </c:pt>
                <c:pt idx="52">
                  <c:v>Jun 10</c:v>
                </c:pt>
                <c:pt idx="53">
                  <c:v>Jul 10</c:v>
                </c:pt>
                <c:pt idx="54">
                  <c:v>Aug 10</c:v>
                </c:pt>
              </c:strCache>
            </c:strRef>
          </c:cat>
          <c:val>
            <c:numRef>
              <c:f>'Graph (WP)'!$G$6:$G$60</c:f>
              <c:numCache>
                <c:ptCount val="55"/>
                <c:pt idx="0">
                  <c:v>0.012799999999999999</c:v>
                </c:pt>
                <c:pt idx="1">
                  <c:v>0.012500000000000004</c:v>
                </c:pt>
                <c:pt idx="2">
                  <c:v>0.012299999999999998</c:v>
                </c:pt>
                <c:pt idx="3">
                  <c:v>0.012199999999999989</c:v>
                </c:pt>
                <c:pt idx="4">
                  <c:v>0.012499999999999997</c:v>
                </c:pt>
                <c:pt idx="5">
                  <c:v>0.012400000000000008</c:v>
                </c:pt>
                <c:pt idx="6">
                  <c:v>0.011999999999999997</c:v>
                </c:pt>
                <c:pt idx="7">
                  <c:v>0.011500000000000003</c:v>
                </c:pt>
                <c:pt idx="8">
                  <c:v>0.011300000000000011</c:v>
                </c:pt>
                <c:pt idx="9">
                  <c:v>0.011099999999999992</c:v>
                </c:pt>
                <c:pt idx="10">
                  <c:v>0.011300000000000004</c:v>
                </c:pt>
                <c:pt idx="11">
                  <c:v>0.011100000000000006</c:v>
                </c:pt>
                <c:pt idx="12">
                  <c:v>0.010800000000000004</c:v>
                </c:pt>
                <c:pt idx="13">
                  <c:v>0.011299999999999998</c:v>
                </c:pt>
                <c:pt idx="14">
                  <c:v>0.010999999999999996</c:v>
                </c:pt>
                <c:pt idx="15">
                  <c:v>0.0109</c:v>
                </c:pt>
                <c:pt idx="16">
                  <c:v>0.010999999999999996</c:v>
                </c:pt>
                <c:pt idx="17">
                  <c:v>0.011399999999999993</c:v>
                </c:pt>
                <c:pt idx="18">
                  <c:v>0.013100000000000007</c:v>
                </c:pt>
                <c:pt idx="19">
                  <c:v>0.013899999999999996</c:v>
                </c:pt>
                <c:pt idx="20">
                  <c:v>0.013400000000000009</c:v>
                </c:pt>
                <c:pt idx="21">
                  <c:v>0.014499999999999999</c:v>
                </c:pt>
                <c:pt idx="22">
                  <c:v>0.016300000000000002</c:v>
                </c:pt>
                <c:pt idx="23">
                  <c:v>0.0169</c:v>
                </c:pt>
                <c:pt idx="24">
                  <c:v>0.016900000000000005</c:v>
                </c:pt>
                <c:pt idx="25">
                  <c:v>0.018200000000000008</c:v>
                </c:pt>
                <c:pt idx="26">
                  <c:v>0.018499999999999996</c:v>
                </c:pt>
                <c:pt idx="27">
                  <c:v>0.016699999999999993</c:v>
                </c:pt>
                <c:pt idx="28">
                  <c:v>0.01689999999999999</c:v>
                </c:pt>
                <c:pt idx="29">
                  <c:v>0.018299999999999997</c:v>
                </c:pt>
                <c:pt idx="30">
                  <c:v>0.01870000000000001</c:v>
                </c:pt>
                <c:pt idx="31">
                  <c:v>0.022200000000000004</c:v>
                </c:pt>
                <c:pt idx="32">
                  <c:v>0.0339</c:v>
                </c:pt>
                <c:pt idx="33">
                  <c:v>0.036</c:v>
                </c:pt>
                <c:pt idx="34">
                  <c:v>0.036699999999999997</c:v>
                </c:pt>
                <c:pt idx="35">
                  <c:v>0.0326</c:v>
                </c:pt>
                <c:pt idx="36">
                  <c:v>0.0271</c:v>
                </c:pt>
                <c:pt idx="37">
                  <c:v>0.02779999999999999</c:v>
                </c:pt>
                <c:pt idx="38">
                  <c:v>0.027200000000000016</c:v>
                </c:pt>
                <c:pt idx="39">
                  <c:v>0.022599999999999995</c:v>
                </c:pt>
                <c:pt idx="40">
                  <c:v>0.016800000000000002</c:v>
                </c:pt>
                <c:pt idx="41">
                  <c:v>0.015599999999999996</c:v>
                </c:pt>
                <c:pt idx="42">
                  <c:v>0.013399999999999995</c:v>
                </c:pt>
                <c:pt idx="43">
                  <c:v>0.013404761904761892</c:v>
                </c:pt>
                <c:pt idx="44">
                  <c:v>0.013474999999999987</c:v>
                </c:pt>
                <c:pt idx="45">
                  <c:v>0.013281249999999994</c:v>
                </c:pt>
                <c:pt idx="46">
                  <c:v>0.0128473684210526</c:v>
                </c:pt>
                <c:pt idx="47">
                  <c:v>0.011726315789473696</c:v>
                </c:pt>
                <c:pt idx="48">
                  <c:v>0.0125052631578947</c:v>
                </c:pt>
                <c:pt idx="49">
                  <c:v>0.012009523809523796</c:v>
                </c:pt>
                <c:pt idx="50">
                  <c:v>0.011257142857142854</c:v>
                </c:pt>
                <c:pt idx="51">
                  <c:v>0.012047368421052633</c:v>
                </c:pt>
                <c:pt idx="52">
                  <c:v>0.013605263157894738</c:v>
                </c:pt>
                <c:pt idx="53">
                  <c:v>0.012684210526315791</c:v>
                </c:pt>
                <c:pt idx="54">
                  <c:v>0.012070588235294118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(WP)'!$H$5</c:f>
              <c:strCache>
                <c:ptCount val="1"/>
                <c:pt idx="0">
                  <c:v>Baa Spread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'Graph (WP)'!$F$6:$F$60</c:f>
              <c:strCache>
                <c:ptCount val="55"/>
                <c:pt idx="0">
                  <c:v>Feb 06</c:v>
                </c:pt>
                <c:pt idx="1">
                  <c:v>Mar 06</c:v>
                </c:pt>
                <c:pt idx="2">
                  <c:v>Apr 06</c:v>
                </c:pt>
                <c:pt idx="3">
                  <c:v>May 06</c:v>
                </c:pt>
                <c:pt idx="4">
                  <c:v>Jun 06</c:v>
                </c:pt>
                <c:pt idx="5">
                  <c:v>Jul 06</c:v>
                </c:pt>
                <c:pt idx="6">
                  <c:v>Aug 06</c:v>
                </c:pt>
                <c:pt idx="7">
                  <c:v>Sep 06</c:v>
                </c:pt>
                <c:pt idx="8">
                  <c:v>Oct 06</c:v>
                </c:pt>
                <c:pt idx="9">
                  <c:v>Nov 06</c:v>
                </c:pt>
                <c:pt idx="10">
                  <c:v>Dec 06</c:v>
                </c:pt>
                <c:pt idx="11">
                  <c:v>Jan 07</c:v>
                </c:pt>
                <c:pt idx="12">
                  <c:v>Feb 07</c:v>
                </c:pt>
                <c:pt idx="13">
                  <c:v>Mar 07</c:v>
                </c:pt>
                <c:pt idx="14">
                  <c:v>Apr 07</c:v>
                </c:pt>
                <c:pt idx="15">
                  <c:v>May 07</c:v>
                </c:pt>
                <c:pt idx="16">
                  <c:v>Jun 07</c:v>
                </c:pt>
                <c:pt idx="17">
                  <c:v>Jul 07</c:v>
                </c:pt>
                <c:pt idx="18">
                  <c:v>Aug 07</c:v>
                </c:pt>
                <c:pt idx="19">
                  <c:v>Sep 07</c:v>
                </c:pt>
                <c:pt idx="20">
                  <c:v>Oct 07</c:v>
                </c:pt>
                <c:pt idx="21">
                  <c:v>Nov 07</c:v>
                </c:pt>
                <c:pt idx="22">
                  <c:v>Dec 07</c:v>
                </c:pt>
                <c:pt idx="23">
                  <c:v>Jan 08</c:v>
                </c:pt>
                <c:pt idx="24">
                  <c:v>Feb 08</c:v>
                </c:pt>
                <c:pt idx="25">
                  <c:v>Mar 08</c:v>
                </c:pt>
                <c:pt idx="26">
                  <c:v>Apr 08</c:v>
                </c:pt>
                <c:pt idx="27">
                  <c:v>May 08</c:v>
                </c:pt>
                <c:pt idx="28">
                  <c:v>Jun 08</c:v>
                </c:pt>
                <c:pt idx="29">
                  <c:v>Jul 08</c:v>
                </c:pt>
                <c:pt idx="30">
                  <c:v>Aug 08</c:v>
                </c:pt>
                <c:pt idx="31">
                  <c:v>Sep 08</c:v>
                </c:pt>
                <c:pt idx="32">
                  <c:v>Oct 08</c:v>
                </c:pt>
                <c:pt idx="33">
                  <c:v>Nov 08</c:v>
                </c:pt>
                <c:pt idx="34">
                  <c:v>Dec 08</c:v>
                </c:pt>
                <c:pt idx="35">
                  <c:v>Jan 09</c:v>
                </c:pt>
                <c:pt idx="36">
                  <c:v>Feb 09</c:v>
                </c:pt>
                <c:pt idx="37">
                  <c:v>Mar 09</c:v>
                </c:pt>
                <c:pt idx="38">
                  <c:v>Apr 09</c:v>
                </c:pt>
                <c:pt idx="39">
                  <c:v>May 09</c:v>
                </c:pt>
                <c:pt idx="40">
                  <c:v>Jun 09</c:v>
                </c:pt>
                <c:pt idx="41">
                  <c:v>Jul 09</c:v>
                </c:pt>
                <c:pt idx="42">
                  <c:v>Aug 09</c:v>
                </c:pt>
                <c:pt idx="43">
                  <c:v>Sep 09</c:v>
                </c:pt>
                <c:pt idx="44">
                  <c:v>Oct 09</c:v>
                </c:pt>
                <c:pt idx="45">
                  <c:v>Nov 09</c:v>
                </c:pt>
                <c:pt idx="46">
                  <c:v>Dec 09</c:v>
                </c:pt>
                <c:pt idx="47">
                  <c:v>Jan 10</c:v>
                </c:pt>
                <c:pt idx="48">
                  <c:v>Feb 10</c:v>
                </c:pt>
                <c:pt idx="49">
                  <c:v>Mar 10</c:v>
                </c:pt>
                <c:pt idx="50">
                  <c:v>Apr 10</c:v>
                </c:pt>
                <c:pt idx="51">
                  <c:v>May 10</c:v>
                </c:pt>
                <c:pt idx="52">
                  <c:v>Jun 10</c:v>
                </c:pt>
                <c:pt idx="53">
                  <c:v>Jul 10</c:v>
                </c:pt>
                <c:pt idx="54">
                  <c:v>Aug 10</c:v>
                </c:pt>
              </c:strCache>
            </c:strRef>
          </c:cat>
          <c:val>
            <c:numRef>
              <c:f>'Graph (WP)'!$H$6:$H$60</c:f>
              <c:numCache>
                <c:ptCount val="55"/>
                <c:pt idx="0">
                  <c:v>0.0157</c:v>
                </c:pt>
                <c:pt idx="1">
                  <c:v>0.015300000000000001</c:v>
                </c:pt>
                <c:pt idx="2">
                  <c:v>0.0148</c:v>
                </c:pt>
                <c:pt idx="3">
                  <c:v>0.013899999999999996</c:v>
                </c:pt>
                <c:pt idx="4">
                  <c:v>0.014600000000000002</c:v>
                </c:pt>
                <c:pt idx="5">
                  <c:v>0.014800000000000008</c:v>
                </c:pt>
                <c:pt idx="6">
                  <c:v>0.014299999999999993</c:v>
                </c:pt>
                <c:pt idx="7">
                  <c:v>0.014100000000000008</c:v>
                </c:pt>
                <c:pt idx="8">
                  <c:v>0.01390000000000001</c:v>
                </c:pt>
                <c:pt idx="9">
                  <c:v>0.013499999999999998</c:v>
                </c:pt>
                <c:pt idx="10">
                  <c:v>0.013700000000000004</c:v>
                </c:pt>
                <c:pt idx="11">
                  <c:v>0.013100000000000007</c:v>
                </c:pt>
                <c:pt idx="12">
                  <c:v>0.012799999999999999</c:v>
                </c:pt>
                <c:pt idx="13">
                  <c:v>0.0138</c:v>
                </c:pt>
                <c:pt idx="14">
                  <c:v>0.013700000000000004</c:v>
                </c:pt>
                <c:pt idx="15">
                  <c:v>0.0133</c:v>
                </c:pt>
                <c:pt idx="16">
                  <c:v>0.013399999999999995</c:v>
                </c:pt>
                <c:pt idx="17">
                  <c:v>0.013799999999999993</c:v>
                </c:pt>
                <c:pt idx="18">
                  <c:v>0.015799999999999995</c:v>
                </c:pt>
                <c:pt idx="19">
                  <c:v>0.016600000000000004</c:v>
                </c:pt>
                <c:pt idx="20">
                  <c:v>0.01590000000000001</c:v>
                </c:pt>
                <c:pt idx="21">
                  <c:v>0.017499999999999995</c:v>
                </c:pt>
                <c:pt idx="22">
                  <c:v>0.01979999999999999</c:v>
                </c:pt>
                <c:pt idx="23">
                  <c:v>0.020200000000000003</c:v>
                </c:pt>
                <c:pt idx="24">
                  <c:v>0.020800000000000006</c:v>
                </c:pt>
                <c:pt idx="25">
                  <c:v>0.022900000000000004</c:v>
                </c:pt>
                <c:pt idx="26">
                  <c:v>0.023699999999999992</c:v>
                </c:pt>
                <c:pt idx="27">
                  <c:v>0.021900000000000003</c:v>
                </c:pt>
                <c:pt idx="28">
                  <c:v>0.022399999999999996</c:v>
                </c:pt>
                <c:pt idx="29">
                  <c:v>0.023999999999999994</c:v>
                </c:pt>
                <c:pt idx="30">
                  <c:v>0.024800000000000003</c:v>
                </c:pt>
                <c:pt idx="31">
                  <c:v>0.028800000000000013</c:v>
                </c:pt>
                <c:pt idx="32">
                  <c:v>0.0441</c:v>
                </c:pt>
                <c:pt idx="33">
                  <c:v>0.049800000000000004</c:v>
                </c:pt>
                <c:pt idx="34">
                  <c:v>0.05260000000000001</c:v>
                </c:pt>
                <c:pt idx="35">
                  <c:v>0.0477</c:v>
                </c:pt>
                <c:pt idx="36">
                  <c:v>0.041499999999999995</c:v>
                </c:pt>
                <c:pt idx="37">
                  <c:v>0.0436</c:v>
                </c:pt>
                <c:pt idx="38">
                  <c:v>0.0427</c:v>
                </c:pt>
                <c:pt idx="39">
                  <c:v>0.0353</c:v>
                </c:pt>
                <c:pt idx="40">
                  <c:v>0.0278</c:v>
                </c:pt>
                <c:pt idx="41">
                  <c:v>0.024599999999999997</c:v>
                </c:pt>
                <c:pt idx="42">
                  <c:v>0.0199</c:v>
                </c:pt>
                <c:pt idx="43">
                  <c:v>0.019285714285714295</c:v>
                </c:pt>
                <c:pt idx="44">
                  <c:v>0.01944</c:v>
                </c:pt>
                <c:pt idx="45">
                  <c:v>0.01876875</c:v>
                </c:pt>
                <c:pt idx="46">
                  <c:v>0.017726315789473694</c:v>
                </c:pt>
                <c:pt idx="47">
                  <c:v>0.015557894736842097</c:v>
                </c:pt>
                <c:pt idx="48">
                  <c:v>0.016263157894736903</c:v>
                </c:pt>
                <c:pt idx="49">
                  <c:v>0.015804761904761898</c:v>
                </c:pt>
                <c:pt idx="50">
                  <c:v>0.01498095238095238</c:v>
                </c:pt>
                <c:pt idx="51">
                  <c:v>0.01676315789473684</c:v>
                </c:pt>
                <c:pt idx="52">
                  <c:v>0.020678947368421054</c:v>
                </c:pt>
                <c:pt idx="53">
                  <c:v>0.019836842105263153</c:v>
                </c:pt>
                <c:pt idx="54">
                  <c:v>0.01779411764705883</c:v>
                </c:pt>
              </c:numCache>
            </c:numRef>
          </c:val>
          <c:smooth val="0"/>
        </c:ser>
        <c:marker val="1"/>
        <c:axId val="42641495"/>
        <c:axId val="48229136"/>
      </c:lineChart>
      <c:catAx>
        <c:axId val="42641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229136"/>
        <c:crosses val="autoZero"/>
        <c:auto val="1"/>
        <c:lblOffset val="100"/>
        <c:tickLblSkip val="2"/>
        <c:noMultiLvlLbl val="0"/>
      </c:catAx>
      <c:valAx>
        <c:axId val="482291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414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55"/>
          <c:y val="0.9465"/>
          <c:w val="0.22775"/>
          <c:h val="0.03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5" bottom="0.75" header="0.3" footer="0.3"/>
  <pageSetup fitToHeight="0" fitToWidth="0" horizontalDpi="600" verticalDpi="600" orientation="landscape"/>
  <headerFooter>
    <oddHeader>&amp;C
&amp;"Arial,Bold"&amp;22PacifiCorp&amp;RExhibit No.___(MPG-16)
Page 2 of 3</oddHeader>
    <oddFooter>&amp;L__________
Sources:
Merchant Bond Record.
www.moodys.com, Bond Yields and Key Indicators.
St. Louis Federal Reserve: Economic Research, http://research.stlouisfed.org/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5" bottom="0.75" header="0.3" footer="0.3"/>
  <pageSetup fitToHeight="0" fitToWidth="0" horizontalDpi="600" verticalDpi="600" orientation="landscape"/>
  <headerFooter>
    <oddHeader>&amp;C
&amp;"Arial,Bold"&amp;20PacifiCorp&amp;RExhibit No.___(MPG-16)
Page 3 of 3</oddHeader>
    <oddFooter>&amp;L__________
Sources:
Merchant Bond Record.
www.moodys.com, Bond Yields and Key Indicators.
St. Louis Federal Reserve: Economic Research, http://research.stlouisfed.org/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2</xdr:row>
      <xdr:rowOff>142875</xdr:rowOff>
    </xdr:from>
    <xdr:ext cx="8277225" cy="1123950"/>
    <xdr:sp>
      <xdr:nvSpPr>
        <xdr:cNvPr id="1" name="TextBox 4"/>
        <xdr:cNvSpPr txBox="1">
          <a:spLocks noChangeArrowheads="1"/>
        </xdr:cNvSpPr>
      </xdr:nvSpPr>
      <xdr:spPr>
        <a:xfrm>
          <a:off x="28575" y="704850"/>
          <a:ext cx="8277225" cy="11239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Electricity Sales Are Linked to U.S. Economic Growth</a:t>
          </a:r>
        </a:p>
      </xdr:txBody>
    </xdr:sp>
    <xdr:clientData/>
  </xdr:oneCellAnchor>
  <xdr:twoCellAnchor editAs="oneCell">
    <xdr:from>
      <xdr:col>0</xdr:col>
      <xdr:colOff>66675</xdr:colOff>
      <xdr:row>8</xdr:row>
      <xdr:rowOff>76200</xdr:rowOff>
    </xdr:from>
    <xdr:to>
      <xdr:col>11</xdr:col>
      <xdr:colOff>523875</xdr:colOff>
      <xdr:row>33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724025"/>
          <a:ext cx="8001000" cy="452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0</xdr:row>
      <xdr:rowOff>142875</xdr:rowOff>
    </xdr:from>
    <xdr:to>
      <xdr:col>17</xdr:col>
      <xdr:colOff>228600</xdr:colOff>
      <xdr:row>33</xdr:row>
      <xdr:rowOff>9525</xdr:rowOff>
    </xdr:to>
    <xdr:graphicFrame>
      <xdr:nvGraphicFramePr>
        <xdr:cNvPr id="1" name="Chart 5"/>
        <xdr:cNvGraphicFramePr/>
      </xdr:nvGraphicFramePr>
      <xdr:xfrm>
        <a:off x="4448175" y="142875"/>
        <a:ext cx="83248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609600</xdr:colOff>
      <xdr:row>19</xdr:row>
      <xdr:rowOff>19050</xdr:rowOff>
    </xdr:from>
    <xdr:to>
      <xdr:col>17</xdr:col>
      <xdr:colOff>276225</xdr:colOff>
      <xdr:row>19</xdr:row>
      <xdr:rowOff>28575</xdr:rowOff>
    </xdr:to>
    <xdr:sp>
      <xdr:nvSpPr>
        <xdr:cNvPr id="2" name="Straight Connector 2"/>
        <xdr:cNvSpPr>
          <a:spLocks/>
        </xdr:cNvSpPr>
      </xdr:nvSpPr>
      <xdr:spPr>
        <a:xfrm flipV="1">
          <a:off x="4924425" y="3667125"/>
          <a:ext cx="7896225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-0.00625</cdr:x>
      <cdr:y>0.00075</cdr:y>
    </cdr:from>
    <cdr:to>
      <cdr:x>1</cdr:x>
      <cdr:y>0.2165</cdr:y>
    </cdr:to>
    <cdr:sp>
      <cdr:nvSpPr>
        <cdr:cNvPr id="1" name="Text Box 1"/>
        <cdr:cNvSpPr txBox="1">
          <a:spLocks noChangeArrowheads="1"/>
        </cdr:cNvSpPr>
      </cdr:nvSpPr>
      <cdr:spPr>
        <a:xfrm>
          <a:off x="-38099" y="0"/>
          <a:ext cx="7305675" cy="771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4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3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Yield Spreads</a:t>
          </a:r>
          <a:r>
            <a:rPr lang="en-US" cap="none" sz="14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Treasury Vs. Corporate   &amp;   Treasury Vs. Utility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9</xdr:row>
      <xdr:rowOff>0</xdr:rowOff>
    </xdr:from>
    <xdr:to>
      <xdr:col>6</xdr:col>
      <xdr:colOff>714375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704975" y="1838325"/>
          <a:ext cx="2476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9</xdr:row>
      <xdr:rowOff>0</xdr:rowOff>
    </xdr:from>
    <xdr:to>
      <xdr:col>10</xdr:col>
      <xdr:colOff>723900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4295775" y="1838325"/>
          <a:ext cx="2495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38100</xdr:rowOff>
    </xdr:from>
    <xdr:to>
      <xdr:col>11</xdr:col>
      <xdr:colOff>428625</xdr:colOff>
      <xdr:row>65</xdr:row>
      <xdr:rowOff>19050</xdr:rowOff>
    </xdr:to>
    <xdr:graphicFrame>
      <xdr:nvGraphicFramePr>
        <xdr:cNvPr id="3" name="Chart 3"/>
        <xdr:cNvGraphicFramePr/>
      </xdr:nvGraphicFramePr>
      <xdr:xfrm>
        <a:off x="66675" y="8001000"/>
        <a:ext cx="72104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66</xdr:row>
      <xdr:rowOff>0</xdr:rowOff>
    </xdr:from>
    <xdr:to>
      <xdr:col>2</xdr:col>
      <xdr:colOff>76200</xdr:colOff>
      <xdr:row>66</xdr:row>
      <xdr:rowOff>0</xdr:rowOff>
    </xdr:to>
    <xdr:sp>
      <xdr:nvSpPr>
        <xdr:cNvPr id="4" name="Line 4"/>
        <xdr:cNvSpPr>
          <a:spLocks/>
        </xdr:cNvSpPr>
      </xdr:nvSpPr>
      <xdr:spPr>
        <a:xfrm>
          <a:off x="361950" y="11725275"/>
          <a:ext cx="857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0.092</cdr:y>
    </cdr:from>
    <cdr:to>
      <cdr:x>1</cdr:x>
      <cdr:y>0.1875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81025"/>
          <a:ext cx="87725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Trends in Utility Bond Yields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72525" cy="6381750"/>
    <xdr:graphicFrame>
      <xdr:nvGraphicFramePr>
        <xdr:cNvPr id="1" name="Shape 1025"/>
        <xdr:cNvGraphicFramePr/>
      </xdr:nvGraphicFramePr>
      <xdr:xfrm>
        <a:off x="0" y="0"/>
        <a:ext cx="877252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0.16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8772525" cy="942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0.028</cdr:y>
    </cdr:from>
    <cdr:to>
      <cdr:x>1</cdr:x>
      <cdr:y>0.1875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161925"/>
          <a:ext cx="87725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Spread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Between "A" and "Baa" Rated Utility Bond Yield and 30-Year Treasury Bond Yield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72525" cy="5876925"/>
    <xdr:graphicFrame>
      <xdr:nvGraphicFramePr>
        <xdr:cNvPr id="1" name="Shape 1025"/>
        <xdr:cNvGraphicFramePr/>
      </xdr:nvGraphicFramePr>
      <xdr:xfrm>
        <a:off x="0" y="504825"/>
        <a:ext cx="8772525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1" name="Line 3"/>
        <xdr:cNvSpPr>
          <a:spLocks/>
        </xdr:cNvSpPr>
      </xdr:nvSpPr>
      <xdr:spPr>
        <a:xfrm>
          <a:off x="4181475" y="23622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hares\Documents%20and%20Settings\Mga\Local%20Settings\Temporary%20Internet%20Files\OLK1A\Selection_sk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hares\PLDocs\JAL\8767\Exhibit\Selection%20-%20Wep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lection-LDC"/>
      <sheetName val="___snlqueryparms"/>
      <sheetName val="Selection"/>
      <sheetName val="Credit Ratings-DO Not"/>
      <sheetName val="Regulation"/>
    </sheetNames>
    <sheetDataSet>
      <sheetData sheetId="3">
        <row r="5">
          <cell r="E5" t="str">
            <v>A1</v>
          </cell>
          <cell r="F5">
            <v>15</v>
          </cell>
        </row>
        <row r="6">
          <cell r="E6" t="str">
            <v>A2</v>
          </cell>
          <cell r="F6">
            <v>14</v>
          </cell>
        </row>
        <row r="7">
          <cell r="E7" t="str">
            <v>A3</v>
          </cell>
          <cell r="F7">
            <v>13</v>
          </cell>
        </row>
        <row r="8">
          <cell r="E8" t="str">
            <v>Aa1</v>
          </cell>
          <cell r="F8">
            <v>18</v>
          </cell>
        </row>
        <row r="9">
          <cell r="E9" t="str">
            <v>Aa2</v>
          </cell>
          <cell r="F9">
            <v>17</v>
          </cell>
        </row>
        <row r="10">
          <cell r="E10" t="str">
            <v>Aa3</v>
          </cell>
          <cell r="F10">
            <v>16</v>
          </cell>
        </row>
        <row r="11">
          <cell r="E11" t="str">
            <v>Aaa</v>
          </cell>
          <cell r="F11">
            <v>19</v>
          </cell>
        </row>
        <row r="12">
          <cell r="E12" t="str">
            <v>B1</v>
          </cell>
          <cell r="F12">
            <v>6</v>
          </cell>
        </row>
        <row r="13">
          <cell r="E13" t="str">
            <v>B2</v>
          </cell>
          <cell r="F13">
            <v>5</v>
          </cell>
        </row>
        <row r="14">
          <cell r="E14" t="str">
            <v>B3</v>
          </cell>
          <cell r="F14">
            <v>4</v>
          </cell>
        </row>
        <row r="15">
          <cell r="E15" t="str">
            <v>Ba1</v>
          </cell>
          <cell r="F15">
            <v>9</v>
          </cell>
        </row>
        <row r="16">
          <cell r="E16" t="str">
            <v>Ba2</v>
          </cell>
          <cell r="F16">
            <v>8</v>
          </cell>
        </row>
        <row r="17">
          <cell r="E17" t="str">
            <v>Ba3</v>
          </cell>
          <cell r="F17">
            <v>7</v>
          </cell>
        </row>
        <row r="18">
          <cell r="E18" t="str">
            <v>Baa1</v>
          </cell>
          <cell r="F18">
            <v>12</v>
          </cell>
        </row>
        <row r="19">
          <cell r="E19" t="str">
            <v>Baa2</v>
          </cell>
          <cell r="F19">
            <v>11</v>
          </cell>
        </row>
        <row r="20">
          <cell r="E20" t="str">
            <v>Baa3</v>
          </cell>
          <cell r="F20">
            <v>10</v>
          </cell>
        </row>
        <row r="21">
          <cell r="E21" t="str">
            <v>C</v>
          </cell>
          <cell r="F21">
            <v>1</v>
          </cell>
        </row>
        <row r="22">
          <cell r="E22" t="str">
            <v>Ca</v>
          </cell>
          <cell r="F22">
            <v>2</v>
          </cell>
        </row>
        <row r="23">
          <cell r="E23" t="str">
            <v>Caa</v>
          </cell>
          <cell r="F23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lection-LDC"/>
      <sheetName val="___snlqueryparms"/>
      <sheetName val="Selection"/>
      <sheetName val="Credit Ratings-DO Not"/>
      <sheetName val="Regulation"/>
    </sheetNames>
    <sheetDataSet>
      <sheetData sheetId="3">
        <row r="5">
          <cell r="B5" t="str">
            <v>A</v>
          </cell>
          <cell r="C5">
            <v>16</v>
          </cell>
        </row>
        <row r="6">
          <cell r="B6" t="str">
            <v>A-</v>
          </cell>
          <cell r="C6">
            <v>15</v>
          </cell>
        </row>
        <row r="7">
          <cell r="B7" t="str">
            <v>A+</v>
          </cell>
          <cell r="C7">
            <v>17</v>
          </cell>
        </row>
        <row r="8">
          <cell r="B8" t="str">
            <v>AA</v>
          </cell>
          <cell r="C8">
            <v>19</v>
          </cell>
        </row>
        <row r="9">
          <cell r="B9" t="str">
            <v>AA-</v>
          </cell>
          <cell r="C9">
            <v>18</v>
          </cell>
        </row>
        <row r="10">
          <cell r="B10" t="str">
            <v>AA+</v>
          </cell>
          <cell r="C10">
            <v>20</v>
          </cell>
        </row>
        <row r="11">
          <cell r="B11" t="str">
            <v>AAA</v>
          </cell>
          <cell r="C11">
            <v>21</v>
          </cell>
        </row>
        <row r="12">
          <cell r="B12" t="str">
            <v>B</v>
          </cell>
          <cell r="C12">
            <v>7</v>
          </cell>
        </row>
        <row r="13">
          <cell r="B13" t="str">
            <v>B-</v>
          </cell>
          <cell r="C13">
            <v>6</v>
          </cell>
        </row>
        <row r="14">
          <cell r="B14" t="str">
            <v>B+</v>
          </cell>
          <cell r="C14">
            <v>8</v>
          </cell>
        </row>
        <row r="15">
          <cell r="B15" t="str">
            <v>BB</v>
          </cell>
          <cell r="C15">
            <v>10</v>
          </cell>
        </row>
        <row r="16">
          <cell r="B16" t="str">
            <v>BB-</v>
          </cell>
          <cell r="C16">
            <v>9</v>
          </cell>
        </row>
        <row r="17">
          <cell r="B17" t="str">
            <v>BB+</v>
          </cell>
          <cell r="C17">
            <v>11</v>
          </cell>
        </row>
        <row r="18">
          <cell r="B18" t="str">
            <v>BBB</v>
          </cell>
          <cell r="C18">
            <v>13</v>
          </cell>
        </row>
        <row r="19">
          <cell r="B19" t="str">
            <v>BBB-</v>
          </cell>
          <cell r="C19">
            <v>12</v>
          </cell>
        </row>
        <row r="20">
          <cell r="B20" t="str">
            <v>BBB+</v>
          </cell>
          <cell r="C20">
            <v>14</v>
          </cell>
        </row>
        <row r="21">
          <cell r="B21" t="str">
            <v>C</v>
          </cell>
          <cell r="C21">
            <v>1</v>
          </cell>
        </row>
        <row r="22">
          <cell r="B22" t="str">
            <v>CC</v>
          </cell>
          <cell r="C22">
            <v>2</v>
          </cell>
        </row>
        <row r="23">
          <cell r="B23" t="str">
            <v>CCC</v>
          </cell>
          <cell r="C23">
            <v>4</v>
          </cell>
        </row>
        <row r="24">
          <cell r="B24" t="str">
            <v>CCC-</v>
          </cell>
          <cell r="C24">
            <v>3</v>
          </cell>
        </row>
        <row r="25">
          <cell r="B25" t="str">
            <v>CCC+</v>
          </cell>
          <cell r="C25">
            <v>5</v>
          </cell>
        </row>
        <row r="26">
          <cell r="B26" t="str">
            <v>NR</v>
          </cell>
          <cell r="C2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"/>
  <sheetViews>
    <sheetView tabSelected="1" zoomScale="80" zoomScaleNormal="80" zoomScalePageLayoutView="80" workbookViewId="0" topLeftCell="A1">
      <selection activeCell="A1" sqref="A1"/>
    </sheetView>
  </sheetViews>
  <sheetFormatPr defaultColWidth="9.00390625" defaultRowHeight="14.25"/>
  <sheetData>
    <row r="1" ht="14.25">
      <c r="A1" s="86"/>
    </row>
    <row r="2" spans="1:12" ht="30">
      <c r="A2" s="262" t="s">
        <v>272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</row>
  </sheetData>
  <sheetProtection/>
  <mergeCells count="1">
    <mergeCell ref="A2:L2"/>
  </mergeCells>
  <printOptions horizontalCentered="1"/>
  <pageMargins left="0.7" right="0.7" top="0.75" bottom="0.75" header="0.3" footer="0.3"/>
  <pageSetup fitToHeight="1" fitToWidth="1" horizontalDpi="600" verticalDpi="600" orientation="landscape" r:id="rId2"/>
  <headerFooter>
    <oddHeader>&amp;RExhibit No.___(MPG-7)
Page 1 of 1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80"/>
  <sheetViews>
    <sheetView zoomScale="80" zoomScaleNormal="80" zoomScaleSheetLayoutView="80" zoomScalePageLayoutView="0" workbookViewId="0" topLeftCell="A1">
      <selection activeCell="A3" sqref="A3"/>
    </sheetView>
  </sheetViews>
  <sheetFormatPr defaultColWidth="9.00390625" defaultRowHeight="14.25"/>
  <cols>
    <col min="1" max="4" width="10.625" style="103" customWidth="1"/>
    <col min="5" max="16384" width="9.00390625" style="103" customWidth="1"/>
  </cols>
  <sheetData>
    <row r="1" spans="1:19" ht="15">
      <c r="A1" s="116" t="s">
        <v>169</v>
      </c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</row>
    <row r="2" spans="1:19" ht="15">
      <c r="A2" s="116" t="s">
        <v>146</v>
      </c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</row>
    <row r="3" spans="1:19" ht="14.25">
      <c r="A3" s="114"/>
      <c r="F3" s="279" t="s">
        <v>145</v>
      </c>
      <c r="G3" s="282" t="s">
        <v>144</v>
      </c>
      <c r="H3" s="283"/>
      <c r="I3" s="283"/>
      <c r="J3" s="283"/>
      <c r="K3" s="284"/>
      <c r="L3" s="285" t="s">
        <v>143</v>
      </c>
      <c r="M3" s="286"/>
      <c r="N3" s="285" t="s">
        <v>142</v>
      </c>
      <c r="O3" s="290" t="s">
        <v>248</v>
      </c>
      <c r="P3" s="290" t="s">
        <v>249</v>
      </c>
      <c r="Q3" s="290" t="s">
        <v>250</v>
      </c>
      <c r="R3" s="292"/>
      <c r="S3" s="290" t="s">
        <v>251</v>
      </c>
    </row>
    <row r="4" spans="6:19" ht="14.25">
      <c r="F4" s="280"/>
      <c r="G4" s="290" t="s">
        <v>252</v>
      </c>
      <c r="H4" s="295"/>
      <c r="I4" s="296" t="s">
        <v>253</v>
      </c>
      <c r="J4" s="297"/>
      <c r="K4" s="298"/>
      <c r="L4" s="287"/>
      <c r="M4" s="288"/>
      <c r="N4" s="287"/>
      <c r="O4" s="291"/>
      <c r="P4" s="291"/>
      <c r="Q4" s="293"/>
      <c r="R4" s="294"/>
      <c r="S4" s="291"/>
    </row>
    <row r="5" spans="1:19" ht="22.5">
      <c r="A5" s="99" t="s">
        <v>9</v>
      </c>
      <c r="B5" s="99" t="s">
        <v>141</v>
      </c>
      <c r="C5" s="99" t="s">
        <v>140</v>
      </c>
      <c r="D5" s="99" t="s">
        <v>134</v>
      </c>
      <c r="E5" s="99"/>
      <c r="F5" s="281"/>
      <c r="G5" s="189" t="s">
        <v>139</v>
      </c>
      <c r="H5" s="189" t="s">
        <v>138</v>
      </c>
      <c r="I5" s="189" t="s">
        <v>137</v>
      </c>
      <c r="J5" s="189" t="s">
        <v>136</v>
      </c>
      <c r="K5" s="190" t="s">
        <v>135</v>
      </c>
      <c r="L5" s="191" t="s">
        <v>254</v>
      </c>
      <c r="M5" s="192" t="s">
        <v>134</v>
      </c>
      <c r="N5" s="289"/>
      <c r="O5" s="289"/>
      <c r="P5" s="289"/>
      <c r="Q5" s="192" t="s">
        <v>133</v>
      </c>
      <c r="R5" s="192" t="s">
        <v>132</v>
      </c>
      <c r="S5" s="289"/>
    </row>
    <row r="6" spans="6:19" ht="14.25">
      <c r="F6" s="193" t="s">
        <v>131</v>
      </c>
      <c r="G6" s="194" t="s">
        <v>56</v>
      </c>
      <c r="H6" s="194" t="s">
        <v>56</v>
      </c>
      <c r="I6" s="194" t="s">
        <v>56</v>
      </c>
      <c r="J6" s="194" t="s">
        <v>56</v>
      </c>
      <c r="K6" s="194" t="s">
        <v>56</v>
      </c>
      <c r="L6" s="195">
        <v>4.73</v>
      </c>
      <c r="M6" s="195">
        <v>5.9</v>
      </c>
      <c r="N6" s="195">
        <v>4.27</v>
      </c>
      <c r="O6" s="194" t="s">
        <v>56</v>
      </c>
      <c r="P6" s="195" t="s">
        <v>130</v>
      </c>
      <c r="Q6" s="194" t="s">
        <v>56</v>
      </c>
      <c r="R6" s="195">
        <v>5.16</v>
      </c>
      <c r="S6" s="194" t="s">
        <v>56</v>
      </c>
    </row>
    <row r="7" spans="1:19" ht="14.25">
      <c r="A7" s="110">
        <v>1977</v>
      </c>
      <c r="B7" s="109">
        <f>K46/100</f>
        <v>0.0775</v>
      </c>
      <c r="C7" s="109">
        <f aca="true" t="shared" si="0" ref="C7:C39">L46/100</f>
        <v>0.0802</v>
      </c>
      <c r="D7" s="109">
        <f>M46/100</f>
        <v>0.0897</v>
      </c>
      <c r="E7" s="109"/>
      <c r="F7" s="193" t="s">
        <v>129</v>
      </c>
      <c r="G7" s="196">
        <v>0.515</v>
      </c>
      <c r="H7" s="197" t="s">
        <v>56</v>
      </c>
      <c r="I7" s="197" t="s">
        <v>56</v>
      </c>
      <c r="J7" s="197" t="s">
        <v>56</v>
      </c>
      <c r="K7" s="197" t="s">
        <v>56</v>
      </c>
      <c r="L7" s="198">
        <v>4.49</v>
      </c>
      <c r="M7" s="198">
        <v>7.76</v>
      </c>
      <c r="N7" s="198">
        <v>4.71</v>
      </c>
      <c r="O7" s="197" t="s">
        <v>56</v>
      </c>
      <c r="P7" s="198" t="s">
        <v>128</v>
      </c>
      <c r="Q7" s="197" t="s">
        <v>56</v>
      </c>
      <c r="R7" s="198">
        <v>2.56</v>
      </c>
      <c r="S7" s="197" t="s">
        <v>56</v>
      </c>
    </row>
    <row r="8" spans="1:19" ht="14.25">
      <c r="A8" s="110">
        <v>1978</v>
      </c>
      <c r="B8" s="109">
        <f aca="true" t="shared" si="1" ref="B8:B31">K47/100</f>
        <v>0.0849</v>
      </c>
      <c r="C8" s="109">
        <f t="shared" si="0"/>
        <v>0.0873</v>
      </c>
      <c r="D8" s="109">
        <f aca="true" t="shared" si="2" ref="D8:D38">M47/100</f>
        <v>0.0949</v>
      </c>
      <c r="E8" s="109"/>
      <c r="F8" s="193" t="s">
        <v>127</v>
      </c>
      <c r="G8" s="199">
        <v>0.023</v>
      </c>
      <c r="H8" s="197" t="s">
        <v>56</v>
      </c>
      <c r="I8" s="197" t="s">
        <v>56</v>
      </c>
      <c r="J8" s="197" t="s">
        <v>56</v>
      </c>
      <c r="K8" s="197" t="s">
        <v>56</v>
      </c>
      <c r="L8" s="198">
        <v>3.01</v>
      </c>
      <c r="M8" s="198">
        <v>4.96</v>
      </c>
      <c r="N8" s="198">
        <v>2.76</v>
      </c>
      <c r="O8" s="197" t="s">
        <v>56</v>
      </c>
      <c r="P8" s="198">
        <v>1.5</v>
      </c>
      <c r="Q8" s="197" t="s">
        <v>56</v>
      </c>
      <c r="R8" s="198">
        <v>1</v>
      </c>
      <c r="S8" s="197" t="s">
        <v>56</v>
      </c>
    </row>
    <row r="9" spans="1:19" ht="14.25">
      <c r="A9" s="110">
        <v>1979</v>
      </c>
      <c r="B9" s="109">
        <f t="shared" si="1"/>
        <v>0.0928</v>
      </c>
      <c r="C9" s="109">
        <f t="shared" si="0"/>
        <v>0.09630000000000001</v>
      </c>
      <c r="D9" s="109">
        <f t="shared" si="2"/>
        <v>0.1069</v>
      </c>
      <c r="E9" s="109"/>
      <c r="F9" s="193" t="s">
        <v>126</v>
      </c>
      <c r="G9" s="199">
        <v>0.014</v>
      </c>
      <c r="H9" s="197" t="s">
        <v>56</v>
      </c>
      <c r="I9" s="197" t="s">
        <v>56</v>
      </c>
      <c r="J9" s="197" t="s">
        <v>56</v>
      </c>
      <c r="K9" s="197" t="s">
        <v>56</v>
      </c>
      <c r="L9" s="198">
        <v>2.84</v>
      </c>
      <c r="M9" s="198">
        <v>4.75</v>
      </c>
      <c r="N9" s="198">
        <v>2.5</v>
      </c>
      <c r="O9" s="197" t="s">
        <v>56</v>
      </c>
      <c r="P9" s="198">
        <v>1.5</v>
      </c>
      <c r="Q9" s="197" t="s">
        <v>56</v>
      </c>
      <c r="R9" s="198">
        <v>1</v>
      </c>
      <c r="S9" s="197" t="s">
        <v>56</v>
      </c>
    </row>
    <row r="10" spans="1:19" ht="14.25">
      <c r="A10" s="110">
        <v>1980</v>
      </c>
      <c r="B10" s="109">
        <f t="shared" si="1"/>
        <v>0.1127</v>
      </c>
      <c r="C10" s="109">
        <f t="shared" si="0"/>
        <v>0.11939999999999999</v>
      </c>
      <c r="D10" s="109">
        <f t="shared" si="2"/>
        <v>0.1367</v>
      </c>
      <c r="E10" s="109"/>
      <c r="F10" s="193" t="s">
        <v>125</v>
      </c>
      <c r="G10" s="199">
        <v>0.103</v>
      </c>
      <c r="H10" s="197" t="s">
        <v>56</v>
      </c>
      <c r="I10" s="197" t="s">
        <v>56</v>
      </c>
      <c r="J10" s="197" t="s">
        <v>56</v>
      </c>
      <c r="K10" s="197" t="s">
        <v>56</v>
      </c>
      <c r="L10" s="198">
        <v>2.77</v>
      </c>
      <c r="M10" s="198">
        <v>4.33</v>
      </c>
      <c r="N10" s="198">
        <v>2.1</v>
      </c>
      <c r="O10" s="197" t="s">
        <v>56</v>
      </c>
      <c r="P10" s="198">
        <v>1.5</v>
      </c>
      <c r="Q10" s="197" t="s">
        <v>56</v>
      </c>
      <c r="R10" s="198">
        <v>1</v>
      </c>
      <c r="S10" s="197" t="s">
        <v>56</v>
      </c>
    </row>
    <row r="11" spans="1:19" ht="14.25">
      <c r="A11" s="110">
        <v>1981</v>
      </c>
      <c r="B11" s="109">
        <f t="shared" si="1"/>
        <v>0.13449999999999998</v>
      </c>
      <c r="C11" s="109">
        <f t="shared" si="0"/>
        <v>0.1417</v>
      </c>
      <c r="D11" s="109">
        <f t="shared" si="2"/>
        <v>0.1604</v>
      </c>
      <c r="E11" s="109"/>
      <c r="F11" s="193" t="s">
        <v>124</v>
      </c>
      <c r="G11" s="199">
        <v>0.326</v>
      </c>
      <c r="H11" s="197" t="s">
        <v>56</v>
      </c>
      <c r="I11" s="197" t="s">
        <v>56</v>
      </c>
      <c r="J11" s="197" t="s">
        <v>56</v>
      </c>
      <c r="K11" s="197" t="s">
        <v>56</v>
      </c>
      <c r="L11" s="198">
        <v>2.83</v>
      </c>
      <c r="M11" s="198">
        <v>4.28</v>
      </c>
      <c r="N11" s="198">
        <v>2.36</v>
      </c>
      <c r="O11" s="197" t="s">
        <v>56</v>
      </c>
      <c r="P11" s="198">
        <v>1.5</v>
      </c>
      <c r="Q11" s="197" t="s">
        <v>56</v>
      </c>
      <c r="R11" s="200" t="s">
        <v>255</v>
      </c>
      <c r="S11" s="197" t="s">
        <v>56</v>
      </c>
    </row>
    <row r="12" spans="1:19" ht="14.25">
      <c r="A12" s="110">
        <v>1982</v>
      </c>
      <c r="B12" s="109">
        <f t="shared" si="1"/>
        <v>0.1276</v>
      </c>
      <c r="C12" s="109">
        <f t="shared" si="0"/>
        <v>0.1379</v>
      </c>
      <c r="D12" s="109">
        <f t="shared" si="2"/>
        <v>0.1611</v>
      </c>
      <c r="E12" s="109"/>
      <c r="F12" s="193" t="s">
        <v>123</v>
      </c>
      <c r="G12" s="199">
        <v>0.373</v>
      </c>
      <c r="H12" s="197" t="s">
        <v>56</v>
      </c>
      <c r="I12" s="197" t="s">
        <v>56</v>
      </c>
      <c r="J12" s="197" t="s">
        <v>56</v>
      </c>
      <c r="K12" s="197" t="s">
        <v>56</v>
      </c>
      <c r="L12" s="198">
        <v>2.73</v>
      </c>
      <c r="M12" s="198">
        <v>3.91</v>
      </c>
      <c r="N12" s="198">
        <v>2.06</v>
      </c>
      <c r="O12" s="197" t="s">
        <v>56</v>
      </c>
      <c r="P12" s="198">
        <v>1.5</v>
      </c>
      <c r="Q12" s="197" t="s">
        <v>56</v>
      </c>
      <c r="R12" s="200" t="s">
        <v>255</v>
      </c>
      <c r="S12" s="197" t="s">
        <v>56</v>
      </c>
    </row>
    <row r="13" spans="1:19" ht="14.25">
      <c r="A13" s="110">
        <v>1983</v>
      </c>
      <c r="B13" s="109">
        <f t="shared" si="1"/>
        <v>0.1118</v>
      </c>
      <c r="C13" s="109">
        <f t="shared" si="0"/>
        <v>0.1204</v>
      </c>
      <c r="D13" s="109">
        <f t="shared" si="2"/>
        <v>0.1355</v>
      </c>
      <c r="E13" s="109"/>
      <c r="F13" s="193" t="s">
        <v>122</v>
      </c>
      <c r="G13" s="199">
        <v>0.375</v>
      </c>
      <c r="H13" s="197" t="s">
        <v>56</v>
      </c>
      <c r="I13" s="197" t="s">
        <v>56</v>
      </c>
      <c r="J13" s="197" t="s">
        <v>56</v>
      </c>
      <c r="K13" s="197" t="s">
        <v>56</v>
      </c>
      <c r="L13" s="198">
        <v>2.72</v>
      </c>
      <c r="M13" s="198">
        <v>3.61</v>
      </c>
      <c r="N13" s="198">
        <v>1.86</v>
      </c>
      <c r="O13" s="197" t="s">
        <v>56</v>
      </c>
      <c r="P13" s="198">
        <v>1.5</v>
      </c>
      <c r="Q13" s="197" t="s">
        <v>56</v>
      </c>
      <c r="R13" s="200" t="s">
        <v>255</v>
      </c>
      <c r="S13" s="197" t="s">
        <v>56</v>
      </c>
    </row>
    <row r="14" spans="1:19" ht="14.25">
      <c r="A14" s="110">
        <v>1984</v>
      </c>
      <c r="B14" s="109">
        <f t="shared" si="1"/>
        <v>0.1241</v>
      </c>
      <c r="C14" s="109">
        <f t="shared" si="0"/>
        <v>0.12710000000000002</v>
      </c>
      <c r="D14" s="109">
        <f t="shared" si="2"/>
        <v>0.1419</v>
      </c>
      <c r="E14" s="109"/>
      <c r="F14" s="193" t="s">
        <v>121</v>
      </c>
      <c r="G14" s="199">
        <v>0.375</v>
      </c>
      <c r="H14" s="197" t="s">
        <v>56</v>
      </c>
      <c r="I14" s="197" t="s">
        <v>56</v>
      </c>
      <c r="J14" s="197" t="s">
        <v>56</v>
      </c>
      <c r="K14" s="197" t="s">
        <v>56</v>
      </c>
      <c r="L14" s="198">
        <v>2.62</v>
      </c>
      <c r="M14" s="198">
        <v>3.29</v>
      </c>
      <c r="N14" s="198">
        <v>1.67</v>
      </c>
      <c r="O14" s="197" t="s">
        <v>56</v>
      </c>
      <c r="P14" s="198">
        <v>1.5</v>
      </c>
      <c r="Q14" s="197" t="s">
        <v>56</v>
      </c>
      <c r="R14" s="200" t="s">
        <v>255</v>
      </c>
      <c r="S14" s="197" t="s">
        <v>56</v>
      </c>
    </row>
    <row r="15" spans="1:19" ht="14.25">
      <c r="A15" s="110">
        <v>1985</v>
      </c>
      <c r="B15" s="109">
        <f t="shared" si="1"/>
        <v>0.1079</v>
      </c>
      <c r="C15" s="109">
        <f t="shared" si="0"/>
        <v>0.1137</v>
      </c>
      <c r="D15" s="109">
        <f t="shared" si="2"/>
        <v>0.1272</v>
      </c>
      <c r="E15" s="109"/>
      <c r="F15" s="193" t="s">
        <v>120</v>
      </c>
      <c r="G15" s="199">
        <v>0.375</v>
      </c>
      <c r="H15" s="197" t="s">
        <v>56</v>
      </c>
      <c r="I15" s="197" t="s">
        <v>56</v>
      </c>
      <c r="J15" s="197" t="s">
        <v>56</v>
      </c>
      <c r="K15" s="197" t="s">
        <v>56</v>
      </c>
      <c r="L15" s="198">
        <v>2.53</v>
      </c>
      <c r="M15" s="198">
        <v>3.05</v>
      </c>
      <c r="N15" s="198">
        <v>1.64</v>
      </c>
      <c r="O15" s="197" t="s">
        <v>56</v>
      </c>
      <c r="P15" s="198">
        <v>1.5</v>
      </c>
      <c r="Q15" s="197" t="s">
        <v>56</v>
      </c>
      <c r="R15" s="200" t="s">
        <v>255</v>
      </c>
      <c r="S15" s="197" t="s">
        <v>56</v>
      </c>
    </row>
    <row r="16" spans="1:19" ht="14.25">
      <c r="A16" s="110">
        <v>1986</v>
      </c>
      <c r="B16" s="109">
        <f t="shared" si="1"/>
        <v>0.07780000000000001</v>
      </c>
      <c r="C16" s="109">
        <f t="shared" si="0"/>
        <v>0.0902</v>
      </c>
      <c r="D16" s="109">
        <f t="shared" si="2"/>
        <v>0.1039</v>
      </c>
      <c r="E16" s="109"/>
      <c r="F16" s="193" t="s">
        <v>119</v>
      </c>
      <c r="G16" s="199">
        <v>0.594</v>
      </c>
      <c r="H16" s="197" t="s">
        <v>56</v>
      </c>
      <c r="I16" s="197" t="s">
        <v>56</v>
      </c>
      <c r="J16" s="197" t="s">
        <v>56</v>
      </c>
      <c r="K16" s="197" t="s">
        <v>56</v>
      </c>
      <c r="L16" s="198">
        <v>2.61</v>
      </c>
      <c r="M16" s="198">
        <v>3.24</v>
      </c>
      <c r="N16" s="198">
        <v>2.01</v>
      </c>
      <c r="O16" s="197" t="s">
        <v>56</v>
      </c>
      <c r="P16" s="198" t="s">
        <v>118</v>
      </c>
      <c r="Q16" s="197" t="s">
        <v>56</v>
      </c>
      <c r="R16" s="198">
        <v>1</v>
      </c>
      <c r="S16" s="197" t="s">
        <v>56</v>
      </c>
    </row>
    <row r="17" spans="1:19" ht="14.25">
      <c r="A17" s="110">
        <v>1987</v>
      </c>
      <c r="B17" s="109">
        <f t="shared" si="1"/>
        <v>0.0859</v>
      </c>
      <c r="C17" s="109">
        <f t="shared" si="0"/>
        <v>0.09380000000000001</v>
      </c>
      <c r="D17" s="109">
        <f t="shared" si="2"/>
        <v>0.1058</v>
      </c>
      <c r="E17" s="109"/>
      <c r="F17" s="193" t="s">
        <v>117</v>
      </c>
      <c r="G17" s="196">
        <v>1.04</v>
      </c>
      <c r="H17" s="197" t="s">
        <v>56</v>
      </c>
      <c r="I17" s="197" t="s">
        <v>56</v>
      </c>
      <c r="J17" s="197" t="s">
        <v>56</v>
      </c>
      <c r="K17" s="197" t="s">
        <v>56</v>
      </c>
      <c r="L17" s="198">
        <v>2.82</v>
      </c>
      <c r="M17" s="198">
        <v>3.47</v>
      </c>
      <c r="N17" s="198">
        <v>2.4</v>
      </c>
      <c r="O17" s="197" t="s">
        <v>56</v>
      </c>
      <c r="P17" s="198" t="s">
        <v>116</v>
      </c>
      <c r="Q17" s="197" t="s">
        <v>56</v>
      </c>
      <c r="R17" s="198">
        <v>1.34</v>
      </c>
      <c r="S17" s="197" t="s">
        <v>56</v>
      </c>
    </row>
    <row r="18" spans="1:19" ht="14.25">
      <c r="A18" s="110">
        <v>1988</v>
      </c>
      <c r="B18" s="109">
        <f t="shared" si="1"/>
        <v>0.08960000000000001</v>
      </c>
      <c r="C18" s="109">
        <f t="shared" si="0"/>
        <v>0.0971</v>
      </c>
      <c r="D18" s="109">
        <f t="shared" si="2"/>
        <v>0.10830000000000001</v>
      </c>
      <c r="E18" s="109"/>
      <c r="F18" s="193" t="s">
        <v>115</v>
      </c>
      <c r="G18" s="196">
        <v>1.102</v>
      </c>
      <c r="H18" s="197" t="s">
        <v>56</v>
      </c>
      <c r="I18" s="197" t="s">
        <v>56</v>
      </c>
      <c r="J18" s="197" t="s">
        <v>56</v>
      </c>
      <c r="K18" s="197" t="s">
        <v>56</v>
      </c>
      <c r="L18" s="198">
        <v>2.66</v>
      </c>
      <c r="M18" s="198">
        <v>3.42</v>
      </c>
      <c r="N18" s="198">
        <v>2.21</v>
      </c>
      <c r="O18" s="197" t="s">
        <v>56</v>
      </c>
      <c r="P18" s="198">
        <v>2</v>
      </c>
      <c r="Q18" s="197" t="s">
        <v>56</v>
      </c>
      <c r="R18" s="198">
        <v>1.5</v>
      </c>
      <c r="S18" s="197" t="s">
        <v>56</v>
      </c>
    </row>
    <row r="19" spans="1:19" ht="14.25">
      <c r="A19" s="110">
        <v>1989</v>
      </c>
      <c r="B19" s="109">
        <f t="shared" si="1"/>
        <v>0.08449999999999999</v>
      </c>
      <c r="C19" s="109">
        <f t="shared" si="0"/>
        <v>0.0926</v>
      </c>
      <c r="D19" s="109">
        <f t="shared" si="2"/>
        <v>0.1018</v>
      </c>
      <c r="E19" s="109"/>
      <c r="F19" s="193" t="s">
        <v>114</v>
      </c>
      <c r="G19" s="196">
        <v>1.218</v>
      </c>
      <c r="H19" s="197" t="s">
        <v>56</v>
      </c>
      <c r="I19" s="197" t="s">
        <v>56</v>
      </c>
      <c r="J19" s="197" t="s">
        <v>56</v>
      </c>
      <c r="K19" s="197" t="s">
        <v>56</v>
      </c>
      <c r="L19" s="198">
        <v>2.62</v>
      </c>
      <c r="M19" s="198">
        <v>3.24</v>
      </c>
      <c r="N19" s="198">
        <v>1.98</v>
      </c>
      <c r="O19" s="197" t="s">
        <v>56</v>
      </c>
      <c r="P19" s="198">
        <v>2.07</v>
      </c>
      <c r="Q19" s="197" t="s">
        <v>56</v>
      </c>
      <c r="R19" s="198">
        <v>1.59</v>
      </c>
      <c r="S19" s="197" t="s">
        <v>56</v>
      </c>
    </row>
    <row r="20" spans="1:19" ht="14.25">
      <c r="A20" s="110">
        <v>1990</v>
      </c>
      <c r="B20" s="109">
        <f t="shared" si="1"/>
        <v>0.0861</v>
      </c>
      <c r="C20" s="109">
        <f t="shared" si="0"/>
        <v>0.0932</v>
      </c>
      <c r="D20" s="109">
        <f t="shared" si="2"/>
        <v>0.1036</v>
      </c>
      <c r="E20" s="109"/>
      <c r="F20" s="193" t="s">
        <v>113</v>
      </c>
      <c r="G20" s="196">
        <v>1.552</v>
      </c>
      <c r="H20" s="197" t="s">
        <v>56</v>
      </c>
      <c r="I20" s="197" t="s">
        <v>56</v>
      </c>
      <c r="J20" s="197" t="s">
        <v>56</v>
      </c>
      <c r="K20" s="197" t="s">
        <v>56</v>
      </c>
      <c r="L20" s="198">
        <v>2.86</v>
      </c>
      <c r="M20" s="198">
        <v>3.41</v>
      </c>
      <c r="N20" s="198">
        <v>2</v>
      </c>
      <c r="O20" s="197" t="s">
        <v>56</v>
      </c>
      <c r="P20" s="198">
        <v>2.56</v>
      </c>
      <c r="Q20" s="197" t="s">
        <v>56</v>
      </c>
      <c r="R20" s="198">
        <v>1.75</v>
      </c>
      <c r="S20" s="197" t="s">
        <v>56</v>
      </c>
    </row>
    <row r="21" spans="1:19" ht="14.25">
      <c r="A21" s="110">
        <v>1991</v>
      </c>
      <c r="B21" s="109">
        <f t="shared" si="1"/>
        <v>0.0814</v>
      </c>
      <c r="C21" s="109">
        <f t="shared" si="0"/>
        <v>0.0877</v>
      </c>
      <c r="D21" s="109">
        <f t="shared" si="2"/>
        <v>0.098</v>
      </c>
      <c r="E21" s="109"/>
      <c r="F21" s="193" t="s">
        <v>112</v>
      </c>
      <c r="G21" s="196">
        <v>1.766</v>
      </c>
      <c r="H21" s="197" t="s">
        <v>56</v>
      </c>
      <c r="I21" s="197" t="s">
        <v>56</v>
      </c>
      <c r="J21" s="197" t="s">
        <v>56</v>
      </c>
      <c r="K21" s="197" t="s">
        <v>56</v>
      </c>
      <c r="L21" s="198">
        <v>2.96</v>
      </c>
      <c r="M21" s="198">
        <v>3.52</v>
      </c>
      <c r="N21" s="198">
        <v>2.19</v>
      </c>
      <c r="O21" s="197" t="s">
        <v>56</v>
      </c>
      <c r="P21" s="198">
        <v>3</v>
      </c>
      <c r="Q21" s="197" t="s">
        <v>56</v>
      </c>
      <c r="R21" s="198">
        <v>1.75</v>
      </c>
      <c r="S21" s="197" t="s">
        <v>56</v>
      </c>
    </row>
    <row r="22" spans="1:19" ht="14.25">
      <c r="A22" s="110">
        <v>1992</v>
      </c>
      <c r="B22" s="109">
        <f t="shared" si="1"/>
        <v>0.0767</v>
      </c>
      <c r="C22" s="109">
        <f t="shared" si="0"/>
        <v>0.0814</v>
      </c>
      <c r="D22" s="109">
        <f t="shared" si="2"/>
        <v>0.0898</v>
      </c>
      <c r="E22" s="109"/>
      <c r="F22" s="193" t="s">
        <v>111</v>
      </c>
      <c r="G22" s="196">
        <v>1.931</v>
      </c>
      <c r="H22" s="197" t="s">
        <v>56</v>
      </c>
      <c r="I22" s="198">
        <v>2.47</v>
      </c>
      <c r="J22" s="198">
        <v>2.85</v>
      </c>
      <c r="K22" s="197" t="s">
        <v>56</v>
      </c>
      <c r="L22" s="198">
        <v>3.2</v>
      </c>
      <c r="M22" s="198">
        <v>3.74</v>
      </c>
      <c r="N22" s="198">
        <v>2.72</v>
      </c>
      <c r="O22" s="197" t="s">
        <v>56</v>
      </c>
      <c r="P22" s="198">
        <v>3.17</v>
      </c>
      <c r="Q22" s="197" t="s">
        <v>56</v>
      </c>
      <c r="R22" s="198">
        <v>1.99</v>
      </c>
      <c r="S22" s="197" t="s">
        <v>56</v>
      </c>
    </row>
    <row r="23" spans="1:19" ht="14.25">
      <c r="A23" s="110">
        <v>1993</v>
      </c>
      <c r="B23" s="109">
        <f t="shared" si="1"/>
        <v>0.0659</v>
      </c>
      <c r="C23" s="109">
        <f t="shared" si="0"/>
        <v>0.0722</v>
      </c>
      <c r="D23" s="109">
        <f t="shared" si="2"/>
        <v>0.0793</v>
      </c>
      <c r="E23" s="109"/>
      <c r="F23" s="193" t="s">
        <v>110</v>
      </c>
      <c r="G23" s="199">
        <v>0.953</v>
      </c>
      <c r="H23" s="197" t="s">
        <v>56</v>
      </c>
      <c r="I23" s="198">
        <v>1.63</v>
      </c>
      <c r="J23" s="198">
        <v>2.4</v>
      </c>
      <c r="K23" s="197" t="s">
        <v>56</v>
      </c>
      <c r="L23" s="198">
        <v>2.9</v>
      </c>
      <c r="M23" s="198">
        <v>3.51</v>
      </c>
      <c r="N23" s="198">
        <v>2.37</v>
      </c>
      <c r="O23" s="197" t="s">
        <v>56</v>
      </c>
      <c r="P23" s="198">
        <v>3.05</v>
      </c>
      <c r="Q23" s="197" t="s">
        <v>56</v>
      </c>
      <c r="R23" s="198">
        <v>1.6</v>
      </c>
      <c r="S23" s="197" t="s">
        <v>56</v>
      </c>
    </row>
    <row r="24" spans="1:19" ht="14.25">
      <c r="A24" s="110">
        <v>1994</v>
      </c>
      <c r="B24" s="109">
        <f t="shared" si="1"/>
        <v>0.0737</v>
      </c>
      <c r="C24" s="109">
        <f t="shared" si="0"/>
        <v>0.0796</v>
      </c>
      <c r="D24" s="109">
        <f t="shared" si="2"/>
        <v>0.0862</v>
      </c>
      <c r="E24" s="109"/>
      <c r="F24" s="193" t="s">
        <v>109</v>
      </c>
      <c r="G24" s="196">
        <v>1.753</v>
      </c>
      <c r="H24" s="197" t="s">
        <v>56</v>
      </c>
      <c r="I24" s="198">
        <v>2.47</v>
      </c>
      <c r="J24" s="198">
        <v>2.82</v>
      </c>
      <c r="K24" s="197" t="s">
        <v>56</v>
      </c>
      <c r="L24" s="198">
        <v>3.06</v>
      </c>
      <c r="M24" s="198">
        <v>3.53</v>
      </c>
      <c r="N24" s="198">
        <v>2.53</v>
      </c>
      <c r="O24" s="197" t="s">
        <v>56</v>
      </c>
      <c r="P24" s="198">
        <v>3.16</v>
      </c>
      <c r="Q24" s="197" t="s">
        <v>56</v>
      </c>
      <c r="R24" s="201">
        <v>1.89</v>
      </c>
      <c r="S24" s="202">
        <v>1.79</v>
      </c>
    </row>
    <row r="25" spans="1:19" ht="14.25">
      <c r="A25" s="110">
        <v>1995</v>
      </c>
      <c r="B25" s="109">
        <f t="shared" si="1"/>
        <v>0.0688</v>
      </c>
      <c r="C25" s="109">
        <f t="shared" si="0"/>
        <v>0.0759</v>
      </c>
      <c r="D25" s="109">
        <f t="shared" si="2"/>
        <v>0.08199999999999999</v>
      </c>
      <c r="E25" s="109"/>
      <c r="F25" s="193" t="s">
        <v>108</v>
      </c>
      <c r="G25" s="196">
        <v>2.658</v>
      </c>
      <c r="H25" s="197" t="s">
        <v>56</v>
      </c>
      <c r="I25" s="198">
        <v>3.19</v>
      </c>
      <c r="J25" s="198">
        <v>3.18</v>
      </c>
      <c r="K25" s="197" t="s">
        <v>56</v>
      </c>
      <c r="L25" s="198">
        <v>3.36</v>
      </c>
      <c r="M25" s="198">
        <v>3.88</v>
      </c>
      <c r="N25" s="198">
        <v>2.93</v>
      </c>
      <c r="O25" s="197" t="s">
        <v>56</v>
      </c>
      <c r="P25" s="198">
        <v>3.77</v>
      </c>
      <c r="Q25" s="197" t="s">
        <v>56</v>
      </c>
      <c r="R25" s="201">
        <v>2.77</v>
      </c>
      <c r="S25" s="203">
        <v>2.73</v>
      </c>
    </row>
    <row r="26" spans="1:19" ht="14.25">
      <c r="A26" s="110">
        <v>1996</v>
      </c>
      <c r="B26" s="109">
        <f t="shared" si="1"/>
        <v>0.06709999999999999</v>
      </c>
      <c r="C26" s="109">
        <f t="shared" si="0"/>
        <v>0.0737</v>
      </c>
      <c r="D26" s="109">
        <f t="shared" si="2"/>
        <v>0.0805</v>
      </c>
      <c r="E26" s="109"/>
      <c r="F26" s="193" t="s">
        <v>107</v>
      </c>
      <c r="G26" s="196">
        <v>3.267</v>
      </c>
      <c r="H26" s="197" t="s">
        <v>56</v>
      </c>
      <c r="I26" s="198">
        <v>3.98</v>
      </c>
      <c r="J26" s="198">
        <v>3.65</v>
      </c>
      <c r="K26" s="197" t="s">
        <v>56</v>
      </c>
      <c r="L26" s="198">
        <v>3.89</v>
      </c>
      <c r="M26" s="198">
        <v>4.71</v>
      </c>
      <c r="N26" s="198">
        <v>3.6</v>
      </c>
      <c r="O26" s="197" t="s">
        <v>56</v>
      </c>
      <c r="P26" s="198">
        <v>4.2</v>
      </c>
      <c r="Q26" s="197" t="s">
        <v>56</v>
      </c>
      <c r="R26" s="201">
        <v>3.12</v>
      </c>
      <c r="S26" s="203">
        <v>3.11</v>
      </c>
    </row>
    <row r="27" spans="1:19" ht="14.25">
      <c r="A27" s="110">
        <v>1997</v>
      </c>
      <c r="B27" s="109">
        <f t="shared" si="1"/>
        <v>0.0661</v>
      </c>
      <c r="C27" s="109">
        <f t="shared" si="0"/>
        <v>0.0726</v>
      </c>
      <c r="D27" s="109">
        <f t="shared" si="2"/>
        <v>0.0786</v>
      </c>
      <c r="E27" s="113"/>
      <c r="F27" s="193" t="s">
        <v>106</v>
      </c>
      <c r="G27" s="196">
        <v>1.839</v>
      </c>
      <c r="H27" s="197" t="s">
        <v>56</v>
      </c>
      <c r="I27" s="198">
        <v>2.84</v>
      </c>
      <c r="J27" s="198">
        <v>3.32</v>
      </c>
      <c r="K27" s="197" t="s">
        <v>56</v>
      </c>
      <c r="L27" s="198">
        <v>3.79</v>
      </c>
      <c r="M27" s="198">
        <v>4.73</v>
      </c>
      <c r="N27" s="198">
        <v>3.56</v>
      </c>
      <c r="O27" s="197" t="s">
        <v>56</v>
      </c>
      <c r="P27" s="198">
        <v>3.83</v>
      </c>
      <c r="Q27" s="197" t="s">
        <v>56</v>
      </c>
      <c r="R27" s="201">
        <v>2.15</v>
      </c>
      <c r="S27" s="203">
        <v>1.57</v>
      </c>
    </row>
    <row r="28" spans="1:19" ht="14.25">
      <c r="A28" s="110">
        <v>1998</v>
      </c>
      <c r="B28" s="109">
        <f t="shared" si="1"/>
        <v>0.0558</v>
      </c>
      <c r="C28" s="109">
        <f t="shared" si="0"/>
        <v>0.0653</v>
      </c>
      <c r="D28" s="109">
        <f t="shared" si="2"/>
        <v>0.0722</v>
      </c>
      <c r="E28" s="113"/>
      <c r="F28" s="193" t="s">
        <v>105</v>
      </c>
      <c r="G28" s="196">
        <v>3.405</v>
      </c>
      <c r="H28" s="196">
        <v>3.832</v>
      </c>
      <c r="I28" s="198">
        <v>4.46</v>
      </c>
      <c r="J28" s="198">
        <v>4.33</v>
      </c>
      <c r="K28" s="197" t="s">
        <v>56</v>
      </c>
      <c r="L28" s="198">
        <v>4.38</v>
      </c>
      <c r="M28" s="198">
        <v>5.05</v>
      </c>
      <c r="N28" s="198">
        <v>3.95</v>
      </c>
      <c r="O28" s="197" t="s">
        <v>56</v>
      </c>
      <c r="P28" s="198">
        <v>4.48</v>
      </c>
      <c r="Q28" s="197" t="s">
        <v>56</v>
      </c>
      <c r="R28" s="201">
        <v>3.36</v>
      </c>
      <c r="S28" s="202">
        <v>3.31</v>
      </c>
    </row>
    <row r="29" spans="1:19" ht="14.25">
      <c r="A29" s="110">
        <v>1999</v>
      </c>
      <c r="B29" s="109">
        <f t="shared" si="1"/>
        <v>0.0587</v>
      </c>
      <c r="C29" s="109">
        <f t="shared" si="0"/>
        <v>0.0704</v>
      </c>
      <c r="D29" s="109">
        <f t="shared" si="2"/>
        <v>0.0787</v>
      </c>
      <c r="E29" s="113"/>
      <c r="F29" s="193" t="s">
        <v>104</v>
      </c>
      <c r="G29" s="198">
        <v>2.93</v>
      </c>
      <c r="H29" s="198">
        <v>3.25</v>
      </c>
      <c r="I29" s="198">
        <v>3.98</v>
      </c>
      <c r="J29" s="198">
        <v>4.12</v>
      </c>
      <c r="K29" s="197" t="s">
        <v>56</v>
      </c>
      <c r="L29" s="198">
        <v>4.41</v>
      </c>
      <c r="M29" s="198">
        <v>5.19</v>
      </c>
      <c r="N29" s="198">
        <v>3.73</v>
      </c>
      <c r="O29" s="197" t="s">
        <v>56</v>
      </c>
      <c r="P29" s="198">
        <v>4.82</v>
      </c>
      <c r="Q29" s="197" t="s">
        <v>56</v>
      </c>
      <c r="R29" s="201">
        <v>3.53</v>
      </c>
      <c r="S29" s="204">
        <v>3.21</v>
      </c>
    </row>
    <row r="30" spans="1:19" ht="14.25">
      <c r="A30" s="110">
        <v>2000</v>
      </c>
      <c r="B30" s="109">
        <f t="shared" si="1"/>
        <v>0.0594</v>
      </c>
      <c r="C30" s="109">
        <f t="shared" si="0"/>
        <v>0.0762</v>
      </c>
      <c r="D30" s="109">
        <f t="shared" si="2"/>
        <v>0.0836</v>
      </c>
      <c r="E30" s="113"/>
      <c r="F30" s="193" t="s">
        <v>103</v>
      </c>
      <c r="G30" s="198">
        <v>2.38</v>
      </c>
      <c r="H30" s="198">
        <v>2.61</v>
      </c>
      <c r="I30" s="198">
        <v>3.54</v>
      </c>
      <c r="J30" s="198">
        <v>3.88</v>
      </c>
      <c r="K30" s="197" t="s">
        <v>56</v>
      </c>
      <c r="L30" s="198">
        <v>4.35</v>
      </c>
      <c r="M30" s="198">
        <v>5.08</v>
      </c>
      <c r="N30" s="198">
        <v>3.46</v>
      </c>
      <c r="O30" s="197" t="s">
        <v>56</v>
      </c>
      <c r="P30" s="198">
        <v>4.5</v>
      </c>
      <c r="Q30" s="197" t="s">
        <v>56</v>
      </c>
      <c r="R30" s="201">
        <v>3</v>
      </c>
      <c r="S30" s="204">
        <v>1.95</v>
      </c>
    </row>
    <row r="31" spans="1:19" ht="14.25">
      <c r="A31" s="110">
        <v>2001</v>
      </c>
      <c r="B31" s="109">
        <f t="shared" si="1"/>
        <v>0.054900000000000004</v>
      </c>
      <c r="C31" s="109">
        <f t="shared" si="0"/>
        <v>0.0708</v>
      </c>
      <c r="D31" s="109">
        <f t="shared" si="2"/>
        <v>0.0795</v>
      </c>
      <c r="E31" s="113"/>
      <c r="F31" s="193" t="s">
        <v>102</v>
      </c>
      <c r="G31" s="198">
        <v>2.78</v>
      </c>
      <c r="H31" s="198">
        <v>2.91</v>
      </c>
      <c r="I31" s="198">
        <v>3.47</v>
      </c>
      <c r="J31" s="198">
        <v>3.95</v>
      </c>
      <c r="K31" s="197" t="s">
        <v>56</v>
      </c>
      <c r="L31" s="198">
        <v>4.33</v>
      </c>
      <c r="M31" s="198">
        <v>5.02</v>
      </c>
      <c r="N31" s="198">
        <v>3.18</v>
      </c>
      <c r="O31" s="197" t="s">
        <v>56</v>
      </c>
      <c r="P31" s="198">
        <v>4.5</v>
      </c>
      <c r="Q31" s="197" t="s">
        <v>56</v>
      </c>
      <c r="R31" s="201">
        <v>3</v>
      </c>
      <c r="S31" s="204">
        <v>2.71</v>
      </c>
    </row>
    <row r="32" spans="1:19" ht="14.25">
      <c r="A32" s="110">
        <v>2002</v>
      </c>
      <c r="B32" s="112">
        <f>'Treasury (WP)'!C35</f>
        <v>0.054299999999999994</v>
      </c>
      <c r="C32" s="109">
        <f t="shared" si="0"/>
        <v>0.0649</v>
      </c>
      <c r="D32" s="109">
        <f t="shared" si="2"/>
        <v>0.078</v>
      </c>
      <c r="E32" s="113"/>
      <c r="F32" s="193" t="s">
        <v>101</v>
      </c>
      <c r="G32" s="198">
        <v>3.16</v>
      </c>
      <c r="H32" s="198">
        <v>3.25</v>
      </c>
      <c r="I32" s="198">
        <v>3.67</v>
      </c>
      <c r="J32" s="198">
        <v>4</v>
      </c>
      <c r="K32" s="197" t="s">
        <v>56</v>
      </c>
      <c r="L32" s="198">
        <v>4.26</v>
      </c>
      <c r="M32" s="198">
        <v>4.86</v>
      </c>
      <c r="N32" s="198">
        <v>3.23</v>
      </c>
      <c r="O32" s="198">
        <v>5.89</v>
      </c>
      <c r="P32" s="198">
        <v>4.5</v>
      </c>
      <c r="Q32" s="197" t="s">
        <v>56</v>
      </c>
      <c r="R32" s="201">
        <v>3.23</v>
      </c>
      <c r="S32" s="205">
        <v>3.18</v>
      </c>
    </row>
    <row r="33" spans="1:19" ht="14.25">
      <c r="A33" s="110">
        <v>2003</v>
      </c>
      <c r="B33" s="112">
        <f>'Treasury (WP)'!C36</f>
        <v>0.04957500000000001</v>
      </c>
      <c r="C33" s="109">
        <f t="shared" si="0"/>
        <v>0.0567</v>
      </c>
      <c r="D33" s="109">
        <f t="shared" si="2"/>
        <v>0.0677</v>
      </c>
      <c r="E33" s="113"/>
      <c r="F33" s="193" t="s">
        <v>100</v>
      </c>
      <c r="G33" s="198">
        <v>3.56</v>
      </c>
      <c r="H33" s="198">
        <v>3.69</v>
      </c>
      <c r="I33" s="198">
        <v>4.03</v>
      </c>
      <c r="J33" s="198">
        <v>4.19</v>
      </c>
      <c r="K33" s="197" t="s">
        <v>56</v>
      </c>
      <c r="L33" s="198">
        <v>4.4</v>
      </c>
      <c r="M33" s="198">
        <v>4.83</v>
      </c>
      <c r="N33" s="198">
        <v>3.22</v>
      </c>
      <c r="O33" s="198">
        <v>5.83</v>
      </c>
      <c r="P33" s="198">
        <v>4.5</v>
      </c>
      <c r="Q33" s="197" t="s">
        <v>56</v>
      </c>
      <c r="R33" s="201">
        <v>3.55</v>
      </c>
      <c r="S33" s="205">
        <v>3.5</v>
      </c>
    </row>
    <row r="34" spans="1:19" ht="14.25">
      <c r="A34" s="110">
        <v>2004</v>
      </c>
      <c r="B34" s="112">
        <f>'Treasury (WP)'!C37</f>
        <v>0.05046666666666667</v>
      </c>
      <c r="C34" s="109">
        <f t="shared" si="0"/>
        <v>0.056299999999999996</v>
      </c>
      <c r="D34" s="109">
        <f t="shared" si="2"/>
        <v>0.0639</v>
      </c>
      <c r="E34" s="113"/>
      <c r="F34" s="193" t="s">
        <v>99</v>
      </c>
      <c r="G34" s="198">
        <v>3.95</v>
      </c>
      <c r="H34" s="198">
        <v>4.05</v>
      </c>
      <c r="I34" s="198">
        <v>4.22</v>
      </c>
      <c r="J34" s="198">
        <v>4.28</v>
      </c>
      <c r="K34" s="197" t="s">
        <v>56</v>
      </c>
      <c r="L34" s="198">
        <v>4.49</v>
      </c>
      <c r="M34" s="198">
        <v>4.87</v>
      </c>
      <c r="N34" s="198">
        <v>3.27</v>
      </c>
      <c r="O34" s="198">
        <v>5.81</v>
      </c>
      <c r="P34" s="198">
        <v>4.54</v>
      </c>
      <c r="Q34" s="197" t="s">
        <v>56</v>
      </c>
      <c r="R34" s="201">
        <v>4.04</v>
      </c>
      <c r="S34" s="205">
        <v>4.07</v>
      </c>
    </row>
    <row r="35" spans="1:19" ht="14.25">
      <c r="A35" s="110">
        <v>2005</v>
      </c>
      <c r="B35" s="112">
        <f>'Treasury (WP)'!C38</f>
        <v>0.04645833333333333</v>
      </c>
      <c r="C35" s="109">
        <f t="shared" si="0"/>
        <v>0.0524</v>
      </c>
      <c r="D35" s="109">
        <f t="shared" si="2"/>
        <v>0.060599999999999994</v>
      </c>
      <c r="E35" s="111"/>
      <c r="F35" s="193" t="s">
        <v>98</v>
      </c>
      <c r="G35" s="198">
        <v>4.88</v>
      </c>
      <c r="H35" s="198">
        <v>5.08</v>
      </c>
      <c r="I35" s="198">
        <v>5.23</v>
      </c>
      <c r="J35" s="198">
        <v>4.93</v>
      </c>
      <c r="K35" s="197" t="s">
        <v>56</v>
      </c>
      <c r="L35" s="198">
        <v>5.13</v>
      </c>
      <c r="M35" s="198">
        <v>5.67</v>
      </c>
      <c r="N35" s="198">
        <v>3.82</v>
      </c>
      <c r="O35" s="198">
        <v>6.25</v>
      </c>
      <c r="P35" s="198">
        <v>5.63</v>
      </c>
      <c r="Q35" s="197" t="s">
        <v>56</v>
      </c>
      <c r="R35" s="201">
        <v>4.5</v>
      </c>
      <c r="S35" s="205">
        <v>5.11</v>
      </c>
    </row>
    <row r="36" spans="1:19" ht="14.25">
      <c r="A36" s="110">
        <v>2006</v>
      </c>
      <c r="B36" s="109">
        <f>K75/100</f>
        <v>0.049100000000000005</v>
      </c>
      <c r="C36" s="109">
        <f t="shared" si="0"/>
        <v>0.0559</v>
      </c>
      <c r="D36" s="109">
        <f t="shared" si="2"/>
        <v>0.06480000000000001</v>
      </c>
      <c r="F36" s="193" t="s">
        <v>97</v>
      </c>
      <c r="G36" s="198">
        <v>4.32</v>
      </c>
      <c r="H36" s="198">
        <v>4.63</v>
      </c>
      <c r="I36" s="198">
        <v>5.03</v>
      </c>
      <c r="J36" s="198">
        <v>5.07</v>
      </c>
      <c r="K36" s="197" t="s">
        <v>56</v>
      </c>
      <c r="L36" s="198">
        <v>5.51</v>
      </c>
      <c r="M36" s="198">
        <v>6.23</v>
      </c>
      <c r="N36" s="198">
        <v>3.98</v>
      </c>
      <c r="O36" s="198">
        <v>6.46</v>
      </c>
      <c r="P36" s="198">
        <v>5.63</v>
      </c>
      <c r="Q36" s="197" t="s">
        <v>56</v>
      </c>
      <c r="R36" s="201">
        <v>4.19</v>
      </c>
      <c r="S36" s="205">
        <v>4.22</v>
      </c>
    </row>
    <row r="37" spans="1:19" ht="14.25">
      <c r="A37" s="110">
        <v>2007</v>
      </c>
      <c r="B37" s="109">
        <f>K76/100</f>
        <v>0.0484</v>
      </c>
      <c r="C37" s="109">
        <f t="shared" si="0"/>
        <v>0.0556</v>
      </c>
      <c r="D37" s="109">
        <f t="shared" si="2"/>
        <v>0.06480000000000001</v>
      </c>
      <c r="F37" s="193" t="s">
        <v>96</v>
      </c>
      <c r="G37" s="198">
        <v>5.34</v>
      </c>
      <c r="H37" s="198">
        <v>5.47</v>
      </c>
      <c r="I37" s="198">
        <v>5.68</v>
      </c>
      <c r="J37" s="198">
        <v>5.64</v>
      </c>
      <c r="K37" s="197" t="s">
        <v>56</v>
      </c>
      <c r="L37" s="198">
        <v>6.18</v>
      </c>
      <c r="M37" s="198">
        <v>6.94</v>
      </c>
      <c r="N37" s="198">
        <v>4.51</v>
      </c>
      <c r="O37" s="198">
        <v>6.97</v>
      </c>
      <c r="P37" s="198">
        <v>6.31</v>
      </c>
      <c r="Q37" s="197" t="s">
        <v>56</v>
      </c>
      <c r="R37" s="201">
        <v>5.17</v>
      </c>
      <c r="S37" s="205">
        <v>5.66</v>
      </c>
    </row>
    <row r="38" spans="1:19" ht="14.25">
      <c r="A38" s="110">
        <v>2008</v>
      </c>
      <c r="B38" s="109">
        <f>K77/100</f>
        <v>0.042800000000000005</v>
      </c>
      <c r="C38" s="109">
        <f t="shared" si="0"/>
        <v>0.056299999999999996</v>
      </c>
      <c r="D38" s="109">
        <f t="shared" si="2"/>
        <v>0.0745</v>
      </c>
      <c r="F38" s="193" t="s">
        <v>95</v>
      </c>
      <c r="G38" s="198">
        <v>6.68</v>
      </c>
      <c r="H38" s="198">
        <v>6.85</v>
      </c>
      <c r="I38" s="198">
        <v>7.02</v>
      </c>
      <c r="J38" s="198">
        <v>6.67</v>
      </c>
      <c r="K38" s="197" t="s">
        <v>56</v>
      </c>
      <c r="L38" s="198">
        <v>7.03</v>
      </c>
      <c r="M38" s="198">
        <v>7.81</v>
      </c>
      <c r="N38" s="198">
        <v>5.81</v>
      </c>
      <c r="O38" s="198">
        <v>7.81</v>
      </c>
      <c r="P38" s="198">
        <v>7.96</v>
      </c>
      <c r="Q38" s="197" t="s">
        <v>56</v>
      </c>
      <c r="R38" s="201">
        <v>5.87</v>
      </c>
      <c r="S38" s="202">
        <v>8.21</v>
      </c>
    </row>
    <row r="39" spans="1:19" ht="14.25">
      <c r="A39" s="110">
        <v>2009</v>
      </c>
      <c r="B39" s="109">
        <f>K78/100</f>
        <v>0.0408</v>
      </c>
      <c r="C39" s="109">
        <f t="shared" si="0"/>
        <v>0.053099999999999994</v>
      </c>
      <c r="D39" s="109">
        <f>M78/100</f>
        <v>0.073</v>
      </c>
      <c r="F39" s="193" t="s">
        <v>94</v>
      </c>
      <c r="G39" s="198">
        <v>6.43</v>
      </c>
      <c r="H39" s="198">
        <v>6.53</v>
      </c>
      <c r="I39" s="198">
        <v>7.29</v>
      </c>
      <c r="J39" s="198">
        <v>7.35</v>
      </c>
      <c r="K39" s="197" t="s">
        <v>56</v>
      </c>
      <c r="L39" s="198">
        <v>8.04</v>
      </c>
      <c r="M39" s="198">
        <v>9.11</v>
      </c>
      <c r="N39" s="198">
        <v>6.51</v>
      </c>
      <c r="O39" s="198">
        <v>8.45</v>
      </c>
      <c r="P39" s="198">
        <v>7.91</v>
      </c>
      <c r="Q39" s="197" t="s">
        <v>56</v>
      </c>
      <c r="R39" s="201">
        <v>5.95</v>
      </c>
      <c r="S39" s="202">
        <v>7.17</v>
      </c>
    </row>
    <row r="40" spans="2:19" ht="14.25">
      <c r="B40" s="109"/>
      <c r="F40" s="193" t="s">
        <v>93</v>
      </c>
      <c r="G40" s="198">
        <v>4.35</v>
      </c>
      <c r="H40" s="198">
        <v>4.51</v>
      </c>
      <c r="I40" s="198">
        <v>5.66</v>
      </c>
      <c r="J40" s="198">
        <v>6.16</v>
      </c>
      <c r="K40" s="197" t="s">
        <v>56</v>
      </c>
      <c r="L40" s="198">
        <v>7.39</v>
      </c>
      <c r="M40" s="198">
        <v>8.56</v>
      </c>
      <c r="N40" s="198">
        <v>5.7</v>
      </c>
      <c r="O40" s="198">
        <v>7.74</v>
      </c>
      <c r="P40" s="198">
        <v>5.73</v>
      </c>
      <c r="Q40" s="197" t="s">
        <v>56</v>
      </c>
      <c r="R40" s="201">
        <v>4.88</v>
      </c>
      <c r="S40" s="202">
        <v>4.67</v>
      </c>
    </row>
    <row r="41" spans="6:19" ht="14.25">
      <c r="F41" s="193" t="s">
        <v>92</v>
      </c>
      <c r="G41" s="198">
        <v>4.07</v>
      </c>
      <c r="H41" s="198">
        <v>4.47</v>
      </c>
      <c r="I41" s="198">
        <v>5.72</v>
      </c>
      <c r="J41" s="198">
        <v>6.21</v>
      </c>
      <c r="K41" s="197" t="s">
        <v>56</v>
      </c>
      <c r="L41" s="198">
        <v>7.21</v>
      </c>
      <c r="M41" s="198">
        <v>8.16</v>
      </c>
      <c r="N41" s="198">
        <v>5.27</v>
      </c>
      <c r="O41" s="198">
        <v>7.6</v>
      </c>
      <c r="P41" s="198">
        <v>5.25</v>
      </c>
      <c r="Q41" s="197" t="s">
        <v>56</v>
      </c>
      <c r="R41" s="201">
        <v>4.5</v>
      </c>
      <c r="S41" s="202">
        <v>4.44</v>
      </c>
    </row>
    <row r="42" spans="6:19" ht="14.25">
      <c r="F42" s="193" t="s">
        <v>91</v>
      </c>
      <c r="G42" s="198">
        <v>7.04</v>
      </c>
      <c r="H42" s="201">
        <v>7.18</v>
      </c>
      <c r="I42" s="202">
        <v>6.96</v>
      </c>
      <c r="J42" s="198">
        <v>6.85</v>
      </c>
      <c r="K42" s="197" t="s">
        <v>56</v>
      </c>
      <c r="L42" s="198">
        <v>7.44</v>
      </c>
      <c r="M42" s="198">
        <v>8.24</v>
      </c>
      <c r="N42" s="198">
        <v>5.18</v>
      </c>
      <c r="O42" s="198">
        <v>7.96</v>
      </c>
      <c r="P42" s="198">
        <v>8.03</v>
      </c>
      <c r="Q42" s="197" t="s">
        <v>56</v>
      </c>
      <c r="R42" s="201">
        <v>6.45</v>
      </c>
      <c r="S42" s="202">
        <v>8.74</v>
      </c>
    </row>
    <row r="43" spans="6:19" ht="14.25">
      <c r="F43" s="193" t="s">
        <v>90</v>
      </c>
      <c r="G43" s="198">
        <v>7.89</v>
      </c>
      <c r="H43" s="201">
        <v>7.93</v>
      </c>
      <c r="I43" s="202">
        <v>7.84</v>
      </c>
      <c r="J43" s="198">
        <v>7.56</v>
      </c>
      <c r="K43" s="197" t="s">
        <v>56</v>
      </c>
      <c r="L43" s="198">
        <v>8.57</v>
      </c>
      <c r="M43" s="198">
        <v>9.5</v>
      </c>
      <c r="N43" s="198">
        <v>6.09</v>
      </c>
      <c r="O43" s="198">
        <v>8.92</v>
      </c>
      <c r="P43" s="198">
        <v>10.81</v>
      </c>
      <c r="Q43" s="197" t="s">
        <v>56</v>
      </c>
      <c r="R43" s="201">
        <v>7.83</v>
      </c>
      <c r="S43" s="202">
        <v>10.51</v>
      </c>
    </row>
    <row r="44" spans="6:19" ht="14.25">
      <c r="F44" s="193" t="s">
        <v>89</v>
      </c>
      <c r="G44" s="198">
        <v>5.84</v>
      </c>
      <c r="H44" s="201">
        <v>6.12</v>
      </c>
      <c r="I44" s="202">
        <v>7.5</v>
      </c>
      <c r="J44" s="198">
        <v>7.99</v>
      </c>
      <c r="K44" s="197" t="s">
        <v>56</v>
      </c>
      <c r="L44" s="198">
        <v>8.83</v>
      </c>
      <c r="M44" s="198">
        <v>10.61</v>
      </c>
      <c r="N44" s="198">
        <v>6.89</v>
      </c>
      <c r="O44" s="198">
        <v>9</v>
      </c>
      <c r="P44" s="198">
        <v>7.86</v>
      </c>
      <c r="Q44" s="197" t="s">
        <v>56</v>
      </c>
      <c r="R44" s="201">
        <v>6.25</v>
      </c>
      <c r="S44" s="203">
        <v>5.82</v>
      </c>
    </row>
    <row r="45" spans="6:19" ht="14.25">
      <c r="F45" s="193" t="s">
        <v>88</v>
      </c>
      <c r="G45" s="198">
        <v>4.99</v>
      </c>
      <c r="H45" s="201">
        <v>5.27</v>
      </c>
      <c r="I45" s="202">
        <v>6.77</v>
      </c>
      <c r="J45" s="198">
        <v>7.61</v>
      </c>
      <c r="K45" s="197" t="s">
        <v>56</v>
      </c>
      <c r="L45" s="198">
        <v>8.43</v>
      </c>
      <c r="M45" s="198">
        <v>9.75</v>
      </c>
      <c r="N45" s="198">
        <v>6.49</v>
      </c>
      <c r="O45" s="198">
        <v>9</v>
      </c>
      <c r="P45" s="198">
        <v>6.84</v>
      </c>
      <c r="Q45" s="197" t="s">
        <v>56</v>
      </c>
      <c r="R45" s="201">
        <v>5.5</v>
      </c>
      <c r="S45" s="202">
        <v>5.05</v>
      </c>
    </row>
    <row r="46" spans="6:19" ht="14.25">
      <c r="F46" s="193" t="s">
        <v>87</v>
      </c>
      <c r="G46" s="198">
        <v>5.27</v>
      </c>
      <c r="H46" s="201">
        <v>5.52</v>
      </c>
      <c r="I46" s="202">
        <v>6.68</v>
      </c>
      <c r="J46" s="198">
        <v>7.42</v>
      </c>
      <c r="K46" s="198">
        <v>7.75</v>
      </c>
      <c r="L46" s="198">
        <v>8.02</v>
      </c>
      <c r="M46" s="198">
        <v>8.97</v>
      </c>
      <c r="N46" s="198">
        <v>5.56</v>
      </c>
      <c r="O46" s="198">
        <v>9.02</v>
      </c>
      <c r="P46" s="198">
        <v>6.83</v>
      </c>
      <c r="Q46" s="197" t="s">
        <v>56</v>
      </c>
      <c r="R46" s="201">
        <v>5.46</v>
      </c>
      <c r="S46" s="203">
        <v>5.54</v>
      </c>
    </row>
    <row r="47" spans="6:19" ht="14.25">
      <c r="F47" s="193" t="s">
        <v>86</v>
      </c>
      <c r="G47" s="198">
        <v>7.22</v>
      </c>
      <c r="H47" s="201">
        <v>7.58</v>
      </c>
      <c r="I47" s="202">
        <v>8.29</v>
      </c>
      <c r="J47" s="198">
        <v>8.41</v>
      </c>
      <c r="K47" s="198">
        <v>8.49</v>
      </c>
      <c r="L47" s="198">
        <v>8.73</v>
      </c>
      <c r="M47" s="198">
        <v>9.49</v>
      </c>
      <c r="N47" s="198">
        <v>5.9</v>
      </c>
      <c r="O47" s="198">
        <v>9.56</v>
      </c>
      <c r="P47" s="198">
        <v>9.06</v>
      </c>
      <c r="Q47" s="197" t="s">
        <v>56</v>
      </c>
      <c r="R47" s="201">
        <v>7.46</v>
      </c>
      <c r="S47" s="202">
        <v>7.94</v>
      </c>
    </row>
    <row r="48" spans="6:19" ht="14.25">
      <c r="F48" s="193" t="s">
        <v>85</v>
      </c>
      <c r="G48" s="198">
        <v>10.05</v>
      </c>
      <c r="H48" s="201">
        <v>10.02</v>
      </c>
      <c r="I48" s="202">
        <v>9.7</v>
      </c>
      <c r="J48" s="198">
        <v>9.43</v>
      </c>
      <c r="K48" s="198">
        <v>9.28</v>
      </c>
      <c r="L48" s="198">
        <v>9.63</v>
      </c>
      <c r="M48" s="198">
        <v>10.69</v>
      </c>
      <c r="N48" s="198">
        <v>6.39</v>
      </c>
      <c r="O48" s="198">
        <v>10.78</v>
      </c>
      <c r="P48" s="198">
        <v>12.67</v>
      </c>
      <c r="Q48" s="197" t="s">
        <v>56</v>
      </c>
      <c r="R48" s="201">
        <v>10.29</v>
      </c>
      <c r="S48" s="202">
        <v>11.2</v>
      </c>
    </row>
    <row r="49" spans="6:19" ht="14.25">
      <c r="F49" s="193" t="s">
        <v>84</v>
      </c>
      <c r="G49" s="198">
        <v>11.51</v>
      </c>
      <c r="H49" s="201">
        <v>11.37</v>
      </c>
      <c r="I49" s="202">
        <v>11.51</v>
      </c>
      <c r="J49" s="198">
        <v>11.43</v>
      </c>
      <c r="K49" s="198">
        <v>11.27</v>
      </c>
      <c r="L49" s="198">
        <v>11.94</v>
      </c>
      <c r="M49" s="198">
        <v>13.67</v>
      </c>
      <c r="N49" s="198">
        <v>8.51</v>
      </c>
      <c r="O49" s="198">
        <v>12.66</v>
      </c>
      <c r="P49" s="198">
        <v>15.26</v>
      </c>
      <c r="Q49" s="197" t="s">
        <v>56</v>
      </c>
      <c r="R49" s="201">
        <v>11.77</v>
      </c>
      <c r="S49" s="202">
        <v>13.35</v>
      </c>
    </row>
    <row r="50" spans="6:19" ht="14.25">
      <c r="F50" s="193" t="s">
        <v>83</v>
      </c>
      <c r="G50" s="198">
        <v>14.03</v>
      </c>
      <c r="H50" s="201">
        <v>13.78</v>
      </c>
      <c r="I50" s="202">
        <v>14.46</v>
      </c>
      <c r="J50" s="198">
        <v>13.92</v>
      </c>
      <c r="K50" s="198">
        <v>13.45</v>
      </c>
      <c r="L50" s="198">
        <v>14.17</v>
      </c>
      <c r="M50" s="198">
        <v>16.04</v>
      </c>
      <c r="N50" s="198">
        <v>11.23</v>
      </c>
      <c r="O50" s="198">
        <v>14.7</v>
      </c>
      <c r="P50" s="198">
        <v>18.87</v>
      </c>
      <c r="Q50" s="197" t="s">
        <v>56</v>
      </c>
      <c r="R50" s="201">
        <v>13.42</v>
      </c>
      <c r="S50" s="202">
        <v>16.39</v>
      </c>
    </row>
    <row r="51" spans="6:19" ht="14.25">
      <c r="F51" s="193" t="s">
        <v>82</v>
      </c>
      <c r="G51" s="198">
        <v>10.69</v>
      </c>
      <c r="H51" s="201">
        <v>11.08</v>
      </c>
      <c r="I51" s="202">
        <v>12.93</v>
      </c>
      <c r="J51" s="198">
        <v>13.01</v>
      </c>
      <c r="K51" s="198">
        <v>12.76</v>
      </c>
      <c r="L51" s="198">
        <v>13.79</v>
      </c>
      <c r="M51" s="198">
        <v>16.11</v>
      </c>
      <c r="N51" s="198">
        <v>11.57</v>
      </c>
      <c r="O51" s="198">
        <v>15.14</v>
      </c>
      <c r="P51" s="198">
        <v>14.85</v>
      </c>
      <c r="Q51" s="197" t="s">
        <v>56</v>
      </c>
      <c r="R51" s="201">
        <v>11.01</v>
      </c>
      <c r="S51" s="202">
        <v>12.24</v>
      </c>
    </row>
    <row r="52" spans="6:19" ht="14.25">
      <c r="F52" s="193" t="s">
        <v>81</v>
      </c>
      <c r="G52" s="198">
        <v>8.63</v>
      </c>
      <c r="H52" s="201">
        <v>8.75</v>
      </c>
      <c r="I52" s="202">
        <v>10.45</v>
      </c>
      <c r="J52" s="198">
        <v>11.1</v>
      </c>
      <c r="K52" s="198">
        <v>11.18</v>
      </c>
      <c r="L52" s="198">
        <v>12.04</v>
      </c>
      <c r="M52" s="198">
        <v>13.55</v>
      </c>
      <c r="N52" s="198">
        <v>9.47</v>
      </c>
      <c r="O52" s="198">
        <v>12.57</v>
      </c>
      <c r="P52" s="198">
        <v>10.79</v>
      </c>
      <c r="Q52" s="197" t="s">
        <v>56</v>
      </c>
      <c r="R52" s="201">
        <v>8.5</v>
      </c>
      <c r="S52" s="203">
        <v>9.09</v>
      </c>
    </row>
    <row r="53" spans="6:19" ht="14.25">
      <c r="F53" s="193" t="s">
        <v>80</v>
      </c>
      <c r="G53" s="198">
        <v>9.53</v>
      </c>
      <c r="H53" s="201">
        <v>9.77</v>
      </c>
      <c r="I53" s="202">
        <v>11.92</v>
      </c>
      <c r="J53" s="198">
        <v>12.46</v>
      </c>
      <c r="K53" s="198">
        <v>12.41</v>
      </c>
      <c r="L53" s="198">
        <v>12.71</v>
      </c>
      <c r="M53" s="198">
        <v>14.19</v>
      </c>
      <c r="N53" s="198">
        <v>10.15</v>
      </c>
      <c r="O53" s="198">
        <v>12.38</v>
      </c>
      <c r="P53" s="198">
        <v>12.04</v>
      </c>
      <c r="Q53" s="197" t="s">
        <v>56</v>
      </c>
      <c r="R53" s="201">
        <v>8.8</v>
      </c>
      <c r="S53" s="203">
        <v>10.23</v>
      </c>
    </row>
    <row r="54" spans="6:19" ht="14.25">
      <c r="F54" s="193" t="s">
        <v>79</v>
      </c>
      <c r="G54" s="198">
        <v>7.47</v>
      </c>
      <c r="H54" s="198">
        <v>7.64</v>
      </c>
      <c r="I54" s="198">
        <v>9.64</v>
      </c>
      <c r="J54" s="198">
        <v>10.62</v>
      </c>
      <c r="K54" s="198">
        <v>10.79</v>
      </c>
      <c r="L54" s="198">
        <v>11.37</v>
      </c>
      <c r="M54" s="198">
        <v>12.72</v>
      </c>
      <c r="N54" s="198">
        <v>9.18</v>
      </c>
      <c r="O54" s="198">
        <v>11.55</v>
      </c>
      <c r="P54" s="198">
        <v>9.93</v>
      </c>
      <c r="Q54" s="197" t="s">
        <v>56</v>
      </c>
      <c r="R54" s="201">
        <v>7.69</v>
      </c>
      <c r="S54" s="203">
        <v>8.1</v>
      </c>
    </row>
    <row r="55" spans="6:19" ht="14.25">
      <c r="F55" s="193" t="s">
        <v>78</v>
      </c>
      <c r="G55" s="198">
        <v>5.98</v>
      </c>
      <c r="H55" s="198">
        <v>6.03</v>
      </c>
      <c r="I55" s="198">
        <v>7.06</v>
      </c>
      <c r="J55" s="198">
        <v>7.67</v>
      </c>
      <c r="K55" s="198">
        <v>7.78</v>
      </c>
      <c r="L55" s="198">
        <v>9.02</v>
      </c>
      <c r="M55" s="198">
        <v>10.39</v>
      </c>
      <c r="N55" s="198">
        <v>7.38</v>
      </c>
      <c r="O55" s="198">
        <v>10.17</v>
      </c>
      <c r="P55" s="198">
        <v>8.33</v>
      </c>
      <c r="Q55" s="197" t="s">
        <v>56</v>
      </c>
      <c r="R55" s="201">
        <v>6.32</v>
      </c>
      <c r="S55" s="202">
        <v>6.8</v>
      </c>
    </row>
    <row r="56" spans="6:19" ht="14.25">
      <c r="F56" s="193" t="s">
        <v>77</v>
      </c>
      <c r="G56" s="198">
        <v>5.82</v>
      </c>
      <c r="H56" s="198">
        <v>6.05</v>
      </c>
      <c r="I56" s="198">
        <v>7.68</v>
      </c>
      <c r="J56" s="198">
        <v>8.39</v>
      </c>
      <c r="K56" s="198">
        <v>8.59</v>
      </c>
      <c r="L56" s="198">
        <v>9.38</v>
      </c>
      <c r="M56" s="198">
        <v>10.58</v>
      </c>
      <c r="N56" s="198">
        <v>7.73</v>
      </c>
      <c r="O56" s="198">
        <v>9.31</v>
      </c>
      <c r="P56" s="198">
        <v>8.21</v>
      </c>
      <c r="Q56" s="197" t="s">
        <v>56</v>
      </c>
      <c r="R56" s="201">
        <v>5.66</v>
      </c>
      <c r="S56" s="205">
        <v>6.66</v>
      </c>
    </row>
    <row r="57" spans="6:19" ht="14.25">
      <c r="F57" s="193" t="s">
        <v>76</v>
      </c>
      <c r="G57" s="198">
        <v>6.69</v>
      </c>
      <c r="H57" s="198">
        <v>6.92</v>
      </c>
      <c r="I57" s="198">
        <v>8.26</v>
      </c>
      <c r="J57" s="198">
        <v>8.85</v>
      </c>
      <c r="K57" s="198">
        <v>8.96</v>
      </c>
      <c r="L57" s="198">
        <v>9.71</v>
      </c>
      <c r="M57" s="198">
        <v>10.83</v>
      </c>
      <c r="N57" s="198">
        <v>7.76</v>
      </c>
      <c r="O57" s="198">
        <v>9.19</v>
      </c>
      <c r="P57" s="198">
        <v>9.32</v>
      </c>
      <c r="Q57" s="197" t="s">
        <v>56</v>
      </c>
      <c r="R57" s="201">
        <v>6.2</v>
      </c>
      <c r="S57" s="205">
        <v>7.57</v>
      </c>
    </row>
    <row r="58" spans="6:19" ht="14.25">
      <c r="F58" s="193" t="s">
        <v>75</v>
      </c>
      <c r="G58" s="198">
        <v>8.12</v>
      </c>
      <c r="H58" s="198">
        <v>8.04</v>
      </c>
      <c r="I58" s="198">
        <v>8.55</v>
      </c>
      <c r="J58" s="198">
        <v>8.49</v>
      </c>
      <c r="K58" s="198">
        <v>8.45</v>
      </c>
      <c r="L58" s="198">
        <v>9.26</v>
      </c>
      <c r="M58" s="198">
        <v>10.18</v>
      </c>
      <c r="N58" s="198">
        <v>7.24</v>
      </c>
      <c r="O58" s="198">
        <v>10.13</v>
      </c>
      <c r="P58" s="198">
        <v>10.87</v>
      </c>
      <c r="Q58" s="197" t="s">
        <v>56</v>
      </c>
      <c r="R58" s="201">
        <v>6.93</v>
      </c>
      <c r="S58" s="205">
        <v>9.21</v>
      </c>
    </row>
    <row r="59" spans="6:19" ht="14.25">
      <c r="F59" s="193" t="s">
        <v>74</v>
      </c>
      <c r="G59" s="198">
        <v>7.51</v>
      </c>
      <c r="H59" s="198">
        <v>7.47</v>
      </c>
      <c r="I59" s="198">
        <v>8.26</v>
      </c>
      <c r="J59" s="198">
        <v>8.55</v>
      </c>
      <c r="K59" s="198">
        <v>8.61</v>
      </c>
      <c r="L59" s="198">
        <v>9.32</v>
      </c>
      <c r="M59" s="198">
        <v>10.36</v>
      </c>
      <c r="N59" s="198">
        <v>7.25</v>
      </c>
      <c r="O59" s="198">
        <v>10.05</v>
      </c>
      <c r="P59" s="198">
        <v>10.01</v>
      </c>
      <c r="Q59" s="197" t="s">
        <v>56</v>
      </c>
      <c r="R59" s="201">
        <v>6.98</v>
      </c>
      <c r="S59" s="205">
        <v>8.1</v>
      </c>
    </row>
    <row r="60" spans="6:19" ht="14.25">
      <c r="F60" s="193" t="s">
        <v>73</v>
      </c>
      <c r="G60" s="198">
        <v>5.42</v>
      </c>
      <c r="H60" s="198">
        <v>5.49</v>
      </c>
      <c r="I60" s="198">
        <v>6.82</v>
      </c>
      <c r="J60" s="198">
        <v>7.86</v>
      </c>
      <c r="K60" s="198">
        <v>8.14</v>
      </c>
      <c r="L60" s="198">
        <v>8.77</v>
      </c>
      <c r="M60" s="198">
        <v>9.8</v>
      </c>
      <c r="N60" s="198">
        <v>6.89</v>
      </c>
      <c r="O60" s="198">
        <v>9.32</v>
      </c>
      <c r="P60" s="198">
        <v>8.46</v>
      </c>
      <c r="Q60" s="197" t="s">
        <v>56</v>
      </c>
      <c r="R60" s="201">
        <v>5.45</v>
      </c>
      <c r="S60" s="205">
        <v>5.69</v>
      </c>
    </row>
    <row r="61" spans="6:19" ht="14.25">
      <c r="F61" s="193" t="s">
        <v>72</v>
      </c>
      <c r="G61" s="198">
        <v>3.45</v>
      </c>
      <c r="H61" s="198">
        <v>3.57</v>
      </c>
      <c r="I61" s="198">
        <v>5.3</v>
      </c>
      <c r="J61" s="198">
        <v>7.01</v>
      </c>
      <c r="K61" s="198">
        <v>7.67</v>
      </c>
      <c r="L61" s="198">
        <v>8.14</v>
      </c>
      <c r="M61" s="198">
        <v>8.98</v>
      </c>
      <c r="N61" s="198">
        <v>6.41</v>
      </c>
      <c r="O61" s="198">
        <v>8.24</v>
      </c>
      <c r="P61" s="198">
        <v>6.25</v>
      </c>
      <c r="Q61" s="197" t="s">
        <v>56</v>
      </c>
      <c r="R61" s="201">
        <v>3.25</v>
      </c>
      <c r="S61" s="205">
        <v>3.52</v>
      </c>
    </row>
    <row r="62" spans="6:19" ht="14.25">
      <c r="F62" s="193" t="s">
        <v>71</v>
      </c>
      <c r="G62" s="198">
        <v>3.02</v>
      </c>
      <c r="H62" s="198">
        <v>3.14</v>
      </c>
      <c r="I62" s="198">
        <v>4.44</v>
      </c>
      <c r="J62" s="198">
        <v>5.87</v>
      </c>
      <c r="K62" s="198">
        <v>6.59</v>
      </c>
      <c r="L62" s="198">
        <v>7.22</v>
      </c>
      <c r="M62" s="198">
        <v>7.93</v>
      </c>
      <c r="N62" s="198">
        <v>5.63</v>
      </c>
      <c r="O62" s="198">
        <v>7.2</v>
      </c>
      <c r="P62" s="198">
        <v>6</v>
      </c>
      <c r="Q62" s="197" t="s">
        <v>56</v>
      </c>
      <c r="R62" s="201">
        <v>3</v>
      </c>
      <c r="S62" s="205">
        <v>3.02</v>
      </c>
    </row>
    <row r="63" spans="6:19" ht="14.25">
      <c r="F63" s="193" t="s">
        <v>70</v>
      </c>
      <c r="G63" s="198">
        <v>4.29</v>
      </c>
      <c r="H63" s="198">
        <v>4.66</v>
      </c>
      <c r="I63" s="198">
        <v>6.27</v>
      </c>
      <c r="J63" s="198">
        <v>7.09</v>
      </c>
      <c r="K63" s="198">
        <v>7.37</v>
      </c>
      <c r="L63" s="198">
        <v>7.96</v>
      </c>
      <c r="M63" s="198">
        <v>8.62</v>
      </c>
      <c r="N63" s="198">
        <v>6.19</v>
      </c>
      <c r="O63" s="198">
        <v>7.49</v>
      </c>
      <c r="P63" s="198">
        <v>7.15</v>
      </c>
      <c r="Q63" s="197" t="s">
        <v>56</v>
      </c>
      <c r="R63" s="201">
        <v>3.6</v>
      </c>
      <c r="S63" s="205">
        <v>4.21</v>
      </c>
    </row>
    <row r="64" spans="6:19" ht="14.25">
      <c r="F64" s="193" t="s">
        <v>69</v>
      </c>
      <c r="G64" s="198">
        <v>5.51</v>
      </c>
      <c r="H64" s="198">
        <v>5.59</v>
      </c>
      <c r="I64" s="198">
        <v>6.25</v>
      </c>
      <c r="J64" s="198">
        <v>6.57</v>
      </c>
      <c r="K64" s="198">
        <v>6.88</v>
      </c>
      <c r="L64" s="198">
        <v>7.59</v>
      </c>
      <c r="M64" s="198">
        <v>8.2</v>
      </c>
      <c r="N64" s="198">
        <v>5.95</v>
      </c>
      <c r="O64" s="198">
        <v>7.87</v>
      </c>
      <c r="P64" s="198">
        <v>8.83</v>
      </c>
      <c r="Q64" s="197" t="s">
        <v>56</v>
      </c>
      <c r="R64" s="201">
        <v>5.21</v>
      </c>
      <c r="S64" s="205">
        <v>5.83</v>
      </c>
    </row>
    <row r="65" spans="6:19" ht="14.25">
      <c r="F65" s="193" t="s">
        <v>68</v>
      </c>
      <c r="G65" s="198">
        <v>5.02</v>
      </c>
      <c r="H65" s="198">
        <v>5.09</v>
      </c>
      <c r="I65" s="198">
        <v>5.99</v>
      </c>
      <c r="J65" s="198">
        <v>6.44</v>
      </c>
      <c r="K65" s="198">
        <v>6.71</v>
      </c>
      <c r="L65" s="198">
        <v>7.37</v>
      </c>
      <c r="M65" s="198">
        <v>8.05</v>
      </c>
      <c r="N65" s="198">
        <v>5.75</v>
      </c>
      <c r="O65" s="198">
        <v>7.8</v>
      </c>
      <c r="P65" s="198">
        <v>8.27</v>
      </c>
      <c r="Q65" s="197" t="s">
        <v>56</v>
      </c>
      <c r="R65" s="201">
        <v>5.02</v>
      </c>
      <c r="S65" s="205">
        <v>5.3</v>
      </c>
    </row>
    <row r="66" spans="6:19" ht="14.25">
      <c r="F66" s="193" t="s">
        <v>67</v>
      </c>
      <c r="G66" s="198">
        <v>5.07</v>
      </c>
      <c r="H66" s="198">
        <v>5.18</v>
      </c>
      <c r="I66" s="198">
        <v>6.1</v>
      </c>
      <c r="J66" s="198">
        <v>6.35</v>
      </c>
      <c r="K66" s="198">
        <v>6.61</v>
      </c>
      <c r="L66" s="198">
        <v>7.26</v>
      </c>
      <c r="M66" s="198">
        <v>7.86</v>
      </c>
      <c r="N66" s="198">
        <v>5.55</v>
      </c>
      <c r="O66" s="198">
        <v>7.71</v>
      </c>
      <c r="P66" s="198">
        <v>8.44</v>
      </c>
      <c r="Q66" s="197" t="s">
        <v>56</v>
      </c>
      <c r="R66" s="198">
        <v>5</v>
      </c>
      <c r="S66" s="198">
        <v>5.46</v>
      </c>
    </row>
    <row r="67" spans="6:19" ht="14.25">
      <c r="F67" s="193" t="s">
        <v>66</v>
      </c>
      <c r="G67" s="198">
        <v>4.81</v>
      </c>
      <c r="H67" s="198">
        <v>4.85</v>
      </c>
      <c r="I67" s="198">
        <v>5.14</v>
      </c>
      <c r="J67" s="198">
        <v>5.26</v>
      </c>
      <c r="K67" s="198">
        <v>5.58</v>
      </c>
      <c r="L67" s="198">
        <v>6.53</v>
      </c>
      <c r="M67" s="198">
        <v>7.22</v>
      </c>
      <c r="N67" s="198">
        <v>5.12</v>
      </c>
      <c r="O67" s="198">
        <v>7.07</v>
      </c>
      <c r="P67" s="198">
        <v>8.35</v>
      </c>
      <c r="Q67" s="197" t="s">
        <v>56</v>
      </c>
      <c r="R67" s="198">
        <v>4.92</v>
      </c>
      <c r="S67" s="198">
        <v>5.35</v>
      </c>
    </row>
    <row r="68" spans="6:19" ht="14.25">
      <c r="F68" s="193" t="s">
        <v>65</v>
      </c>
      <c r="G68" s="198">
        <v>4.66</v>
      </c>
      <c r="H68" s="198">
        <v>4.76</v>
      </c>
      <c r="I68" s="198">
        <v>5.49</v>
      </c>
      <c r="J68" s="198">
        <v>5.65</v>
      </c>
      <c r="K68" s="198">
        <v>5.87</v>
      </c>
      <c r="L68" s="198">
        <v>7.04</v>
      </c>
      <c r="M68" s="198">
        <v>7.87</v>
      </c>
      <c r="N68" s="198">
        <v>5.43</v>
      </c>
      <c r="O68" s="198">
        <v>7.04</v>
      </c>
      <c r="P68" s="198">
        <v>8</v>
      </c>
      <c r="Q68" s="197" t="s">
        <v>56</v>
      </c>
      <c r="R68" s="198">
        <v>4.62</v>
      </c>
      <c r="S68" s="198">
        <v>4.97</v>
      </c>
    </row>
    <row r="69" spans="6:19" ht="14.25">
      <c r="F69" s="193" t="s">
        <v>64</v>
      </c>
      <c r="G69" s="198">
        <v>5.85</v>
      </c>
      <c r="H69" s="198">
        <v>5.92</v>
      </c>
      <c r="I69" s="198">
        <v>6.22</v>
      </c>
      <c r="J69" s="198">
        <v>6.03</v>
      </c>
      <c r="K69" s="198">
        <v>5.94</v>
      </c>
      <c r="L69" s="198">
        <v>7.62</v>
      </c>
      <c r="M69" s="198">
        <v>8.36</v>
      </c>
      <c r="N69" s="198">
        <v>5.77</v>
      </c>
      <c r="O69" s="198">
        <v>7.52</v>
      </c>
      <c r="P69" s="198">
        <v>9.23</v>
      </c>
      <c r="Q69" s="197" t="s">
        <v>56</v>
      </c>
      <c r="R69" s="198">
        <v>5.73</v>
      </c>
      <c r="S69" s="198">
        <v>6.24</v>
      </c>
    </row>
    <row r="70" spans="6:19" ht="14.25">
      <c r="F70" s="193" t="s">
        <v>63</v>
      </c>
      <c r="G70" s="198">
        <v>3.44</v>
      </c>
      <c r="H70" s="198">
        <v>3.39</v>
      </c>
      <c r="I70" s="198">
        <v>4.09</v>
      </c>
      <c r="J70" s="198">
        <v>5.02</v>
      </c>
      <c r="K70" s="198">
        <v>5.49</v>
      </c>
      <c r="L70" s="198">
        <v>7.08</v>
      </c>
      <c r="M70" s="198">
        <v>7.95</v>
      </c>
      <c r="N70" s="198">
        <v>5.19</v>
      </c>
      <c r="O70" s="198">
        <v>7</v>
      </c>
      <c r="P70" s="198">
        <v>6.91</v>
      </c>
      <c r="Q70" s="197" t="s">
        <v>56</v>
      </c>
      <c r="R70" s="198">
        <v>3.4</v>
      </c>
      <c r="S70" s="198">
        <v>3.88</v>
      </c>
    </row>
    <row r="71" spans="6:19" ht="14.25">
      <c r="F71" s="193" t="s">
        <v>62</v>
      </c>
      <c r="G71" s="198">
        <v>1.62</v>
      </c>
      <c r="H71" s="198">
        <v>1.69</v>
      </c>
      <c r="I71" s="198">
        <v>3.1</v>
      </c>
      <c r="J71" s="198">
        <v>4.61</v>
      </c>
      <c r="K71" s="197">
        <v>5.43</v>
      </c>
      <c r="L71" s="198">
        <v>6.49</v>
      </c>
      <c r="M71" s="198">
        <v>7.8</v>
      </c>
      <c r="N71" s="198">
        <v>5.05</v>
      </c>
      <c r="O71" s="198">
        <v>6.43</v>
      </c>
      <c r="P71" s="198">
        <v>4.67</v>
      </c>
      <c r="Q71" s="197" t="s">
        <v>56</v>
      </c>
      <c r="R71" s="198">
        <v>1.17</v>
      </c>
      <c r="S71" s="198">
        <v>1.67</v>
      </c>
    </row>
    <row r="72" spans="6:19" ht="14.25">
      <c r="F72" s="193" t="s">
        <v>61</v>
      </c>
      <c r="G72" s="198">
        <v>1.01</v>
      </c>
      <c r="H72" s="198">
        <v>1.06</v>
      </c>
      <c r="I72" s="198">
        <v>2.1</v>
      </c>
      <c r="J72" s="198">
        <v>4.01</v>
      </c>
      <c r="K72" s="197" t="s">
        <v>56</v>
      </c>
      <c r="L72" s="198">
        <v>5.67</v>
      </c>
      <c r="M72" s="198">
        <v>6.77</v>
      </c>
      <c r="N72" s="198">
        <v>4.73</v>
      </c>
      <c r="O72" s="198">
        <v>5.8</v>
      </c>
      <c r="P72" s="198">
        <v>4.12</v>
      </c>
      <c r="Q72" s="198">
        <v>2.12</v>
      </c>
      <c r="R72" s="197" t="s">
        <v>56</v>
      </c>
      <c r="S72" s="198">
        <v>1.13</v>
      </c>
    </row>
    <row r="73" spans="6:19" ht="14.25">
      <c r="F73" s="193" t="s">
        <v>60</v>
      </c>
      <c r="G73" s="198">
        <v>1.38</v>
      </c>
      <c r="H73" s="198">
        <v>1.57</v>
      </c>
      <c r="I73" s="198">
        <v>2.78</v>
      </c>
      <c r="J73" s="198">
        <v>4.27</v>
      </c>
      <c r="K73" s="197" t="s">
        <v>56</v>
      </c>
      <c r="L73" s="198">
        <v>5.63</v>
      </c>
      <c r="M73" s="198">
        <v>6.39</v>
      </c>
      <c r="N73" s="198">
        <v>4.63</v>
      </c>
      <c r="O73" s="198">
        <v>5.77</v>
      </c>
      <c r="P73" s="198">
        <v>4.34</v>
      </c>
      <c r="Q73" s="198">
        <v>2.34</v>
      </c>
      <c r="R73" s="197" t="s">
        <v>56</v>
      </c>
      <c r="S73" s="198">
        <v>1.35</v>
      </c>
    </row>
    <row r="74" spans="6:19" ht="14.25">
      <c r="F74" s="193" t="s">
        <v>59</v>
      </c>
      <c r="G74" s="198">
        <v>3.16</v>
      </c>
      <c r="H74" s="198">
        <v>3.4</v>
      </c>
      <c r="I74" s="198">
        <v>3.93</v>
      </c>
      <c r="J74" s="198">
        <v>4.29</v>
      </c>
      <c r="K74" s="197" t="s">
        <v>56</v>
      </c>
      <c r="L74" s="198">
        <v>5.24</v>
      </c>
      <c r="M74" s="198">
        <v>6.06</v>
      </c>
      <c r="N74" s="198">
        <v>4.29</v>
      </c>
      <c r="O74" s="198">
        <v>5.94</v>
      </c>
      <c r="P74" s="198">
        <v>6.19</v>
      </c>
      <c r="Q74" s="198">
        <v>4.19</v>
      </c>
      <c r="R74" s="197" t="s">
        <v>56</v>
      </c>
      <c r="S74" s="198">
        <v>3.22</v>
      </c>
    </row>
    <row r="75" spans="6:19" ht="14.25">
      <c r="F75" s="193" t="s">
        <v>58</v>
      </c>
      <c r="G75" s="198">
        <v>4.73</v>
      </c>
      <c r="H75" s="198">
        <v>4.8</v>
      </c>
      <c r="I75" s="198">
        <v>4.77</v>
      </c>
      <c r="J75" s="198">
        <v>4.8</v>
      </c>
      <c r="K75" s="198">
        <v>4.91</v>
      </c>
      <c r="L75" s="198">
        <v>5.59</v>
      </c>
      <c r="M75" s="198">
        <v>6.48</v>
      </c>
      <c r="N75" s="198">
        <v>4.42</v>
      </c>
      <c r="O75" s="198">
        <v>6.63</v>
      </c>
      <c r="P75" s="198">
        <v>7.96</v>
      </c>
      <c r="Q75" s="198">
        <v>5.96</v>
      </c>
      <c r="R75" s="197" t="s">
        <v>56</v>
      </c>
      <c r="S75" s="198">
        <v>4.97</v>
      </c>
    </row>
    <row r="76" spans="6:19" ht="14.25">
      <c r="F76" s="193" t="s">
        <v>57</v>
      </c>
      <c r="G76" s="198">
        <v>4.41</v>
      </c>
      <c r="H76" s="198">
        <v>4.48</v>
      </c>
      <c r="I76" s="198">
        <v>4.35</v>
      </c>
      <c r="J76" s="198">
        <v>4.63</v>
      </c>
      <c r="K76" s="198">
        <v>4.84</v>
      </c>
      <c r="L76" s="198">
        <v>5.56</v>
      </c>
      <c r="M76" s="198">
        <v>6.48</v>
      </c>
      <c r="N76" s="198">
        <v>4.42</v>
      </c>
      <c r="O76" s="198">
        <v>6.41</v>
      </c>
      <c r="P76" s="198">
        <v>8.05</v>
      </c>
      <c r="Q76" s="198">
        <v>5.86</v>
      </c>
      <c r="R76" s="197" t="s">
        <v>56</v>
      </c>
      <c r="S76" s="198">
        <v>5.02</v>
      </c>
    </row>
    <row r="77" spans="6:19" ht="14.25">
      <c r="F77" s="193" t="s">
        <v>256</v>
      </c>
      <c r="G77" s="198">
        <v>1.48</v>
      </c>
      <c r="H77" s="198">
        <v>1.71</v>
      </c>
      <c r="I77" s="198">
        <v>2.24</v>
      </c>
      <c r="J77" s="198">
        <v>3.66</v>
      </c>
      <c r="K77" s="198">
        <v>4.28</v>
      </c>
      <c r="L77" s="198">
        <v>5.63</v>
      </c>
      <c r="M77" s="198">
        <v>7.45</v>
      </c>
      <c r="N77" s="198">
        <v>4.8</v>
      </c>
      <c r="O77" s="198">
        <v>6.05</v>
      </c>
      <c r="P77" s="198">
        <v>5.09</v>
      </c>
      <c r="Q77" s="198">
        <v>2.3899999999999997</v>
      </c>
      <c r="R77" s="197" t="s">
        <v>56</v>
      </c>
      <c r="S77" s="198">
        <v>1.92</v>
      </c>
    </row>
    <row r="78" spans="6:19" ht="14.25">
      <c r="F78" s="193" t="s">
        <v>257</v>
      </c>
      <c r="G78" s="206">
        <v>0.16</v>
      </c>
      <c r="H78" s="206">
        <v>0.29</v>
      </c>
      <c r="I78" s="198">
        <v>1.43</v>
      </c>
      <c r="J78" s="198">
        <v>3.26</v>
      </c>
      <c r="K78" s="198">
        <v>4.08</v>
      </c>
      <c r="L78" s="198">
        <v>5.31</v>
      </c>
      <c r="M78" s="198">
        <v>7.3</v>
      </c>
      <c r="N78" s="198">
        <v>4.64</v>
      </c>
      <c r="O78" s="198">
        <v>5.14</v>
      </c>
      <c r="P78" s="198">
        <v>3.25</v>
      </c>
      <c r="Q78" s="206">
        <v>0.5</v>
      </c>
      <c r="R78" s="197" t="s">
        <v>56</v>
      </c>
      <c r="S78" s="206">
        <v>0.16</v>
      </c>
    </row>
    <row r="79" spans="6:19" ht="14.25">
      <c r="F79" s="299" t="s">
        <v>258</v>
      </c>
      <c r="G79" s="299"/>
      <c r="H79" s="299"/>
      <c r="I79" s="299"/>
      <c r="J79" s="299"/>
      <c r="K79" s="299"/>
      <c r="L79" s="299"/>
      <c r="M79" s="299"/>
      <c r="N79" s="299"/>
      <c r="O79" s="299"/>
      <c r="P79" s="299"/>
      <c r="Q79" s="299"/>
      <c r="R79" s="299"/>
      <c r="S79" s="299"/>
    </row>
    <row r="80" spans="6:19" ht="14.25">
      <c r="F80" s="278" t="s">
        <v>55</v>
      </c>
      <c r="G80" s="278"/>
      <c r="H80" s="278"/>
      <c r="I80" s="278"/>
      <c r="J80" s="278"/>
      <c r="K80" s="278"/>
      <c r="L80" s="278"/>
      <c r="M80" s="278"/>
      <c r="N80" s="278"/>
      <c r="O80" s="278"/>
      <c r="P80" s="278"/>
      <c r="Q80" s="278"/>
      <c r="R80" s="278"/>
      <c r="S80" s="278"/>
    </row>
  </sheetData>
  <sheetProtection/>
  <mergeCells count="12">
    <mergeCell ref="F80:S80"/>
    <mergeCell ref="F3:F5"/>
    <mergeCell ref="G3:K3"/>
    <mergeCell ref="L3:M4"/>
    <mergeCell ref="N3:N5"/>
    <mergeCell ref="O3:O5"/>
    <mergeCell ref="P3:P5"/>
    <mergeCell ref="Q3:R4"/>
    <mergeCell ref="S3:S5"/>
    <mergeCell ref="G4:H4"/>
    <mergeCell ref="I4:K4"/>
    <mergeCell ref="F79:S79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62"/>
  <sheetViews>
    <sheetView zoomScale="80" zoomScaleNormal="80" zoomScaleSheetLayoutView="80" zoomScalePageLayoutView="0" workbookViewId="0" topLeftCell="A1">
      <selection activeCell="A1" sqref="A1"/>
    </sheetView>
  </sheetViews>
  <sheetFormatPr defaultColWidth="9.00390625" defaultRowHeight="14.25"/>
  <cols>
    <col min="1" max="16384" width="9.00390625" style="103" customWidth="1"/>
  </cols>
  <sheetData>
    <row r="1" spans="1:9" ht="15">
      <c r="A1" s="122" t="s">
        <v>162</v>
      </c>
      <c r="F1" s="160"/>
      <c r="G1" s="160"/>
      <c r="H1" s="160"/>
      <c r="I1" s="160"/>
    </row>
    <row r="2" spans="1:9" ht="14.25">
      <c r="A2" s="169" t="s">
        <v>161</v>
      </c>
      <c r="E2" s="120"/>
      <c r="F2" s="160"/>
      <c r="G2" s="160"/>
      <c r="H2" s="160"/>
      <c r="I2" s="160"/>
    </row>
    <row r="3" spans="1:9" ht="14.25">
      <c r="A3" s="161"/>
      <c r="E3" s="120"/>
      <c r="F3" s="160"/>
      <c r="G3" s="160"/>
      <c r="H3" s="160"/>
      <c r="I3" s="160"/>
    </row>
    <row r="4" spans="1:9" ht="14.25">
      <c r="A4" s="99" t="s">
        <v>9</v>
      </c>
      <c r="B4" s="99" t="s">
        <v>159</v>
      </c>
      <c r="C4" s="99" t="s">
        <v>134</v>
      </c>
      <c r="E4" s="120">
        <v>2001</v>
      </c>
      <c r="F4" s="160"/>
      <c r="G4" s="160"/>
      <c r="H4" s="160"/>
      <c r="I4" s="160"/>
    </row>
    <row r="5" spans="5:9" ht="14.25">
      <c r="E5" s="160"/>
      <c r="F5" s="120" t="s">
        <v>140</v>
      </c>
      <c r="G5" s="120" t="s">
        <v>160</v>
      </c>
      <c r="H5" s="120" t="s">
        <v>159</v>
      </c>
      <c r="I5" s="120" t="s">
        <v>134</v>
      </c>
    </row>
    <row r="6" spans="1:9" ht="14.25">
      <c r="A6" s="110">
        <v>1980</v>
      </c>
      <c r="B6" s="121">
        <v>0.1334</v>
      </c>
      <c r="C6" s="121">
        <v>0.1395</v>
      </c>
      <c r="E6" s="162" t="s">
        <v>158</v>
      </c>
      <c r="F6" s="119">
        <v>7.53</v>
      </c>
      <c r="G6" s="119">
        <v>7.73</v>
      </c>
      <c r="H6" s="119">
        <v>7.8</v>
      </c>
      <c r="I6" s="119">
        <v>7.99</v>
      </c>
    </row>
    <row r="7" spans="1:9" ht="14.25">
      <c r="A7" s="110">
        <v>1981</v>
      </c>
      <c r="B7" s="121">
        <v>0.1595</v>
      </c>
      <c r="C7" s="121">
        <v>0.166</v>
      </c>
      <c r="E7" s="162" t="s">
        <v>157</v>
      </c>
      <c r="F7" s="119">
        <v>7.46</v>
      </c>
      <c r="G7" s="119">
        <v>7.62</v>
      </c>
      <c r="H7" s="119">
        <v>7.74</v>
      </c>
      <c r="I7" s="119">
        <v>7.94</v>
      </c>
    </row>
    <row r="8" spans="1:9" ht="14.25">
      <c r="A8" s="110">
        <v>1982</v>
      </c>
      <c r="B8" s="121">
        <v>0.1586</v>
      </c>
      <c r="C8" s="121">
        <v>0.1645</v>
      </c>
      <c r="E8" s="162" t="s">
        <v>156</v>
      </c>
      <c r="F8" s="119">
        <v>7.31</v>
      </c>
      <c r="G8" s="119">
        <v>7.51</v>
      </c>
      <c r="H8" s="119">
        <v>7.68</v>
      </c>
      <c r="I8" s="119">
        <v>7.85</v>
      </c>
    </row>
    <row r="9" spans="1:9" ht="14.25">
      <c r="A9" s="110">
        <v>1983</v>
      </c>
      <c r="B9" s="121">
        <v>0.1366</v>
      </c>
      <c r="C9" s="121">
        <v>0.142</v>
      </c>
      <c r="E9" s="162" t="s">
        <v>155</v>
      </c>
      <c r="F9" s="119">
        <v>7.53</v>
      </c>
      <c r="G9" s="119">
        <v>7.72</v>
      </c>
      <c r="H9" s="119">
        <v>7.94</v>
      </c>
      <c r="I9" s="119">
        <v>8.06</v>
      </c>
    </row>
    <row r="10" spans="1:9" ht="14.25">
      <c r="A10" s="110">
        <v>1984</v>
      </c>
      <c r="B10" s="121">
        <v>0.1403</v>
      </c>
      <c r="C10" s="121">
        <v>0.1453</v>
      </c>
      <c r="E10" s="162" t="s">
        <v>154</v>
      </c>
      <c r="F10" s="119">
        <v>7.61</v>
      </c>
      <c r="G10" s="119">
        <v>7.79</v>
      </c>
      <c r="H10" s="119">
        <v>7.99</v>
      </c>
      <c r="I10" s="119">
        <v>8.11</v>
      </c>
    </row>
    <row r="11" spans="1:9" ht="14.25">
      <c r="A11" s="110">
        <v>1985</v>
      </c>
      <c r="B11" s="121">
        <v>0.1247</v>
      </c>
      <c r="C11" s="121">
        <v>0.1296</v>
      </c>
      <c r="E11" s="162" t="s">
        <v>153</v>
      </c>
      <c r="F11" s="119">
        <v>7.5</v>
      </c>
      <c r="G11" s="119">
        <v>7.62</v>
      </c>
      <c r="H11" s="119">
        <v>7.85</v>
      </c>
      <c r="I11" s="119">
        <v>8.02</v>
      </c>
    </row>
    <row r="12" spans="1:9" ht="14.25">
      <c r="A12" s="110">
        <v>1986</v>
      </c>
      <c r="B12" s="121">
        <v>0.0958</v>
      </c>
      <c r="C12" s="121">
        <v>0.1</v>
      </c>
      <c r="E12" s="162" t="s">
        <v>152</v>
      </c>
      <c r="F12" s="119">
        <v>7.46</v>
      </c>
      <c r="G12" s="119">
        <v>7.55</v>
      </c>
      <c r="H12" s="119">
        <v>7.78</v>
      </c>
      <c r="I12" s="119">
        <v>8.05</v>
      </c>
    </row>
    <row r="13" spans="1:9" ht="14.25">
      <c r="A13" s="110">
        <v>1987</v>
      </c>
      <c r="B13" s="121">
        <v>0.101</v>
      </c>
      <c r="C13" s="121">
        <v>0.1053</v>
      </c>
      <c r="E13" s="162" t="s">
        <v>151</v>
      </c>
      <c r="F13" s="119">
        <v>7.36</v>
      </c>
      <c r="G13" s="119">
        <v>7.39</v>
      </c>
      <c r="H13" s="119">
        <v>7.59</v>
      </c>
      <c r="I13" s="119">
        <v>7.95</v>
      </c>
    </row>
    <row r="14" spans="1:9" ht="14.25">
      <c r="A14" s="110">
        <v>1988</v>
      </c>
      <c r="B14" s="121">
        <v>0.1049</v>
      </c>
      <c r="C14" s="121">
        <v>0.11</v>
      </c>
      <c r="E14" s="162" t="s">
        <v>150</v>
      </c>
      <c r="F14" s="119">
        <v>7.52</v>
      </c>
      <c r="G14" s="119">
        <v>7.55</v>
      </c>
      <c r="H14" s="119">
        <v>7.75</v>
      </c>
      <c r="I14" s="119">
        <v>8.12</v>
      </c>
    </row>
    <row r="15" spans="1:9" ht="14.25">
      <c r="A15" s="110">
        <v>1989</v>
      </c>
      <c r="B15" s="121">
        <v>0.0977</v>
      </c>
      <c r="C15" s="121">
        <v>0.0997</v>
      </c>
      <c r="E15" s="162" t="s">
        <v>149</v>
      </c>
      <c r="F15" s="119">
        <v>7.45</v>
      </c>
      <c r="G15" s="119">
        <v>7.47</v>
      </c>
      <c r="H15" s="119">
        <v>7.63</v>
      </c>
      <c r="I15" s="119">
        <v>8.02</v>
      </c>
    </row>
    <row r="16" spans="1:9" ht="14.25">
      <c r="A16" s="110">
        <v>1990</v>
      </c>
      <c r="B16" s="121">
        <v>0.0986</v>
      </c>
      <c r="C16" s="121">
        <v>0.1006</v>
      </c>
      <c r="E16" s="162" t="s">
        <v>148</v>
      </c>
      <c r="F16" s="119">
        <v>7.45</v>
      </c>
      <c r="G16" s="119">
        <v>7.45</v>
      </c>
      <c r="H16" s="119">
        <v>7.57</v>
      </c>
      <c r="I16" s="119">
        <v>7.96</v>
      </c>
    </row>
    <row r="17" spans="1:9" ht="16.5">
      <c r="A17" s="110">
        <v>1991</v>
      </c>
      <c r="B17" s="121">
        <v>0.0936</v>
      </c>
      <c r="C17" s="121">
        <v>0.0955</v>
      </c>
      <c r="E17" s="162" t="s">
        <v>147</v>
      </c>
      <c r="F17" s="118">
        <v>7.53</v>
      </c>
      <c r="G17" s="118">
        <v>7.53</v>
      </c>
      <c r="H17" s="118">
        <v>7.83</v>
      </c>
      <c r="I17" s="118">
        <v>8.27</v>
      </c>
    </row>
    <row r="18" spans="1:9" ht="14.25">
      <c r="A18" s="110">
        <v>1992</v>
      </c>
      <c r="B18" s="121">
        <v>0.0869</v>
      </c>
      <c r="C18" s="121">
        <v>0.0886</v>
      </c>
      <c r="E18" s="163" t="s">
        <v>7</v>
      </c>
      <c r="F18" s="164">
        <v>7.475833333333334</v>
      </c>
      <c r="G18" s="164">
        <v>7.5775</v>
      </c>
      <c r="H18" s="164">
        <v>7.762499999999999</v>
      </c>
      <c r="I18" s="164">
        <v>8.028333333333332</v>
      </c>
    </row>
    <row r="19" spans="1:9" ht="14.25">
      <c r="A19" s="110">
        <v>1993</v>
      </c>
      <c r="B19" s="121">
        <v>0.0759</v>
      </c>
      <c r="C19" s="121">
        <v>0.0791</v>
      </c>
      <c r="E19" s="85"/>
      <c r="F19" s="85"/>
      <c r="G19" s="85"/>
      <c r="H19" s="85"/>
      <c r="I19" s="85"/>
    </row>
    <row r="20" spans="1:9" ht="14.25">
      <c r="A20" s="110">
        <v>1994</v>
      </c>
      <c r="B20" s="121">
        <v>0.0831</v>
      </c>
      <c r="C20" s="121">
        <v>0.0863</v>
      </c>
      <c r="E20" s="120">
        <v>2002</v>
      </c>
      <c r="F20" s="160"/>
      <c r="G20" s="160"/>
      <c r="H20" s="160"/>
      <c r="I20" s="160"/>
    </row>
    <row r="21" spans="1:9" ht="14.25">
      <c r="A21" s="110">
        <v>1995</v>
      </c>
      <c r="B21" s="121">
        <v>0.0789</v>
      </c>
      <c r="C21" s="121">
        <v>0.0829</v>
      </c>
      <c r="E21" s="160"/>
      <c r="F21" s="120" t="s">
        <v>140</v>
      </c>
      <c r="G21" s="120" t="s">
        <v>160</v>
      </c>
      <c r="H21" s="120" t="s">
        <v>159</v>
      </c>
      <c r="I21" s="120" t="s">
        <v>134</v>
      </c>
    </row>
    <row r="22" spans="1:9" ht="14.25">
      <c r="A22" s="110">
        <v>1996</v>
      </c>
      <c r="B22" s="121">
        <v>0.0775</v>
      </c>
      <c r="C22" s="121">
        <v>0.0817</v>
      </c>
      <c r="E22" s="162" t="s">
        <v>158</v>
      </c>
      <c r="F22" s="119"/>
      <c r="G22" s="119">
        <v>7.28</v>
      </c>
      <c r="H22" s="119">
        <v>7.66</v>
      </c>
      <c r="I22" s="119">
        <v>8.13</v>
      </c>
    </row>
    <row r="23" spans="1:9" ht="14.25">
      <c r="A23" s="110">
        <v>1997</v>
      </c>
      <c r="B23" s="121">
        <v>0.076</v>
      </c>
      <c r="C23" s="121">
        <v>0.0795</v>
      </c>
      <c r="E23" s="162" t="s">
        <v>157</v>
      </c>
      <c r="F23" s="119"/>
      <c r="G23" s="119">
        <v>7.14</v>
      </c>
      <c r="H23" s="119">
        <v>7.54</v>
      </c>
      <c r="I23" s="119">
        <v>8.18</v>
      </c>
    </row>
    <row r="24" spans="1:9" ht="14.25">
      <c r="A24" s="110">
        <v>1998</v>
      </c>
      <c r="B24" s="121">
        <v>0.0704</v>
      </c>
      <c r="C24" s="121">
        <v>0.0726</v>
      </c>
      <c r="E24" s="162" t="s">
        <v>156</v>
      </c>
      <c r="F24" s="119"/>
      <c r="G24" s="119">
        <v>7.42</v>
      </c>
      <c r="H24" s="119">
        <v>7.76</v>
      </c>
      <c r="I24" s="119">
        <v>8.32</v>
      </c>
    </row>
    <row r="25" spans="1:9" ht="14.25">
      <c r="A25" s="110">
        <v>1999</v>
      </c>
      <c r="B25" s="121">
        <v>0.0762</v>
      </c>
      <c r="C25" s="121">
        <v>0.0788</v>
      </c>
      <c r="E25" s="162" t="s">
        <v>155</v>
      </c>
      <c r="F25" s="119"/>
      <c r="G25" s="119">
        <v>7.38</v>
      </c>
      <c r="H25" s="119">
        <v>7.57</v>
      </c>
      <c r="I25" s="119">
        <v>8.26</v>
      </c>
    </row>
    <row r="26" spans="1:9" ht="14.25">
      <c r="A26" s="110">
        <v>2000</v>
      </c>
      <c r="B26" s="121">
        <v>0.0824</v>
      </c>
      <c r="C26" s="121">
        <v>0.0836</v>
      </c>
      <c r="E26" s="162" t="s">
        <v>154</v>
      </c>
      <c r="F26" s="119"/>
      <c r="G26" s="119">
        <v>4.43</v>
      </c>
      <c r="H26" s="119">
        <v>7.52</v>
      </c>
      <c r="I26" s="119">
        <v>8.33</v>
      </c>
    </row>
    <row r="27" spans="1:9" ht="14.25">
      <c r="A27" s="110">
        <v>2001</v>
      </c>
      <c r="B27" s="165">
        <f>H18/100</f>
        <v>0.077625</v>
      </c>
      <c r="C27" s="165">
        <f>I18/100</f>
        <v>0.08028333333333332</v>
      </c>
      <c r="E27" s="162" t="s">
        <v>153</v>
      </c>
      <c r="F27" s="119"/>
      <c r="G27" s="119">
        <v>7.33</v>
      </c>
      <c r="H27" s="119">
        <v>7.42</v>
      </c>
      <c r="I27" s="119">
        <v>8.26</v>
      </c>
    </row>
    <row r="28" spans="1:9" ht="14.25">
      <c r="A28" s="110">
        <v>2002</v>
      </c>
      <c r="B28" s="165">
        <f>H34/100</f>
        <v>0.073725</v>
      </c>
      <c r="C28" s="165">
        <f>I34/100</f>
        <v>0.08023333333333334</v>
      </c>
      <c r="E28" s="162" t="s">
        <v>152</v>
      </c>
      <c r="F28" s="119"/>
      <c r="G28" s="119">
        <v>7.22</v>
      </c>
      <c r="H28" s="119">
        <v>7.31</v>
      </c>
      <c r="I28" s="119">
        <v>8.07</v>
      </c>
    </row>
    <row r="29" spans="1:9" ht="14.25">
      <c r="A29" s="110">
        <v>2003</v>
      </c>
      <c r="B29" s="165">
        <f>H50/100</f>
        <v>0.06580833333333334</v>
      </c>
      <c r="C29" s="165">
        <f>I50/100</f>
        <v>0.068425</v>
      </c>
      <c r="E29" s="162" t="s">
        <v>151</v>
      </c>
      <c r="F29" s="119"/>
      <c r="G29" s="119">
        <v>7.1</v>
      </c>
      <c r="H29" s="119">
        <v>7.17</v>
      </c>
      <c r="I29" s="119">
        <v>7.74</v>
      </c>
    </row>
    <row r="30" spans="1:9" ht="14.25">
      <c r="A30" s="110">
        <v>2004</v>
      </c>
      <c r="B30" s="165">
        <f>H66/100</f>
        <v>0.061600833333333334</v>
      </c>
      <c r="C30" s="165">
        <f>I66/100</f>
        <v>0.06394999999999999</v>
      </c>
      <c r="E30" s="162" t="s">
        <v>150</v>
      </c>
      <c r="F30" s="119"/>
      <c r="G30" s="119">
        <v>6.98</v>
      </c>
      <c r="H30" s="119">
        <v>7.08</v>
      </c>
      <c r="I30" s="119">
        <v>7.62</v>
      </c>
    </row>
    <row r="31" spans="1:9" ht="14.25">
      <c r="A31" s="110">
        <v>2005</v>
      </c>
      <c r="B31" s="165">
        <f>H82/100</f>
        <v>0.05649166666666666</v>
      </c>
      <c r="C31" s="165">
        <f>I82/100</f>
        <v>0.05925</v>
      </c>
      <c r="E31" s="162" t="s">
        <v>149</v>
      </c>
      <c r="F31" s="119"/>
      <c r="G31" s="119">
        <v>7.07</v>
      </c>
      <c r="H31" s="119">
        <v>7.23</v>
      </c>
      <c r="I31" s="119">
        <v>8</v>
      </c>
    </row>
    <row r="32" spans="1:9" ht="14.25">
      <c r="A32" s="110">
        <v>2006</v>
      </c>
      <c r="B32" s="165">
        <f>H98/100</f>
        <v>0.060683333333333325</v>
      </c>
      <c r="C32" s="165">
        <f>I98/100</f>
        <v>0.06316666666666666</v>
      </c>
      <c r="E32" s="162" t="s">
        <v>148</v>
      </c>
      <c r="F32" s="119"/>
      <c r="G32" s="119">
        <v>7.03</v>
      </c>
      <c r="H32" s="119">
        <v>7.14</v>
      </c>
      <c r="I32" s="119">
        <v>7.76</v>
      </c>
    </row>
    <row r="33" spans="1:9" ht="16.5">
      <c r="A33" s="110">
        <v>2007</v>
      </c>
      <c r="B33" s="165">
        <f>H114/100</f>
        <v>0.060733333333333334</v>
      </c>
      <c r="C33" s="165">
        <f>I114/100</f>
        <v>0.06330000000000001</v>
      </c>
      <c r="E33" s="162" t="s">
        <v>147</v>
      </c>
      <c r="F33" s="118"/>
      <c r="G33" s="118">
        <v>6.94</v>
      </c>
      <c r="H33" s="118">
        <v>7.07</v>
      </c>
      <c r="I33" s="118">
        <v>7.61</v>
      </c>
    </row>
    <row r="34" spans="1:9" ht="14.25">
      <c r="A34" s="110">
        <v>2008</v>
      </c>
      <c r="B34" s="165">
        <f>H130/100</f>
        <v>0.06528333333333333</v>
      </c>
      <c r="C34" s="165">
        <f>I130/100</f>
        <v>0.07245833333333333</v>
      </c>
      <c r="E34" s="163" t="s">
        <v>7</v>
      </c>
      <c r="F34" s="164"/>
      <c r="G34" s="164">
        <v>6.9433333333333325</v>
      </c>
      <c r="H34" s="164">
        <v>7.3725</v>
      </c>
      <c r="I34" s="164">
        <v>8.023333333333333</v>
      </c>
    </row>
    <row r="35" spans="1:9" ht="14.25">
      <c r="A35" s="110">
        <v>2009</v>
      </c>
      <c r="B35" s="165">
        <f>H146/100</f>
        <v>0.0603673650271512</v>
      </c>
      <c r="C35" s="165">
        <f>I146/100</f>
        <v>0.07055173167293233</v>
      </c>
      <c r="E35" s="85"/>
      <c r="F35" s="85"/>
      <c r="G35" s="85"/>
      <c r="H35" s="85"/>
      <c r="I35" s="85"/>
    </row>
    <row r="36" spans="1:9" ht="14.25">
      <c r="A36" s="207" t="s">
        <v>247</v>
      </c>
      <c r="B36" s="165">
        <f>AVERAGE(H150:H155)/100</f>
        <v>0.05714181286549706</v>
      </c>
      <c r="C36" s="165">
        <f>AVERAGE(I150:I155)/100</f>
        <v>0.061624812030075186</v>
      </c>
      <c r="E36" s="120">
        <v>2003</v>
      </c>
      <c r="F36" s="160"/>
      <c r="G36" s="160"/>
      <c r="H36" s="160"/>
      <c r="I36" s="160"/>
    </row>
    <row r="37" spans="1:9" ht="14.25">
      <c r="A37" s="207"/>
      <c r="B37" s="165"/>
      <c r="C37" s="165"/>
      <c r="E37" s="160"/>
      <c r="F37" s="120" t="s">
        <v>140</v>
      </c>
      <c r="G37" s="120" t="s">
        <v>160</v>
      </c>
      <c r="H37" s="120" t="s">
        <v>159</v>
      </c>
      <c r="I37" s="120" t="s">
        <v>134</v>
      </c>
    </row>
    <row r="38" spans="1:9" ht="14.25">
      <c r="A38" s="207"/>
      <c r="B38" s="165"/>
      <c r="C38" s="165"/>
      <c r="E38" s="162" t="s">
        <v>158</v>
      </c>
      <c r="F38" s="119"/>
      <c r="G38" s="119">
        <v>6.87</v>
      </c>
      <c r="H38" s="119">
        <v>7.06</v>
      </c>
      <c r="I38" s="119">
        <v>7.47</v>
      </c>
    </row>
    <row r="39" spans="5:9" ht="14.25">
      <c r="E39" s="162" t="s">
        <v>157</v>
      </c>
      <c r="F39" s="119"/>
      <c r="G39" s="119">
        <v>6.66</v>
      </c>
      <c r="H39" s="119">
        <v>6.93</v>
      </c>
      <c r="I39" s="119">
        <v>7.17</v>
      </c>
    </row>
    <row r="40" spans="5:9" ht="14.25">
      <c r="E40" s="162" t="s">
        <v>156</v>
      </c>
      <c r="F40" s="119"/>
      <c r="G40" s="119">
        <v>6.56</v>
      </c>
      <c r="H40" s="119">
        <v>6.79</v>
      </c>
      <c r="I40" s="119">
        <v>7.05</v>
      </c>
    </row>
    <row r="41" spans="5:9" ht="14.25">
      <c r="E41" s="162" t="s">
        <v>155</v>
      </c>
      <c r="F41" s="119"/>
      <c r="G41" s="119">
        <v>6.47</v>
      </c>
      <c r="H41" s="119">
        <v>6.64</v>
      </c>
      <c r="I41" s="119">
        <v>6.94</v>
      </c>
    </row>
    <row r="42" spans="5:9" ht="14.25">
      <c r="E42" s="162" t="s">
        <v>154</v>
      </c>
      <c r="F42" s="119"/>
      <c r="G42" s="119">
        <v>6.2</v>
      </c>
      <c r="H42" s="119">
        <v>6.36</v>
      </c>
      <c r="I42" s="119">
        <v>6.47</v>
      </c>
    </row>
    <row r="43" spans="5:9" ht="14.25">
      <c r="E43" s="162" t="s">
        <v>153</v>
      </c>
      <c r="F43" s="119"/>
      <c r="G43" s="119">
        <v>6.12</v>
      </c>
      <c r="H43" s="119">
        <v>6.21</v>
      </c>
      <c r="I43" s="119">
        <v>6.3</v>
      </c>
    </row>
    <row r="44" spans="5:9" ht="14.25">
      <c r="E44" s="162" t="s">
        <v>152</v>
      </c>
      <c r="F44" s="119"/>
      <c r="G44" s="119">
        <v>6.37</v>
      </c>
      <c r="H44" s="119">
        <v>6.57</v>
      </c>
      <c r="I44" s="119">
        <v>6.67</v>
      </c>
    </row>
    <row r="45" spans="5:9" ht="14.25">
      <c r="E45" s="162" t="s">
        <v>151</v>
      </c>
      <c r="F45" s="119"/>
      <c r="G45" s="119">
        <v>6.48</v>
      </c>
      <c r="H45" s="119">
        <v>6.78</v>
      </c>
      <c r="I45" s="119">
        <v>7.08</v>
      </c>
    </row>
    <row r="46" spans="5:9" ht="14.25">
      <c r="E46" s="162" t="s">
        <v>150</v>
      </c>
      <c r="F46" s="119"/>
      <c r="G46" s="119">
        <v>6.3</v>
      </c>
      <c r="H46" s="119">
        <v>6.56</v>
      </c>
      <c r="I46" s="119">
        <v>6.87</v>
      </c>
    </row>
    <row r="47" spans="5:9" ht="14.25">
      <c r="E47" s="162" t="s">
        <v>149</v>
      </c>
      <c r="F47" s="119"/>
      <c r="G47" s="119">
        <v>6.28</v>
      </c>
      <c r="H47" s="119">
        <v>6.43</v>
      </c>
      <c r="I47" s="119">
        <v>6.79</v>
      </c>
    </row>
    <row r="48" spans="5:9" ht="14.25">
      <c r="E48" s="162" t="s">
        <v>148</v>
      </c>
      <c r="F48" s="119"/>
      <c r="G48" s="119">
        <v>6.26</v>
      </c>
      <c r="H48" s="119">
        <v>6.37</v>
      </c>
      <c r="I48" s="119">
        <v>6.69</v>
      </c>
    </row>
    <row r="49" spans="5:9" ht="16.5">
      <c r="E49" s="162" t="s">
        <v>147</v>
      </c>
      <c r="F49" s="118"/>
      <c r="G49" s="118">
        <v>6.18</v>
      </c>
      <c r="H49" s="118">
        <v>6.27</v>
      </c>
      <c r="I49" s="118">
        <v>6.61</v>
      </c>
    </row>
    <row r="50" spans="5:9" ht="14.25">
      <c r="E50" s="163" t="s">
        <v>7</v>
      </c>
      <c r="F50" s="160"/>
      <c r="G50" s="164">
        <v>6.395833333333333</v>
      </c>
      <c r="H50" s="164">
        <v>6.580833333333334</v>
      </c>
      <c r="I50" s="164">
        <v>6.8425</v>
      </c>
    </row>
    <row r="51" spans="5:9" ht="14.25">
      <c r="E51" s="85"/>
      <c r="F51" s="85"/>
      <c r="G51" s="85"/>
      <c r="H51" s="85"/>
      <c r="I51" s="85"/>
    </row>
    <row r="52" spans="5:9" ht="14.25">
      <c r="E52" s="120">
        <v>2004</v>
      </c>
      <c r="F52" s="160"/>
      <c r="G52" s="160"/>
      <c r="H52" s="160"/>
      <c r="I52" s="160"/>
    </row>
    <row r="53" spans="5:9" ht="14.25">
      <c r="E53" s="160"/>
      <c r="F53" s="120" t="s">
        <v>140</v>
      </c>
      <c r="G53" s="120" t="s">
        <v>160</v>
      </c>
      <c r="H53" s="120" t="s">
        <v>159</v>
      </c>
      <c r="I53" s="120" t="s">
        <v>134</v>
      </c>
    </row>
    <row r="54" spans="5:9" ht="14.25">
      <c r="E54" s="162" t="s">
        <v>158</v>
      </c>
      <c r="F54" s="119"/>
      <c r="G54" s="119">
        <v>6.06</v>
      </c>
      <c r="H54" s="119">
        <v>6.15</v>
      </c>
      <c r="I54" s="119">
        <v>6.47</v>
      </c>
    </row>
    <row r="55" spans="5:9" ht="14.25">
      <c r="E55" s="162" t="s">
        <v>157</v>
      </c>
      <c r="F55" s="119"/>
      <c r="G55" s="119">
        <v>6.1</v>
      </c>
      <c r="H55" s="119">
        <v>6.15</v>
      </c>
      <c r="I55" s="119">
        <v>6.28</v>
      </c>
    </row>
    <row r="56" spans="5:9" ht="14.25">
      <c r="E56" s="162" t="s">
        <v>156</v>
      </c>
      <c r="F56" s="119"/>
      <c r="G56" s="119">
        <v>5.93</v>
      </c>
      <c r="H56" s="119">
        <v>5.97</v>
      </c>
      <c r="I56" s="119">
        <v>6.12</v>
      </c>
    </row>
    <row r="57" spans="5:9" ht="14.25">
      <c r="E57" s="162" t="s">
        <v>155</v>
      </c>
      <c r="F57" s="119"/>
      <c r="G57" s="119">
        <v>6.33</v>
      </c>
      <c r="H57" s="119">
        <v>6.35</v>
      </c>
      <c r="I57" s="119">
        <v>6.46</v>
      </c>
    </row>
    <row r="58" spans="5:9" ht="14.25">
      <c r="E58" s="162" t="s">
        <v>154</v>
      </c>
      <c r="F58" s="119"/>
      <c r="G58" s="119">
        <v>6.66</v>
      </c>
      <c r="H58" s="119">
        <v>6.621</v>
      </c>
      <c r="I58" s="119">
        <v>6.75</v>
      </c>
    </row>
    <row r="59" spans="5:9" ht="14.25">
      <c r="E59" s="162" t="s">
        <v>153</v>
      </c>
      <c r="F59" s="119"/>
      <c r="G59" s="119">
        <v>6.3</v>
      </c>
      <c r="H59" s="119">
        <v>6.46</v>
      </c>
      <c r="I59" s="119">
        <v>6.84</v>
      </c>
    </row>
    <row r="60" spans="5:9" ht="14.25">
      <c r="E60" s="162" t="s">
        <v>152</v>
      </c>
      <c r="F60" s="119"/>
      <c r="G60" s="119">
        <v>6.09</v>
      </c>
      <c r="H60" s="119">
        <v>6.27</v>
      </c>
      <c r="I60" s="119">
        <v>6.67</v>
      </c>
    </row>
    <row r="61" spans="5:9" ht="14.25">
      <c r="E61" s="162" t="s">
        <v>151</v>
      </c>
      <c r="F61" s="119"/>
      <c r="G61" s="119">
        <v>5.95</v>
      </c>
      <c r="H61" s="119">
        <v>6.14</v>
      </c>
      <c r="I61" s="119">
        <v>6.45</v>
      </c>
    </row>
    <row r="62" spans="5:9" ht="14.25">
      <c r="E62" s="162" t="s">
        <v>150</v>
      </c>
      <c r="F62" s="119"/>
      <c r="G62" s="119">
        <v>5.79</v>
      </c>
      <c r="H62" s="119">
        <v>5.98</v>
      </c>
      <c r="I62" s="119">
        <v>6.27</v>
      </c>
    </row>
    <row r="63" spans="5:9" ht="14.25">
      <c r="E63" s="162" t="s">
        <v>149</v>
      </c>
      <c r="F63" s="119"/>
      <c r="G63" s="119">
        <v>5.74</v>
      </c>
      <c r="H63" s="119">
        <v>5.94</v>
      </c>
      <c r="I63" s="119">
        <v>6.17</v>
      </c>
    </row>
    <row r="64" spans="5:9" ht="14.25">
      <c r="E64" s="162" t="s">
        <v>148</v>
      </c>
      <c r="F64" s="119"/>
      <c r="G64" s="119">
        <v>5.79</v>
      </c>
      <c r="H64" s="119">
        <v>5.97</v>
      </c>
      <c r="I64" s="119">
        <v>6.16</v>
      </c>
    </row>
    <row r="65" spans="5:9" ht="16.5">
      <c r="E65" s="162" t="s">
        <v>147</v>
      </c>
      <c r="F65" s="118"/>
      <c r="G65" s="118">
        <v>5.78</v>
      </c>
      <c r="H65" s="118">
        <v>5.92</v>
      </c>
      <c r="I65" s="118">
        <v>6.1</v>
      </c>
    </row>
    <row r="66" spans="5:9" ht="14.25">
      <c r="E66" s="163" t="s">
        <v>7</v>
      </c>
      <c r="F66" s="160"/>
      <c r="G66" s="164">
        <v>6.043333333333334</v>
      </c>
      <c r="H66" s="164">
        <v>6.160083333333334</v>
      </c>
      <c r="I66" s="164">
        <v>6.395</v>
      </c>
    </row>
    <row r="67" spans="5:9" ht="14.25">
      <c r="E67" s="85"/>
      <c r="F67" s="85"/>
      <c r="G67" s="85"/>
      <c r="H67" s="85"/>
      <c r="I67" s="85"/>
    </row>
    <row r="68" spans="5:9" ht="14.25">
      <c r="E68" s="120">
        <v>2005</v>
      </c>
      <c r="F68" s="160"/>
      <c r="G68" s="160"/>
      <c r="H68" s="160"/>
      <c r="I68" s="160"/>
    </row>
    <row r="69" spans="5:9" ht="14.25">
      <c r="E69" s="160"/>
      <c r="F69" s="120" t="s">
        <v>140</v>
      </c>
      <c r="G69" s="120" t="s">
        <v>160</v>
      </c>
      <c r="H69" s="120" t="s">
        <v>159</v>
      </c>
      <c r="I69" s="120" t="s">
        <v>134</v>
      </c>
    </row>
    <row r="70" spans="5:9" ht="14.25">
      <c r="E70" s="162" t="s">
        <v>158</v>
      </c>
      <c r="F70" s="119"/>
      <c r="G70" s="119">
        <v>5.68</v>
      </c>
      <c r="H70" s="119">
        <v>5.78</v>
      </c>
      <c r="I70" s="119">
        <v>5.95</v>
      </c>
    </row>
    <row r="71" spans="5:9" ht="14.25">
      <c r="E71" s="162" t="s">
        <v>157</v>
      </c>
      <c r="F71" s="119"/>
      <c r="G71" s="119">
        <v>5.55</v>
      </c>
      <c r="H71" s="119">
        <v>5.61</v>
      </c>
      <c r="I71" s="119">
        <v>5.76</v>
      </c>
    </row>
    <row r="72" spans="5:9" ht="14.25">
      <c r="E72" s="162" t="s">
        <v>156</v>
      </c>
      <c r="F72" s="119"/>
      <c r="G72" s="119">
        <v>5.76</v>
      </c>
      <c r="H72" s="119">
        <v>5.83</v>
      </c>
      <c r="I72" s="119">
        <v>6.01</v>
      </c>
    </row>
    <row r="73" spans="5:9" ht="14.25">
      <c r="E73" s="162" t="s">
        <v>155</v>
      </c>
      <c r="F73" s="119"/>
      <c r="G73" s="119">
        <v>5.56</v>
      </c>
      <c r="H73" s="119">
        <v>5.64</v>
      </c>
      <c r="I73" s="119">
        <v>5.95</v>
      </c>
    </row>
    <row r="74" spans="5:9" ht="14.25">
      <c r="E74" s="162" t="s">
        <v>154</v>
      </c>
      <c r="F74" s="119"/>
      <c r="G74" s="119">
        <v>5.39</v>
      </c>
      <c r="H74" s="119">
        <v>5.53</v>
      </c>
      <c r="I74" s="119">
        <v>5.88</v>
      </c>
    </row>
    <row r="75" spans="5:9" ht="14.25">
      <c r="E75" s="162" t="s">
        <v>153</v>
      </c>
      <c r="F75" s="119"/>
      <c r="G75" s="119">
        <v>5.05</v>
      </c>
      <c r="H75" s="119">
        <v>5.4</v>
      </c>
      <c r="I75" s="119">
        <v>5.7</v>
      </c>
    </row>
    <row r="76" spans="5:9" ht="14.25">
      <c r="E76" s="162" t="s">
        <v>152</v>
      </c>
      <c r="F76" s="119"/>
      <c r="G76" s="119">
        <v>5.18</v>
      </c>
      <c r="H76" s="119">
        <v>5.51</v>
      </c>
      <c r="I76" s="119">
        <v>5.81</v>
      </c>
    </row>
    <row r="77" spans="5:9" ht="14.25">
      <c r="E77" s="162" t="s">
        <v>151</v>
      </c>
      <c r="F77" s="119"/>
      <c r="G77" s="119">
        <v>5.23</v>
      </c>
      <c r="H77" s="119">
        <v>5.5</v>
      </c>
      <c r="I77" s="119">
        <v>5.8</v>
      </c>
    </row>
    <row r="78" spans="5:9" ht="14.25">
      <c r="E78" s="162" t="s">
        <v>150</v>
      </c>
      <c r="F78" s="119"/>
      <c r="G78" s="119">
        <v>5.27</v>
      </c>
      <c r="H78" s="119">
        <v>5.52</v>
      </c>
      <c r="I78" s="119">
        <v>5.83</v>
      </c>
    </row>
    <row r="79" spans="5:9" ht="14.25">
      <c r="E79" s="162" t="s">
        <v>149</v>
      </c>
      <c r="F79" s="119"/>
      <c r="G79" s="119">
        <v>5.5</v>
      </c>
      <c r="H79" s="119">
        <v>5.79</v>
      </c>
      <c r="I79" s="119">
        <v>6.08</v>
      </c>
    </row>
    <row r="80" spans="5:9" ht="14.25">
      <c r="E80" s="162" t="s">
        <v>148</v>
      </c>
      <c r="F80" s="119"/>
      <c r="G80" s="119">
        <v>5.59</v>
      </c>
      <c r="H80" s="119">
        <v>5.88</v>
      </c>
      <c r="I80" s="119">
        <v>6.19</v>
      </c>
    </row>
    <row r="81" spans="5:9" ht="16.5">
      <c r="E81" s="162" t="s">
        <v>147</v>
      </c>
      <c r="F81" s="118"/>
      <c r="G81" s="118">
        <v>5.55</v>
      </c>
      <c r="H81" s="118">
        <v>5.8</v>
      </c>
      <c r="I81" s="118">
        <v>6.14</v>
      </c>
    </row>
    <row r="82" spans="5:9" ht="14.25">
      <c r="E82" s="163" t="s">
        <v>7</v>
      </c>
      <c r="F82" s="160"/>
      <c r="G82" s="164">
        <v>5.4425</v>
      </c>
      <c r="H82" s="164">
        <v>5.649166666666666</v>
      </c>
      <c r="I82" s="164">
        <v>5.925</v>
      </c>
    </row>
    <row r="83" spans="5:9" ht="14.25">
      <c r="E83" s="85"/>
      <c r="F83" s="85"/>
      <c r="G83" s="85"/>
      <c r="H83" s="85"/>
      <c r="I83" s="85"/>
    </row>
    <row r="84" spans="5:9" ht="14.25">
      <c r="E84" s="120">
        <v>2006</v>
      </c>
      <c r="F84" s="160"/>
      <c r="G84" s="160"/>
      <c r="H84" s="160"/>
      <c r="I84" s="160"/>
    </row>
    <row r="85" spans="5:9" ht="14.25">
      <c r="E85" s="160"/>
      <c r="F85" s="120" t="s">
        <v>140</v>
      </c>
      <c r="G85" s="120" t="s">
        <v>160</v>
      </c>
      <c r="H85" s="120" t="s">
        <v>159</v>
      </c>
      <c r="I85" s="120" t="s">
        <v>134</v>
      </c>
    </row>
    <row r="86" spans="5:9" ht="14.25">
      <c r="E86" s="162" t="s">
        <v>158</v>
      </c>
      <c r="F86" s="119"/>
      <c r="G86" s="119">
        <v>5.5</v>
      </c>
      <c r="H86" s="119">
        <v>5.75</v>
      </c>
      <c r="I86" s="119">
        <v>6.06</v>
      </c>
    </row>
    <row r="87" spans="5:9" ht="14.25">
      <c r="E87" s="162" t="s">
        <v>157</v>
      </c>
      <c r="F87" s="119"/>
      <c r="G87" s="119">
        <v>5.55</v>
      </c>
      <c r="H87" s="119">
        <v>5.82</v>
      </c>
      <c r="I87" s="119">
        <v>6.11</v>
      </c>
    </row>
    <row r="88" spans="5:9" ht="14.25">
      <c r="E88" s="162" t="s">
        <v>156</v>
      </c>
      <c r="F88" s="119"/>
      <c r="G88" s="119">
        <v>5.71</v>
      </c>
      <c r="H88" s="119">
        <v>5.98</v>
      </c>
      <c r="I88" s="119">
        <v>6.26</v>
      </c>
    </row>
    <row r="89" spans="5:9" ht="14.25">
      <c r="E89" s="162" t="s">
        <v>155</v>
      </c>
      <c r="F89" s="119"/>
      <c r="G89" s="119">
        <v>6.02</v>
      </c>
      <c r="H89" s="119">
        <v>6.29</v>
      </c>
      <c r="I89" s="119">
        <v>6.54</v>
      </c>
    </row>
    <row r="90" spans="5:9" ht="14.25">
      <c r="E90" s="162" t="s">
        <v>154</v>
      </c>
      <c r="F90" s="119"/>
      <c r="G90" s="119">
        <v>6.16</v>
      </c>
      <c r="H90" s="119">
        <v>6.42</v>
      </c>
      <c r="I90" s="119">
        <v>6.59</v>
      </c>
    </row>
    <row r="91" spans="5:9" ht="14.25">
      <c r="E91" s="162" t="s">
        <v>153</v>
      </c>
      <c r="F91" s="119"/>
      <c r="G91" s="119">
        <v>6.16</v>
      </c>
      <c r="H91" s="119">
        <v>6.4</v>
      </c>
      <c r="I91" s="119">
        <v>6.61</v>
      </c>
    </row>
    <row r="92" spans="5:9" ht="14.25">
      <c r="E92" s="162" t="s">
        <v>152</v>
      </c>
      <c r="F92" s="119"/>
      <c r="G92" s="119">
        <v>6.13</v>
      </c>
      <c r="H92" s="119">
        <v>6.37</v>
      </c>
      <c r="I92" s="119">
        <v>6.61</v>
      </c>
    </row>
    <row r="93" spans="5:9" ht="14.25">
      <c r="E93" s="162" t="s">
        <v>151</v>
      </c>
      <c r="F93" s="119"/>
      <c r="G93" s="119">
        <v>5.97</v>
      </c>
      <c r="H93" s="119">
        <v>6.2</v>
      </c>
      <c r="I93" s="119">
        <v>6.43</v>
      </c>
    </row>
    <row r="94" spans="5:9" ht="14.25">
      <c r="E94" s="162" t="s">
        <v>150</v>
      </c>
      <c r="F94" s="119"/>
      <c r="G94" s="119">
        <v>5.81</v>
      </c>
      <c r="H94" s="119">
        <v>6</v>
      </c>
      <c r="I94" s="119">
        <v>6.26</v>
      </c>
    </row>
    <row r="95" spans="5:9" ht="14.25">
      <c r="E95" s="162" t="s">
        <v>149</v>
      </c>
      <c r="F95" s="119"/>
      <c r="G95" s="119">
        <v>5.8</v>
      </c>
      <c r="H95" s="119">
        <v>5.98</v>
      </c>
      <c r="I95" s="119">
        <v>6.24</v>
      </c>
    </row>
    <row r="96" spans="5:9" ht="14.25">
      <c r="E96" s="162" t="s">
        <v>148</v>
      </c>
      <c r="F96" s="119"/>
      <c r="G96" s="119">
        <v>5.61</v>
      </c>
      <c r="H96" s="119">
        <v>5.8</v>
      </c>
      <c r="I96" s="119">
        <v>6.04</v>
      </c>
    </row>
    <row r="97" spans="5:9" ht="16.5">
      <c r="E97" s="162" t="s">
        <v>147</v>
      </c>
      <c r="F97" s="118"/>
      <c r="G97" s="118">
        <v>5.62</v>
      </c>
      <c r="H97" s="118">
        <v>5.81</v>
      </c>
      <c r="I97" s="118">
        <v>6.05</v>
      </c>
    </row>
    <row r="98" spans="5:9" ht="14.25">
      <c r="E98" s="163" t="s">
        <v>7</v>
      </c>
      <c r="F98" s="160"/>
      <c r="G98" s="164">
        <v>5.836666666666667</v>
      </c>
      <c r="H98" s="164">
        <v>6.0683333333333325</v>
      </c>
      <c r="I98" s="164">
        <v>6.316666666666666</v>
      </c>
    </row>
    <row r="99" spans="5:9" ht="14.25">
      <c r="E99" s="85"/>
      <c r="F99" s="85"/>
      <c r="G99" s="85"/>
      <c r="H99" s="85"/>
      <c r="I99" s="85"/>
    </row>
    <row r="100" spans="5:9" ht="14.25">
      <c r="E100" s="120">
        <v>2007</v>
      </c>
      <c r="F100" s="160"/>
      <c r="G100" s="160"/>
      <c r="H100" s="160"/>
      <c r="I100" s="160"/>
    </row>
    <row r="101" spans="5:9" ht="14.25">
      <c r="E101" s="160"/>
      <c r="F101" s="120" t="s">
        <v>140</v>
      </c>
      <c r="G101" s="120" t="s">
        <v>160</v>
      </c>
      <c r="H101" s="120" t="s">
        <v>159</v>
      </c>
      <c r="I101" s="120" t="s">
        <v>134</v>
      </c>
    </row>
    <row r="102" spans="5:9" ht="14.25">
      <c r="E102" s="162" t="s">
        <v>158</v>
      </c>
      <c r="F102" s="119"/>
      <c r="G102" s="119">
        <v>5.78</v>
      </c>
      <c r="H102" s="119">
        <v>5.96</v>
      </c>
      <c r="I102" s="119">
        <v>6.16</v>
      </c>
    </row>
    <row r="103" spans="5:9" ht="14.25">
      <c r="E103" s="162" t="s">
        <v>157</v>
      </c>
      <c r="F103" s="119"/>
      <c r="G103" s="119">
        <v>5.73</v>
      </c>
      <c r="H103" s="119">
        <v>5.9</v>
      </c>
      <c r="I103" s="119">
        <v>6.1</v>
      </c>
    </row>
    <row r="104" spans="5:9" ht="14.25">
      <c r="E104" s="162" t="s">
        <v>156</v>
      </c>
      <c r="F104" s="119"/>
      <c r="G104" s="119">
        <v>5.66</v>
      </c>
      <c r="H104" s="119">
        <v>5.85</v>
      </c>
      <c r="I104" s="119">
        <v>6.1</v>
      </c>
    </row>
    <row r="105" spans="5:9" ht="14.25">
      <c r="E105" s="162" t="s">
        <v>155</v>
      </c>
      <c r="F105" s="119"/>
      <c r="G105" s="119">
        <v>5.83</v>
      </c>
      <c r="H105" s="119">
        <v>5.97</v>
      </c>
      <c r="I105" s="119">
        <v>6.24</v>
      </c>
    </row>
    <row r="106" spans="5:9" ht="14.25">
      <c r="E106" s="162" t="s">
        <v>154</v>
      </c>
      <c r="F106" s="119"/>
      <c r="G106" s="119">
        <v>5.86</v>
      </c>
      <c r="H106" s="119">
        <v>5.99</v>
      </c>
      <c r="I106" s="119">
        <v>6.23</v>
      </c>
    </row>
    <row r="107" spans="5:9" ht="14.25">
      <c r="E107" s="162" t="s">
        <v>153</v>
      </c>
      <c r="F107" s="119"/>
      <c r="G107" s="119">
        <v>6.18</v>
      </c>
      <c r="H107" s="119">
        <v>6.3</v>
      </c>
      <c r="I107" s="119">
        <v>6.54</v>
      </c>
    </row>
    <row r="108" spans="5:9" ht="14.25">
      <c r="E108" s="162" t="s">
        <v>152</v>
      </c>
      <c r="F108" s="119"/>
      <c r="G108" s="119">
        <v>6.11</v>
      </c>
      <c r="H108" s="119">
        <v>6.25</v>
      </c>
      <c r="I108" s="119">
        <v>6.49</v>
      </c>
    </row>
    <row r="109" spans="5:9" ht="14.25">
      <c r="E109" s="162" t="s">
        <v>151</v>
      </c>
      <c r="F109" s="119"/>
      <c r="G109" s="119">
        <v>6.11</v>
      </c>
      <c r="H109" s="119">
        <v>6.24</v>
      </c>
      <c r="I109" s="119">
        <v>6.51</v>
      </c>
    </row>
    <row r="110" spans="5:9" ht="14.25">
      <c r="E110" s="162" t="s">
        <v>150</v>
      </c>
      <c r="F110" s="119"/>
      <c r="G110" s="119">
        <v>6.1</v>
      </c>
      <c r="H110" s="119">
        <v>6.18</v>
      </c>
      <c r="I110" s="119">
        <v>6.45</v>
      </c>
    </row>
    <row r="111" spans="5:9" ht="14.25">
      <c r="E111" s="162" t="s">
        <v>149</v>
      </c>
      <c r="F111" s="119"/>
      <c r="G111" s="119">
        <v>6.04</v>
      </c>
      <c r="H111" s="119">
        <v>6.11</v>
      </c>
      <c r="I111" s="119">
        <v>6.36</v>
      </c>
    </row>
    <row r="112" spans="5:9" ht="14.25">
      <c r="E112" s="162" t="s">
        <v>148</v>
      </c>
      <c r="F112" s="119"/>
      <c r="G112" s="119">
        <v>5.87</v>
      </c>
      <c r="H112" s="119">
        <v>5.97</v>
      </c>
      <c r="I112" s="119">
        <v>6.27</v>
      </c>
    </row>
    <row r="113" spans="5:9" ht="16.5">
      <c r="E113" s="162" t="s">
        <v>147</v>
      </c>
      <c r="F113" s="118"/>
      <c r="G113" s="118">
        <v>6.03</v>
      </c>
      <c r="H113" s="118">
        <v>6.16</v>
      </c>
      <c r="I113" s="118">
        <v>6.51</v>
      </c>
    </row>
    <row r="114" spans="5:9" ht="14.25">
      <c r="E114" s="163" t="s">
        <v>7</v>
      </c>
      <c r="F114" s="160"/>
      <c r="G114" s="164">
        <v>5.941666666666666</v>
      </c>
      <c r="H114" s="164">
        <v>6.073333333333333</v>
      </c>
      <c r="I114" s="164">
        <v>6.330000000000001</v>
      </c>
    </row>
    <row r="115" spans="5:9" ht="14.25">
      <c r="E115" s="85"/>
      <c r="F115" s="85"/>
      <c r="G115" s="85"/>
      <c r="H115" s="85"/>
      <c r="I115" s="85"/>
    </row>
    <row r="116" spans="5:9" ht="14.25">
      <c r="E116" s="120">
        <v>2008</v>
      </c>
      <c r="F116" s="160"/>
      <c r="G116" s="160"/>
      <c r="H116" s="160"/>
      <c r="I116" s="160"/>
    </row>
    <row r="117" spans="5:9" ht="14.25">
      <c r="E117" s="160"/>
      <c r="F117" s="120" t="s">
        <v>140</v>
      </c>
      <c r="G117" s="120" t="s">
        <v>160</v>
      </c>
      <c r="H117" s="120" t="s">
        <v>159</v>
      </c>
      <c r="I117" s="120" t="s">
        <v>134</v>
      </c>
    </row>
    <row r="118" spans="5:9" ht="14.25">
      <c r="E118" s="162" t="s">
        <v>158</v>
      </c>
      <c r="F118" s="119"/>
      <c r="G118" s="119">
        <v>5.87</v>
      </c>
      <c r="H118" s="119">
        <v>6.02</v>
      </c>
      <c r="I118" s="119">
        <v>6.35</v>
      </c>
    </row>
    <row r="119" spans="5:9" ht="14.25">
      <c r="E119" s="162" t="s">
        <v>157</v>
      </c>
      <c r="F119" s="119"/>
      <c r="G119" s="119">
        <v>6.04</v>
      </c>
      <c r="H119" s="119">
        <v>6.21</v>
      </c>
      <c r="I119" s="119">
        <v>6.6</v>
      </c>
    </row>
    <row r="120" spans="5:9" ht="14.25">
      <c r="E120" s="162" t="s">
        <v>156</v>
      </c>
      <c r="F120" s="119"/>
      <c r="G120" s="119">
        <v>5.99</v>
      </c>
      <c r="H120" s="119">
        <v>6.21</v>
      </c>
      <c r="I120" s="119">
        <v>6.68</v>
      </c>
    </row>
    <row r="121" spans="5:9" ht="14.25">
      <c r="E121" s="162" t="s">
        <v>155</v>
      </c>
      <c r="F121" s="119"/>
      <c r="G121" s="119">
        <v>5.99</v>
      </c>
      <c r="H121" s="119">
        <v>6.29</v>
      </c>
      <c r="I121" s="119">
        <v>6.81</v>
      </c>
    </row>
    <row r="122" spans="5:9" ht="14.25">
      <c r="E122" s="162" t="s">
        <v>154</v>
      </c>
      <c r="F122" s="119"/>
      <c r="G122" s="119">
        <v>6.07</v>
      </c>
      <c r="H122" s="119">
        <v>6.27</v>
      </c>
      <c r="I122" s="119">
        <v>6.79</v>
      </c>
    </row>
    <row r="123" spans="5:9" ht="14.25">
      <c r="E123" s="162" t="s">
        <v>153</v>
      </c>
      <c r="F123" s="119"/>
      <c r="G123" s="119">
        <v>6.19</v>
      </c>
      <c r="H123" s="119">
        <v>6.38</v>
      </c>
      <c r="I123" s="119">
        <v>6.93</v>
      </c>
    </row>
    <row r="124" spans="5:9" ht="14.25">
      <c r="E124" s="162" t="s">
        <v>152</v>
      </c>
      <c r="F124" s="119"/>
      <c r="G124" s="119">
        <v>6.13</v>
      </c>
      <c r="H124" s="119">
        <v>6.4</v>
      </c>
      <c r="I124" s="119">
        <v>6.97</v>
      </c>
    </row>
    <row r="125" spans="5:9" ht="14.25">
      <c r="E125" s="162" t="s">
        <v>151</v>
      </c>
      <c r="F125" s="119"/>
      <c r="G125" s="119">
        <v>6.09</v>
      </c>
      <c r="H125" s="119">
        <v>6.37</v>
      </c>
      <c r="I125" s="119">
        <v>6.98</v>
      </c>
    </row>
    <row r="126" spans="5:9" ht="14.25">
      <c r="E126" s="162" t="s">
        <v>150</v>
      </c>
      <c r="F126" s="119"/>
      <c r="G126" s="119">
        <v>6.13</v>
      </c>
      <c r="H126" s="119">
        <v>6.49</v>
      </c>
      <c r="I126" s="119">
        <v>7.15</v>
      </c>
    </row>
    <row r="127" spans="5:9" ht="14.25">
      <c r="E127" s="162" t="s">
        <v>149</v>
      </c>
      <c r="F127" s="119"/>
      <c r="G127" s="119">
        <v>6.95</v>
      </c>
      <c r="H127" s="119">
        <v>7.56</v>
      </c>
      <c r="I127" s="119">
        <v>8.58</v>
      </c>
    </row>
    <row r="128" spans="5:9" ht="14.25">
      <c r="E128" s="162" t="s">
        <v>148</v>
      </c>
      <c r="F128" s="119"/>
      <c r="G128" s="119">
        <v>6.83</v>
      </c>
      <c r="H128" s="119">
        <v>7.6</v>
      </c>
      <c r="I128" s="119">
        <v>8.98</v>
      </c>
    </row>
    <row r="129" spans="5:9" ht="16.5">
      <c r="E129" s="162" t="s">
        <v>147</v>
      </c>
      <c r="F129" s="119"/>
      <c r="G129" s="118">
        <v>5.93</v>
      </c>
      <c r="H129" s="118">
        <v>6.54</v>
      </c>
      <c r="I129" s="118">
        <v>8.13</v>
      </c>
    </row>
    <row r="130" spans="5:9" ht="14.25">
      <c r="E130" s="163" t="s">
        <v>7</v>
      </c>
      <c r="F130" s="160"/>
      <c r="G130" s="164">
        <v>6.184166666666667</v>
      </c>
      <c r="H130" s="164">
        <v>6.528333333333333</v>
      </c>
      <c r="I130" s="164">
        <v>7.245833333333334</v>
      </c>
    </row>
    <row r="131" spans="5:9" ht="14.25">
      <c r="E131" s="85"/>
      <c r="F131" s="85"/>
      <c r="G131" s="85"/>
      <c r="H131" s="85"/>
      <c r="I131" s="85"/>
    </row>
    <row r="132" spans="5:9" ht="14.25">
      <c r="E132" s="120">
        <v>2009</v>
      </c>
      <c r="F132" s="160"/>
      <c r="G132" s="160"/>
      <c r="H132" s="160"/>
      <c r="I132" s="160"/>
    </row>
    <row r="133" spans="5:9" ht="14.25">
      <c r="E133" s="160"/>
      <c r="F133" s="120" t="s">
        <v>140</v>
      </c>
      <c r="G133" s="120" t="s">
        <v>160</v>
      </c>
      <c r="H133" s="120" t="s">
        <v>159</v>
      </c>
      <c r="I133" s="120" t="s">
        <v>134</v>
      </c>
    </row>
    <row r="134" spans="5:9" ht="14.25">
      <c r="E134" s="162" t="s">
        <v>158</v>
      </c>
      <c r="F134" s="119"/>
      <c r="G134" s="119">
        <v>6.01</v>
      </c>
      <c r="H134" s="119">
        <v>6.39</v>
      </c>
      <c r="I134" s="119">
        <v>7.9</v>
      </c>
    </row>
    <row r="135" spans="5:9" ht="14.25">
      <c r="E135" s="162" t="s">
        <v>157</v>
      </c>
      <c r="F135" s="119"/>
      <c r="G135" s="119">
        <v>6.11</v>
      </c>
      <c r="H135" s="119">
        <v>6.3</v>
      </c>
      <c r="I135" s="119">
        <v>7.74</v>
      </c>
    </row>
    <row r="136" spans="5:9" ht="14.25">
      <c r="E136" s="162" t="s">
        <v>156</v>
      </c>
      <c r="F136" s="119"/>
      <c r="G136" s="119">
        <v>6.14</v>
      </c>
      <c r="H136" s="119">
        <v>6.42</v>
      </c>
      <c r="I136" s="119">
        <v>8</v>
      </c>
    </row>
    <row r="137" spans="5:9" ht="14.25">
      <c r="E137" s="162" t="s">
        <v>155</v>
      </c>
      <c r="F137" s="119"/>
      <c r="G137" s="119">
        <v>6.2</v>
      </c>
      <c r="H137" s="119">
        <v>6.48</v>
      </c>
      <c r="I137" s="119">
        <v>8.03</v>
      </c>
    </row>
    <row r="138" spans="5:9" ht="14.25">
      <c r="E138" s="162" t="s">
        <v>154</v>
      </c>
      <c r="F138" s="119"/>
      <c r="G138" s="119">
        <v>6.23</v>
      </c>
      <c r="H138" s="119">
        <v>6.49</v>
      </c>
      <c r="I138" s="119">
        <v>7.76</v>
      </c>
    </row>
    <row r="139" spans="5:9" ht="14.25">
      <c r="E139" s="162" t="s">
        <v>153</v>
      </c>
      <c r="F139" s="119"/>
      <c r="G139" s="119">
        <v>6.13</v>
      </c>
      <c r="H139" s="119">
        <v>6.2</v>
      </c>
      <c r="I139" s="119">
        <v>7.3</v>
      </c>
    </row>
    <row r="140" spans="5:9" ht="14.25">
      <c r="E140" s="162" t="s">
        <v>152</v>
      </c>
      <c r="F140" s="119"/>
      <c r="G140" s="119">
        <v>5.63</v>
      </c>
      <c r="H140" s="119">
        <v>5.97</v>
      </c>
      <c r="I140" s="119">
        <v>6.87</v>
      </c>
    </row>
    <row r="141" spans="5:9" ht="14.25">
      <c r="E141" s="162" t="s">
        <v>151</v>
      </c>
      <c r="F141" s="119"/>
      <c r="G141" s="119">
        <v>5.33</v>
      </c>
      <c r="H141" s="119">
        <v>5.71</v>
      </c>
      <c r="I141" s="119">
        <v>6.36</v>
      </c>
    </row>
    <row r="142" spans="5:9" ht="14.25">
      <c r="E142" s="162" t="s">
        <v>150</v>
      </c>
      <c r="F142" s="119"/>
      <c r="H142" s="119">
        <f>0.0553047619047619*100</f>
        <v>5.53047619047619</v>
      </c>
      <c r="I142" s="119">
        <f>0.0611857142857143*100</f>
        <v>6.11857142857143</v>
      </c>
    </row>
    <row r="143" spans="5:9" ht="14.25">
      <c r="E143" s="162" t="s">
        <v>149</v>
      </c>
      <c r="F143" s="119"/>
      <c r="G143" s="119"/>
      <c r="H143" s="119">
        <v>5.5375</v>
      </c>
      <c r="I143" s="119">
        <v>6.134</v>
      </c>
    </row>
    <row r="144" spans="5:9" ht="14.25">
      <c r="E144" s="162" t="s">
        <v>148</v>
      </c>
      <c r="F144" s="119"/>
      <c r="G144" s="119"/>
      <c r="H144" s="119">
        <v>5.638125</v>
      </c>
      <c r="I144" s="119">
        <v>6.186875</v>
      </c>
    </row>
    <row r="145" spans="5:9" ht="16.5">
      <c r="E145" s="162" t="s">
        <v>147</v>
      </c>
      <c r="F145" s="119"/>
      <c r="G145" s="118"/>
      <c r="H145" s="118">
        <v>5.77473684210526</v>
      </c>
      <c r="I145" s="118">
        <v>6.26263157894737</v>
      </c>
    </row>
    <row r="146" spans="5:9" ht="14.25">
      <c r="E146" s="163" t="s">
        <v>7</v>
      </c>
      <c r="F146" s="160"/>
      <c r="G146" s="164">
        <f>AVERAGE(G134:G145)</f>
        <v>5.9725</v>
      </c>
      <c r="H146" s="164">
        <f>AVERAGE(H134:H145)</f>
        <v>6.03673650271512</v>
      </c>
      <c r="I146" s="164">
        <f>AVERAGE(I134:I145)</f>
        <v>7.0551731672932325</v>
      </c>
    </row>
    <row r="148" spans="5:9" ht="14.25">
      <c r="E148" s="120">
        <v>2010</v>
      </c>
      <c r="F148" s="160"/>
      <c r="G148" s="160"/>
      <c r="H148" s="160"/>
      <c r="I148" s="160"/>
    </row>
    <row r="149" spans="5:9" ht="14.25">
      <c r="E149" s="160"/>
      <c r="F149" s="120" t="s">
        <v>140</v>
      </c>
      <c r="G149" s="120" t="s">
        <v>160</v>
      </c>
      <c r="H149" s="120" t="s">
        <v>159</v>
      </c>
      <c r="I149" s="120" t="s">
        <v>134</v>
      </c>
    </row>
    <row r="150" spans="5:9" ht="14.25">
      <c r="E150" s="162" t="s">
        <v>158</v>
      </c>
      <c r="F150" s="119"/>
      <c r="G150" s="119"/>
      <c r="H150" s="119">
        <v>5.77263157894737</v>
      </c>
      <c r="I150" s="119">
        <v>6.15578947368421</v>
      </c>
    </row>
    <row r="151" spans="5:9" ht="14.25">
      <c r="E151" s="162" t="s">
        <v>157</v>
      </c>
      <c r="F151" s="119"/>
      <c r="G151" s="119"/>
      <c r="H151" s="119">
        <v>5.87052631578947</v>
      </c>
      <c r="I151" s="119">
        <v>6.24631578947369</v>
      </c>
    </row>
    <row r="152" spans="5:9" ht="14.25">
      <c r="E152" s="162" t="s">
        <v>156</v>
      </c>
      <c r="F152" s="119"/>
      <c r="G152" s="119"/>
      <c r="H152" s="119">
        <v>5.84095238095238</v>
      </c>
      <c r="I152" s="119">
        <v>6.220476190476189</v>
      </c>
    </row>
    <row r="153" spans="5:9" ht="14.25">
      <c r="E153" s="162" t="s">
        <v>155</v>
      </c>
      <c r="F153" s="119"/>
      <c r="G153" s="119"/>
      <c r="H153" s="119">
        <v>5.815714285714286</v>
      </c>
      <c r="I153" s="119">
        <v>6.188095238095238</v>
      </c>
    </row>
    <row r="154" spans="5:9" ht="14.25">
      <c r="E154" s="162" t="s">
        <v>154</v>
      </c>
      <c r="F154" s="119"/>
      <c r="G154" s="119"/>
      <c r="H154" s="119">
        <v>5.494736842105263</v>
      </c>
      <c r="I154" s="119">
        <v>5.9663157894736845</v>
      </c>
    </row>
    <row r="155" spans="5:9" ht="14.25">
      <c r="E155" s="162" t="s">
        <v>153</v>
      </c>
      <c r="F155" s="119"/>
      <c r="G155" s="119"/>
      <c r="H155" s="119">
        <v>5.490526315789474</v>
      </c>
      <c r="I155" s="119">
        <v>6.197894736842105</v>
      </c>
    </row>
    <row r="156" spans="5:9" ht="14.25">
      <c r="E156" s="162" t="s">
        <v>152</v>
      </c>
      <c r="F156" s="119"/>
      <c r="G156" s="119"/>
      <c r="H156" s="119">
        <v>5.258421052631579</v>
      </c>
      <c r="I156" s="119">
        <v>5.973684210526316</v>
      </c>
    </row>
    <row r="157" spans="5:9" ht="14.25">
      <c r="E157" s="162" t="s">
        <v>151</v>
      </c>
      <c r="F157" s="119"/>
      <c r="G157" s="119"/>
      <c r="H157" s="119">
        <v>5.007058823529412</v>
      </c>
      <c r="I157" s="119">
        <v>5.579411764705883</v>
      </c>
    </row>
    <row r="158" spans="5:9" ht="14.25">
      <c r="E158" s="162" t="s">
        <v>150</v>
      </c>
      <c r="F158" s="119"/>
      <c r="H158" s="119"/>
      <c r="I158" s="119"/>
    </row>
    <row r="159" spans="5:9" ht="14.25">
      <c r="E159" s="162" t="s">
        <v>149</v>
      </c>
      <c r="F159" s="119"/>
      <c r="G159" s="119"/>
      <c r="H159" s="119"/>
      <c r="I159" s="119"/>
    </row>
    <row r="160" spans="5:9" ht="14.25">
      <c r="E160" s="162" t="s">
        <v>148</v>
      </c>
      <c r="F160" s="119"/>
      <c r="G160" s="119"/>
      <c r="H160" s="119"/>
      <c r="I160" s="119"/>
    </row>
    <row r="161" spans="5:9" ht="16.5">
      <c r="E161" s="162" t="s">
        <v>147</v>
      </c>
      <c r="F161" s="119"/>
      <c r="G161" s="118"/>
      <c r="H161" s="118"/>
      <c r="I161" s="118"/>
    </row>
    <row r="162" spans="5:9" ht="14.25">
      <c r="E162" s="163" t="s">
        <v>7</v>
      </c>
      <c r="F162" s="160"/>
      <c r="G162" s="177" t="s">
        <v>219</v>
      </c>
      <c r="H162" s="164">
        <f>AVERAGE(H150:H161)</f>
        <v>5.568820949432404</v>
      </c>
      <c r="I162" s="164">
        <f>AVERAGE(I150:I161)</f>
        <v>6.0659978991596635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9"/>
  <sheetViews>
    <sheetView zoomScale="80" zoomScaleNormal="80" zoomScaleSheetLayoutView="80" zoomScalePageLayoutView="0" workbookViewId="0" topLeftCell="A1">
      <selection activeCell="A3" sqref="A3"/>
    </sheetView>
  </sheetViews>
  <sheetFormatPr defaultColWidth="9.00390625" defaultRowHeight="14.25"/>
  <cols>
    <col min="1" max="5" width="11.25390625" style="103" customWidth="1"/>
    <col min="6" max="16384" width="9.00390625" style="103" customWidth="1"/>
  </cols>
  <sheetData>
    <row r="1" ht="15">
      <c r="A1" s="129" t="s">
        <v>167</v>
      </c>
    </row>
    <row r="2" ht="15">
      <c r="A2" s="129" t="s">
        <v>165</v>
      </c>
    </row>
    <row r="3" ht="15">
      <c r="A3" s="128"/>
    </row>
    <row r="4" ht="15">
      <c r="A4" s="127" t="s">
        <v>166</v>
      </c>
    </row>
    <row r="5" ht="15">
      <c r="A5" s="127" t="s">
        <v>164</v>
      </c>
    </row>
    <row r="7" spans="1:5" ht="14.25">
      <c r="A7" s="99" t="s">
        <v>9</v>
      </c>
      <c r="B7" s="99" t="s">
        <v>165</v>
      </c>
      <c r="C7" s="99" t="s">
        <v>163</v>
      </c>
      <c r="D7" s="99" t="s">
        <v>164</v>
      </c>
      <c r="E7" s="99" t="s">
        <v>163</v>
      </c>
    </row>
    <row r="9" spans="1:5" ht="14.25">
      <c r="A9" s="166">
        <v>39448</v>
      </c>
      <c r="B9" s="158">
        <v>0.0533</v>
      </c>
      <c r="C9" s="124"/>
      <c r="D9" s="158">
        <v>0.0654</v>
      </c>
      <c r="E9" s="123"/>
    </row>
    <row r="10" spans="1:5" ht="14.25">
      <c r="A10" s="166">
        <v>39479</v>
      </c>
      <c r="B10" s="158">
        <v>0.0553</v>
      </c>
      <c r="C10" s="124"/>
      <c r="D10" s="158">
        <v>0.0682</v>
      </c>
      <c r="E10" s="123"/>
    </row>
    <row r="11" spans="1:5" ht="14.25">
      <c r="A11" s="166">
        <v>39508</v>
      </c>
      <c r="B11" s="158">
        <v>0.055099999999999996</v>
      </c>
      <c r="C11" s="124"/>
      <c r="D11" s="158">
        <v>0.0689</v>
      </c>
      <c r="E11" s="123"/>
    </row>
    <row r="12" spans="1:5" ht="14.25">
      <c r="A12" s="166">
        <v>39539</v>
      </c>
      <c r="B12" s="158">
        <v>0.0555</v>
      </c>
      <c r="C12" s="124"/>
      <c r="D12" s="158">
        <v>0.0697</v>
      </c>
      <c r="E12" s="123"/>
    </row>
    <row r="13" spans="1:5" ht="14.25">
      <c r="A13" s="166">
        <v>39569</v>
      </c>
      <c r="B13" s="158">
        <v>0.0557</v>
      </c>
      <c r="C13" s="124"/>
      <c r="D13" s="158">
        <v>0.0693</v>
      </c>
      <c r="E13" s="123"/>
    </row>
    <row r="14" spans="1:5" ht="14.25">
      <c r="A14" s="166">
        <v>39600</v>
      </c>
      <c r="B14" s="158">
        <v>0.056799999999999996</v>
      </c>
      <c r="C14" s="124"/>
      <c r="D14" s="158">
        <v>0.0707</v>
      </c>
      <c r="E14" s="123"/>
    </row>
    <row r="15" spans="1:5" ht="14.25">
      <c r="A15" s="166">
        <v>39630</v>
      </c>
      <c r="B15" s="158">
        <v>0.0567</v>
      </c>
      <c r="C15" s="124"/>
      <c r="D15" s="158">
        <v>0.0716</v>
      </c>
      <c r="E15" s="123"/>
    </row>
    <row r="16" spans="1:5" ht="14.25">
      <c r="A16" s="166">
        <v>39661</v>
      </c>
      <c r="B16" s="158">
        <v>0.0564</v>
      </c>
      <c r="C16" s="124"/>
      <c r="D16" s="158">
        <v>0.07150000000000001</v>
      </c>
      <c r="E16" s="123"/>
    </row>
    <row r="17" spans="1:5" ht="14.25">
      <c r="A17" s="166">
        <v>39692</v>
      </c>
      <c r="B17" s="158">
        <v>0.0565</v>
      </c>
      <c r="C17" s="124"/>
      <c r="D17" s="158">
        <v>0.0731</v>
      </c>
      <c r="E17" s="123"/>
    </row>
    <row r="18" spans="1:5" ht="14.25">
      <c r="A18" s="166">
        <v>39722</v>
      </c>
      <c r="B18" s="158">
        <v>0.06280000000000001</v>
      </c>
      <c r="C18" s="124"/>
      <c r="D18" s="158">
        <v>0.0888</v>
      </c>
      <c r="E18" s="123"/>
    </row>
    <row r="19" spans="1:5" ht="15">
      <c r="A19" s="166">
        <v>39753</v>
      </c>
      <c r="B19" s="158">
        <v>0.061200000000000004</v>
      </c>
      <c r="C19" s="126">
        <v>2008</v>
      </c>
      <c r="D19" s="158">
        <v>0.09210000000000002</v>
      </c>
      <c r="E19" s="126">
        <v>2008</v>
      </c>
    </row>
    <row r="20" spans="1:5" ht="15">
      <c r="A20" s="166">
        <v>39783</v>
      </c>
      <c r="B20" s="158">
        <v>0.050499999999999996</v>
      </c>
      <c r="C20" s="3">
        <f>AVERAGE(B9:B20)</f>
        <v>0.056316666666666675</v>
      </c>
      <c r="D20" s="158">
        <v>0.0843</v>
      </c>
      <c r="E20" s="3">
        <f>AVERAGE(D9:D20)</f>
        <v>0.07446666666666668</v>
      </c>
    </row>
    <row r="21" spans="1:5" ht="14.25">
      <c r="A21" s="167">
        <v>39814</v>
      </c>
      <c r="B21" s="158">
        <v>0.050499999999999996</v>
      </c>
      <c r="C21" s="124"/>
      <c r="D21" s="158">
        <v>0.0814</v>
      </c>
      <c r="E21" s="124"/>
    </row>
    <row r="22" spans="1:5" ht="14.25">
      <c r="A22" s="167">
        <v>39845</v>
      </c>
      <c r="B22" s="158">
        <v>0.0527</v>
      </c>
      <c r="C22" s="124"/>
      <c r="D22" s="158">
        <v>0.0808</v>
      </c>
      <c r="E22" s="124"/>
    </row>
    <row r="23" spans="1:5" ht="14.25">
      <c r="A23" s="167">
        <v>39873</v>
      </c>
      <c r="B23" s="158">
        <v>0.055</v>
      </c>
      <c r="C23" s="124"/>
      <c r="D23" s="158">
        <v>0.0842</v>
      </c>
      <c r="E23" s="124"/>
    </row>
    <row r="24" spans="1:5" ht="14.25">
      <c r="A24" s="167">
        <v>39904</v>
      </c>
      <c r="B24" s="158">
        <v>0.053899999999999997</v>
      </c>
      <c r="C24" s="124"/>
      <c r="D24" s="158">
        <v>0.0839</v>
      </c>
      <c r="E24" s="124"/>
    </row>
    <row r="25" spans="1:5" ht="15">
      <c r="A25" s="167">
        <v>39934</v>
      </c>
      <c r="B25" s="158">
        <v>0.0554</v>
      </c>
      <c r="C25" s="125"/>
      <c r="D25" s="158">
        <v>0.0806</v>
      </c>
      <c r="E25" s="125"/>
    </row>
    <row r="26" spans="1:5" ht="15">
      <c r="A26" s="167">
        <v>39965</v>
      </c>
      <c r="B26" s="158">
        <v>0.056100000000000004</v>
      </c>
      <c r="C26" s="3"/>
      <c r="D26" s="158">
        <v>0.075</v>
      </c>
      <c r="E26" s="3"/>
    </row>
    <row r="27" spans="1:5" ht="14.25">
      <c r="A27" s="167">
        <v>39995</v>
      </c>
      <c r="B27" s="158">
        <v>0.0541</v>
      </c>
      <c r="C27" s="124"/>
      <c r="D27" s="158">
        <v>0.0709</v>
      </c>
      <c r="E27" s="123"/>
    </row>
    <row r="28" spans="1:5" ht="14.25">
      <c r="A28" s="167">
        <v>40026</v>
      </c>
      <c r="B28" s="158">
        <v>0.0526</v>
      </c>
      <c r="C28" s="124"/>
      <c r="D28" s="158">
        <v>0.0658</v>
      </c>
      <c r="E28" s="123"/>
    </row>
    <row r="29" spans="1:5" ht="14.25">
      <c r="A29" s="167">
        <v>40057</v>
      </c>
      <c r="B29" s="158">
        <v>0.0513</v>
      </c>
      <c r="C29" s="124"/>
      <c r="D29" s="158">
        <v>0.06309999999999999</v>
      </c>
      <c r="E29" s="123"/>
    </row>
    <row r="30" spans="1:5" ht="14.25">
      <c r="A30" s="167">
        <v>40087</v>
      </c>
      <c r="B30" s="158">
        <f>5.15/100</f>
        <v>0.051500000000000004</v>
      </c>
      <c r="C30" s="123"/>
      <c r="D30" s="158">
        <f>6.29/100</f>
        <v>0.0629</v>
      </c>
      <c r="E30" s="123"/>
    </row>
    <row r="31" spans="1:5" ht="15">
      <c r="A31" s="167">
        <v>40118</v>
      </c>
      <c r="B31" s="158">
        <f>5.19/100</f>
        <v>0.0519</v>
      </c>
      <c r="C31" s="126">
        <v>2009</v>
      </c>
      <c r="D31" s="158">
        <f>6.32/100</f>
        <v>0.0632</v>
      </c>
      <c r="E31" s="126">
        <v>2009</v>
      </c>
    </row>
    <row r="32" spans="1:5" ht="15">
      <c r="A32" s="167">
        <v>40148</v>
      </c>
      <c r="B32" s="158">
        <f>5.26/100</f>
        <v>0.0526</v>
      </c>
      <c r="C32" s="3">
        <f>AVERAGE(B21:B32)</f>
        <v>0.05313333333333333</v>
      </c>
      <c r="D32" s="158">
        <f>6.37/100</f>
        <v>0.0637</v>
      </c>
      <c r="E32" s="3">
        <f>AVERAGE(D21:D32)</f>
        <v>0.07295833333333333</v>
      </c>
    </row>
    <row r="33" spans="1:5" ht="14.25">
      <c r="A33" s="167">
        <v>40179</v>
      </c>
      <c r="B33" s="158">
        <f>5.26/100</f>
        <v>0.0526</v>
      </c>
      <c r="C33" s="123"/>
      <c r="D33" s="158">
        <f>6.25/100</f>
        <v>0.0625</v>
      </c>
      <c r="E33" s="123"/>
    </row>
    <row r="34" spans="1:5" ht="15">
      <c r="A34" s="167">
        <v>40210</v>
      </c>
      <c r="B34" s="158">
        <f>5.35/100</f>
        <v>0.0535</v>
      </c>
      <c r="C34" s="126" t="s">
        <v>245</v>
      </c>
      <c r="D34" s="158">
        <f>6.34/100</f>
        <v>0.0634</v>
      </c>
      <c r="E34" s="126" t="s">
        <v>245</v>
      </c>
    </row>
    <row r="35" spans="1:5" ht="15">
      <c r="A35" s="184">
        <v>40238</v>
      </c>
      <c r="B35" s="158">
        <v>0.0527</v>
      </c>
      <c r="C35" s="3">
        <f>AVERAGE(B33:B35)</f>
        <v>0.05293333333333333</v>
      </c>
      <c r="D35" s="158">
        <v>0.06269999999999999</v>
      </c>
      <c r="E35" s="3">
        <f>AVERAGE(D33:D35)</f>
        <v>0.06286666666666667</v>
      </c>
    </row>
    <row r="36" spans="1:5" ht="14.25">
      <c r="A36" s="184">
        <v>40269</v>
      </c>
      <c r="B36" s="158">
        <v>0.0529</v>
      </c>
      <c r="C36" s="123"/>
      <c r="D36" s="158">
        <v>0.0625</v>
      </c>
      <c r="E36" s="123"/>
    </row>
    <row r="37" spans="1:5" ht="15">
      <c r="A37" s="184">
        <v>40299</v>
      </c>
      <c r="B37" s="158">
        <v>0.0496</v>
      </c>
      <c r="C37" s="126" t="s">
        <v>236</v>
      </c>
      <c r="D37" s="158">
        <v>0.0605</v>
      </c>
      <c r="E37" s="126" t="s">
        <v>236</v>
      </c>
    </row>
    <row r="38" spans="1:5" ht="15">
      <c r="A38" s="184">
        <v>40330</v>
      </c>
      <c r="B38" s="158">
        <v>0.048799999999999996</v>
      </c>
      <c r="C38" s="3">
        <f>AVERAGE(B36:B38)</f>
        <v>0.05043333333333333</v>
      </c>
      <c r="D38" s="158">
        <v>0.0623</v>
      </c>
      <c r="E38" s="3">
        <f>AVERAGE(D36:D38)</f>
        <v>0.061766666666666664</v>
      </c>
    </row>
    <row r="39" spans="1:5" ht="14.25">
      <c r="A39" s="171">
        <v>40360</v>
      </c>
      <c r="B39" s="158">
        <v>0.0472</v>
      </c>
      <c r="C39" s="123"/>
      <c r="D39" s="158">
        <v>0.0601</v>
      </c>
      <c r="E39" s="123"/>
    </row>
    <row r="40" spans="1:5" ht="14.25">
      <c r="A40" s="171">
        <v>40391</v>
      </c>
      <c r="B40" s="158">
        <v>0.0449</v>
      </c>
      <c r="C40" s="123"/>
      <c r="D40" s="158">
        <v>0.056600000000000004</v>
      </c>
      <c r="E40" s="123"/>
    </row>
    <row r="41" spans="1:5" ht="14.25">
      <c r="A41" s="171"/>
      <c r="C41" s="123"/>
      <c r="E41" s="123"/>
    </row>
    <row r="42" spans="1:5" ht="14.25">
      <c r="A42" s="100"/>
      <c r="C42" s="123"/>
      <c r="E42" s="123"/>
    </row>
    <row r="43" spans="3:5" ht="14.25">
      <c r="C43" s="123"/>
      <c r="E43" s="123"/>
    </row>
    <row r="44" spans="3:5" ht="14.25">
      <c r="C44" s="123"/>
      <c r="E44" s="123"/>
    </row>
    <row r="45" spans="3:5" ht="14.25">
      <c r="C45" s="123"/>
      <c r="E45" s="123"/>
    </row>
    <row r="46" spans="3:5" ht="14.25">
      <c r="C46" s="123"/>
      <c r="E46" s="123"/>
    </row>
    <row r="47" spans="3:5" ht="14.25">
      <c r="C47" s="123"/>
      <c r="E47" s="123"/>
    </row>
    <row r="48" spans="3:5" ht="14.25">
      <c r="C48" s="123"/>
      <c r="E48" s="123"/>
    </row>
    <row r="49" spans="3:5" ht="14.25">
      <c r="C49" s="123"/>
      <c r="E49" s="123"/>
    </row>
    <row r="50" ht="14.25">
      <c r="C50" s="123"/>
    </row>
    <row r="51" ht="14.25">
      <c r="C51" s="123"/>
    </row>
    <row r="52" ht="14.25">
      <c r="C52" s="123"/>
    </row>
    <row r="53" ht="14.25">
      <c r="C53" s="123"/>
    </row>
    <row r="54" ht="14.25">
      <c r="C54" s="123"/>
    </row>
    <row r="55" ht="14.25">
      <c r="C55" s="123"/>
    </row>
    <row r="56" ht="14.25">
      <c r="C56" s="123"/>
    </row>
    <row r="57" ht="14.25">
      <c r="C57" s="123"/>
    </row>
    <row r="58" ht="14.25">
      <c r="C58" s="123"/>
    </row>
    <row r="59" ht="14.25">
      <c r="C59" s="12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zoomScale="80" zoomScaleNormal="80" zoomScaleSheetLayoutView="70" zoomScalePageLayoutView="70" workbookViewId="0" topLeftCell="A1">
      <selection activeCell="A2" sqref="A2"/>
    </sheetView>
  </sheetViews>
  <sheetFormatPr defaultColWidth="9.00390625" defaultRowHeight="14.25"/>
  <cols>
    <col min="1" max="1" width="9.625" style="9" customWidth="1"/>
    <col min="2" max="2" width="10.25390625" style="9" customWidth="1"/>
    <col min="3" max="3" width="10.875" style="21" customWidth="1"/>
    <col min="4" max="4" width="10.00390625" style="15" customWidth="1"/>
    <col min="5" max="5" width="15.875" style="15" customWidth="1"/>
    <col min="6" max="16384" width="9.00390625" style="9" customWidth="1"/>
  </cols>
  <sheetData>
    <row r="1" spans="1:5" ht="23.25">
      <c r="A1" s="263" t="str">
        <f>'USGrowth (7)'!A2:L2</f>
        <v>PacifiCorp</v>
      </c>
      <c r="B1" s="264"/>
      <c r="C1" s="264"/>
      <c r="D1" s="264"/>
      <c r="E1" s="264"/>
    </row>
    <row r="2" spans="1:5" ht="14.25">
      <c r="A2" s="10"/>
      <c r="B2" s="16"/>
      <c r="C2" s="17"/>
      <c r="E2" s="18"/>
    </row>
    <row r="3" spans="1:5" ht="18">
      <c r="A3" s="265" t="s">
        <v>12</v>
      </c>
      <c r="B3" s="265"/>
      <c r="C3" s="265"/>
      <c r="D3" s="265"/>
      <c r="E3" s="265"/>
    </row>
    <row r="4" spans="1:5" ht="14.25">
      <c r="A4" s="130"/>
      <c r="B4" s="131"/>
      <c r="C4" s="132"/>
      <c r="D4" s="133"/>
      <c r="E4" s="134"/>
    </row>
    <row r="5" spans="1:5" ht="14.25">
      <c r="A5" s="130"/>
      <c r="B5" s="131"/>
      <c r="C5" s="132"/>
      <c r="D5" s="133"/>
      <c r="E5" s="134"/>
    </row>
    <row r="6" spans="1:5" ht="15">
      <c r="A6" s="130"/>
      <c r="B6" s="131"/>
      <c r="C6" s="135"/>
      <c r="D6" s="136"/>
      <c r="E6" s="137"/>
    </row>
    <row r="7" spans="1:5" ht="15">
      <c r="A7" s="4"/>
      <c r="B7" s="64"/>
      <c r="C7" s="135" t="s">
        <v>240</v>
      </c>
      <c r="D7" s="138" t="s">
        <v>242</v>
      </c>
      <c r="E7" s="137" t="s">
        <v>48</v>
      </c>
    </row>
    <row r="8" spans="1:5" ht="15">
      <c r="A8" s="5" t="s">
        <v>0</v>
      </c>
      <c r="B8" s="139" t="s">
        <v>9</v>
      </c>
      <c r="C8" s="140" t="s">
        <v>241</v>
      </c>
      <c r="D8" s="141" t="s">
        <v>49</v>
      </c>
      <c r="E8" s="142" t="s">
        <v>13</v>
      </c>
    </row>
    <row r="9" spans="1:5" ht="15">
      <c r="A9" s="143"/>
      <c r="B9" s="143"/>
      <c r="C9" s="135" t="s">
        <v>1</v>
      </c>
      <c r="D9" s="137" t="s">
        <v>2</v>
      </c>
      <c r="E9" s="137" t="s">
        <v>3</v>
      </c>
    </row>
    <row r="10" spans="1:5" ht="15">
      <c r="A10" s="143"/>
      <c r="B10" s="143"/>
      <c r="C10" s="135"/>
      <c r="D10" s="137"/>
      <c r="E10" s="137"/>
    </row>
    <row r="11" spans="1:5" ht="14.25">
      <c r="A11" s="186">
        <f>MAX(A7:A10)+1</f>
        <v>1</v>
      </c>
      <c r="B11" s="130">
        <v>1980</v>
      </c>
      <c r="C11" s="144">
        <v>54.42</v>
      </c>
      <c r="D11" s="144">
        <v>83.82</v>
      </c>
      <c r="E11" s="98">
        <f>C11/D11</f>
        <v>0.6492483894058698</v>
      </c>
    </row>
    <row r="12" spans="1:5" ht="14.25">
      <c r="A12" s="186">
        <f aca="true" t="shared" si="0" ref="A12:A41">MAX(A8:A11)+1</f>
        <v>2</v>
      </c>
      <c r="B12" s="130">
        <v>1981</v>
      </c>
      <c r="C12" s="144">
        <v>57.2</v>
      </c>
      <c r="D12" s="144">
        <v>81.91</v>
      </c>
      <c r="E12" s="98">
        <f aca="true" t="shared" si="1" ref="E12:E31">C12/D12</f>
        <v>0.6983274325479185</v>
      </c>
    </row>
    <row r="13" spans="1:5" ht="14.25">
      <c r="A13" s="186">
        <f t="shared" si="0"/>
        <v>3</v>
      </c>
      <c r="B13" s="130">
        <v>1982</v>
      </c>
      <c r="C13" s="144">
        <v>70.26</v>
      </c>
      <c r="D13" s="144">
        <v>82.77</v>
      </c>
      <c r="E13" s="98">
        <f t="shared" si="1"/>
        <v>0.848858281986227</v>
      </c>
    </row>
    <row r="14" spans="1:5" ht="14.25">
      <c r="A14" s="186">
        <f t="shared" si="0"/>
        <v>4</v>
      </c>
      <c r="B14" s="130">
        <v>1983</v>
      </c>
      <c r="C14" s="144">
        <v>72.03</v>
      </c>
      <c r="D14" s="144">
        <v>82.9</v>
      </c>
      <c r="E14" s="98">
        <f t="shared" si="1"/>
        <v>0.8688781664656212</v>
      </c>
    </row>
    <row r="15" spans="1:5" ht="14.25">
      <c r="A15" s="186">
        <f t="shared" si="0"/>
        <v>5</v>
      </c>
      <c r="B15" s="130">
        <v>1984</v>
      </c>
      <c r="C15" s="144">
        <v>80.16</v>
      </c>
      <c r="D15" s="144">
        <v>85.08</v>
      </c>
      <c r="E15" s="98">
        <f t="shared" si="1"/>
        <v>0.9421720733427362</v>
      </c>
    </row>
    <row r="16" spans="1:5" ht="14.25">
      <c r="A16" s="186">
        <f t="shared" si="0"/>
        <v>6</v>
      </c>
      <c r="B16" s="130">
        <v>1985</v>
      </c>
      <c r="C16" s="144">
        <v>94.98</v>
      </c>
      <c r="D16" s="144">
        <v>87.76</v>
      </c>
      <c r="E16" s="98">
        <f t="shared" si="1"/>
        <v>1.0822698268003645</v>
      </c>
    </row>
    <row r="17" spans="1:5" ht="14.25">
      <c r="A17" s="186">
        <f t="shared" si="0"/>
        <v>7</v>
      </c>
      <c r="B17" s="130">
        <v>1986</v>
      </c>
      <c r="C17" s="144">
        <v>113.66</v>
      </c>
      <c r="D17" s="144">
        <v>90.35</v>
      </c>
      <c r="E17" s="144">
        <f t="shared" si="1"/>
        <v>1.2579966795794135</v>
      </c>
    </row>
    <row r="18" spans="1:5" ht="14.25">
      <c r="A18" s="186">
        <f t="shared" si="0"/>
        <v>8</v>
      </c>
      <c r="B18" s="130">
        <v>1987</v>
      </c>
      <c r="C18" s="144">
        <v>94.24</v>
      </c>
      <c r="D18" s="144">
        <v>90.12</v>
      </c>
      <c r="E18" s="144">
        <f t="shared" si="1"/>
        <v>1.045716822015091</v>
      </c>
    </row>
    <row r="19" spans="1:5" ht="14.25">
      <c r="A19" s="186">
        <f t="shared" si="0"/>
        <v>9</v>
      </c>
      <c r="B19" s="130">
        <v>1988</v>
      </c>
      <c r="C19" s="98">
        <v>100.94</v>
      </c>
      <c r="D19" s="144">
        <v>88.04</v>
      </c>
      <c r="E19" s="144">
        <f t="shared" si="1"/>
        <v>1.1465243071331213</v>
      </c>
    </row>
    <row r="20" spans="1:5" ht="14.25">
      <c r="A20" s="186">
        <f t="shared" si="0"/>
        <v>10</v>
      </c>
      <c r="B20" s="130">
        <v>1989</v>
      </c>
      <c r="C20" s="144">
        <v>122.52</v>
      </c>
      <c r="D20" s="144">
        <v>89.41</v>
      </c>
      <c r="E20" s="144">
        <f t="shared" si="1"/>
        <v>1.3703165194049882</v>
      </c>
    </row>
    <row r="21" spans="1:5" ht="14.25">
      <c r="A21" s="186">
        <f t="shared" si="0"/>
        <v>11</v>
      </c>
      <c r="B21" s="130">
        <v>1990</v>
      </c>
      <c r="C21" s="144">
        <v>117.77</v>
      </c>
      <c r="D21" s="144">
        <v>84.45</v>
      </c>
      <c r="E21" s="144">
        <f t="shared" si="1"/>
        <v>1.3945529899348725</v>
      </c>
    </row>
    <row r="22" spans="1:5" ht="14.25">
      <c r="A22" s="186">
        <f t="shared" si="0"/>
        <v>12</v>
      </c>
      <c r="B22" s="130">
        <v>1991</v>
      </c>
      <c r="C22" s="144">
        <v>144.02</v>
      </c>
      <c r="D22" s="144">
        <v>91.07</v>
      </c>
      <c r="E22" s="144">
        <f t="shared" si="1"/>
        <v>1.581420885033491</v>
      </c>
    </row>
    <row r="23" spans="1:5" ht="14.25">
      <c r="A23" s="186">
        <f t="shared" si="0"/>
        <v>13</v>
      </c>
      <c r="B23" s="130">
        <v>1992</v>
      </c>
      <c r="C23" s="144">
        <v>141.06</v>
      </c>
      <c r="D23" s="144">
        <v>93.68</v>
      </c>
      <c r="E23" s="144">
        <f t="shared" si="1"/>
        <v>1.5057643040136635</v>
      </c>
    </row>
    <row r="24" spans="1:5" ht="14.25">
      <c r="A24" s="186">
        <f t="shared" si="0"/>
        <v>14</v>
      </c>
      <c r="B24" s="130">
        <v>1993</v>
      </c>
      <c r="C24" s="144">
        <v>146.7</v>
      </c>
      <c r="D24" s="144">
        <v>92.42</v>
      </c>
      <c r="E24" s="144">
        <f t="shared" si="1"/>
        <v>1.5873187621726896</v>
      </c>
    </row>
    <row r="25" spans="1:5" ht="14.25">
      <c r="A25" s="186">
        <f t="shared" si="0"/>
        <v>15</v>
      </c>
      <c r="B25" s="130">
        <v>1994</v>
      </c>
      <c r="C25" s="144">
        <v>115.5</v>
      </c>
      <c r="D25" s="144">
        <v>93.8</v>
      </c>
      <c r="E25" s="144">
        <f t="shared" si="1"/>
        <v>1.2313432835820897</v>
      </c>
    </row>
    <row r="26" spans="1:5" ht="14.25">
      <c r="A26" s="186">
        <f t="shared" si="0"/>
        <v>16</v>
      </c>
      <c r="B26" s="130">
        <v>1995</v>
      </c>
      <c r="C26" s="144">
        <v>142.9</v>
      </c>
      <c r="D26" s="144">
        <v>93.71</v>
      </c>
      <c r="E26" s="144">
        <f t="shared" si="1"/>
        <v>1.524917298047167</v>
      </c>
    </row>
    <row r="27" spans="1:5" ht="14.25">
      <c r="A27" s="186">
        <f t="shared" si="0"/>
        <v>17</v>
      </c>
      <c r="B27" s="130">
        <v>1996</v>
      </c>
      <c r="C27" s="144">
        <v>136</v>
      </c>
      <c r="D27" s="144">
        <v>98.63</v>
      </c>
      <c r="E27" s="144">
        <f t="shared" si="1"/>
        <v>1.3788908040150056</v>
      </c>
    </row>
    <row r="28" spans="1:5" ht="14.25">
      <c r="A28" s="186">
        <f t="shared" si="0"/>
        <v>18</v>
      </c>
      <c r="B28" s="130">
        <v>1997</v>
      </c>
      <c r="C28" s="144">
        <v>155.73</v>
      </c>
      <c r="D28" s="144">
        <v>103.06</v>
      </c>
      <c r="E28" s="144">
        <f t="shared" si="1"/>
        <v>1.5110615175625848</v>
      </c>
    </row>
    <row r="29" spans="1:5" ht="14.25">
      <c r="A29" s="186">
        <f t="shared" si="0"/>
        <v>19</v>
      </c>
      <c r="B29" s="130">
        <v>1998</v>
      </c>
      <c r="C29" s="144">
        <v>181.84</v>
      </c>
      <c r="D29" s="144">
        <v>92.11</v>
      </c>
      <c r="E29" s="144">
        <f t="shared" si="1"/>
        <v>1.9741613288459452</v>
      </c>
    </row>
    <row r="30" spans="1:5" ht="14.25">
      <c r="A30" s="186">
        <f t="shared" si="0"/>
        <v>20</v>
      </c>
      <c r="B30" s="130">
        <v>1999</v>
      </c>
      <c r="C30" s="144">
        <v>137.3</v>
      </c>
      <c r="D30" s="144">
        <v>128.25</v>
      </c>
      <c r="E30" s="144">
        <f t="shared" si="1"/>
        <v>1.0705653021442496</v>
      </c>
    </row>
    <row r="31" spans="1:5" ht="14.25">
      <c r="A31" s="186">
        <f t="shared" si="0"/>
        <v>21</v>
      </c>
      <c r="B31" s="130">
        <v>2000</v>
      </c>
      <c r="C31" s="144">
        <v>227.09</v>
      </c>
      <c r="D31" s="144">
        <v>166.4</v>
      </c>
      <c r="E31" s="144">
        <f t="shared" si="1"/>
        <v>1.3647235576923076</v>
      </c>
    </row>
    <row r="32" spans="1:5" ht="15">
      <c r="A32" s="186">
        <f t="shared" si="0"/>
        <v>22</v>
      </c>
      <c r="B32" s="130">
        <v>2001</v>
      </c>
      <c r="C32" s="145"/>
      <c r="D32" s="133"/>
      <c r="E32" s="146">
        <v>1.73</v>
      </c>
    </row>
    <row r="33" spans="1:5" ht="15">
      <c r="A33" s="186">
        <f t="shared" si="0"/>
        <v>23</v>
      </c>
      <c r="B33" s="130">
        <v>2002</v>
      </c>
      <c r="C33" s="135"/>
      <c r="D33" s="137"/>
      <c r="E33" s="146">
        <v>1.27</v>
      </c>
    </row>
    <row r="34" spans="1:5" ht="15">
      <c r="A34" s="186">
        <f t="shared" si="0"/>
        <v>24</v>
      </c>
      <c r="B34" s="130">
        <v>2003</v>
      </c>
      <c r="C34" s="135"/>
      <c r="D34" s="137"/>
      <c r="E34" s="147">
        <v>1.58</v>
      </c>
    </row>
    <row r="35" spans="1:5" ht="15">
      <c r="A35" s="186">
        <f t="shared" si="0"/>
        <v>25</v>
      </c>
      <c r="B35" s="130">
        <v>2004</v>
      </c>
      <c r="C35" s="135"/>
      <c r="D35" s="137"/>
      <c r="E35" s="146">
        <v>1.68</v>
      </c>
    </row>
    <row r="36" spans="1:5" ht="15">
      <c r="A36" s="186">
        <f t="shared" si="0"/>
        <v>26</v>
      </c>
      <c r="B36" s="130">
        <v>2005</v>
      </c>
      <c r="C36" s="148"/>
      <c r="D36" s="134"/>
      <c r="E36" s="146">
        <v>1.74</v>
      </c>
    </row>
    <row r="37" spans="1:5" ht="15">
      <c r="A37" s="186">
        <f t="shared" si="0"/>
        <v>27</v>
      </c>
      <c r="B37" s="130">
        <v>2006</v>
      </c>
      <c r="C37" s="148"/>
      <c r="D37" s="134"/>
      <c r="E37" s="146">
        <v>1.93</v>
      </c>
    </row>
    <row r="38" spans="1:5" ht="15">
      <c r="A38" s="186">
        <f t="shared" si="0"/>
        <v>28</v>
      </c>
      <c r="B38" s="130">
        <v>2007</v>
      </c>
      <c r="C38" s="148"/>
      <c r="D38" s="134"/>
      <c r="E38" s="146">
        <v>1.6</v>
      </c>
    </row>
    <row r="39" spans="1:5" ht="15">
      <c r="A39" s="186">
        <f t="shared" si="0"/>
        <v>29</v>
      </c>
      <c r="B39" s="130">
        <v>2008</v>
      </c>
      <c r="C39" s="148"/>
      <c r="D39" s="134"/>
      <c r="E39" s="146">
        <v>1.18</v>
      </c>
    </row>
    <row r="40" spans="1:5" ht="15">
      <c r="A40" s="186">
        <f t="shared" si="0"/>
        <v>30</v>
      </c>
      <c r="B40" s="130">
        <v>2009</v>
      </c>
      <c r="C40" s="148"/>
      <c r="D40" s="134"/>
      <c r="E40" s="147">
        <v>1.36</v>
      </c>
    </row>
    <row r="41" spans="1:5" ht="15">
      <c r="A41" s="186">
        <f t="shared" si="0"/>
        <v>31</v>
      </c>
      <c r="B41" s="130">
        <v>2010</v>
      </c>
      <c r="C41" s="148"/>
      <c r="D41" s="134"/>
      <c r="E41" s="147">
        <v>1.37</v>
      </c>
    </row>
    <row r="42" spans="1:5" ht="14.25">
      <c r="A42" s="149"/>
      <c r="B42" s="150"/>
      <c r="C42" s="148"/>
      <c r="D42" s="133"/>
      <c r="E42" s="134"/>
    </row>
    <row r="43" spans="1:5" ht="14.25">
      <c r="A43" s="149"/>
      <c r="B43" s="150"/>
      <c r="C43" s="148"/>
      <c r="D43" s="133"/>
      <c r="E43" s="133"/>
    </row>
    <row r="44" spans="1:5" ht="14.25">
      <c r="A44" s="149"/>
      <c r="B44" s="150"/>
      <c r="C44" s="132"/>
      <c r="D44" s="133"/>
      <c r="E44" s="133"/>
    </row>
    <row r="45" spans="1:5" ht="14.25">
      <c r="A45" s="149"/>
      <c r="B45" s="150"/>
      <c r="C45" s="145"/>
      <c r="D45" s="133"/>
      <c r="E45" s="133"/>
    </row>
  </sheetData>
  <sheetProtection/>
  <mergeCells count="2">
    <mergeCell ref="A1:E1"/>
    <mergeCell ref="A3:E3"/>
  </mergeCells>
  <printOptions horizontalCentered="1"/>
  <pageMargins left="0.7" right="0.7" top="1.06" bottom="0.75" header="0.3" footer="0.51"/>
  <pageSetup fitToHeight="1" fitToWidth="1" horizontalDpi="600" verticalDpi="600" orientation="landscape" scale="96" r:id="rId2"/>
  <headerFooter>
    <oddHeader>&amp;C
&amp;"Arial,Bold"&amp;20PacifiCorp&amp;RExhibit No.___(MPG-12)
Page 1 of 1</oddHeader>
    <oddFooter xml:space="preserve">&amp;L__________
Sources:
2001 - March 2010: &amp;"Arial,Italic"AUS Utility Reports.&amp;"Arial,Regular"
1980 - 2000: Mergent Public Utility Manual, 2003.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0"/>
  <sheetViews>
    <sheetView zoomScale="80" zoomScaleNormal="80" zoomScaleSheetLayoutView="80" zoomScalePageLayoutView="80" workbookViewId="0" topLeftCell="A1">
      <selection activeCell="A2" sqref="A2"/>
    </sheetView>
  </sheetViews>
  <sheetFormatPr defaultColWidth="9.00390625" defaultRowHeight="14.25"/>
  <cols>
    <col min="1" max="1" width="6.125" style="9" customWidth="1"/>
    <col min="2" max="3" width="8.625" style="9" customWidth="1"/>
    <col min="4" max="4" width="15.00390625" style="10" customWidth="1"/>
    <col min="5" max="5" width="15.00390625" style="9" customWidth="1"/>
    <col min="6" max="6" width="15.00390625" style="10" customWidth="1"/>
    <col min="7" max="7" width="6.125" style="9" customWidth="1"/>
    <col min="8" max="8" width="9.50390625" style="24" customWidth="1"/>
    <col min="9" max="9" width="2.50390625" style="9" customWidth="1"/>
    <col min="10" max="10" width="9.125" style="9" bestFit="1" customWidth="1"/>
    <col min="11" max="17" width="8.125" style="9" bestFit="1" customWidth="1"/>
    <col min="18" max="16384" width="9.00390625" style="9" customWidth="1"/>
  </cols>
  <sheetData>
    <row r="1" spans="1:9" ht="27.75">
      <c r="A1" s="266" t="str">
        <f>'Elec - MtoB (12)'!A1:E1</f>
        <v>PacifiCorp</v>
      </c>
      <c r="B1" s="266"/>
      <c r="C1" s="266"/>
      <c r="D1" s="266"/>
      <c r="E1" s="266"/>
      <c r="F1" s="266"/>
      <c r="G1" s="266"/>
      <c r="H1" s="23"/>
      <c r="I1" s="23"/>
    </row>
    <row r="2" spans="1:4" ht="14.25">
      <c r="A2" s="10"/>
      <c r="B2" s="10"/>
      <c r="C2" s="16"/>
      <c r="D2" s="2"/>
    </row>
    <row r="3" spans="1:4" ht="14.25">
      <c r="A3" s="10"/>
      <c r="B3" s="10"/>
      <c r="C3" s="16"/>
      <c r="D3" s="2"/>
    </row>
    <row r="4" spans="1:4" ht="14.25">
      <c r="A4" s="10"/>
      <c r="B4" s="10"/>
      <c r="C4" s="16"/>
      <c r="D4" s="2"/>
    </row>
    <row r="5" spans="1:9" ht="20.25">
      <c r="A5" s="267" t="s">
        <v>264</v>
      </c>
      <c r="B5" s="267"/>
      <c r="C5" s="267"/>
      <c r="D5" s="267"/>
      <c r="E5" s="267"/>
      <c r="F5" s="267"/>
      <c r="G5" s="267"/>
      <c r="H5" s="25"/>
      <c r="I5" s="25"/>
    </row>
    <row r="6" spans="1:4" ht="14.25">
      <c r="A6" s="10"/>
      <c r="B6" s="10"/>
      <c r="C6" s="16"/>
      <c r="D6" s="2"/>
    </row>
    <row r="7" spans="1:4" ht="14.25">
      <c r="A7" s="10"/>
      <c r="B7" s="10"/>
      <c r="C7" s="16"/>
      <c r="D7" s="2"/>
    </row>
    <row r="8" spans="1:7" ht="14.25">
      <c r="A8" s="16"/>
      <c r="B8" s="16"/>
      <c r="C8" s="2"/>
      <c r="D8" s="26"/>
      <c r="E8" s="27"/>
      <c r="F8" s="26"/>
      <c r="G8" s="26"/>
    </row>
    <row r="9" spans="1:6" ht="14.25">
      <c r="A9" s="10"/>
      <c r="B9" s="10"/>
      <c r="C9" s="16"/>
      <c r="D9" s="28" t="s">
        <v>15</v>
      </c>
      <c r="F9" s="28" t="s">
        <v>16</v>
      </c>
    </row>
    <row r="10" spans="1:6" ht="14.25">
      <c r="A10" s="11"/>
      <c r="B10" s="11"/>
      <c r="C10" s="19"/>
      <c r="D10" s="29" t="s">
        <v>17</v>
      </c>
      <c r="E10" s="29" t="s">
        <v>18</v>
      </c>
      <c r="F10" s="28" t="s">
        <v>19</v>
      </c>
    </row>
    <row r="11" spans="2:6" ht="14.25">
      <c r="B11" s="12" t="s">
        <v>0</v>
      </c>
      <c r="C11" s="20" t="s">
        <v>9</v>
      </c>
      <c r="D11" s="30" t="s">
        <v>20</v>
      </c>
      <c r="E11" s="30" t="s">
        <v>21</v>
      </c>
      <c r="F11" s="31" t="s">
        <v>22</v>
      </c>
    </row>
    <row r="12" spans="2:6" ht="14.25">
      <c r="B12" s="13"/>
      <c r="C12" s="13"/>
      <c r="D12" s="32" t="s">
        <v>1</v>
      </c>
      <c r="E12" s="32" t="s">
        <v>2</v>
      </c>
      <c r="F12" s="32" t="s">
        <v>3</v>
      </c>
    </row>
    <row r="13" spans="2:8" ht="14.25">
      <c r="B13" s="10"/>
      <c r="C13" s="10"/>
      <c r="E13" s="27"/>
      <c r="F13" s="27"/>
      <c r="H13" s="33"/>
    </row>
    <row r="14" spans="2:12" ht="15.75" customHeight="1">
      <c r="B14" s="10">
        <f>MAX(B9:B13)+1</f>
        <v>1</v>
      </c>
      <c r="C14" s="10">
        <v>1986</v>
      </c>
      <c r="D14" s="34">
        <v>0.1393</v>
      </c>
      <c r="E14" s="35">
        <f>'B73 (WP)'!B16</f>
        <v>0.07780000000000001</v>
      </c>
      <c r="F14" s="36">
        <f aca="true" t="shared" si="0" ref="F14:F35">D14-E14</f>
        <v>0.0615</v>
      </c>
      <c r="H14" s="37">
        <f>VLOOKUP(J14,$K$14:$L$38,2,)</f>
        <v>0.0383</v>
      </c>
      <c r="J14" s="9">
        <v>1</v>
      </c>
      <c r="K14" s="9">
        <f>RANK(F14,$F$14:$F$38,1)</f>
        <v>23</v>
      </c>
      <c r="L14" s="38">
        <f>F14</f>
        <v>0.0615</v>
      </c>
    </row>
    <row r="15" spans="2:12" ht="15.75" customHeight="1">
      <c r="B15" s="10">
        <f aca="true" t="shared" si="1" ref="B15:B37">MAX(B10:B14)+1</f>
        <v>2</v>
      </c>
      <c r="C15" s="10">
        <v>1987</v>
      </c>
      <c r="D15" s="34">
        <v>0.1299</v>
      </c>
      <c r="E15" s="35">
        <f>'B73 (WP)'!B17</f>
        <v>0.0859</v>
      </c>
      <c r="F15" s="36">
        <f t="shared" si="0"/>
        <v>0.043999999999999984</v>
      </c>
      <c r="H15" s="37">
        <f aca="true" t="shared" si="2" ref="H15:H38">VLOOKUP(J15,$K$14:$L$38,2,)</f>
        <v>0.0397</v>
      </c>
      <c r="J15" s="9">
        <v>2</v>
      </c>
      <c r="K15" s="9">
        <f aca="true" t="shared" si="3" ref="K15:K38">RANK(F15,$F$14:$F$38,1)</f>
        <v>4</v>
      </c>
      <c r="L15" s="38">
        <f aca="true" t="shared" si="4" ref="L15:L38">F15</f>
        <v>0.043999999999999984</v>
      </c>
    </row>
    <row r="16" spans="2:12" ht="15.75" customHeight="1">
      <c r="B16" s="10">
        <f t="shared" si="1"/>
        <v>3</v>
      </c>
      <c r="C16" s="10">
        <v>1988</v>
      </c>
      <c r="D16" s="34">
        <v>0.1279</v>
      </c>
      <c r="E16" s="35">
        <f>'B73 (WP)'!B18</f>
        <v>0.08960000000000001</v>
      </c>
      <c r="F16" s="36">
        <f t="shared" si="0"/>
        <v>0.0383</v>
      </c>
      <c r="H16" s="37">
        <f t="shared" si="2"/>
        <v>0.040900000000000006</v>
      </c>
      <c r="J16" s="9">
        <v>3</v>
      </c>
      <c r="K16" s="9">
        <f t="shared" si="3"/>
        <v>1</v>
      </c>
      <c r="L16" s="38">
        <f t="shared" si="4"/>
        <v>0.0383</v>
      </c>
    </row>
    <row r="17" spans="2:12" ht="15.75" customHeight="1">
      <c r="B17" s="10">
        <f t="shared" si="1"/>
        <v>4</v>
      </c>
      <c r="C17" s="10">
        <v>1989</v>
      </c>
      <c r="D17" s="34">
        <v>0.1297</v>
      </c>
      <c r="E17" s="35">
        <f>'B73 (WP)'!B19</f>
        <v>0.08449999999999999</v>
      </c>
      <c r="F17" s="36">
        <f t="shared" si="0"/>
        <v>0.04520000000000002</v>
      </c>
      <c r="H17" s="34">
        <f t="shared" si="2"/>
        <v>0.043999999999999984</v>
      </c>
      <c r="J17" s="9">
        <v>4</v>
      </c>
      <c r="K17" s="9">
        <f t="shared" si="3"/>
        <v>7</v>
      </c>
      <c r="L17" s="38">
        <f t="shared" si="4"/>
        <v>0.04520000000000002</v>
      </c>
    </row>
    <row r="18" spans="2:12" ht="15.75" customHeight="1">
      <c r="B18" s="10">
        <f t="shared" si="1"/>
        <v>5</v>
      </c>
      <c r="C18" s="10">
        <v>1990</v>
      </c>
      <c r="D18" s="34">
        <v>0.127</v>
      </c>
      <c r="E18" s="35">
        <f>'B73 (WP)'!B20</f>
        <v>0.0861</v>
      </c>
      <c r="F18" s="36">
        <f t="shared" si="0"/>
        <v>0.040900000000000006</v>
      </c>
      <c r="H18" s="34">
        <f t="shared" si="2"/>
        <v>0.0441</v>
      </c>
      <c r="J18" s="9">
        <v>5</v>
      </c>
      <c r="K18" s="9">
        <f t="shared" si="3"/>
        <v>3</v>
      </c>
      <c r="L18" s="38">
        <f t="shared" si="4"/>
        <v>0.040900000000000006</v>
      </c>
    </row>
    <row r="19" spans="2:12" ht="15.75" customHeight="1">
      <c r="B19" s="10">
        <f t="shared" si="1"/>
        <v>6</v>
      </c>
      <c r="C19" s="10">
        <v>1991</v>
      </c>
      <c r="D19" s="34">
        <v>0.1255</v>
      </c>
      <c r="E19" s="35">
        <f>'B73 (WP)'!B21</f>
        <v>0.0814</v>
      </c>
      <c r="F19" s="36">
        <f t="shared" si="0"/>
        <v>0.0441</v>
      </c>
      <c r="H19" s="34">
        <f t="shared" si="2"/>
        <v>0.04419999999999999</v>
      </c>
      <c r="J19" s="9">
        <v>6</v>
      </c>
      <c r="K19" s="9">
        <f t="shared" si="3"/>
        <v>5</v>
      </c>
      <c r="L19" s="38">
        <f t="shared" si="4"/>
        <v>0.0441</v>
      </c>
    </row>
    <row r="20" spans="2:12" ht="15.75" customHeight="1">
      <c r="B20" s="10">
        <f t="shared" si="1"/>
        <v>7</v>
      </c>
      <c r="C20" s="10">
        <v>1992</v>
      </c>
      <c r="D20" s="39">
        <v>0.1209</v>
      </c>
      <c r="E20" s="35">
        <f>'B73 (WP)'!B22</f>
        <v>0.0767</v>
      </c>
      <c r="F20" s="40">
        <f t="shared" si="0"/>
        <v>0.04419999999999999</v>
      </c>
      <c r="H20" s="34">
        <f t="shared" si="2"/>
        <v>0.04520000000000002</v>
      </c>
      <c r="J20" s="9">
        <v>7</v>
      </c>
      <c r="K20" s="9">
        <f t="shared" si="3"/>
        <v>6</v>
      </c>
      <c r="L20" s="38">
        <f t="shared" si="4"/>
        <v>0.04419999999999999</v>
      </c>
    </row>
    <row r="21" spans="2:12" ht="15.75" customHeight="1">
      <c r="B21" s="10">
        <f t="shared" si="1"/>
        <v>8</v>
      </c>
      <c r="C21" s="10">
        <v>1993</v>
      </c>
      <c r="D21" s="39">
        <v>0.1141</v>
      </c>
      <c r="E21" s="35">
        <f>'B73 (WP)'!B23</f>
        <v>0.0659</v>
      </c>
      <c r="F21" s="40">
        <f t="shared" si="0"/>
        <v>0.04819999999999999</v>
      </c>
      <c r="H21" s="34">
        <f t="shared" si="2"/>
        <v>0.046700000000000005</v>
      </c>
      <c r="J21" s="9">
        <v>8</v>
      </c>
      <c r="K21" s="9">
        <f t="shared" si="3"/>
        <v>11</v>
      </c>
      <c r="L21" s="38">
        <f t="shared" si="4"/>
        <v>0.04819999999999999</v>
      </c>
    </row>
    <row r="22" spans="2:12" ht="15.75" customHeight="1">
      <c r="B22" s="10">
        <f t="shared" si="1"/>
        <v>9</v>
      </c>
      <c r="C22" s="10">
        <v>1994</v>
      </c>
      <c r="D22" s="39">
        <v>0.1134</v>
      </c>
      <c r="E22" s="35">
        <f>'B73 (WP)'!B24</f>
        <v>0.0737</v>
      </c>
      <c r="F22" s="40">
        <f t="shared" si="0"/>
        <v>0.0397</v>
      </c>
      <c r="H22" s="34">
        <f t="shared" si="2"/>
        <v>0.04680000000000001</v>
      </c>
      <c r="J22" s="9">
        <v>9</v>
      </c>
      <c r="K22" s="9">
        <f t="shared" si="3"/>
        <v>2</v>
      </c>
      <c r="L22" s="38">
        <f t="shared" si="4"/>
        <v>0.0397</v>
      </c>
    </row>
    <row r="23" spans="2:12" ht="15.75" customHeight="1">
      <c r="B23" s="10">
        <f t="shared" si="1"/>
        <v>10</v>
      </c>
      <c r="C23" s="10">
        <v>1995</v>
      </c>
      <c r="D23" s="39">
        <v>0.1155</v>
      </c>
      <c r="E23" s="35">
        <f>'B73 (WP)'!B25</f>
        <v>0.0688</v>
      </c>
      <c r="F23" s="40">
        <f t="shared" si="0"/>
        <v>0.046700000000000005</v>
      </c>
      <c r="H23" s="34">
        <f t="shared" si="2"/>
        <v>0.0479</v>
      </c>
      <c r="J23" s="9">
        <v>10</v>
      </c>
      <c r="K23" s="9">
        <f t="shared" si="3"/>
        <v>8</v>
      </c>
      <c r="L23" s="38">
        <f t="shared" si="4"/>
        <v>0.046700000000000005</v>
      </c>
    </row>
    <row r="24" spans="2:12" ht="15.75" customHeight="1">
      <c r="B24" s="10">
        <f t="shared" si="1"/>
        <v>11</v>
      </c>
      <c r="C24" s="10">
        <v>1996</v>
      </c>
      <c r="D24" s="39">
        <v>0.1139</v>
      </c>
      <c r="E24" s="35">
        <f>'B73 (WP)'!B26</f>
        <v>0.06709999999999999</v>
      </c>
      <c r="F24" s="40">
        <f t="shared" si="0"/>
        <v>0.04680000000000001</v>
      </c>
      <c r="H24" s="34">
        <f t="shared" si="2"/>
        <v>0.04819999999999999</v>
      </c>
      <c r="J24" s="9">
        <v>11</v>
      </c>
      <c r="K24" s="9">
        <f t="shared" si="3"/>
        <v>9</v>
      </c>
      <c r="L24" s="38">
        <f t="shared" si="4"/>
        <v>0.04680000000000001</v>
      </c>
    </row>
    <row r="25" spans="2:12" ht="15.75" customHeight="1">
      <c r="B25" s="10">
        <f t="shared" si="1"/>
        <v>12</v>
      </c>
      <c r="C25" s="10">
        <v>1997</v>
      </c>
      <c r="D25" s="39">
        <v>0.114</v>
      </c>
      <c r="E25" s="35">
        <f>'B73 (WP)'!B27</f>
        <v>0.0661</v>
      </c>
      <c r="F25" s="40">
        <f t="shared" si="0"/>
        <v>0.0479</v>
      </c>
      <c r="H25" s="34">
        <f t="shared" si="2"/>
        <v>0.049</v>
      </c>
      <c r="J25" s="9">
        <v>12</v>
      </c>
      <c r="K25" s="9">
        <f t="shared" si="3"/>
        <v>10</v>
      </c>
      <c r="L25" s="38">
        <f t="shared" si="4"/>
        <v>0.0479</v>
      </c>
    </row>
    <row r="26" spans="2:12" ht="15.75" customHeight="1">
      <c r="B26" s="10">
        <f t="shared" si="1"/>
        <v>13</v>
      </c>
      <c r="C26" s="10">
        <v>1998</v>
      </c>
      <c r="D26" s="39">
        <v>0.1166</v>
      </c>
      <c r="E26" s="35">
        <f>'B73 (WP)'!B28</f>
        <v>0.0558</v>
      </c>
      <c r="F26" s="40">
        <f t="shared" si="0"/>
        <v>0.06079999999999999</v>
      </c>
      <c r="H26" s="34">
        <f t="shared" si="2"/>
        <v>0.05449999999999999</v>
      </c>
      <c r="J26" s="9">
        <v>13</v>
      </c>
      <c r="K26" s="9">
        <f t="shared" si="3"/>
        <v>22</v>
      </c>
      <c r="L26" s="38">
        <f t="shared" si="4"/>
        <v>0.06079999999999999</v>
      </c>
    </row>
    <row r="27" spans="2:12" ht="15.75" customHeight="1">
      <c r="B27" s="10">
        <f t="shared" si="1"/>
        <v>14</v>
      </c>
      <c r="C27" s="10">
        <v>1999</v>
      </c>
      <c r="D27" s="39">
        <v>0.1077</v>
      </c>
      <c r="E27" s="35">
        <f>'B73 (WP)'!B29</f>
        <v>0.0587</v>
      </c>
      <c r="F27" s="40">
        <f t="shared" si="0"/>
        <v>0.049</v>
      </c>
      <c r="H27" s="34">
        <f t="shared" si="2"/>
        <v>0.0549</v>
      </c>
      <c r="J27" s="9">
        <v>14</v>
      </c>
      <c r="K27" s="9">
        <f t="shared" si="3"/>
        <v>12</v>
      </c>
      <c r="L27" s="38">
        <f t="shared" si="4"/>
        <v>0.049</v>
      </c>
    </row>
    <row r="28" spans="2:12" ht="15.75" customHeight="1">
      <c r="B28" s="10">
        <f t="shared" si="1"/>
        <v>15</v>
      </c>
      <c r="C28" s="10">
        <v>2000</v>
      </c>
      <c r="D28" s="39">
        <v>0.1143</v>
      </c>
      <c r="E28" s="35">
        <f>'B73 (WP)'!B30</f>
        <v>0.0594</v>
      </c>
      <c r="F28" s="40">
        <f t="shared" si="0"/>
        <v>0.0549</v>
      </c>
      <c r="H28" s="34">
        <f t="shared" si="2"/>
        <v>0.0552</v>
      </c>
      <c r="J28" s="9">
        <v>15</v>
      </c>
      <c r="K28" s="9">
        <f t="shared" si="3"/>
        <v>14</v>
      </c>
      <c r="L28" s="38">
        <f t="shared" si="4"/>
        <v>0.0549</v>
      </c>
    </row>
    <row r="29" spans="2:15" ht="15.75" customHeight="1">
      <c r="B29" s="10">
        <f t="shared" si="1"/>
        <v>16</v>
      </c>
      <c r="C29" s="10">
        <v>2001</v>
      </c>
      <c r="D29" s="39">
        <v>0.1109</v>
      </c>
      <c r="E29" s="35">
        <f>'B73 (WP)'!B31</f>
        <v>0.054900000000000004</v>
      </c>
      <c r="F29" s="40">
        <f t="shared" si="0"/>
        <v>0.055999999999999994</v>
      </c>
      <c r="H29" s="34">
        <f t="shared" si="2"/>
        <v>0.055999999999999994</v>
      </c>
      <c r="J29" s="9">
        <v>16</v>
      </c>
      <c r="K29" s="9">
        <f t="shared" si="3"/>
        <v>16</v>
      </c>
      <c r="L29" s="38">
        <f t="shared" si="4"/>
        <v>0.055999999999999994</v>
      </c>
      <c r="O29" s="34"/>
    </row>
    <row r="30" spans="2:15" ht="15.75" customHeight="1">
      <c r="B30" s="10">
        <f t="shared" si="1"/>
        <v>17</v>
      </c>
      <c r="C30" s="10">
        <v>2002</v>
      </c>
      <c r="D30" s="39">
        <v>0.1116</v>
      </c>
      <c r="E30" s="35">
        <f>'B73 (WP)'!B32</f>
        <v>0.054299999999999994</v>
      </c>
      <c r="F30" s="40">
        <f t="shared" si="0"/>
        <v>0.05730000000000001</v>
      </c>
      <c r="H30" s="34">
        <f t="shared" si="2"/>
        <v>0.05703333333333333</v>
      </c>
      <c r="J30" s="9">
        <v>17</v>
      </c>
      <c r="K30" s="9">
        <f t="shared" si="3"/>
        <v>18</v>
      </c>
      <c r="L30" s="38">
        <f t="shared" si="4"/>
        <v>0.05730000000000001</v>
      </c>
      <c r="O30" s="34"/>
    </row>
    <row r="31" spans="2:15" ht="15.75" customHeight="1">
      <c r="B31" s="10">
        <f t="shared" si="1"/>
        <v>18</v>
      </c>
      <c r="C31" s="10">
        <v>2003</v>
      </c>
      <c r="D31" s="39">
        <v>0.1097</v>
      </c>
      <c r="E31" s="35">
        <f>'B73 (WP)'!B33</f>
        <v>0.04957500000000001</v>
      </c>
      <c r="F31" s="40">
        <f t="shared" si="0"/>
        <v>0.060125</v>
      </c>
      <c r="H31" s="34">
        <f t="shared" si="2"/>
        <v>0.05730000000000001</v>
      </c>
      <c r="J31" s="9">
        <v>18</v>
      </c>
      <c r="K31" s="9">
        <f t="shared" si="3"/>
        <v>21</v>
      </c>
      <c r="L31" s="38">
        <f t="shared" si="4"/>
        <v>0.060125</v>
      </c>
      <c r="O31" s="34"/>
    </row>
    <row r="32" spans="2:15" ht="15.75" customHeight="1">
      <c r="B32" s="10">
        <f t="shared" si="1"/>
        <v>19</v>
      </c>
      <c r="C32" s="10">
        <v>2004</v>
      </c>
      <c r="D32" s="39">
        <v>0.1075</v>
      </c>
      <c r="E32" s="35">
        <f>'B73 (WP)'!B34</f>
        <v>0.05046666666666667</v>
      </c>
      <c r="F32" s="40">
        <f t="shared" si="0"/>
        <v>0.05703333333333333</v>
      </c>
      <c r="H32" s="34">
        <f t="shared" si="2"/>
        <v>0.05894166666666666</v>
      </c>
      <c r="J32" s="9">
        <v>19</v>
      </c>
      <c r="K32" s="9">
        <f t="shared" si="3"/>
        <v>17</v>
      </c>
      <c r="L32" s="38">
        <f t="shared" si="4"/>
        <v>0.05703333333333333</v>
      </c>
      <c r="O32" s="39"/>
    </row>
    <row r="33" spans="2:18" ht="15.75" customHeight="1">
      <c r="B33" s="10">
        <f t="shared" si="1"/>
        <v>20</v>
      </c>
      <c r="C33" s="10">
        <v>2005</v>
      </c>
      <c r="D33" s="34">
        <v>0.1054</v>
      </c>
      <c r="E33" s="35">
        <f>'B73 (WP)'!B35</f>
        <v>0.04645833333333333</v>
      </c>
      <c r="F33" s="40">
        <f t="shared" si="0"/>
        <v>0.05894166666666666</v>
      </c>
      <c r="H33" s="34">
        <f t="shared" si="2"/>
        <v>0.059149999999999994</v>
      </c>
      <c r="J33" s="9">
        <v>20</v>
      </c>
      <c r="K33" s="9">
        <f t="shared" si="3"/>
        <v>19</v>
      </c>
      <c r="L33" s="38">
        <f t="shared" si="4"/>
        <v>0.05894166666666666</v>
      </c>
      <c r="O33" s="38"/>
      <c r="R33" s="154"/>
    </row>
    <row r="34" spans="2:12" ht="15.75" customHeight="1">
      <c r="B34" s="10">
        <f t="shared" si="1"/>
        <v>21</v>
      </c>
      <c r="C34" s="10">
        <v>2006</v>
      </c>
      <c r="D34" s="34">
        <v>0.1036</v>
      </c>
      <c r="E34" s="35">
        <f>'B73 (WP)'!B36</f>
        <v>0.049100000000000005</v>
      </c>
      <c r="F34" s="40">
        <f t="shared" si="0"/>
        <v>0.05449999999999999</v>
      </c>
      <c r="H34" s="34">
        <f t="shared" si="2"/>
        <v>0.060125</v>
      </c>
      <c r="J34" s="9">
        <v>21</v>
      </c>
      <c r="K34" s="9">
        <f t="shared" si="3"/>
        <v>13</v>
      </c>
      <c r="L34" s="38">
        <f t="shared" si="4"/>
        <v>0.05449999999999999</v>
      </c>
    </row>
    <row r="35" spans="2:12" ht="15.75" customHeight="1">
      <c r="B35" s="10">
        <f t="shared" si="1"/>
        <v>22</v>
      </c>
      <c r="C35" s="10">
        <v>2007</v>
      </c>
      <c r="D35" s="34">
        <v>0.1036</v>
      </c>
      <c r="E35" s="35">
        <f>'B73 (WP)'!B37</f>
        <v>0.0484</v>
      </c>
      <c r="F35" s="40">
        <f t="shared" si="0"/>
        <v>0.0552</v>
      </c>
      <c r="H35" s="34">
        <f>VLOOKUP(J35,$K$14:$L$38,2,)</f>
        <v>0.06079999999999999</v>
      </c>
      <c r="J35" s="9">
        <v>22</v>
      </c>
      <c r="K35" s="9">
        <f t="shared" si="3"/>
        <v>15</v>
      </c>
      <c r="L35" s="38">
        <f t="shared" si="4"/>
        <v>0.0552</v>
      </c>
    </row>
    <row r="36" spans="2:12" ht="15.75" customHeight="1">
      <c r="B36" s="10">
        <f t="shared" si="1"/>
        <v>23</v>
      </c>
      <c r="C36" s="10">
        <v>2008</v>
      </c>
      <c r="D36" s="39">
        <v>0.1046</v>
      </c>
      <c r="E36" s="35">
        <f>'B73 (WP)'!B38</f>
        <v>0.042800000000000005</v>
      </c>
      <c r="F36" s="40">
        <f>D36-E36</f>
        <v>0.061799999999999994</v>
      </c>
      <c r="H36" s="37">
        <f>VLOOKUP(J36,$K$14:$L$38,2,)</f>
        <v>0.0615</v>
      </c>
      <c r="J36" s="9">
        <v>23</v>
      </c>
      <c r="K36" s="9">
        <f t="shared" si="3"/>
        <v>24</v>
      </c>
      <c r="L36" s="38">
        <f t="shared" si="4"/>
        <v>0.061799999999999994</v>
      </c>
    </row>
    <row r="37" spans="2:12" ht="15.75" customHeight="1">
      <c r="B37" s="10">
        <f t="shared" si="1"/>
        <v>24</v>
      </c>
      <c r="C37" s="10">
        <v>2009</v>
      </c>
      <c r="D37" s="39">
        <v>0.1048</v>
      </c>
      <c r="E37" s="35">
        <f>'B73 (WP)'!B39</f>
        <v>0.0408</v>
      </c>
      <c r="F37" s="40">
        <f>D37-E37</f>
        <v>0.064</v>
      </c>
      <c r="H37" s="37">
        <f>VLOOKUP(J37,$K$14:$L$38,2,)</f>
        <v>0.061799999999999994</v>
      </c>
      <c r="J37" s="9">
        <v>24</v>
      </c>
      <c r="K37" s="9">
        <f t="shared" si="3"/>
        <v>25</v>
      </c>
      <c r="L37" s="38">
        <f t="shared" si="4"/>
        <v>0.064</v>
      </c>
    </row>
    <row r="38" spans="2:12" ht="15.75" customHeight="1">
      <c r="B38" s="10">
        <f>MAX(B34:B37)+1</f>
        <v>25</v>
      </c>
      <c r="C38" s="188" t="s">
        <v>266</v>
      </c>
      <c r="D38" s="39">
        <v>0.1041</v>
      </c>
      <c r="E38" s="35">
        <f>'Treasury (WP)'!C43</f>
        <v>0.044950000000000004</v>
      </c>
      <c r="F38" s="40">
        <f>D38-E38</f>
        <v>0.059149999999999994</v>
      </c>
      <c r="H38" s="37">
        <f t="shared" si="2"/>
        <v>0.064</v>
      </c>
      <c r="J38" s="9">
        <v>25</v>
      </c>
      <c r="K38" s="9">
        <f t="shared" si="3"/>
        <v>20</v>
      </c>
      <c r="L38" s="38">
        <f t="shared" si="4"/>
        <v>0.059149999999999994</v>
      </c>
    </row>
    <row r="39" spans="2:5" ht="14.25">
      <c r="B39" s="10"/>
      <c r="C39" s="42"/>
      <c r="D39" s="39"/>
      <c r="E39" s="41"/>
    </row>
    <row r="40" spans="2:6" ht="14.25">
      <c r="B40" s="10">
        <f>MAX(B36:B39)+1</f>
        <v>26</v>
      </c>
      <c r="C40" s="11" t="s">
        <v>7</v>
      </c>
      <c r="D40" s="43">
        <f>AVERAGE(D14:D38)</f>
        <v>0.11502000000000001</v>
      </c>
      <c r="E40" s="43">
        <f>AVERAGE(E14:E38)</f>
        <v>0.06316999999999999</v>
      </c>
      <c r="F40" s="43">
        <f>AVERAGE(F14:F38)</f>
        <v>0.05185000000000001</v>
      </c>
    </row>
    <row r="41" spans="1:7" ht="14.25">
      <c r="A41" s="10"/>
      <c r="B41" s="10"/>
      <c r="C41" s="11"/>
      <c r="D41" s="43"/>
      <c r="E41" s="43"/>
      <c r="F41" s="43"/>
      <c r="G41" s="26"/>
    </row>
    <row r="42" spans="1:7" ht="14.25">
      <c r="A42" s="10"/>
      <c r="B42" s="10"/>
      <c r="C42" s="11"/>
      <c r="D42" s="43"/>
      <c r="E42" s="43"/>
      <c r="F42" s="43"/>
      <c r="G42" s="26"/>
    </row>
    <row r="43" ht="14.25">
      <c r="B43" s="44"/>
    </row>
    <row r="44" ht="14.25">
      <c r="B44" s="45" t="s">
        <v>14</v>
      </c>
    </row>
    <row r="45" ht="14.25">
      <c r="B45" s="46" t="s">
        <v>23</v>
      </c>
    </row>
    <row r="46" spans="2:5" ht="14.25">
      <c r="B46" s="47" t="s">
        <v>246</v>
      </c>
      <c r="E46" s="48"/>
    </row>
    <row r="47" spans="2:8" ht="14.25">
      <c r="B47" s="49" t="s">
        <v>259</v>
      </c>
      <c r="E47" s="48"/>
      <c r="G47" s="50"/>
      <c r="H47" s="50"/>
    </row>
    <row r="48" spans="2:8" ht="14.25">
      <c r="B48" s="22" t="s">
        <v>269</v>
      </c>
      <c r="G48" s="50"/>
      <c r="H48" s="50"/>
    </row>
    <row r="49" ht="14.25">
      <c r="B49" s="49" t="s">
        <v>267</v>
      </c>
    </row>
    <row r="50" ht="14.25">
      <c r="B50" s="9" t="s">
        <v>268</v>
      </c>
    </row>
  </sheetData>
  <sheetProtection/>
  <mergeCells count="2">
    <mergeCell ref="A1:G1"/>
    <mergeCell ref="A5:G5"/>
  </mergeCells>
  <printOptions horizontalCentered="1"/>
  <pageMargins left="0.75" right="0.75" top="1" bottom="1" header="0.5" footer="0.5"/>
  <pageSetup horizontalDpi="600" verticalDpi="600" orientation="portrait" scale="87" r:id="rId1"/>
  <headerFooter alignWithMargins="0">
    <oddHeader>&amp;RExhibit No.___(MPG-13)
Page 1 of 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5"/>
  <sheetViews>
    <sheetView zoomScale="80" zoomScaleNormal="80" zoomScaleSheetLayoutView="80" zoomScalePageLayoutView="80" workbookViewId="0" topLeftCell="A1">
      <selection activeCell="A2" sqref="A2"/>
    </sheetView>
  </sheetViews>
  <sheetFormatPr defaultColWidth="9.00390625" defaultRowHeight="14.25"/>
  <cols>
    <col min="1" max="1" width="6.25390625" style="10" customWidth="1"/>
    <col min="2" max="2" width="8.625" style="10" customWidth="1"/>
    <col min="3" max="3" width="8.625" style="9" customWidth="1"/>
    <col min="4" max="4" width="15.00390625" style="9" customWidth="1"/>
    <col min="5" max="5" width="15.00390625" style="10" customWidth="1"/>
    <col min="6" max="6" width="15.00390625" style="9" customWidth="1"/>
    <col min="7" max="7" width="6.25390625" style="9" customWidth="1"/>
    <col min="8" max="8" width="9.00390625" style="9" customWidth="1"/>
    <col min="9" max="9" width="2.50390625" style="9" customWidth="1"/>
    <col min="10" max="10" width="8.125" style="9" bestFit="1" customWidth="1"/>
    <col min="11" max="11" width="8.875" style="9" bestFit="1" customWidth="1"/>
    <col min="12" max="16" width="8.125" style="9" bestFit="1" customWidth="1"/>
    <col min="17" max="16384" width="9.00390625" style="9" customWidth="1"/>
  </cols>
  <sheetData>
    <row r="1" spans="1:8" ht="27.75">
      <c r="A1" s="266" t="str">
        <f>'Elec - ERP-TB (13)'!A1:G1</f>
        <v>PacifiCorp</v>
      </c>
      <c r="B1" s="266"/>
      <c r="C1" s="266"/>
      <c r="D1" s="266"/>
      <c r="E1" s="266"/>
      <c r="F1" s="266"/>
      <c r="G1" s="266"/>
      <c r="H1" s="23"/>
    </row>
    <row r="2" spans="1:3" ht="14.25">
      <c r="A2" s="16"/>
      <c r="B2" s="16"/>
      <c r="C2" s="2"/>
    </row>
    <row r="3" spans="1:3" ht="14.25">
      <c r="A3" s="16"/>
      <c r="B3" s="16"/>
      <c r="C3" s="2"/>
    </row>
    <row r="4" spans="1:3" ht="14.25">
      <c r="A4" s="16"/>
      <c r="B4" s="16"/>
      <c r="C4" s="2"/>
    </row>
    <row r="5" spans="1:8" ht="20.25">
      <c r="A5" s="267" t="s">
        <v>263</v>
      </c>
      <c r="B5" s="267"/>
      <c r="C5" s="267"/>
      <c r="D5" s="267"/>
      <c r="E5" s="267"/>
      <c r="F5" s="267"/>
      <c r="G5" s="267"/>
      <c r="H5" s="25"/>
    </row>
    <row r="6" spans="1:3" ht="14.25">
      <c r="A6" s="16"/>
      <c r="B6" s="16"/>
      <c r="C6" s="2"/>
    </row>
    <row r="7" spans="1:5" ht="14.25">
      <c r="A7" s="16"/>
      <c r="B7" s="16"/>
      <c r="C7" s="51"/>
      <c r="D7" s="26"/>
      <c r="E7" s="27"/>
    </row>
    <row r="8" spans="1:5" ht="14.25">
      <c r="A8" s="16"/>
      <c r="B8" s="16"/>
      <c r="C8" s="51"/>
      <c r="D8" s="26"/>
      <c r="E8" s="27"/>
    </row>
    <row r="9" spans="3:6" ht="12.75">
      <c r="C9" s="52"/>
      <c r="D9" s="28" t="s">
        <v>15</v>
      </c>
      <c r="E9" s="29" t="s">
        <v>7</v>
      </c>
      <c r="F9" s="11" t="s">
        <v>16</v>
      </c>
    </row>
    <row r="10" spans="1:6" ht="12.75">
      <c r="A10" s="11"/>
      <c r="B10" s="11"/>
      <c r="C10" s="53"/>
      <c r="D10" s="29" t="s">
        <v>17</v>
      </c>
      <c r="E10" s="29" t="s">
        <v>232</v>
      </c>
      <c r="F10" s="11" t="s">
        <v>19</v>
      </c>
    </row>
    <row r="11" spans="2:6" ht="14.25">
      <c r="B11" s="12" t="s">
        <v>0</v>
      </c>
      <c r="C11" s="54" t="s">
        <v>9</v>
      </c>
      <c r="D11" s="30" t="s">
        <v>20</v>
      </c>
      <c r="E11" s="30" t="s">
        <v>21</v>
      </c>
      <c r="F11" s="12" t="s">
        <v>22</v>
      </c>
    </row>
    <row r="12" spans="3:6" s="13" customFormat="1" ht="12.75">
      <c r="C12" s="32"/>
      <c r="D12" s="32" t="s">
        <v>1</v>
      </c>
      <c r="E12" s="32" t="s">
        <v>2</v>
      </c>
      <c r="F12" s="13" t="s">
        <v>3</v>
      </c>
    </row>
    <row r="13" spans="3:6" ht="12.75">
      <c r="C13" s="27"/>
      <c r="D13" s="26"/>
      <c r="F13" s="10"/>
    </row>
    <row r="14" spans="2:12" ht="15.75" customHeight="1">
      <c r="B14" s="10">
        <v>1</v>
      </c>
      <c r="C14" s="10">
        <v>1986</v>
      </c>
      <c r="D14" s="39">
        <f>'Elec - ERP-TB (13)'!D14</f>
        <v>0.1393</v>
      </c>
      <c r="E14" s="41">
        <f>'MBR (WP)'!B12</f>
        <v>0.0958</v>
      </c>
      <c r="F14" s="40">
        <f aca="true" t="shared" si="0" ref="F14:F35">D14-E14</f>
        <v>0.04350000000000001</v>
      </c>
      <c r="H14" s="37">
        <f>VLOOKUP(J14,$K$14:$L$38,2,)</f>
        <v>0.02300000000000002</v>
      </c>
      <c r="J14" s="9">
        <v>1</v>
      </c>
      <c r="K14" s="9">
        <f>RANK(F14,$F$14:$F$38,1)</f>
        <v>19</v>
      </c>
      <c r="L14" s="38">
        <f>F14</f>
        <v>0.04350000000000001</v>
      </c>
    </row>
    <row r="15" spans="2:12" ht="15.75" customHeight="1">
      <c r="B15" s="10">
        <v>2</v>
      </c>
      <c r="C15" s="10">
        <v>1987</v>
      </c>
      <c r="D15" s="39">
        <f>'Elec - ERP-TB (13)'!D15</f>
        <v>0.1299</v>
      </c>
      <c r="E15" s="41">
        <f>'MBR (WP)'!B13</f>
        <v>0.101</v>
      </c>
      <c r="F15" s="40">
        <f t="shared" si="0"/>
        <v>0.02889999999999998</v>
      </c>
      <c r="H15" s="37">
        <f aca="true" t="shared" si="1" ref="H15:H38">VLOOKUP(J15,$K$14:$L$38,2,)</f>
        <v>0.02840000000000001</v>
      </c>
      <c r="J15" s="9">
        <v>2</v>
      </c>
      <c r="K15" s="9">
        <f aca="true" t="shared" si="2" ref="K15:K38">RANK(F15,$F$14:$F$38,1)</f>
        <v>3</v>
      </c>
      <c r="L15" s="38">
        <f aca="true" t="shared" si="3" ref="L15:L38">F15</f>
        <v>0.02889999999999998</v>
      </c>
    </row>
    <row r="16" spans="2:12" ht="15.75" customHeight="1">
      <c r="B16" s="10">
        <v>3</v>
      </c>
      <c r="C16" s="10">
        <v>1988</v>
      </c>
      <c r="D16" s="39">
        <f>'Elec - ERP-TB (13)'!D16</f>
        <v>0.1279</v>
      </c>
      <c r="E16" s="41">
        <f>'MBR (WP)'!B14</f>
        <v>0.1049</v>
      </c>
      <c r="F16" s="40">
        <f t="shared" si="0"/>
        <v>0.02300000000000002</v>
      </c>
      <c r="H16" s="37">
        <f t="shared" si="1"/>
        <v>0.02889999999999998</v>
      </c>
      <c r="J16" s="9">
        <v>3</v>
      </c>
      <c r="K16" s="9">
        <f t="shared" si="2"/>
        <v>1</v>
      </c>
      <c r="L16" s="38">
        <f t="shared" si="3"/>
        <v>0.02300000000000002</v>
      </c>
    </row>
    <row r="17" spans="2:12" ht="15.75" customHeight="1">
      <c r="B17" s="10">
        <v>4</v>
      </c>
      <c r="C17" s="10">
        <v>1989</v>
      </c>
      <c r="D17" s="39">
        <f>'Elec - ERP-TB (13)'!D17</f>
        <v>0.1297</v>
      </c>
      <c r="E17" s="41">
        <f>'MBR (WP)'!B15</f>
        <v>0.0977</v>
      </c>
      <c r="F17" s="40">
        <f t="shared" si="0"/>
        <v>0.032000000000000015</v>
      </c>
      <c r="H17" s="34">
        <f t="shared" si="1"/>
        <v>0.030300000000000007</v>
      </c>
      <c r="J17" s="9">
        <v>4</v>
      </c>
      <c r="K17" s="9">
        <f t="shared" si="2"/>
        <v>8</v>
      </c>
      <c r="L17" s="38">
        <f t="shared" si="3"/>
        <v>0.032000000000000015</v>
      </c>
    </row>
    <row r="18" spans="2:12" ht="15.75" customHeight="1">
      <c r="B18" s="10">
        <v>5</v>
      </c>
      <c r="C18" s="10">
        <v>1990</v>
      </c>
      <c r="D18" s="39">
        <f>'Elec - ERP-TB (13)'!D18</f>
        <v>0.127</v>
      </c>
      <c r="E18" s="41">
        <f>'MBR (WP)'!B16</f>
        <v>0.0986</v>
      </c>
      <c r="F18" s="40">
        <f t="shared" si="0"/>
        <v>0.02840000000000001</v>
      </c>
      <c r="H18" s="34">
        <f t="shared" si="1"/>
        <v>0.0315</v>
      </c>
      <c r="J18" s="9">
        <v>5</v>
      </c>
      <c r="K18" s="9">
        <f t="shared" si="2"/>
        <v>2</v>
      </c>
      <c r="L18" s="38">
        <f t="shared" si="3"/>
        <v>0.02840000000000001</v>
      </c>
    </row>
    <row r="19" spans="2:12" ht="15.75" customHeight="1">
      <c r="B19" s="10">
        <v>6</v>
      </c>
      <c r="C19" s="10">
        <v>1991</v>
      </c>
      <c r="D19" s="39">
        <f>'Elec - ERP-TB (13)'!D19</f>
        <v>0.1255</v>
      </c>
      <c r="E19" s="41">
        <f>'MBR (WP)'!B17</f>
        <v>0.0936</v>
      </c>
      <c r="F19" s="40">
        <f t="shared" si="0"/>
        <v>0.0319</v>
      </c>
      <c r="H19" s="34">
        <f t="shared" si="1"/>
        <v>0.0319</v>
      </c>
      <c r="J19" s="9">
        <v>6</v>
      </c>
      <c r="K19" s="9">
        <f t="shared" si="2"/>
        <v>6</v>
      </c>
      <c r="L19" s="38">
        <f t="shared" si="3"/>
        <v>0.0319</v>
      </c>
    </row>
    <row r="20" spans="2:12" ht="15.75" customHeight="1">
      <c r="B20" s="10">
        <v>7</v>
      </c>
      <c r="C20" s="10">
        <v>1992</v>
      </c>
      <c r="D20" s="39">
        <f>'Elec - ERP-TB (13)'!D20</f>
        <v>0.1209</v>
      </c>
      <c r="E20" s="41">
        <f>'MBR (WP)'!B18</f>
        <v>0.0869</v>
      </c>
      <c r="F20" s="40">
        <f t="shared" si="0"/>
        <v>0.03399999999999999</v>
      </c>
      <c r="H20" s="34">
        <f>VLOOKUP(J20,$K$14:$L$38,2,)</f>
        <v>0.0319</v>
      </c>
      <c r="J20" s="9">
        <v>6</v>
      </c>
      <c r="K20" s="9">
        <f t="shared" si="2"/>
        <v>10</v>
      </c>
      <c r="L20" s="38">
        <f t="shared" si="3"/>
        <v>0.03399999999999999</v>
      </c>
    </row>
    <row r="21" spans="2:12" ht="15.75" customHeight="1">
      <c r="B21" s="10">
        <v>8</v>
      </c>
      <c r="C21" s="10">
        <v>1993</v>
      </c>
      <c r="D21" s="39">
        <f>'Elec - ERP-TB (13)'!D21</f>
        <v>0.1141</v>
      </c>
      <c r="E21" s="41">
        <f>'MBR (WP)'!B19</f>
        <v>0.0759</v>
      </c>
      <c r="F21" s="40">
        <f t="shared" si="0"/>
        <v>0.0382</v>
      </c>
      <c r="H21" s="34">
        <f t="shared" si="1"/>
        <v>0.032000000000000015</v>
      </c>
      <c r="J21" s="9">
        <v>8</v>
      </c>
      <c r="K21" s="9">
        <f t="shared" si="2"/>
        <v>15</v>
      </c>
      <c r="L21" s="38">
        <f t="shared" si="3"/>
        <v>0.0382</v>
      </c>
    </row>
    <row r="22" spans="2:12" ht="15.75" customHeight="1">
      <c r="B22" s="10">
        <v>9</v>
      </c>
      <c r="C22" s="10">
        <v>1994</v>
      </c>
      <c r="D22" s="39">
        <f>'Elec - ERP-TB (13)'!D22</f>
        <v>0.1134</v>
      </c>
      <c r="E22" s="41">
        <f>'MBR (WP)'!B20</f>
        <v>0.0831</v>
      </c>
      <c r="F22" s="40">
        <f t="shared" si="0"/>
        <v>0.030300000000000007</v>
      </c>
      <c r="H22" s="34">
        <f t="shared" si="1"/>
        <v>0.033275</v>
      </c>
      <c r="J22" s="9">
        <v>9</v>
      </c>
      <c r="K22" s="9">
        <f t="shared" si="2"/>
        <v>4</v>
      </c>
      <c r="L22" s="38">
        <f t="shared" si="3"/>
        <v>0.030300000000000007</v>
      </c>
    </row>
    <row r="23" spans="2:12" ht="15.75" customHeight="1">
      <c r="B23" s="10">
        <v>10</v>
      </c>
      <c r="C23" s="10">
        <v>1995</v>
      </c>
      <c r="D23" s="39">
        <f>'Elec - ERP-TB (13)'!D23</f>
        <v>0.1155</v>
      </c>
      <c r="E23" s="41">
        <f>'MBR (WP)'!B21</f>
        <v>0.0789</v>
      </c>
      <c r="F23" s="40">
        <f t="shared" si="0"/>
        <v>0.03660000000000001</v>
      </c>
      <c r="H23" s="34">
        <f t="shared" si="1"/>
        <v>0.03399999999999999</v>
      </c>
      <c r="J23" s="9">
        <v>10</v>
      </c>
      <c r="K23" s="9">
        <f t="shared" si="2"/>
        <v>12</v>
      </c>
      <c r="L23" s="38">
        <f t="shared" si="3"/>
        <v>0.03660000000000001</v>
      </c>
    </row>
    <row r="24" spans="2:12" ht="15.75" customHeight="1">
      <c r="B24" s="10">
        <v>11</v>
      </c>
      <c r="C24" s="10">
        <v>1996</v>
      </c>
      <c r="D24" s="39">
        <f>'Elec - ERP-TB (13)'!D24</f>
        <v>0.1139</v>
      </c>
      <c r="E24" s="41">
        <f>'MBR (WP)'!B22</f>
        <v>0.0775</v>
      </c>
      <c r="F24" s="40">
        <f t="shared" si="0"/>
        <v>0.0364</v>
      </c>
      <c r="H24" s="34">
        <f t="shared" si="1"/>
        <v>0.0364</v>
      </c>
      <c r="J24" s="9">
        <v>11</v>
      </c>
      <c r="K24" s="9">
        <f t="shared" si="2"/>
        <v>11</v>
      </c>
      <c r="L24" s="38">
        <f t="shared" si="3"/>
        <v>0.0364</v>
      </c>
    </row>
    <row r="25" spans="2:12" ht="15.75" customHeight="1">
      <c r="B25" s="10">
        <v>12</v>
      </c>
      <c r="C25" s="10">
        <v>1997</v>
      </c>
      <c r="D25" s="39">
        <f>'Elec - ERP-TB (13)'!D25</f>
        <v>0.114</v>
      </c>
      <c r="E25" s="41">
        <f>'MBR (WP)'!B23</f>
        <v>0.076</v>
      </c>
      <c r="F25" s="40">
        <f t="shared" si="0"/>
        <v>0.038000000000000006</v>
      </c>
      <c r="H25" s="34">
        <f t="shared" si="1"/>
        <v>0.03660000000000001</v>
      </c>
      <c r="J25" s="9">
        <v>12</v>
      </c>
      <c r="K25" s="9">
        <f t="shared" si="2"/>
        <v>14</v>
      </c>
      <c r="L25" s="38">
        <f t="shared" si="3"/>
        <v>0.038000000000000006</v>
      </c>
    </row>
    <row r="26" spans="2:12" ht="15.75" customHeight="1">
      <c r="B26" s="10">
        <v>13</v>
      </c>
      <c r="C26" s="10">
        <v>1998</v>
      </c>
      <c r="D26" s="39">
        <f>'Elec - ERP-TB (13)'!D26</f>
        <v>0.1166</v>
      </c>
      <c r="E26" s="41">
        <f>'MBR (WP)'!B24</f>
        <v>0.0704</v>
      </c>
      <c r="F26" s="40">
        <f t="shared" si="0"/>
        <v>0.04619999999999999</v>
      </c>
      <c r="H26" s="34">
        <f t="shared" si="1"/>
        <v>0.037875000000000006</v>
      </c>
      <c r="J26" s="9">
        <v>13</v>
      </c>
      <c r="K26" s="9">
        <f t="shared" si="2"/>
        <v>23</v>
      </c>
      <c r="L26" s="38">
        <f t="shared" si="3"/>
        <v>0.04619999999999999</v>
      </c>
    </row>
    <row r="27" spans="2:12" ht="15.75" customHeight="1">
      <c r="B27" s="10">
        <v>14</v>
      </c>
      <c r="C27" s="10">
        <v>1999</v>
      </c>
      <c r="D27" s="39">
        <f>'Elec - ERP-TB (13)'!D27</f>
        <v>0.1077</v>
      </c>
      <c r="E27" s="41">
        <f>'MBR (WP)'!B25</f>
        <v>0.0762</v>
      </c>
      <c r="F27" s="40">
        <f t="shared" si="0"/>
        <v>0.0315</v>
      </c>
      <c r="H27" s="34">
        <f t="shared" si="1"/>
        <v>0.038000000000000006</v>
      </c>
      <c r="J27" s="9">
        <v>14</v>
      </c>
      <c r="K27" s="9">
        <f t="shared" si="2"/>
        <v>5</v>
      </c>
      <c r="L27" s="38">
        <f t="shared" si="3"/>
        <v>0.0315</v>
      </c>
    </row>
    <row r="28" spans="2:12" ht="15.75" customHeight="1">
      <c r="B28" s="10">
        <v>15</v>
      </c>
      <c r="C28" s="10">
        <v>2000</v>
      </c>
      <c r="D28" s="39">
        <f>'Elec - ERP-TB (13)'!D28</f>
        <v>0.1143</v>
      </c>
      <c r="E28" s="41">
        <f>'MBR (WP)'!B26</f>
        <v>0.0824</v>
      </c>
      <c r="F28" s="40">
        <f t="shared" si="0"/>
        <v>0.0319</v>
      </c>
      <c r="H28" s="34">
        <f t="shared" si="1"/>
        <v>0.0382</v>
      </c>
      <c r="J28" s="9">
        <v>15</v>
      </c>
      <c r="K28" s="9">
        <f t="shared" si="2"/>
        <v>6</v>
      </c>
      <c r="L28" s="38">
        <f t="shared" si="3"/>
        <v>0.0319</v>
      </c>
    </row>
    <row r="29" spans="2:12" ht="15.75" customHeight="1">
      <c r="B29" s="10">
        <v>16</v>
      </c>
      <c r="C29" s="10">
        <v>2001</v>
      </c>
      <c r="D29" s="39">
        <f>'Elec - ERP-TB (13)'!D29</f>
        <v>0.1109</v>
      </c>
      <c r="E29" s="41">
        <f>'MBR (WP)'!B27</f>
        <v>0.077625</v>
      </c>
      <c r="F29" s="40">
        <f t="shared" si="0"/>
        <v>0.033275</v>
      </c>
      <c r="H29" s="34">
        <f t="shared" si="1"/>
        <v>0.039316666666666666</v>
      </c>
      <c r="J29" s="9">
        <v>16</v>
      </c>
      <c r="K29" s="9">
        <f t="shared" si="2"/>
        <v>9</v>
      </c>
      <c r="L29" s="38">
        <f t="shared" si="3"/>
        <v>0.033275</v>
      </c>
    </row>
    <row r="30" spans="2:12" ht="15.75" customHeight="1">
      <c r="B30" s="10">
        <v>17</v>
      </c>
      <c r="C30" s="10">
        <v>2002</v>
      </c>
      <c r="D30" s="39">
        <f>'Elec - ERP-TB (13)'!D30</f>
        <v>0.1116</v>
      </c>
      <c r="E30" s="41">
        <f>'MBR (WP)'!B28</f>
        <v>0.073725</v>
      </c>
      <c r="F30" s="40">
        <f t="shared" si="0"/>
        <v>0.037875000000000006</v>
      </c>
      <c r="H30" s="34">
        <f t="shared" si="1"/>
        <v>0.042866666666666664</v>
      </c>
      <c r="J30" s="9">
        <v>17</v>
      </c>
      <c r="K30" s="9">
        <f t="shared" si="2"/>
        <v>13</v>
      </c>
      <c r="L30" s="38">
        <f t="shared" si="3"/>
        <v>0.037875000000000006</v>
      </c>
    </row>
    <row r="31" spans="2:12" ht="15.75" customHeight="1">
      <c r="B31" s="10">
        <v>18</v>
      </c>
      <c r="C31" s="10">
        <v>2003</v>
      </c>
      <c r="D31" s="39">
        <f>'Elec - ERP-TB (13)'!D31</f>
        <v>0.1097</v>
      </c>
      <c r="E31" s="41">
        <f>'MBR (WP)'!B29</f>
        <v>0.06580833333333334</v>
      </c>
      <c r="F31" s="40">
        <f t="shared" si="0"/>
        <v>0.04389166666666666</v>
      </c>
      <c r="H31" s="34">
        <f t="shared" si="1"/>
        <v>0.04291666666666667</v>
      </c>
      <c r="J31" s="9">
        <v>18</v>
      </c>
      <c r="K31" s="9">
        <f t="shared" si="2"/>
        <v>20</v>
      </c>
      <c r="L31" s="38">
        <f t="shared" si="3"/>
        <v>0.04389166666666666</v>
      </c>
    </row>
    <row r="32" spans="2:12" ht="15.75" customHeight="1">
      <c r="B32" s="10">
        <v>19</v>
      </c>
      <c r="C32" s="10">
        <v>2004</v>
      </c>
      <c r="D32" s="39">
        <f>'Elec - ERP-TB (13)'!D32</f>
        <v>0.1075</v>
      </c>
      <c r="E32" s="41">
        <f>'MBR (WP)'!B30</f>
        <v>0.061600833333333334</v>
      </c>
      <c r="F32" s="40">
        <f t="shared" si="0"/>
        <v>0.045899166666666665</v>
      </c>
      <c r="H32" s="34">
        <f t="shared" si="1"/>
        <v>0.04350000000000001</v>
      </c>
      <c r="J32" s="9">
        <v>19</v>
      </c>
      <c r="K32" s="9">
        <f t="shared" si="2"/>
        <v>22</v>
      </c>
      <c r="L32" s="38">
        <f t="shared" si="3"/>
        <v>0.045899166666666665</v>
      </c>
    </row>
    <row r="33" spans="2:12" ht="15.75" customHeight="1">
      <c r="B33" s="10">
        <v>20</v>
      </c>
      <c r="C33" s="10">
        <v>2005</v>
      </c>
      <c r="D33" s="39">
        <f>'Elec - ERP-TB (13)'!D33</f>
        <v>0.1054</v>
      </c>
      <c r="E33" s="41">
        <f>'MBR (WP)'!B31</f>
        <v>0.05649166666666666</v>
      </c>
      <c r="F33" s="40">
        <f t="shared" si="0"/>
        <v>0.04890833333333333</v>
      </c>
      <c r="H33" s="34">
        <f t="shared" si="1"/>
        <v>0.04389166666666666</v>
      </c>
      <c r="J33" s="9">
        <v>20</v>
      </c>
      <c r="K33" s="9">
        <f t="shared" si="2"/>
        <v>25</v>
      </c>
      <c r="L33" s="38">
        <f t="shared" si="3"/>
        <v>0.04890833333333333</v>
      </c>
    </row>
    <row r="34" spans="2:12" ht="15.75" customHeight="1">
      <c r="B34" s="10">
        <v>21</v>
      </c>
      <c r="C34" s="10">
        <v>2006</v>
      </c>
      <c r="D34" s="39">
        <f>'Elec - ERP-TB (13)'!D34</f>
        <v>0.1036</v>
      </c>
      <c r="E34" s="41">
        <f>'MBR (WP)'!B32</f>
        <v>0.060683333333333325</v>
      </c>
      <c r="F34" s="40">
        <f t="shared" si="0"/>
        <v>0.04291666666666667</v>
      </c>
      <c r="H34" s="34">
        <f t="shared" si="1"/>
        <v>0.04443263497284881</v>
      </c>
      <c r="J34" s="9">
        <v>21</v>
      </c>
      <c r="K34" s="9">
        <f t="shared" si="2"/>
        <v>18</v>
      </c>
      <c r="L34" s="38">
        <f t="shared" si="3"/>
        <v>0.04291666666666667</v>
      </c>
    </row>
    <row r="35" spans="2:12" ht="15.75" customHeight="1">
      <c r="B35" s="10">
        <v>22</v>
      </c>
      <c r="C35" s="10">
        <v>2007</v>
      </c>
      <c r="D35" s="39">
        <f>'Elec - ERP-TB (13)'!D35</f>
        <v>0.1036</v>
      </c>
      <c r="E35" s="41">
        <f>'MBR (WP)'!B33</f>
        <v>0.060733333333333334</v>
      </c>
      <c r="F35" s="40">
        <f t="shared" si="0"/>
        <v>0.042866666666666664</v>
      </c>
      <c r="H35" s="34">
        <f t="shared" si="1"/>
        <v>0.045899166666666665</v>
      </c>
      <c r="J35" s="9">
        <v>22</v>
      </c>
      <c r="K35" s="9">
        <f t="shared" si="2"/>
        <v>17</v>
      </c>
      <c r="L35" s="38">
        <f t="shared" si="3"/>
        <v>0.042866666666666664</v>
      </c>
    </row>
    <row r="36" spans="2:12" ht="15.75" customHeight="1">
      <c r="B36" s="10">
        <v>23</v>
      </c>
      <c r="C36" s="10">
        <v>2008</v>
      </c>
      <c r="D36" s="39">
        <f>'Elec - ERP-TB (13)'!D36</f>
        <v>0.1046</v>
      </c>
      <c r="E36" s="41">
        <f>'MBR (WP)'!B34</f>
        <v>0.06528333333333333</v>
      </c>
      <c r="F36" s="40">
        <f>D36-E36</f>
        <v>0.039316666666666666</v>
      </c>
      <c r="H36" s="37">
        <f t="shared" si="1"/>
        <v>0.04619999999999999</v>
      </c>
      <c r="J36" s="9">
        <v>23</v>
      </c>
      <c r="K36" s="9">
        <f t="shared" si="2"/>
        <v>16</v>
      </c>
      <c r="L36" s="38">
        <f t="shared" si="3"/>
        <v>0.039316666666666666</v>
      </c>
    </row>
    <row r="37" spans="2:12" ht="15.75" customHeight="1">
      <c r="B37" s="10">
        <v>24</v>
      </c>
      <c r="C37" s="10">
        <v>2009</v>
      </c>
      <c r="D37" s="39">
        <f>'Elec - ERP-TB (13)'!D37</f>
        <v>0.1048</v>
      </c>
      <c r="E37" s="41">
        <f>'MBR (WP)'!B35</f>
        <v>0.0603673650271512</v>
      </c>
      <c r="F37" s="40">
        <f>D37-E37</f>
        <v>0.04443263497284881</v>
      </c>
      <c r="H37" s="37">
        <f t="shared" si="1"/>
        <v>0.046958187134502935</v>
      </c>
      <c r="J37" s="9">
        <v>24</v>
      </c>
      <c r="K37" s="9">
        <f t="shared" si="2"/>
        <v>21</v>
      </c>
      <c r="L37" s="38">
        <f t="shared" si="3"/>
        <v>0.04443263497284881</v>
      </c>
    </row>
    <row r="38" spans="2:12" ht="15.75" customHeight="1">
      <c r="B38" s="10">
        <v>25</v>
      </c>
      <c r="C38" s="188" t="s">
        <v>266</v>
      </c>
      <c r="D38" s="39">
        <f>'Elec - ERP-TB (13)'!D38</f>
        <v>0.1041</v>
      </c>
      <c r="E38" s="41">
        <f>'MBR (WP)'!B36</f>
        <v>0.05714181286549706</v>
      </c>
      <c r="F38" s="40">
        <f>D38-E38</f>
        <v>0.046958187134502935</v>
      </c>
      <c r="H38" s="37">
        <f t="shared" si="1"/>
        <v>0.04890833333333333</v>
      </c>
      <c r="J38" s="9">
        <v>25</v>
      </c>
      <c r="K38" s="9">
        <f t="shared" si="2"/>
        <v>24</v>
      </c>
      <c r="L38" s="38">
        <f t="shared" si="3"/>
        <v>0.046958187134502935</v>
      </c>
    </row>
    <row r="39" spans="3:6" ht="12.75">
      <c r="C39" s="14"/>
      <c r="D39" s="39"/>
      <c r="E39" s="41"/>
      <c r="F39" s="10"/>
    </row>
    <row r="40" spans="2:6" ht="12.75">
      <c r="B40" s="10">
        <v>26</v>
      </c>
      <c r="C40" s="11" t="s">
        <v>7</v>
      </c>
      <c r="D40" s="43">
        <f>AVERAGE(D14:D38)</f>
        <v>0.11502000000000001</v>
      </c>
      <c r="E40" s="43">
        <f>AVERAGE(E14:E38)</f>
        <v>0.07753440044903927</v>
      </c>
      <c r="F40" s="43">
        <f>AVERAGE(F14:F38)</f>
        <v>0.03748559955096074</v>
      </c>
    </row>
    <row r="41" spans="3:7" ht="12.75">
      <c r="C41" s="11"/>
      <c r="D41" s="43"/>
      <c r="F41" s="43"/>
      <c r="G41" s="43"/>
    </row>
    <row r="42" spans="3:7" ht="12.75">
      <c r="C42" s="11"/>
      <c r="D42" s="43"/>
      <c r="F42" s="43"/>
      <c r="G42" s="43"/>
    </row>
    <row r="43" spans="2:3" ht="12.75">
      <c r="B43" s="44"/>
      <c r="C43" s="55"/>
    </row>
    <row r="44" spans="2:3" ht="12.75">
      <c r="B44" s="45" t="s">
        <v>14</v>
      </c>
      <c r="C44" s="45"/>
    </row>
    <row r="45" spans="2:3" ht="14.25">
      <c r="B45" s="46" t="s">
        <v>23</v>
      </c>
      <c r="C45" s="46"/>
    </row>
    <row r="46" spans="2:6" ht="12.75">
      <c r="B46" s="47" t="s">
        <v>246</v>
      </c>
      <c r="C46" s="47"/>
      <c r="D46" s="48"/>
      <c r="E46" s="56"/>
      <c r="F46" s="48"/>
    </row>
    <row r="47" spans="2:6" ht="14.25">
      <c r="B47" s="49" t="s">
        <v>260</v>
      </c>
      <c r="C47" s="22"/>
      <c r="D47" s="48"/>
      <c r="E47" s="56"/>
      <c r="F47" s="48"/>
    </row>
    <row r="48" spans="2:12" ht="12.75">
      <c r="B48" s="22" t="s">
        <v>261</v>
      </c>
      <c r="C48" s="22"/>
      <c r="L48" s="67"/>
    </row>
    <row r="49" spans="2:3" ht="14.25">
      <c r="B49" s="22" t="s">
        <v>262</v>
      </c>
      <c r="C49" s="57"/>
    </row>
    <row r="50" ht="14.25">
      <c r="B50" s="49" t="s">
        <v>265</v>
      </c>
    </row>
    <row r="53" ht="14.25">
      <c r="C53" s="208"/>
    </row>
    <row r="54" ht="12.75">
      <c r="C54" s="185"/>
    </row>
    <row r="55" ht="12.75">
      <c r="C55" s="185"/>
    </row>
  </sheetData>
  <sheetProtection/>
  <mergeCells count="2">
    <mergeCell ref="A1:G1"/>
    <mergeCell ref="A5:G5"/>
  </mergeCells>
  <printOptions horizontalCentered="1"/>
  <pageMargins left="0.75" right="0.75" top="1" bottom="1" header="0.5" footer="0.5"/>
  <pageSetup horizontalDpi="600" verticalDpi="600" orientation="portrait" scale="89" r:id="rId1"/>
  <headerFooter alignWithMargins="0">
    <oddHeader>&amp;RExhibit No.___(MPG-14)
Page 1 of 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zoomScale="80" zoomScaleNormal="80" zoomScaleSheetLayoutView="80" zoomScalePageLayoutView="80" workbookViewId="0" topLeftCell="A1">
      <selection activeCell="A2" sqref="A2"/>
    </sheetView>
  </sheetViews>
  <sheetFormatPr defaultColWidth="9.00390625" defaultRowHeight="14.25"/>
  <cols>
    <col min="1" max="1" width="4.625" style="71" bestFit="1" customWidth="1"/>
    <col min="2" max="2" width="10.375" style="71" customWidth="1"/>
    <col min="3" max="3" width="7.00390625" style="71" bestFit="1" customWidth="1"/>
    <col min="4" max="4" width="7.375" style="71" customWidth="1"/>
    <col min="5" max="5" width="7.875" style="71" bestFit="1" customWidth="1"/>
    <col min="6" max="6" width="8.25390625" style="71" bestFit="1" customWidth="1"/>
    <col min="7" max="7" width="10.00390625" style="71" customWidth="1"/>
    <col min="8" max="8" width="6.625" style="39" customWidth="1"/>
    <col min="9" max="9" width="7.25390625" style="39" bestFit="1" customWidth="1"/>
    <col min="10" max="10" width="10.25390625" style="39" bestFit="1" customWidth="1"/>
    <col min="11" max="11" width="10.25390625" style="71" bestFit="1" customWidth="1"/>
    <col min="12" max="12" width="10.125" style="73" customWidth="1"/>
    <col min="13" max="16384" width="9.00390625" style="73" customWidth="1"/>
  </cols>
  <sheetData>
    <row r="1" spans="1:12" ht="27.75">
      <c r="A1" s="268" t="str">
        <f>'Elec - ERP-UP (14)'!A1:G1</f>
        <v>PacifiCorp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</row>
    <row r="3" ht="12.75">
      <c r="B3" s="71" t="s">
        <v>27</v>
      </c>
    </row>
    <row r="5" spans="1:12" ht="20.25">
      <c r="A5" s="269" t="s">
        <v>170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</row>
    <row r="9" spans="1:12" s="74" customFormat="1" ht="12.75">
      <c r="A9" s="70"/>
      <c r="B9" s="70"/>
      <c r="C9" s="70"/>
      <c r="D9" s="270" t="s">
        <v>28</v>
      </c>
      <c r="E9" s="270"/>
      <c r="F9" s="270"/>
      <c r="G9" s="270"/>
      <c r="H9" s="271" t="s">
        <v>29</v>
      </c>
      <c r="I9" s="271"/>
      <c r="J9" s="271"/>
      <c r="K9" s="271"/>
      <c r="L9" s="70"/>
    </row>
    <row r="10" spans="1:12" s="80" customFormat="1" ht="31.5" customHeight="1">
      <c r="A10" s="75" t="s">
        <v>0</v>
      </c>
      <c r="B10" s="75" t="s">
        <v>9</v>
      </c>
      <c r="C10" s="76" t="s">
        <v>30</v>
      </c>
      <c r="D10" s="69" t="s">
        <v>31</v>
      </c>
      <c r="E10" s="69" t="s">
        <v>32</v>
      </c>
      <c r="F10" s="77" t="s">
        <v>33</v>
      </c>
      <c r="G10" s="77" t="s">
        <v>34</v>
      </c>
      <c r="H10" s="78" t="s">
        <v>35</v>
      </c>
      <c r="I10" s="78" t="s">
        <v>36</v>
      </c>
      <c r="J10" s="77" t="s">
        <v>37</v>
      </c>
      <c r="K10" s="77" t="s">
        <v>34</v>
      </c>
      <c r="L10" s="79" t="s">
        <v>38</v>
      </c>
    </row>
    <row r="11" spans="1:12" s="74" customFormat="1" ht="12.75">
      <c r="A11" s="70"/>
      <c r="B11" s="70"/>
      <c r="C11" s="70" t="s">
        <v>1</v>
      </c>
      <c r="D11" s="70" t="s">
        <v>2</v>
      </c>
      <c r="E11" s="70" t="s">
        <v>3</v>
      </c>
      <c r="F11" s="70" t="s">
        <v>4</v>
      </c>
      <c r="G11" s="70" t="s">
        <v>5</v>
      </c>
      <c r="H11" s="70" t="s">
        <v>6</v>
      </c>
      <c r="I11" s="70" t="s">
        <v>39</v>
      </c>
      <c r="J11" s="70" t="s">
        <v>40</v>
      </c>
      <c r="K11" s="70" t="s">
        <v>41</v>
      </c>
      <c r="L11" s="81" t="s">
        <v>42</v>
      </c>
    </row>
    <row r="13" spans="1:14" ht="12.75">
      <c r="A13" s="71">
        <v>1</v>
      </c>
      <c r="B13" s="71">
        <v>1980</v>
      </c>
      <c r="C13" s="82">
        <f>'B73 (WP)'!B10</f>
        <v>0.1127</v>
      </c>
      <c r="D13" s="39">
        <f>'MBR (WP)'!B6</f>
        <v>0.1334</v>
      </c>
      <c r="E13" s="39">
        <f>'MBR (WP)'!C6</f>
        <v>0.1395</v>
      </c>
      <c r="F13" s="82">
        <f>D13-C13</f>
        <v>0.020699999999999996</v>
      </c>
      <c r="G13" s="82">
        <f>E13-C13</f>
        <v>0.026800000000000018</v>
      </c>
      <c r="H13" s="39">
        <f>'B73 (WP)'!C10</f>
        <v>0.11939999999999999</v>
      </c>
      <c r="I13" s="39">
        <f>'B73 (WP)'!D10</f>
        <v>0.1367</v>
      </c>
      <c r="J13" s="39">
        <f>H13-C13</f>
        <v>0.006699999999999998</v>
      </c>
      <c r="K13" s="82">
        <f>I13-C13</f>
        <v>0.023999999999999994</v>
      </c>
      <c r="L13" s="82">
        <f>E13-I13</f>
        <v>0.0028000000000000247</v>
      </c>
      <c r="N13" s="180" t="s">
        <v>223</v>
      </c>
    </row>
    <row r="14" spans="1:14" ht="12.75">
      <c r="A14" s="71">
        <v>2</v>
      </c>
      <c r="B14" s="71">
        <v>1981</v>
      </c>
      <c r="C14" s="82">
        <f>'B73 (WP)'!B11</f>
        <v>0.13449999999999998</v>
      </c>
      <c r="D14" s="39">
        <f>'MBR (WP)'!B7</f>
        <v>0.1595</v>
      </c>
      <c r="E14" s="39">
        <f>'MBR (WP)'!C7</f>
        <v>0.166</v>
      </c>
      <c r="F14" s="82">
        <f aca="true" t="shared" si="0" ref="F14:F40">D14-C14</f>
        <v>0.025000000000000022</v>
      </c>
      <c r="G14" s="82">
        <f aca="true" t="shared" si="1" ref="G14:G40">E14-C14</f>
        <v>0.03150000000000003</v>
      </c>
      <c r="H14" s="39">
        <f>'B73 (WP)'!C11</f>
        <v>0.1417</v>
      </c>
      <c r="I14" s="39">
        <f>'B73 (WP)'!D11</f>
        <v>0.1604</v>
      </c>
      <c r="J14" s="39">
        <f aca="true" t="shared" si="2" ref="J14:J40">H14-C14</f>
        <v>0.007200000000000012</v>
      </c>
      <c r="K14" s="82">
        <f aca="true" t="shared" si="3" ref="K14:K40">I14-C14</f>
        <v>0.025900000000000006</v>
      </c>
      <c r="L14" s="82">
        <f aca="true" t="shared" si="4" ref="L14:L40">E14-I14</f>
        <v>0.005600000000000022</v>
      </c>
      <c r="N14" s="180" t="s">
        <v>224</v>
      </c>
    </row>
    <row r="15" spans="1:14" ht="12.75">
      <c r="A15" s="71">
        <v>3</v>
      </c>
      <c r="B15" s="71">
        <v>1982</v>
      </c>
      <c r="C15" s="82">
        <f>'B73 (WP)'!B12</f>
        <v>0.1276</v>
      </c>
      <c r="D15" s="39">
        <f>'MBR (WP)'!B8</f>
        <v>0.1586</v>
      </c>
      <c r="E15" s="39">
        <f>'MBR (WP)'!C8</f>
        <v>0.1645</v>
      </c>
      <c r="F15" s="82">
        <f t="shared" si="0"/>
        <v>0.031</v>
      </c>
      <c r="G15" s="82">
        <f t="shared" si="1"/>
        <v>0.036900000000000016</v>
      </c>
      <c r="H15" s="39">
        <f>'B73 (WP)'!C12</f>
        <v>0.1379</v>
      </c>
      <c r="I15" s="39">
        <f>'B73 (WP)'!D12</f>
        <v>0.1611</v>
      </c>
      <c r="J15" s="39">
        <f t="shared" si="2"/>
        <v>0.010300000000000004</v>
      </c>
      <c r="K15" s="82">
        <f t="shared" si="3"/>
        <v>0.0335</v>
      </c>
      <c r="L15" s="82">
        <f t="shared" si="4"/>
        <v>0.003400000000000014</v>
      </c>
      <c r="N15" s="180" t="s">
        <v>225</v>
      </c>
    </row>
    <row r="16" spans="1:14" ht="12.75">
      <c r="A16" s="71">
        <v>4</v>
      </c>
      <c r="B16" s="71">
        <v>1983</v>
      </c>
      <c r="C16" s="82">
        <f>'B73 (WP)'!B13</f>
        <v>0.1118</v>
      </c>
      <c r="D16" s="39">
        <f>'MBR (WP)'!B9</f>
        <v>0.1366</v>
      </c>
      <c r="E16" s="39">
        <f>'MBR (WP)'!C9</f>
        <v>0.142</v>
      </c>
      <c r="F16" s="82">
        <f t="shared" si="0"/>
        <v>0.024800000000000003</v>
      </c>
      <c r="G16" s="82">
        <f t="shared" si="1"/>
        <v>0.03019999999999999</v>
      </c>
      <c r="H16" s="39">
        <f>'B73 (WP)'!C13</f>
        <v>0.1204</v>
      </c>
      <c r="I16" s="39">
        <f>'B73 (WP)'!D13</f>
        <v>0.1355</v>
      </c>
      <c r="J16" s="39">
        <f t="shared" si="2"/>
        <v>0.008599999999999997</v>
      </c>
      <c r="K16" s="82">
        <f t="shared" si="3"/>
        <v>0.023700000000000013</v>
      </c>
      <c r="L16" s="82">
        <f t="shared" si="4"/>
        <v>0.006499999999999978</v>
      </c>
      <c r="N16" s="180" t="s">
        <v>226</v>
      </c>
    </row>
    <row r="17" spans="1:12" ht="12.75">
      <c r="A17" s="71">
        <v>5</v>
      </c>
      <c r="B17" s="71">
        <v>1984</v>
      </c>
      <c r="C17" s="82">
        <f>'B73 (WP)'!B14</f>
        <v>0.1241</v>
      </c>
      <c r="D17" s="39">
        <f>'MBR (WP)'!B10</f>
        <v>0.1403</v>
      </c>
      <c r="E17" s="39">
        <f>'MBR (WP)'!C10</f>
        <v>0.1453</v>
      </c>
      <c r="F17" s="82">
        <f t="shared" si="0"/>
        <v>0.016200000000000006</v>
      </c>
      <c r="G17" s="82">
        <f t="shared" si="1"/>
        <v>0.02120000000000001</v>
      </c>
      <c r="H17" s="39">
        <f>'B73 (WP)'!C14</f>
        <v>0.12710000000000002</v>
      </c>
      <c r="I17" s="39">
        <f>'B73 (WP)'!D14</f>
        <v>0.1419</v>
      </c>
      <c r="J17" s="39">
        <f t="shared" si="2"/>
        <v>0.0030000000000000165</v>
      </c>
      <c r="K17" s="82">
        <f t="shared" si="3"/>
        <v>0.017799999999999996</v>
      </c>
      <c r="L17" s="82">
        <f t="shared" si="4"/>
        <v>0.003400000000000014</v>
      </c>
    </row>
    <row r="18" spans="1:12" ht="12.75">
      <c r="A18" s="71">
        <v>6</v>
      </c>
      <c r="B18" s="71">
        <v>1985</v>
      </c>
      <c r="C18" s="82">
        <f>'B73 (WP)'!B15</f>
        <v>0.1079</v>
      </c>
      <c r="D18" s="39">
        <f>'MBR (WP)'!B11</f>
        <v>0.1247</v>
      </c>
      <c r="E18" s="39">
        <f>'MBR (WP)'!C11</f>
        <v>0.1296</v>
      </c>
      <c r="F18" s="82">
        <f t="shared" si="0"/>
        <v>0.01680000000000001</v>
      </c>
      <c r="G18" s="82">
        <f t="shared" si="1"/>
        <v>0.021699999999999997</v>
      </c>
      <c r="H18" s="39">
        <f>'B73 (WP)'!C15</f>
        <v>0.1137</v>
      </c>
      <c r="I18" s="39">
        <f>'B73 (WP)'!D15</f>
        <v>0.1272</v>
      </c>
      <c r="J18" s="39">
        <f t="shared" si="2"/>
        <v>0.0058</v>
      </c>
      <c r="K18" s="82">
        <f t="shared" si="3"/>
        <v>0.01930000000000001</v>
      </c>
      <c r="L18" s="82">
        <f t="shared" si="4"/>
        <v>0.0023999999999999855</v>
      </c>
    </row>
    <row r="19" spans="1:12" ht="12.75">
      <c r="A19" s="71">
        <v>7</v>
      </c>
      <c r="B19" s="71">
        <v>1986</v>
      </c>
      <c r="C19" s="82">
        <f>'B73 (WP)'!B16</f>
        <v>0.07780000000000001</v>
      </c>
      <c r="D19" s="39">
        <f>'MBR (WP)'!B12</f>
        <v>0.0958</v>
      </c>
      <c r="E19" s="39">
        <f>'MBR (WP)'!C12</f>
        <v>0.1</v>
      </c>
      <c r="F19" s="82">
        <f t="shared" si="0"/>
        <v>0.017999999999999988</v>
      </c>
      <c r="G19" s="82">
        <f t="shared" si="1"/>
        <v>0.022199999999999998</v>
      </c>
      <c r="H19" s="39">
        <f>'B73 (WP)'!C16</f>
        <v>0.0902</v>
      </c>
      <c r="I19" s="39">
        <f>'B73 (WP)'!D16</f>
        <v>0.1039</v>
      </c>
      <c r="J19" s="39">
        <f t="shared" si="2"/>
        <v>0.012399999999999994</v>
      </c>
      <c r="K19" s="82">
        <f>I19-C19</f>
        <v>0.026099999999999998</v>
      </c>
      <c r="L19" s="82">
        <f t="shared" si="4"/>
        <v>-0.0039000000000000007</v>
      </c>
    </row>
    <row r="20" spans="1:12" ht="12.75">
      <c r="A20" s="71">
        <v>8</v>
      </c>
      <c r="B20" s="71">
        <v>1987</v>
      </c>
      <c r="C20" s="82">
        <f>'B73 (WP)'!B17</f>
        <v>0.0859</v>
      </c>
      <c r="D20" s="39">
        <f>'MBR (WP)'!B13</f>
        <v>0.101</v>
      </c>
      <c r="E20" s="39">
        <f>'MBR (WP)'!C13</f>
        <v>0.1053</v>
      </c>
      <c r="F20" s="82">
        <f>D20-C20</f>
        <v>0.015100000000000002</v>
      </c>
      <c r="G20" s="82">
        <f t="shared" si="1"/>
        <v>0.0194</v>
      </c>
      <c r="H20" s="39">
        <f>'B73 (WP)'!C17</f>
        <v>0.09380000000000001</v>
      </c>
      <c r="I20" s="39">
        <f>'B73 (WP)'!D17</f>
        <v>0.1058</v>
      </c>
      <c r="J20" s="39">
        <f t="shared" si="2"/>
        <v>0.007900000000000004</v>
      </c>
      <c r="K20" s="82">
        <f t="shared" si="3"/>
        <v>0.0199</v>
      </c>
      <c r="L20" s="82">
        <f t="shared" si="4"/>
        <v>-0.0005000000000000004</v>
      </c>
    </row>
    <row r="21" spans="1:12" ht="12.75">
      <c r="A21" s="71">
        <v>9</v>
      </c>
      <c r="B21" s="71">
        <v>1988</v>
      </c>
      <c r="C21" s="82">
        <f>'B73 (WP)'!B18</f>
        <v>0.08960000000000001</v>
      </c>
      <c r="D21" s="39">
        <f>'MBR (WP)'!B14</f>
        <v>0.1049</v>
      </c>
      <c r="E21" s="39">
        <f>'MBR (WP)'!C14</f>
        <v>0.11</v>
      </c>
      <c r="F21" s="82">
        <f t="shared" si="0"/>
        <v>0.01529999999999998</v>
      </c>
      <c r="G21" s="82">
        <f t="shared" si="1"/>
        <v>0.020399999999999988</v>
      </c>
      <c r="H21" s="39">
        <f>'B73 (WP)'!C18</f>
        <v>0.0971</v>
      </c>
      <c r="I21" s="39">
        <f>'B73 (WP)'!D18</f>
        <v>0.10830000000000001</v>
      </c>
      <c r="J21" s="39">
        <f t="shared" si="2"/>
        <v>0.007499999999999993</v>
      </c>
      <c r="K21" s="82">
        <f t="shared" si="3"/>
        <v>0.018699999999999994</v>
      </c>
      <c r="L21" s="82">
        <f t="shared" si="4"/>
        <v>0.0016999999999999932</v>
      </c>
    </row>
    <row r="22" spans="1:12" ht="12.75">
      <c r="A22" s="71">
        <v>10</v>
      </c>
      <c r="B22" s="71">
        <v>1989</v>
      </c>
      <c r="C22" s="82">
        <f>'B73 (WP)'!B19</f>
        <v>0.08449999999999999</v>
      </c>
      <c r="D22" s="39">
        <f>'MBR (WP)'!B15</f>
        <v>0.0977</v>
      </c>
      <c r="E22" s="39">
        <f>'MBR (WP)'!C15</f>
        <v>0.0997</v>
      </c>
      <c r="F22" s="82">
        <f t="shared" si="0"/>
        <v>0.013200000000000003</v>
      </c>
      <c r="G22" s="82">
        <f t="shared" si="1"/>
        <v>0.015200000000000005</v>
      </c>
      <c r="H22" s="39">
        <f>'B73 (WP)'!C19</f>
        <v>0.0926</v>
      </c>
      <c r="I22" s="39">
        <f>'B73 (WP)'!D19</f>
        <v>0.1018</v>
      </c>
      <c r="J22" s="39">
        <f t="shared" si="2"/>
        <v>0.00810000000000001</v>
      </c>
      <c r="K22" s="82">
        <f t="shared" si="3"/>
        <v>0.01730000000000001</v>
      </c>
      <c r="L22" s="82">
        <f t="shared" si="4"/>
        <v>-0.0021000000000000046</v>
      </c>
    </row>
    <row r="23" spans="1:12" ht="12.75">
      <c r="A23" s="71">
        <v>11</v>
      </c>
      <c r="B23" s="71">
        <v>1990</v>
      </c>
      <c r="C23" s="82">
        <f>'B73 (WP)'!B20</f>
        <v>0.0861</v>
      </c>
      <c r="D23" s="39">
        <f>'MBR (WP)'!B16</f>
        <v>0.0986</v>
      </c>
      <c r="E23" s="39">
        <f>'MBR (WP)'!C16</f>
        <v>0.1006</v>
      </c>
      <c r="F23" s="82">
        <f t="shared" si="0"/>
        <v>0.012499999999999997</v>
      </c>
      <c r="G23" s="82">
        <f t="shared" si="1"/>
        <v>0.014499999999999999</v>
      </c>
      <c r="H23" s="39">
        <f>'B73 (WP)'!C20</f>
        <v>0.0932</v>
      </c>
      <c r="I23" s="39">
        <f>'B73 (WP)'!D20</f>
        <v>0.1036</v>
      </c>
      <c r="J23" s="39">
        <f t="shared" si="2"/>
        <v>0.007100000000000009</v>
      </c>
      <c r="K23" s="82">
        <f t="shared" si="3"/>
        <v>0.0175</v>
      </c>
      <c r="L23" s="82">
        <f t="shared" si="4"/>
        <v>-0.0030000000000000027</v>
      </c>
    </row>
    <row r="24" spans="1:12" ht="12.75">
      <c r="A24" s="71">
        <v>12</v>
      </c>
      <c r="B24" s="71">
        <v>1991</v>
      </c>
      <c r="C24" s="82">
        <f>'B73 (WP)'!B21</f>
        <v>0.0814</v>
      </c>
      <c r="D24" s="39">
        <f>'MBR (WP)'!B17</f>
        <v>0.0936</v>
      </c>
      <c r="E24" s="39">
        <f>'MBR (WP)'!C17</f>
        <v>0.0955</v>
      </c>
      <c r="F24" s="82">
        <f t="shared" si="0"/>
        <v>0.012200000000000003</v>
      </c>
      <c r="G24" s="82">
        <f t="shared" si="1"/>
        <v>0.014100000000000001</v>
      </c>
      <c r="H24" s="39">
        <f>'B73 (WP)'!C21</f>
        <v>0.0877</v>
      </c>
      <c r="I24" s="39">
        <f>'B73 (WP)'!D21</f>
        <v>0.098</v>
      </c>
      <c r="J24" s="39">
        <f t="shared" si="2"/>
        <v>0.0063</v>
      </c>
      <c r="K24" s="82">
        <f t="shared" si="3"/>
        <v>0.016600000000000004</v>
      </c>
      <c r="L24" s="82">
        <f t="shared" si="4"/>
        <v>-0.0025000000000000022</v>
      </c>
    </row>
    <row r="25" spans="1:12" ht="12.75">
      <c r="A25" s="71">
        <v>13</v>
      </c>
      <c r="B25" s="71">
        <v>1992</v>
      </c>
      <c r="C25" s="82">
        <f>'B73 (WP)'!B22</f>
        <v>0.0767</v>
      </c>
      <c r="D25" s="39">
        <f>'MBR (WP)'!B18</f>
        <v>0.0869</v>
      </c>
      <c r="E25" s="39">
        <f>'MBR (WP)'!C18</f>
        <v>0.0886</v>
      </c>
      <c r="F25" s="82">
        <f t="shared" si="0"/>
        <v>0.0102</v>
      </c>
      <c r="G25" s="82">
        <f t="shared" si="1"/>
        <v>0.011899999999999994</v>
      </c>
      <c r="H25" s="39">
        <f>'B73 (WP)'!C22</f>
        <v>0.0814</v>
      </c>
      <c r="I25" s="39">
        <f>'B73 (WP)'!D22</f>
        <v>0.0898</v>
      </c>
      <c r="J25" s="39">
        <f t="shared" si="2"/>
        <v>0.004699999999999996</v>
      </c>
      <c r="K25" s="82">
        <f t="shared" si="3"/>
        <v>0.0131</v>
      </c>
      <c r="L25" s="82">
        <f t="shared" si="4"/>
        <v>-0.0012000000000000066</v>
      </c>
    </row>
    <row r="26" spans="1:12" ht="12.75">
      <c r="A26" s="71">
        <v>14</v>
      </c>
      <c r="B26" s="71">
        <v>1993</v>
      </c>
      <c r="C26" s="82">
        <f>'B73 (WP)'!B23</f>
        <v>0.0659</v>
      </c>
      <c r="D26" s="39">
        <f>'MBR (WP)'!B19</f>
        <v>0.0759</v>
      </c>
      <c r="E26" s="39">
        <f>'MBR (WP)'!C19</f>
        <v>0.0791</v>
      </c>
      <c r="F26" s="82">
        <f t="shared" si="0"/>
        <v>0.009999999999999995</v>
      </c>
      <c r="G26" s="82">
        <f t="shared" si="1"/>
        <v>0.013200000000000003</v>
      </c>
      <c r="H26" s="39">
        <f>'B73 (WP)'!C23</f>
        <v>0.0722</v>
      </c>
      <c r="I26" s="39">
        <f>'B73 (WP)'!D23</f>
        <v>0.0793</v>
      </c>
      <c r="J26" s="39">
        <f t="shared" si="2"/>
        <v>0.0063</v>
      </c>
      <c r="K26" s="82">
        <f>I26-C26</f>
        <v>0.013399999999999995</v>
      </c>
      <c r="L26" s="82">
        <f t="shared" si="4"/>
        <v>-0.00019999999999999185</v>
      </c>
    </row>
    <row r="27" spans="1:12" ht="12.75">
      <c r="A27" s="71">
        <v>15</v>
      </c>
      <c r="B27" s="71">
        <v>1994</v>
      </c>
      <c r="C27" s="82">
        <f>'B73 (WP)'!B24</f>
        <v>0.0737</v>
      </c>
      <c r="D27" s="39">
        <f>'MBR (WP)'!B20</f>
        <v>0.0831</v>
      </c>
      <c r="E27" s="39">
        <f>'MBR (WP)'!C20</f>
        <v>0.0863</v>
      </c>
      <c r="F27" s="82">
        <f t="shared" si="0"/>
        <v>0.009399999999999992</v>
      </c>
      <c r="G27" s="82">
        <f t="shared" si="1"/>
        <v>0.0126</v>
      </c>
      <c r="H27" s="39">
        <f>'B73 (WP)'!C24</f>
        <v>0.0796</v>
      </c>
      <c r="I27" s="39">
        <f>'B73 (WP)'!D24</f>
        <v>0.0862</v>
      </c>
      <c r="J27" s="39">
        <f t="shared" si="2"/>
        <v>0.0059000000000000025</v>
      </c>
      <c r="K27" s="82">
        <f t="shared" si="3"/>
        <v>0.012499999999999997</v>
      </c>
      <c r="L27" s="82">
        <f t="shared" si="4"/>
        <v>0.00010000000000000286</v>
      </c>
    </row>
    <row r="28" spans="1:12" ht="12.75">
      <c r="A28" s="71">
        <v>16</v>
      </c>
      <c r="B28" s="71">
        <v>1995</v>
      </c>
      <c r="C28" s="82">
        <f>'B73 (WP)'!B25</f>
        <v>0.0688</v>
      </c>
      <c r="D28" s="39">
        <f>'MBR (WP)'!B21</f>
        <v>0.0789</v>
      </c>
      <c r="E28" s="39">
        <f>'MBR (WP)'!C21</f>
        <v>0.0829</v>
      </c>
      <c r="F28" s="82">
        <f t="shared" si="0"/>
        <v>0.010099999999999998</v>
      </c>
      <c r="G28" s="82">
        <f t="shared" si="1"/>
        <v>0.014100000000000001</v>
      </c>
      <c r="H28" s="39">
        <f>'B73 (WP)'!C25</f>
        <v>0.0759</v>
      </c>
      <c r="I28" s="39">
        <f>'B73 (WP)'!D25</f>
        <v>0.08199999999999999</v>
      </c>
      <c r="J28" s="39">
        <f t="shared" si="2"/>
        <v>0.007099999999999995</v>
      </c>
      <c r="K28" s="82">
        <f t="shared" si="3"/>
        <v>0.01319999999999999</v>
      </c>
      <c r="L28" s="82">
        <f t="shared" si="4"/>
        <v>0.0009000000000000119</v>
      </c>
    </row>
    <row r="29" spans="1:12" ht="12.75">
      <c r="A29" s="71">
        <v>17</v>
      </c>
      <c r="B29" s="71">
        <v>1996</v>
      </c>
      <c r="C29" s="82">
        <f>'B73 (WP)'!B26</f>
        <v>0.06709999999999999</v>
      </c>
      <c r="D29" s="39">
        <f>'MBR (WP)'!B22</f>
        <v>0.0775</v>
      </c>
      <c r="E29" s="39">
        <f>'MBR (WP)'!C22</f>
        <v>0.0817</v>
      </c>
      <c r="F29" s="82">
        <f t="shared" si="0"/>
        <v>0.010400000000000006</v>
      </c>
      <c r="G29" s="82">
        <f t="shared" si="1"/>
        <v>0.014600000000000002</v>
      </c>
      <c r="H29" s="39">
        <f>'B73 (WP)'!C26</f>
        <v>0.0737</v>
      </c>
      <c r="I29" s="39">
        <f>'B73 (WP)'!D26</f>
        <v>0.0805</v>
      </c>
      <c r="J29" s="39">
        <f t="shared" si="2"/>
        <v>0.006600000000000009</v>
      </c>
      <c r="K29" s="82">
        <f t="shared" si="3"/>
        <v>0.013400000000000009</v>
      </c>
      <c r="L29" s="82">
        <f t="shared" si="4"/>
        <v>0.0011999999999999927</v>
      </c>
    </row>
    <row r="30" spans="1:12" ht="12.75">
      <c r="A30" s="71">
        <v>18</v>
      </c>
      <c r="B30" s="71">
        <v>1997</v>
      </c>
      <c r="C30" s="82">
        <f>'B73 (WP)'!B27</f>
        <v>0.0661</v>
      </c>
      <c r="D30" s="39">
        <f>'MBR (WP)'!B23</f>
        <v>0.076</v>
      </c>
      <c r="E30" s="39">
        <f>'MBR (WP)'!C23</f>
        <v>0.0795</v>
      </c>
      <c r="F30" s="82">
        <f t="shared" si="0"/>
        <v>0.009899999999999992</v>
      </c>
      <c r="G30" s="82">
        <f t="shared" si="1"/>
        <v>0.013399999999999995</v>
      </c>
      <c r="H30" s="39">
        <f>'B73 (WP)'!C27</f>
        <v>0.0726</v>
      </c>
      <c r="I30" s="39">
        <f>'B73 (WP)'!D27</f>
        <v>0.0786</v>
      </c>
      <c r="J30" s="39">
        <f t="shared" si="2"/>
        <v>0.006499999999999992</v>
      </c>
      <c r="K30" s="82">
        <f t="shared" si="3"/>
        <v>0.012499999999999997</v>
      </c>
      <c r="L30" s="82">
        <f t="shared" si="4"/>
        <v>0.000899999999999998</v>
      </c>
    </row>
    <row r="31" spans="1:12" ht="12.75">
      <c r="A31" s="71">
        <v>19</v>
      </c>
      <c r="B31" s="71">
        <v>1998</v>
      </c>
      <c r="C31" s="82">
        <f>'B73 (WP)'!B28</f>
        <v>0.0558</v>
      </c>
      <c r="D31" s="39">
        <f>'MBR (WP)'!B24</f>
        <v>0.0704</v>
      </c>
      <c r="E31" s="39">
        <f>'MBR (WP)'!C24</f>
        <v>0.0726</v>
      </c>
      <c r="F31" s="82">
        <f t="shared" si="0"/>
        <v>0.014600000000000002</v>
      </c>
      <c r="G31" s="82">
        <f t="shared" si="1"/>
        <v>0.016799999999999995</v>
      </c>
      <c r="H31" s="39">
        <f>'B73 (WP)'!C28</f>
        <v>0.0653</v>
      </c>
      <c r="I31" s="39">
        <f>'B73 (WP)'!D28</f>
        <v>0.0722</v>
      </c>
      <c r="J31" s="39">
        <f t="shared" si="2"/>
        <v>0.009499999999999995</v>
      </c>
      <c r="K31" s="82">
        <f t="shared" si="3"/>
        <v>0.016399999999999998</v>
      </c>
      <c r="L31" s="82">
        <f t="shared" si="4"/>
        <v>0.0003999999999999976</v>
      </c>
    </row>
    <row r="32" spans="1:12" ht="12.75">
      <c r="A32" s="71">
        <v>20</v>
      </c>
      <c r="B32" s="71">
        <v>1999</v>
      </c>
      <c r="C32" s="82">
        <f>'B73 (WP)'!B29</f>
        <v>0.0587</v>
      </c>
      <c r="D32" s="39">
        <f>'MBR (WP)'!B25</f>
        <v>0.0762</v>
      </c>
      <c r="E32" s="39">
        <f>'MBR (WP)'!C25</f>
        <v>0.0788</v>
      </c>
      <c r="F32" s="82">
        <f t="shared" si="0"/>
        <v>0.0175</v>
      </c>
      <c r="G32" s="82">
        <f t="shared" si="1"/>
        <v>0.020099999999999993</v>
      </c>
      <c r="H32" s="39">
        <f>'B73 (WP)'!C29</f>
        <v>0.0704</v>
      </c>
      <c r="I32" s="39">
        <f>'B73 (WP)'!D29</f>
        <v>0.0787</v>
      </c>
      <c r="J32" s="39">
        <f t="shared" si="2"/>
        <v>0.011700000000000002</v>
      </c>
      <c r="K32" s="82">
        <f t="shared" si="3"/>
        <v>0.020000000000000004</v>
      </c>
      <c r="L32" s="82">
        <f t="shared" si="4"/>
        <v>9.999999999998899E-05</v>
      </c>
    </row>
    <row r="33" spans="1:12" ht="12.75">
      <c r="A33" s="71">
        <v>21</v>
      </c>
      <c r="B33" s="71">
        <v>2000</v>
      </c>
      <c r="C33" s="82">
        <f>'B73 (WP)'!B30</f>
        <v>0.0594</v>
      </c>
      <c r="D33" s="39">
        <f>'MBR (WP)'!B26</f>
        <v>0.0824</v>
      </c>
      <c r="E33" s="39">
        <f>'MBR (WP)'!C26</f>
        <v>0.0836</v>
      </c>
      <c r="F33" s="82">
        <f t="shared" si="0"/>
        <v>0.023</v>
      </c>
      <c r="G33" s="82">
        <f t="shared" si="1"/>
        <v>0.024199999999999992</v>
      </c>
      <c r="H33" s="39">
        <f>'B73 (WP)'!C30</f>
        <v>0.0762</v>
      </c>
      <c r="I33" s="39">
        <f>'B73 (WP)'!D30</f>
        <v>0.0836</v>
      </c>
      <c r="J33" s="39">
        <f t="shared" si="2"/>
        <v>0.016800000000000002</v>
      </c>
      <c r="K33" s="82">
        <f>I33-C33</f>
        <v>0.024199999999999992</v>
      </c>
      <c r="L33" s="82">
        <f t="shared" si="4"/>
        <v>0</v>
      </c>
    </row>
    <row r="34" spans="1:12" ht="12.75">
      <c r="A34" s="71">
        <v>22</v>
      </c>
      <c r="B34" s="71">
        <v>2001</v>
      </c>
      <c r="C34" s="82">
        <f>'B73 (WP)'!B31</f>
        <v>0.054900000000000004</v>
      </c>
      <c r="D34" s="39">
        <f>'MBR (WP)'!B27</f>
        <v>0.077625</v>
      </c>
      <c r="E34" s="39">
        <f>'MBR (WP)'!C27</f>
        <v>0.08028333333333332</v>
      </c>
      <c r="F34" s="82">
        <f t="shared" si="0"/>
        <v>0.022724999999999995</v>
      </c>
      <c r="G34" s="82">
        <f t="shared" si="1"/>
        <v>0.025383333333333313</v>
      </c>
      <c r="H34" s="39">
        <f>'B73 (WP)'!C31</f>
        <v>0.0708</v>
      </c>
      <c r="I34" s="39">
        <f>'B73 (WP)'!D31</f>
        <v>0.0795</v>
      </c>
      <c r="J34" s="39">
        <f t="shared" si="2"/>
        <v>0.015899999999999997</v>
      </c>
      <c r="K34" s="82">
        <f t="shared" si="3"/>
        <v>0.024599999999999997</v>
      </c>
      <c r="L34" s="82">
        <f t="shared" si="4"/>
        <v>0.0007833333333333165</v>
      </c>
    </row>
    <row r="35" spans="1:12" ht="12.75">
      <c r="A35" s="71">
        <v>23</v>
      </c>
      <c r="B35" s="71">
        <v>2002</v>
      </c>
      <c r="C35" s="82">
        <f>'B73 (WP)'!B32</f>
        <v>0.054299999999999994</v>
      </c>
      <c r="D35" s="39">
        <f>'MBR (WP)'!B28</f>
        <v>0.073725</v>
      </c>
      <c r="E35" s="39">
        <f>'MBR (WP)'!C28</f>
        <v>0.08023333333333334</v>
      </c>
      <c r="F35" s="82">
        <f t="shared" si="0"/>
        <v>0.019425000000000005</v>
      </c>
      <c r="G35" s="82">
        <f t="shared" si="1"/>
        <v>0.025933333333333343</v>
      </c>
      <c r="H35" s="39">
        <f>'B73 (WP)'!C32</f>
        <v>0.0649</v>
      </c>
      <c r="I35" s="39">
        <f>'B73 (WP)'!D32</f>
        <v>0.078</v>
      </c>
      <c r="J35" s="39">
        <f t="shared" si="2"/>
        <v>0.010600000000000005</v>
      </c>
      <c r="K35" s="82">
        <f t="shared" si="3"/>
        <v>0.023700000000000006</v>
      </c>
      <c r="L35" s="82">
        <f t="shared" si="4"/>
        <v>0.002233333333333337</v>
      </c>
    </row>
    <row r="36" spans="1:12" ht="12.75">
      <c r="A36" s="71">
        <v>24</v>
      </c>
      <c r="B36" s="71">
        <v>2003</v>
      </c>
      <c r="C36" s="82">
        <f>'B73 (WP)'!B33</f>
        <v>0.04957500000000001</v>
      </c>
      <c r="D36" s="39">
        <f>'MBR (WP)'!B29</f>
        <v>0.06580833333333334</v>
      </c>
      <c r="E36" s="39">
        <f>'MBR (WP)'!C29</f>
        <v>0.068425</v>
      </c>
      <c r="F36" s="82">
        <f t="shared" si="0"/>
        <v>0.016233333333333336</v>
      </c>
      <c r="G36" s="82">
        <f t="shared" si="1"/>
        <v>0.018849999999999992</v>
      </c>
      <c r="H36" s="39">
        <f>'B73 (WP)'!C33</f>
        <v>0.0567</v>
      </c>
      <c r="I36" s="39">
        <f>'B73 (WP)'!D33</f>
        <v>0.0677</v>
      </c>
      <c r="J36" s="39">
        <f t="shared" si="2"/>
        <v>0.0071249999999999925</v>
      </c>
      <c r="K36" s="82">
        <f t="shared" si="3"/>
        <v>0.01812499999999999</v>
      </c>
      <c r="L36" s="82">
        <f t="shared" si="4"/>
        <v>0.0007250000000000034</v>
      </c>
    </row>
    <row r="37" spans="1:12" ht="12.75">
      <c r="A37" s="71">
        <v>25</v>
      </c>
      <c r="B37" s="71">
        <v>2004</v>
      </c>
      <c r="C37" s="82">
        <f>'B73 (WP)'!B34</f>
        <v>0.05046666666666667</v>
      </c>
      <c r="D37" s="39">
        <f>'MBR (WP)'!B30</f>
        <v>0.061600833333333334</v>
      </c>
      <c r="E37" s="39">
        <f>'MBR (WP)'!C30</f>
        <v>0.06394999999999999</v>
      </c>
      <c r="F37" s="82">
        <f t="shared" si="0"/>
        <v>0.011134166666666667</v>
      </c>
      <c r="G37" s="82">
        <f t="shared" si="1"/>
        <v>0.013483333333333326</v>
      </c>
      <c r="H37" s="39">
        <f>'B73 (WP)'!C34</f>
        <v>0.056299999999999996</v>
      </c>
      <c r="I37" s="39">
        <f>'B73 (WP)'!D34</f>
        <v>0.0639</v>
      </c>
      <c r="J37" s="39">
        <f t="shared" si="2"/>
        <v>0.005833333333333329</v>
      </c>
      <c r="K37" s="82">
        <f t="shared" si="3"/>
        <v>0.013433333333333332</v>
      </c>
      <c r="L37" s="82">
        <f t="shared" si="4"/>
        <v>4.999999999999449E-05</v>
      </c>
    </row>
    <row r="38" spans="1:12" ht="12.75">
      <c r="A38" s="71">
        <v>26</v>
      </c>
      <c r="B38" s="71">
        <v>2005</v>
      </c>
      <c r="C38" s="82">
        <f>'B73 (WP)'!B35</f>
        <v>0.04645833333333333</v>
      </c>
      <c r="D38" s="39">
        <f>'MBR (WP)'!B31</f>
        <v>0.05649166666666666</v>
      </c>
      <c r="E38" s="39">
        <f>'MBR (WP)'!C31</f>
        <v>0.05925</v>
      </c>
      <c r="F38" s="82">
        <f t="shared" si="0"/>
        <v>0.010033333333333332</v>
      </c>
      <c r="G38" s="82">
        <f t="shared" si="1"/>
        <v>0.012791666666666666</v>
      </c>
      <c r="H38" s="39">
        <f>'B73 (WP)'!C35</f>
        <v>0.0524</v>
      </c>
      <c r="I38" s="39">
        <f>'B73 (WP)'!D35</f>
        <v>0.060599999999999994</v>
      </c>
      <c r="J38" s="39">
        <f t="shared" si="2"/>
        <v>0.0059416666666666715</v>
      </c>
      <c r="K38" s="82">
        <f t="shared" si="3"/>
        <v>0.014141666666666663</v>
      </c>
      <c r="L38" s="82">
        <f t="shared" si="4"/>
        <v>-0.001349999999999997</v>
      </c>
    </row>
    <row r="39" spans="1:12" ht="12.75">
      <c r="A39" s="71">
        <v>27</v>
      </c>
      <c r="B39" s="71">
        <v>2006</v>
      </c>
      <c r="C39" s="82">
        <f>'B73 (WP)'!B36</f>
        <v>0.049100000000000005</v>
      </c>
      <c r="D39" s="39">
        <f>'MBR (WP)'!B32</f>
        <v>0.060683333333333325</v>
      </c>
      <c r="E39" s="39">
        <f>'MBR (WP)'!C32</f>
        <v>0.06316666666666666</v>
      </c>
      <c r="F39" s="82">
        <f t="shared" si="0"/>
        <v>0.01158333333333332</v>
      </c>
      <c r="G39" s="82">
        <f t="shared" si="1"/>
        <v>0.014066666666666658</v>
      </c>
      <c r="H39" s="39">
        <f>'B73 (WP)'!C36</f>
        <v>0.0559</v>
      </c>
      <c r="I39" s="39">
        <f>'B73 (WP)'!D36</f>
        <v>0.06480000000000001</v>
      </c>
      <c r="J39" s="39">
        <f t="shared" si="2"/>
        <v>0.0067999999999999935</v>
      </c>
      <c r="K39" s="82">
        <f t="shared" si="3"/>
        <v>0.015700000000000006</v>
      </c>
      <c r="L39" s="82">
        <f t="shared" si="4"/>
        <v>-0.0016333333333333477</v>
      </c>
    </row>
    <row r="40" spans="1:12" ht="12.75">
      <c r="A40" s="71">
        <v>28</v>
      </c>
      <c r="B40" s="71">
        <v>2007</v>
      </c>
      <c r="C40" s="82">
        <f>'B73 (WP)'!B37</f>
        <v>0.0484</v>
      </c>
      <c r="D40" s="39">
        <f>'MBR (WP)'!B33</f>
        <v>0.060733333333333334</v>
      </c>
      <c r="E40" s="39">
        <f>'MBR (WP)'!C33</f>
        <v>0.06330000000000001</v>
      </c>
      <c r="F40" s="82">
        <f t="shared" si="0"/>
        <v>0.012333333333333335</v>
      </c>
      <c r="G40" s="82">
        <f t="shared" si="1"/>
        <v>0.01490000000000001</v>
      </c>
      <c r="H40" s="39">
        <f>'B73 (WP)'!C37</f>
        <v>0.0556</v>
      </c>
      <c r="I40" s="39">
        <f>'B73 (WP)'!D37</f>
        <v>0.06480000000000001</v>
      </c>
      <c r="J40" s="39">
        <f t="shared" si="2"/>
        <v>0.007199999999999998</v>
      </c>
      <c r="K40" s="82">
        <f t="shared" si="3"/>
        <v>0.016400000000000012</v>
      </c>
      <c r="L40" s="82">
        <f t="shared" si="4"/>
        <v>-0.0015000000000000013</v>
      </c>
    </row>
    <row r="41" spans="1:12" ht="12.75">
      <c r="A41" s="71">
        <v>29</v>
      </c>
      <c r="B41" s="71">
        <v>2008</v>
      </c>
      <c r="C41" s="82">
        <f>'B73 (WP)'!B38</f>
        <v>0.042800000000000005</v>
      </c>
      <c r="D41" s="39">
        <f>'MBR (WP)'!B34</f>
        <v>0.06528333333333333</v>
      </c>
      <c r="E41" s="39">
        <f>'MBR (WP)'!C34</f>
        <v>0.07245833333333333</v>
      </c>
      <c r="F41" s="82">
        <f>D41-C41</f>
        <v>0.022483333333333327</v>
      </c>
      <c r="G41" s="82">
        <f>E41-C41</f>
        <v>0.029658333333333328</v>
      </c>
      <c r="H41" s="39">
        <f>'B73 (WP)'!C38</f>
        <v>0.056299999999999996</v>
      </c>
      <c r="I41" s="39">
        <f>'B73 (WP)'!D38</f>
        <v>0.0745</v>
      </c>
      <c r="J41" s="39">
        <f>H41-C41</f>
        <v>0.013499999999999991</v>
      </c>
      <c r="K41" s="82">
        <f>I41-C41</f>
        <v>0.03169999999999999</v>
      </c>
      <c r="L41" s="82">
        <f>E41-I41</f>
        <v>-0.002041666666666664</v>
      </c>
    </row>
    <row r="42" spans="1:12" ht="12.75">
      <c r="A42" s="71">
        <v>30</v>
      </c>
      <c r="B42" s="71">
        <v>2009</v>
      </c>
      <c r="C42" s="82">
        <f>'B73 (WP)'!B39</f>
        <v>0.0408</v>
      </c>
      <c r="D42" s="39">
        <f>'MBR (WP)'!B35</f>
        <v>0.0603673650271512</v>
      </c>
      <c r="E42" s="39">
        <f>'MBR (WP)'!C35</f>
        <v>0.07055173167293233</v>
      </c>
      <c r="F42" s="82">
        <f>D42-C42</f>
        <v>0.019567365027151194</v>
      </c>
      <c r="G42" s="82">
        <f>E42-C42</f>
        <v>0.029751731672932324</v>
      </c>
      <c r="H42" s="39">
        <f>'B73 (WP)'!C39</f>
        <v>0.053099999999999994</v>
      </c>
      <c r="I42" s="39">
        <f>'B73 (WP)'!D39</f>
        <v>0.073</v>
      </c>
      <c r="J42" s="39">
        <f>H42-C42</f>
        <v>0.012299999999999991</v>
      </c>
      <c r="K42" s="82">
        <f>I42-C42</f>
        <v>0.03219999999999999</v>
      </c>
      <c r="L42" s="82">
        <f>E42-I42</f>
        <v>-0.002448268327067668</v>
      </c>
    </row>
    <row r="44" spans="1:12" ht="12.75">
      <c r="A44" s="71">
        <v>31</v>
      </c>
      <c r="B44" s="68" t="s">
        <v>7</v>
      </c>
      <c r="C44" s="83">
        <f>AVERAGE(C13:C42)</f>
        <v>0.07509666666666667</v>
      </c>
      <c r="D44" s="83">
        <f aca="true" t="shared" si="5" ref="D44:K44">AVERAGE(D13:D42)</f>
        <v>0.09114393994534947</v>
      </c>
      <c r="E44" s="83">
        <f t="shared" si="5"/>
        <v>0.09509061327798665</v>
      </c>
      <c r="F44" s="83">
        <f t="shared" si="5"/>
        <v>0.016047273278682817</v>
      </c>
      <c r="G44" s="83">
        <f t="shared" si="5"/>
        <v>0.01999394661131997</v>
      </c>
      <c r="H44" s="83">
        <f>AVERAGE(H13:H42)</f>
        <v>0.08347</v>
      </c>
      <c r="I44" s="83">
        <f>AVERAGE(I13:I42)</f>
        <v>0.09472999999999998</v>
      </c>
      <c r="J44" s="83">
        <f t="shared" si="5"/>
        <v>0.008373333333333333</v>
      </c>
      <c r="K44" s="83">
        <f t="shared" si="5"/>
        <v>0.019633333333333336</v>
      </c>
      <c r="L44" s="83">
        <f>AVERAGE(L13:L42)</f>
        <v>0.0003606132779866329</v>
      </c>
    </row>
    <row r="67" ht="12.75">
      <c r="B67" s="72" t="s">
        <v>8</v>
      </c>
    </row>
    <row r="68" ht="14.25">
      <c r="B68" s="84" t="s">
        <v>43</v>
      </c>
    </row>
    <row r="69" ht="12.75">
      <c r="B69" s="72" t="s">
        <v>24</v>
      </c>
    </row>
    <row r="70" ht="14.25">
      <c r="B70" s="84" t="s">
        <v>44</v>
      </c>
    </row>
    <row r="71" ht="14.25">
      <c r="B71" s="46"/>
    </row>
    <row r="72" ht="12.75">
      <c r="B72" s="22"/>
    </row>
  </sheetData>
  <sheetProtection/>
  <mergeCells count="4">
    <mergeCell ref="A1:L1"/>
    <mergeCell ref="A5:L5"/>
    <mergeCell ref="D9:G9"/>
    <mergeCell ref="H9:K9"/>
  </mergeCells>
  <conditionalFormatting sqref="F13:F42">
    <cfRule type="expression" priority="6" dxfId="0">
      <formula>IF(F13&gt;J13,0,1)</formula>
    </cfRule>
  </conditionalFormatting>
  <conditionalFormatting sqref="J13:J42">
    <cfRule type="expression" priority="5" dxfId="0">
      <formula>IF(F13&gt;J13,0,1)</formula>
    </cfRule>
  </conditionalFormatting>
  <printOptions horizontalCentered="1"/>
  <pageMargins left="0.7" right="0.7" top="1" bottom="0.75" header="0.5" footer="0.51"/>
  <pageSetup fitToHeight="1" fitToWidth="1" horizontalDpi="600" verticalDpi="600" orientation="portrait" scale="72" r:id="rId2"/>
  <headerFooter alignWithMargins="0">
    <oddHeader>&amp;R&amp;14Exhibit No.___(MPG-15)
Page 1 of 1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="80" zoomScaleNormal="80" zoomScaleSheetLayoutView="80" zoomScalePageLayoutView="80" workbookViewId="0" topLeftCell="A1">
      <selection activeCell="A2" sqref="A2"/>
    </sheetView>
  </sheetViews>
  <sheetFormatPr defaultColWidth="9.00390625" defaultRowHeight="14.25"/>
  <cols>
    <col min="1" max="1" width="10.75390625" style="1" customWidth="1"/>
    <col min="2" max="2" width="15.875" style="1" customWidth="1"/>
    <col min="3" max="5" width="17.625" style="1" customWidth="1"/>
    <col min="6" max="16384" width="9.00390625" style="1" customWidth="1"/>
  </cols>
  <sheetData>
    <row r="1" spans="1:5" ht="27" customHeight="1">
      <c r="A1" s="272" t="str">
        <f>'Elec - ERP-UP (14)'!A1</f>
        <v>PacifiCorp</v>
      </c>
      <c r="B1" s="272"/>
      <c r="C1" s="272"/>
      <c r="D1" s="272"/>
      <c r="E1" s="272"/>
    </row>
    <row r="2" spans="1:3" ht="14.25">
      <c r="A2" s="58"/>
      <c r="B2" s="7"/>
      <c r="C2" s="7"/>
    </row>
    <row r="3" spans="1:3" ht="14.25">
      <c r="A3" s="58"/>
      <c r="B3" s="7"/>
      <c r="C3" s="7"/>
    </row>
    <row r="4" spans="1:3" ht="14.25">
      <c r="A4" s="58"/>
      <c r="B4" s="7"/>
      <c r="C4" s="7"/>
    </row>
    <row r="5" spans="1:5" ht="20.25">
      <c r="A5" s="267" t="s">
        <v>239</v>
      </c>
      <c r="B5" s="267"/>
      <c r="C5" s="267"/>
      <c r="D5" s="267"/>
      <c r="E5" s="267"/>
    </row>
    <row r="6" spans="1:5" ht="14.25">
      <c r="A6" s="87"/>
      <c r="B6" s="88"/>
      <c r="C6" s="88"/>
      <c r="D6" s="89"/>
      <c r="E6" s="89"/>
    </row>
    <row r="7" spans="1:5" ht="14.25">
      <c r="A7" s="87"/>
      <c r="B7" s="88"/>
      <c r="C7" s="88"/>
      <c r="D7" s="89"/>
      <c r="E7" s="89"/>
    </row>
    <row r="8" spans="1:5" ht="14.25">
      <c r="A8" s="87"/>
      <c r="B8" s="90"/>
      <c r="C8" s="90"/>
      <c r="D8" s="90"/>
      <c r="E8" s="90"/>
    </row>
    <row r="9" spans="1:5" ht="15">
      <c r="A9" s="4"/>
      <c r="B9" s="59"/>
      <c r="C9" s="59" t="s">
        <v>25</v>
      </c>
      <c r="D9" s="8" t="s">
        <v>232</v>
      </c>
      <c r="E9" s="8" t="s">
        <v>233</v>
      </c>
    </row>
    <row r="10" spans="1:5" ht="17.25">
      <c r="A10" s="5" t="s">
        <v>0</v>
      </c>
      <c r="B10" s="60" t="s">
        <v>10</v>
      </c>
      <c r="C10" s="61" t="s">
        <v>227</v>
      </c>
      <c r="D10" s="61" t="s">
        <v>228</v>
      </c>
      <c r="E10" s="61" t="s">
        <v>229</v>
      </c>
    </row>
    <row r="11" spans="1:5" ht="15">
      <c r="A11" s="5"/>
      <c r="B11" s="60"/>
      <c r="C11" s="62" t="s">
        <v>1</v>
      </c>
      <c r="D11" s="62" t="s">
        <v>2</v>
      </c>
      <c r="E11" s="62" t="s">
        <v>3</v>
      </c>
    </row>
    <row r="12" spans="1:5" ht="15">
      <c r="A12" s="5"/>
      <c r="B12" s="60"/>
      <c r="C12" s="179"/>
      <c r="D12" s="90"/>
      <c r="E12" s="90"/>
    </row>
    <row r="13" spans="1:5" s="63" customFormat="1" ht="15.75" customHeight="1">
      <c r="A13" s="91">
        <v>1</v>
      </c>
      <c r="B13" s="95">
        <v>40431</v>
      </c>
      <c r="C13" s="209">
        <v>0.0378</v>
      </c>
      <c r="D13" s="96">
        <v>0.051</v>
      </c>
      <c r="E13" s="209">
        <v>0.0564</v>
      </c>
    </row>
    <row r="14" spans="1:5" ht="15.75" customHeight="1">
      <c r="A14" s="91">
        <v>2</v>
      </c>
      <c r="B14" s="95">
        <v>40424</v>
      </c>
      <c r="C14" s="209">
        <v>0.0366</v>
      </c>
      <c r="D14" s="96">
        <v>0.0502</v>
      </c>
      <c r="E14" s="209">
        <v>0.0557</v>
      </c>
    </row>
    <row r="15" spans="1:5" ht="15.75" customHeight="1">
      <c r="A15" s="91">
        <v>3</v>
      </c>
      <c r="B15" s="95">
        <v>40417</v>
      </c>
      <c r="C15" s="209">
        <v>0.0361</v>
      </c>
      <c r="D15" s="96">
        <v>0.0494</v>
      </c>
      <c r="E15" s="209">
        <v>0.055</v>
      </c>
    </row>
    <row r="16" spans="1:5" ht="15.75" customHeight="1">
      <c r="A16" s="91">
        <v>4</v>
      </c>
      <c r="B16" s="95">
        <v>40410</v>
      </c>
      <c r="C16" s="209">
        <v>0.0371</v>
      </c>
      <c r="D16" s="96">
        <v>0.0485</v>
      </c>
      <c r="E16" s="209">
        <v>0.054</v>
      </c>
    </row>
    <row r="17" spans="1:5" ht="15.75" customHeight="1">
      <c r="A17" s="91">
        <v>5</v>
      </c>
      <c r="B17" s="95">
        <v>40403</v>
      </c>
      <c r="C17" s="209">
        <v>0.0395</v>
      </c>
      <c r="D17" s="96">
        <v>0.0506</v>
      </c>
      <c r="E17" s="209">
        <v>0.056</v>
      </c>
    </row>
    <row r="18" spans="1:5" ht="15.75" customHeight="1">
      <c r="A18" s="91">
        <v>6</v>
      </c>
      <c r="B18" s="95">
        <v>40396</v>
      </c>
      <c r="C18" s="96">
        <v>0.0404</v>
      </c>
      <c r="D18" s="96">
        <v>0.0518</v>
      </c>
      <c r="E18" s="209">
        <v>0.057</v>
      </c>
    </row>
    <row r="19" spans="1:5" ht="15.75" customHeight="1">
      <c r="A19" s="91">
        <v>7</v>
      </c>
      <c r="B19" s="95">
        <v>40389</v>
      </c>
      <c r="C19" s="96">
        <v>0.0405</v>
      </c>
      <c r="D19" s="96">
        <v>0.0517</v>
      </c>
      <c r="E19" s="209">
        <v>0.058</v>
      </c>
    </row>
    <row r="20" spans="1:5" ht="15.75" customHeight="1">
      <c r="A20" s="91">
        <v>8</v>
      </c>
      <c r="B20" s="95">
        <v>40382</v>
      </c>
      <c r="C20" s="96">
        <v>0.0397</v>
      </c>
      <c r="D20" s="96">
        <v>0.0528</v>
      </c>
      <c r="E20" s="209">
        <v>0.0592</v>
      </c>
    </row>
    <row r="21" spans="1:5" ht="15.75" customHeight="1">
      <c r="A21" s="91">
        <v>9</v>
      </c>
      <c r="B21" s="95">
        <v>40375</v>
      </c>
      <c r="C21" s="96">
        <v>0.04019999999999999</v>
      </c>
      <c r="D21" s="96">
        <v>0.0524</v>
      </c>
      <c r="E21" s="209">
        <v>0.06</v>
      </c>
    </row>
    <row r="22" spans="1:5" ht="15.75" customHeight="1">
      <c r="A22" s="91">
        <v>10</v>
      </c>
      <c r="B22" s="95">
        <v>40368</v>
      </c>
      <c r="C22" s="96">
        <v>0.0397</v>
      </c>
      <c r="D22" s="96">
        <v>0.0533</v>
      </c>
      <c r="E22" s="209">
        <v>0.0613</v>
      </c>
    </row>
    <row r="23" spans="1:5" ht="15.75" customHeight="1">
      <c r="A23" s="91">
        <v>11</v>
      </c>
      <c r="B23" s="95">
        <v>40361</v>
      </c>
      <c r="C23" s="96">
        <v>0.0394</v>
      </c>
      <c r="D23" s="96">
        <v>0.0524</v>
      </c>
      <c r="E23" s="209">
        <v>0.0602</v>
      </c>
    </row>
    <row r="24" spans="1:5" ht="15.75" customHeight="1">
      <c r="A24" s="91">
        <v>12</v>
      </c>
      <c r="B24" s="95">
        <v>40354</v>
      </c>
      <c r="C24" s="96">
        <v>0.040999999999999995</v>
      </c>
      <c r="D24" s="96">
        <v>0.0538</v>
      </c>
      <c r="E24" s="209">
        <v>0.0615</v>
      </c>
    </row>
    <row r="25" spans="1:5" ht="15.75" customHeight="1">
      <c r="A25" s="91">
        <v>13</v>
      </c>
      <c r="B25" s="95">
        <v>40347</v>
      </c>
      <c r="C25" s="96">
        <v>0.0418</v>
      </c>
      <c r="D25" s="96">
        <v>0.0547</v>
      </c>
      <c r="E25" s="209">
        <v>0.0623</v>
      </c>
    </row>
    <row r="26" spans="1:5" ht="15.75" customHeight="1">
      <c r="A26" s="91"/>
      <c r="B26" s="92"/>
      <c r="C26" s="92"/>
      <c r="D26" s="89"/>
      <c r="E26" s="89"/>
    </row>
    <row r="27" spans="1:5" ht="15.75" customHeight="1">
      <c r="A27" s="91">
        <v>14</v>
      </c>
      <c r="B27" s="64" t="s">
        <v>47</v>
      </c>
      <c r="C27" s="6">
        <f>AVERAGE(C13:C25)</f>
        <v>0.03921538461538461</v>
      </c>
      <c r="D27" s="6">
        <f>AVERAGE(D13:D25)</f>
        <v>0.05173846153846154</v>
      </c>
      <c r="E27" s="6">
        <f>AVERAGE(E13:E25)</f>
        <v>0.058200000000000016</v>
      </c>
    </row>
    <row r="28" spans="1:5" ht="15.75" customHeight="1">
      <c r="A28" s="91"/>
      <c r="B28" s="66"/>
      <c r="C28" s="66"/>
      <c r="D28" s="6"/>
      <c r="E28" s="6"/>
    </row>
    <row r="29" spans="1:5" ht="15.75" customHeight="1">
      <c r="A29" s="91"/>
      <c r="B29" s="64"/>
      <c r="C29" s="64"/>
      <c r="D29" s="6"/>
      <c r="E29" s="6"/>
    </row>
    <row r="30" spans="1:5" ht="14.25">
      <c r="A30" s="87"/>
      <c r="B30" s="93"/>
      <c r="C30" s="181"/>
      <c r="D30" s="89"/>
      <c r="E30" s="89"/>
    </row>
    <row r="31" spans="1:5" ht="14.25">
      <c r="A31" s="89"/>
      <c r="B31" s="183" t="s">
        <v>8</v>
      </c>
      <c r="C31" s="94"/>
      <c r="D31" s="89"/>
      <c r="E31" s="89"/>
    </row>
    <row r="32" spans="1:5" ht="16.5">
      <c r="A32" s="89"/>
      <c r="B32" s="182" t="s">
        <v>231</v>
      </c>
      <c r="C32" s="97"/>
      <c r="D32" s="89"/>
      <c r="E32" s="89"/>
    </row>
    <row r="33" spans="1:5" ht="16.5">
      <c r="A33" s="89"/>
      <c r="B33" s="182" t="s">
        <v>230</v>
      </c>
      <c r="C33" s="89"/>
      <c r="D33" s="89"/>
      <c r="E33" s="89"/>
    </row>
    <row r="34" spans="1:5" ht="14.25">
      <c r="A34" s="89"/>
      <c r="B34" s="89"/>
      <c r="C34" s="89"/>
      <c r="D34" s="89"/>
      <c r="E34" s="89"/>
    </row>
    <row r="35" spans="1:5" ht="14.25">
      <c r="A35" s="89"/>
      <c r="B35" s="89"/>
      <c r="C35" s="89"/>
      <c r="D35" s="89"/>
      <c r="E35" s="89"/>
    </row>
    <row r="36" spans="1:5" ht="14.25">
      <c r="A36" s="89"/>
      <c r="B36" s="89"/>
      <c r="C36" s="89"/>
      <c r="D36" s="89"/>
      <c r="E36" s="89"/>
    </row>
    <row r="37" spans="1:5" ht="14.25">
      <c r="A37" s="89"/>
      <c r="B37" s="89"/>
      <c r="C37" s="89"/>
      <c r="D37" s="89"/>
      <c r="E37" s="89"/>
    </row>
    <row r="38" spans="1:5" ht="14.25">
      <c r="A38" s="89"/>
      <c r="B38" s="89"/>
      <c r="C38" s="89"/>
      <c r="D38" s="89"/>
      <c r="E38" s="89"/>
    </row>
    <row r="39" spans="1:5" ht="14.25">
      <c r="A39" s="89"/>
      <c r="B39" s="89"/>
      <c r="C39" s="89"/>
      <c r="D39" s="89"/>
      <c r="E39" s="89"/>
    </row>
    <row r="40" spans="1:5" ht="14.25">
      <c r="A40" s="89"/>
      <c r="B40" s="89"/>
      <c r="C40" s="89"/>
      <c r="D40" s="89"/>
      <c r="E40" s="89"/>
    </row>
    <row r="41" spans="1:5" ht="14.25">
      <c r="A41" s="89"/>
      <c r="B41" s="89"/>
      <c r="C41" s="89"/>
      <c r="D41" s="89"/>
      <c r="E41" s="89"/>
    </row>
    <row r="47" ht="16.5">
      <c r="A47" s="65"/>
    </row>
  </sheetData>
  <sheetProtection/>
  <mergeCells count="2">
    <mergeCell ref="A1:E1"/>
    <mergeCell ref="A5:E5"/>
  </mergeCells>
  <printOptions horizontalCentered="1"/>
  <pageMargins left="0.75" right="0.75" top="1" bottom="1" header="0.5" footer="0.5"/>
  <pageSetup fitToHeight="1" fitToWidth="1" horizontalDpi="600" verticalDpi="600" orientation="portrait" r:id="rId1"/>
  <headerFooter alignWithMargins="0">
    <oddHeader>&amp;RExhibit No.___(MPG-16)
Page 1 of 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9"/>
  <sheetViews>
    <sheetView zoomScale="80" zoomScaleNormal="80" zoomScaleSheetLayoutView="80" zoomScalePageLayoutView="80" workbookViewId="0" topLeftCell="A1">
      <selection activeCell="A2" sqref="A2"/>
    </sheetView>
  </sheetViews>
  <sheetFormatPr defaultColWidth="9.00390625" defaultRowHeight="14.25"/>
  <cols>
    <col min="1" max="1" width="5.25390625" style="214" customWidth="1"/>
    <col min="2" max="2" width="9.875" style="214" bestFit="1" customWidth="1"/>
    <col min="3" max="3" width="1.00390625" style="214" customWidth="1"/>
    <col min="4" max="6" width="12.625" style="214" customWidth="1"/>
    <col min="7" max="7" width="0.875" style="214" customWidth="1"/>
    <col min="8" max="8" width="12.50390625" style="214" customWidth="1"/>
    <col min="9" max="9" width="0.875" style="214" customWidth="1"/>
    <col min="10" max="10" width="17.75390625" style="214" customWidth="1"/>
    <col min="11" max="11" width="1.00390625" style="214" customWidth="1"/>
    <col min="12" max="12" width="13.75390625" style="214" customWidth="1"/>
    <col min="13" max="13" width="9.50390625" style="214" customWidth="1"/>
    <col min="14" max="14" width="11.00390625" style="86" bestFit="1" customWidth="1"/>
    <col min="15" max="15" width="7.50390625" style="86" customWidth="1"/>
    <col min="16" max="16384" width="9.00390625" style="86" customWidth="1"/>
  </cols>
  <sheetData>
    <row r="1" spans="1:15" s="213" customFormat="1" ht="26.25">
      <c r="A1" s="273" t="str">
        <f>'UBYcurrent (16a)'!A1:E1</f>
        <v>PacifiCorp</v>
      </c>
      <c r="B1" s="273"/>
      <c r="C1" s="273"/>
      <c r="D1" s="273"/>
      <c r="E1" s="273"/>
      <c r="F1" s="273"/>
      <c r="G1" s="273"/>
      <c r="H1" s="273"/>
      <c r="I1" s="273"/>
      <c r="J1" s="273"/>
      <c r="K1" s="211"/>
      <c r="L1" s="211"/>
      <c r="M1" s="212"/>
      <c r="N1" s="212"/>
      <c r="O1" s="212"/>
    </row>
    <row r="2" spans="1:15" s="213" customFormat="1" ht="12.75" customHeight="1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</row>
    <row r="3" spans="1:15" s="213" customFormat="1" ht="12.75" customHeight="1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</row>
    <row r="4" ht="12.75" customHeight="1"/>
    <row r="5" spans="1:13" ht="18" customHeight="1">
      <c r="A5" s="274" t="s">
        <v>273</v>
      </c>
      <c r="B5" s="274"/>
      <c r="C5" s="274"/>
      <c r="D5" s="274"/>
      <c r="E5" s="274"/>
      <c r="F5" s="274"/>
      <c r="G5" s="274"/>
      <c r="H5" s="274"/>
      <c r="I5" s="274"/>
      <c r="J5" s="274"/>
      <c r="K5" s="215"/>
      <c r="L5" s="215"/>
      <c r="M5" s="216"/>
    </row>
    <row r="6" spans="1:15" ht="18" customHeight="1">
      <c r="A6" s="275" t="s">
        <v>274</v>
      </c>
      <c r="B6" s="275"/>
      <c r="C6" s="275"/>
      <c r="D6" s="275"/>
      <c r="E6" s="275"/>
      <c r="F6" s="275"/>
      <c r="G6" s="275"/>
      <c r="H6" s="275"/>
      <c r="I6" s="275"/>
      <c r="J6" s="275"/>
      <c r="K6" s="217"/>
      <c r="L6" s="217"/>
      <c r="M6" s="216"/>
      <c r="N6" s="218"/>
      <c r="O6" s="218"/>
    </row>
    <row r="7" spans="1:15" ht="13.5" customHeight="1">
      <c r="A7" s="219"/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20"/>
      <c r="M7" s="216"/>
      <c r="N7" s="218"/>
      <c r="O7" s="218"/>
    </row>
    <row r="8" ht="13.5" customHeight="1">
      <c r="L8" s="221"/>
    </row>
    <row r="9" ht="13.5" customHeight="1">
      <c r="L9" s="221"/>
    </row>
    <row r="10" spans="1:13" ht="15">
      <c r="A10" s="221"/>
      <c r="B10" s="222"/>
      <c r="C10" s="222"/>
      <c r="D10" s="276" t="s">
        <v>275</v>
      </c>
      <c r="E10" s="276"/>
      <c r="F10" s="276"/>
      <c r="G10" s="222"/>
      <c r="H10" s="222" t="s">
        <v>276</v>
      </c>
      <c r="I10" s="222"/>
      <c r="J10" s="222" t="s">
        <v>277</v>
      </c>
      <c r="K10" s="222"/>
      <c r="L10" s="223" t="s">
        <v>278</v>
      </c>
      <c r="M10" s="86"/>
    </row>
    <row r="11" spans="1:12" s="224" customFormat="1" ht="15">
      <c r="A11" s="222"/>
      <c r="B11" s="222"/>
      <c r="C11" s="222"/>
      <c r="D11" s="222" t="s">
        <v>279</v>
      </c>
      <c r="E11" s="222" t="s">
        <v>280</v>
      </c>
      <c r="F11" s="222" t="s">
        <v>280</v>
      </c>
      <c r="G11" s="222"/>
      <c r="H11" s="222" t="s">
        <v>281</v>
      </c>
      <c r="I11" s="222"/>
      <c r="J11" s="222" t="s">
        <v>282</v>
      </c>
      <c r="K11" s="222"/>
      <c r="L11" s="223" t="s">
        <v>283</v>
      </c>
    </row>
    <row r="12" spans="1:21" s="227" customFormat="1" ht="15">
      <c r="A12" s="225" t="s">
        <v>0</v>
      </c>
      <c r="B12" s="225" t="s">
        <v>10</v>
      </c>
      <c r="C12" s="225"/>
      <c r="D12" s="225" t="s">
        <v>276</v>
      </c>
      <c r="E12" s="225" t="s">
        <v>11</v>
      </c>
      <c r="F12" s="225" t="s">
        <v>284</v>
      </c>
      <c r="G12" s="225"/>
      <c r="H12" s="225" t="s">
        <v>284</v>
      </c>
      <c r="I12" s="225"/>
      <c r="J12" s="225" t="s">
        <v>285</v>
      </c>
      <c r="K12" s="225"/>
      <c r="L12" s="226" t="s">
        <v>286</v>
      </c>
      <c r="Q12" s="228"/>
      <c r="U12" s="228"/>
    </row>
    <row r="13" spans="1:22" s="233" customFormat="1" ht="15">
      <c r="A13" s="229"/>
      <c r="B13" s="230"/>
      <c r="C13" s="230"/>
      <c r="D13" s="231" t="s">
        <v>1</v>
      </c>
      <c r="E13" s="231" t="s">
        <v>2</v>
      </c>
      <c r="F13" s="231" t="s">
        <v>3</v>
      </c>
      <c r="G13" s="231"/>
      <c r="H13" s="231" t="s">
        <v>4</v>
      </c>
      <c r="I13" s="231"/>
      <c r="J13" s="231" t="s">
        <v>5</v>
      </c>
      <c r="K13" s="231"/>
      <c r="L13" s="232" t="s">
        <v>6</v>
      </c>
      <c r="P13" s="234"/>
      <c r="S13" s="234"/>
      <c r="T13" s="234"/>
      <c r="U13" s="234"/>
      <c r="V13" s="234"/>
    </row>
    <row r="14" spans="1:22" s="233" customFormat="1" ht="15">
      <c r="A14" s="229"/>
      <c r="B14" s="230"/>
      <c r="C14" s="230"/>
      <c r="D14" s="230"/>
      <c r="E14" s="231"/>
      <c r="F14" s="231"/>
      <c r="G14" s="231"/>
      <c r="H14" s="231"/>
      <c r="I14" s="231"/>
      <c r="J14" s="231"/>
      <c r="K14" s="231"/>
      <c r="L14" s="232"/>
      <c r="P14" s="234"/>
      <c r="S14" s="234"/>
      <c r="T14" s="234"/>
      <c r="U14" s="234"/>
      <c r="V14" s="234"/>
    </row>
    <row r="15" spans="1:22" s="233" customFormat="1" ht="14.25">
      <c r="A15" s="235">
        <v>1</v>
      </c>
      <c r="B15" s="236">
        <v>36863</v>
      </c>
      <c r="C15" s="236"/>
      <c r="D15" s="237">
        <v>0.058</v>
      </c>
      <c r="E15" s="238">
        <v>0.058</v>
      </c>
      <c r="F15" s="232" t="s">
        <v>287</v>
      </c>
      <c r="G15" s="232"/>
      <c r="H15" s="238">
        <f>D21</f>
        <v>0.0563</v>
      </c>
      <c r="I15" s="238"/>
      <c r="J15" s="238">
        <f>E15-H15</f>
        <v>0.0017000000000000001</v>
      </c>
      <c r="K15" s="238"/>
      <c r="L15" s="238">
        <f>D15-H15</f>
        <v>0.0017000000000000001</v>
      </c>
      <c r="P15" s="234"/>
      <c r="S15" s="234"/>
      <c r="T15" s="234"/>
      <c r="U15" s="234"/>
      <c r="V15" s="234"/>
    </row>
    <row r="16" spans="1:22" s="233" customFormat="1" ht="14.25">
      <c r="A16" s="235">
        <f>MAX(A7:A15)+1</f>
        <v>2</v>
      </c>
      <c r="B16" s="236">
        <v>36953</v>
      </c>
      <c r="C16" s="236"/>
      <c r="D16" s="237">
        <v>0.0569</v>
      </c>
      <c r="E16" s="238">
        <v>0.056</v>
      </c>
      <c r="F16" s="232" t="s">
        <v>288</v>
      </c>
      <c r="G16" s="232"/>
      <c r="H16" s="238">
        <f aca="true" t="shared" si="0" ref="H16:H36">D22</f>
        <v>0.0576</v>
      </c>
      <c r="I16" s="238"/>
      <c r="J16" s="238">
        <f aca="true" t="shared" si="1" ref="J16:J38">E16-H16</f>
        <v>-0.0015999999999999973</v>
      </c>
      <c r="K16" s="238"/>
      <c r="L16" s="238">
        <f aca="true" t="shared" si="2" ref="L16:L38">D16-H16</f>
        <v>-0.0006999999999999992</v>
      </c>
      <c r="P16" s="234"/>
      <c r="S16" s="234"/>
      <c r="T16" s="234"/>
      <c r="U16" s="234"/>
      <c r="V16" s="234"/>
    </row>
    <row r="17" spans="1:22" s="233" customFormat="1" ht="14.25">
      <c r="A17" s="235">
        <f aca="true" t="shared" si="3" ref="A17:A67">MAX(A8:A16)+1</f>
        <v>3</v>
      </c>
      <c r="B17" s="236">
        <v>37045</v>
      </c>
      <c r="C17" s="236"/>
      <c r="D17" s="237">
        <v>0.054</v>
      </c>
      <c r="E17" s="238">
        <v>0.058</v>
      </c>
      <c r="F17" s="232" t="s">
        <v>289</v>
      </c>
      <c r="G17" s="232"/>
      <c r="H17" s="238">
        <f t="shared" si="0"/>
        <v>0.0522</v>
      </c>
      <c r="I17" s="238"/>
      <c r="J17" s="238">
        <f t="shared" si="1"/>
        <v>0.0058</v>
      </c>
      <c r="K17" s="238"/>
      <c r="L17" s="238">
        <f t="shared" si="2"/>
        <v>0.001799999999999996</v>
      </c>
      <c r="P17" s="234"/>
      <c r="S17" s="234"/>
      <c r="T17" s="234"/>
      <c r="U17" s="234"/>
      <c r="V17" s="234"/>
    </row>
    <row r="18" spans="1:22" s="233" customFormat="1" ht="14.25">
      <c r="A18" s="235">
        <f t="shared" si="3"/>
        <v>4</v>
      </c>
      <c r="B18" s="236">
        <v>37137</v>
      </c>
      <c r="C18" s="236"/>
      <c r="D18" s="237">
        <v>0.057</v>
      </c>
      <c r="E18" s="238">
        <v>0.059</v>
      </c>
      <c r="F18" s="232" t="s">
        <v>290</v>
      </c>
      <c r="G18" s="232"/>
      <c r="H18" s="238">
        <f t="shared" si="0"/>
        <v>0.0508</v>
      </c>
      <c r="I18" s="238"/>
      <c r="J18" s="238">
        <f t="shared" si="1"/>
        <v>0.008199999999999999</v>
      </c>
      <c r="K18" s="238"/>
      <c r="L18" s="238">
        <f t="shared" si="2"/>
        <v>0.006200000000000004</v>
      </c>
      <c r="P18" s="234"/>
      <c r="S18" s="234"/>
      <c r="T18" s="234"/>
      <c r="U18" s="234"/>
      <c r="V18" s="234"/>
    </row>
    <row r="19" spans="1:22" s="233" customFormat="1" ht="14.25">
      <c r="A19" s="235">
        <f t="shared" si="3"/>
        <v>5</v>
      </c>
      <c r="B19" s="236">
        <v>37228</v>
      </c>
      <c r="C19" s="236"/>
      <c r="D19" s="237">
        <v>0.0552</v>
      </c>
      <c r="E19" s="238">
        <v>0.057</v>
      </c>
      <c r="F19" s="232" t="s">
        <v>291</v>
      </c>
      <c r="G19" s="232"/>
      <c r="H19" s="238">
        <f t="shared" si="0"/>
        <v>0.0497</v>
      </c>
      <c r="I19" s="238"/>
      <c r="J19" s="238">
        <f t="shared" si="1"/>
        <v>0.007300000000000001</v>
      </c>
      <c r="K19" s="238"/>
      <c r="L19" s="238">
        <f t="shared" si="2"/>
        <v>0.005499999999999998</v>
      </c>
      <c r="P19" s="234"/>
      <c r="S19" s="234"/>
      <c r="T19" s="234"/>
      <c r="U19" s="234"/>
      <c r="V19" s="234"/>
    </row>
    <row r="20" spans="1:22" s="233" customFormat="1" ht="14.25">
      <c r="A20" s="235">
        <f t="shared" si="3"/>
        <v>6</v>
      </c>
      <c r="B20" s="236">
        <v>37318</v>
      </c>
      <c r="C20" s="236"/>
      <c r="D20" s="237">
        <v>0.053</v>
      </c>
      <c r="E20" s="238">
        <v>0.059</v>
      </c>
      <c r="F20" s="232" t="s">
        <v>292</v>
      </c>
      <c r="G20" s="232"/>
      <c r="H20" s="238">
        <f t="shared" si="0"/>
        <v>0.0468</v>
      </c>
      <c r="I20" s="238"/>
      <c r="J20" s="238">
        <f t="shared" si="1"/>
        <v>0.012199999999999996</v>
      </c>
      <c r="K20" s="238"/>
      <c r="L20" s="238">
        <f t="shared" si="2"/>
        <v>0.006199999999999997</v>
      </c>
      <c r="P20" s="234"/>
      <c r="S20" s="234"/>
      <c r="T20" s="234"/>
      <c r="U20" s="234"/>
      <c r="V20" s="234"/>
    </row>
    <row r="21" spans="1:22" s="233" customFormat="1" ht="14.25">
      <c r="A21" s="235">
        <f t="shared" si="3"/>
        <v>7</v>
      </c>
      <c r="B21" s="236">
        <v>37410</v>
      </c>
      <c r="C21" s="236"/>
      <c r="D21" s="237">
        <v>0.0563</v>
      </c>
      <c r="E21" s="238">
        <v>0.062</v>
      </c>
      <c r="F21" s="223" t="s">
        <v>293</v>
      </c>
      <c r="G21" s="223"/>
      <c r="H21" s="238">
        <f t="shared" si="0"/>
        <v>0.0521</v>
      </c>
      <c r="I21" s="238"/>
      <c r="J21" s="238">
        <f t="shared" si="1"/>
        <v>0.009899999999999999</v>
      </c>
      <c r="K21" s="238"/>
      <c r="L21" s="238">
        <f t="shared" si="2"/>
        <v>0.004200000000000002</v>
      </c>
      <c r="P21" s="234"/>
      <c r="S21" s="234"/>
      <c r="T21" s="234"/>
      <c r="U21" s="234"/>
      <c r="V21" s="234"/>
    </row>
    <row r="22" spans="1:22" s="233" customFormat="1" ht="14.25">
      <c r="A22" s="235">
        <f t="shared" si="3"/>
        <v>8</v>
      </c>
      <c r="B22" s="236">
        <v>37502</v>
      </c>
      <c r="C22" s="236"/>
      <c r="D22" s="237">
        <v>0.0576</v>
      </c>
      <c r="E22" s="238">
        <v>0.059</v>
      </c>
      <c r="F22" s="236" t="s">
        <v>294</v>
      </c>
      <c r="G22" s="236"/>
      <c r="H22" s="238">
        <f t="shared" si="0"/>
        <v>0.052</v>
      </c>
      <c r="I22" s="238"/>
      <c r="J22" s="238">
        <f t="shared" si="1"/>
        <v>0.006999999999999999</v>
      </c>
      <c r="K22" s="238"/>
      <c r="L22" s="238">
        <f t="shared" si="2"/>
        <v>0.005600000000000001</v>
      </c>
      <c r="P22" s="234"/>
      <c r="S22" s="234"/>
      <c r="T22" s="234"/>
      <c r="U22" s="234"/>
      <c r="V22" s="234"/>
    </row>
    <row r="23" spans="1:22" ht="14.25">
      <c r="A23" s="235">
        <f t="shared" si="3"/>
        <v>9</v>
      </c>
      <c r="B23" s="236">
        <v>37593</v>
      </c>
      <c r="C23" s="236"/>
      <c r="D23" s="237">
        <v>0.0522</v>
      </c>
      <c r="E23" s="238">
        <v>0.057</v>
      </c>
      <c r="F23" s="223" t="s">
        <v>295</v>
      </c>
      <c r="G23" s="223"/>
      <c r="H23" s="238">
        <f t="shared" si="0"/>
        <v>0.0494</v>
      </c>
      <c r="I23" s="238"/>
      <c r="J23" s="238">
        <f t="shared" si="1"/>
        <v>0.007600000000000003</v>
      </c>
      <c r="K23" s="238"/>
      <c r="L23" s="238">
        <f t="shared" si="2"/>
        <v>0.002800000000000004</v>
      </c>
      <c r="M23" s="86"/>
      <c r="Q23" s="214"/>
      <c r="R23" s="214"/>
      <c r="U23" s="214"/>
      <c r="V23" s="214"/>
    </row>
    <row r="24" spans="1:22" ht="14.25">
      <c r="A24" s="235">
        <f t="shared" si="3"/>
        <v>10</v>
      </c>
      <c r="B24" s="236">
        <v>37683</v>
      </c>
      <c r="C24" s="236"/>
      <c r="D24" s="237">
        <v>0.0508</v>
      </c>
      <c r="E24" s="238">
        <v>0.057</v>
      </c>
      <c r="F24" s="223" t="s">
        <v>296</v>
      </c>
      <c r="G24" s="223"/>
      <c r="H24" s="238">
        <f t="shared" si="0"/>
        <v>0.0537</v>
      </c>
      <c r="I24" s="238"/>
      <c r="J24" s="238">
        <f t="shared" si="1"/>
        <v>0.0033000000000000043</v>
      </c>
      <c r="K24" s="238"/>
      <c r="L24" s="238">
        <f t="shared" si="2"/>
        <v>-0.0029</v>
      </c>
      <c r="M24" s="86"/>
      <c r="Q24" s="214"/>
      <c r="R24" s="214"/>
      <c r="U24" s="214"/>
      <c r="V24" s="214"/>
    </row>
    <row r="25" spans="1:22" ht="14.25">
      <c r="A25" s="235">
        <f t="shared" si="3"/>
        <v>11</v>
      </c>
      <c r="B25" s="236">
        <v>37775</v>
      </c>
      <c r="C25" s="236"/>
      <c r="D25" s="237">
        <v>0.0497</v>
      </c>
      <c r="E25" s="238">
        <v>0.054</v>
      </c>
      <c r="F25" s="223" t="s">
        <v>297</v>
      </c>
      <c r="G25" s="223"/>
      <c r="H25" s="238">
        <f t="shared" si="0"/>
        <v>0.0507</v>
      </c>
      <c r="I25" s="238"/>
      <c r="J25" s="238">
        <f t="shared" si="1"/>
        <v>0.0032999999999999974</v>
      </c>
      <c r="K25" s="238"/>
      <c r="L25" s="238">
        <f t="shared" si="2"/>
        <v>-0.0010000000000000009</v>
      </c>
      <c r="M25" s="86"/>
      <c r="Q25" s="214"/>
      <c r="R25" s="214"/>
      <c r="U25" s="214"/>
      <c r="V25" s="214"/>
    </row>
    <row r="26" spans="1:22" ht="14.25">
      <c r="A26" s="235">
        <f t="shared" si="3"/>
        <v>12</v>
      </c>
      <c r="B26" s="236">
        <v>37867</v>
      </c>
      <c r="C26" s="236"/>
      <c r="D26" s="237">
        <v>0.0468</v>
      </c>
      <c r="E26" s="238">
        <v>0.058</v>
      </c>
      <c r="F26" s="236" t="s">
        <v>298</v>
      </c>
      <c r="G26" s="236"/>
      <c r="H26" s="238">
        <f t="shared" si="0"/>
        <v>0.0487</v>
      </c>
      <c r="I26" s="238"/>
      <c r="J26" s="238">
        <f t="shared" si="1"/>
        <v>0.009300000000000003</v>
      </c>
      <c r="K26" s="238"/>
      <c r="L26" s="238">
        <f t="shared" si="2"/>
        <v>-0.001899999999999999</v>
      </c>
      <c r="M26" s="86"/>
      <c r="Q26" s="214"/>
      <c r="R26" s="214"/>
      <c r="U26" s="214"/>
      <c r="V26" s="214"/>
    </row>
    <row r="27" spans="1:22" ht="14.25">
      <c r="A27" s="235">
        <f t="shared" si="3"/>
        <v>13</v>
      </c>
      <c r="B27" s="236">
        <v>37958</v>
      </c>
      <c r="C27" s="236"/>
      <c r="D27" s="237">
        <v>0.0521</v>
      </c>
      <c r="E27" s="238">
        <v>0.059</v>
      </c>
      <c r="F27" s="223" t="s">
        <v>299</v>
      </c>
      <c r="G27" s="223"/>
      <c r="H27" s="238">
        <f t="shared" si="0"/>
        <v>0.0476</v>
      </c>
      <c r="I27" s="238"/>
      <c r="J27" s="238">
        <f t="shared" si="1"/>
        <v>0.011399999999999993</v>
      </c>
      <c r="K27" s="238"/>
      <c r="L27" s="238">
        <f t="shared" si="2"/>
        <v>0.004499999999999997</v>
      </c>
      <c r="M27" s="86"/>
      <c r="Q27" s="214"/>
      <c r="R27" s="214"/>
      <c r="U27" s="214"/>
      <c r="V27" s="214"/>
    </row>
    <row r="28" spans="1:22" ht="14.25">
      <c r="A28" s="235">
        <f t="shared" si="3"/>
        <v>14</v>
      </c>
      <c r="B28" s="236">
        <v>38049</v>
      </c>
      <c r="C28" s="236"/>
      <c r="D28" s="237">
        <v>0.052</v>
      </c>
      <c r="E28" s="238">
        <v>0.059</v>
      </c>
      <c r="F28" s="236" t="s">
        <v>300</v>
      </c>
      <c r="G28" s="236"/>
      <c r="H28" s="238">
        <f t="shared" si="0"/>
        <v>0.0455</v>
      </c>
      <c r="I28" s="238"/>
      <c r="J28" s="238">
        <f t="shared" si="1"/>
        <v>0.013499999999999998</v>
      </c>
      <c r="K28" s="238"/>
      <c r="L28" s="238">
        <f t="shared" si="2"/>
        <v>0.006499999999999999</v>
      </c>
      <c r="M28" s="86"/>
      <c r="Q28" s="239"/>
      <c r="R28" s="214"/>
      <c r="U28" s="214"/>
      <c r="V28" s="239"/>
    </row>
    <row r="29" spans="1:22" ht="14.25">
      <c r="A29" s="235">
        <f t="shared" si="3"/>
        <v>15</v>
      </c>
      <c r="B29" s="236">
        <v>38141</v>
      </c>
      <c r="C29" s="236"/>
      <c r="D29" s="237">
        <v>0.0494</v>
      </c>
      <c r="E29" s="238">
        <v>0.062</v>
      </c>
      <c r="F29" s="236" t="s">
        <v>301</v>
      </c>
      <c r="G29" s="236"/>
      <c r="H29" s="238">
        <f t="shared" si="0"/>
        <v>0.0451</v>
      </c>
      <c r="I29" s="238"/>
      <c r="J29" s="238">
        <f t="shared" si="1"/>
        <v>0.0169</v>
      </c>
      <c r="K29" s="238"/>
      <c r="L29" s="238">
        <f t="shared" si="2"/>
        <v>0.004299999999999998</v>
      </c>
      <c r="M29" s="86"/>
      <c r="Q29" s="239"/>
      <c r="R29" s="214"/>
      <c r="U29" s="214"/>
      <c r="V29" s="239"/>
    </row>
    <row r="30" spans="1:22" ht="14.25">
      <c r="A30" s="235">
        <f t="shared" si="3"/>
        <v>16</v>
      </c>
      <c r="B30" s="236">
        <v>38234</v>
      </c>
      <c r="C30" s="236"/>
      <c r="D30" s="237">
        <v>0.0537</v>
      </c>
      <c r="E30" s="238">
        <v>0.06</v>
      </c>
      <c r="F30" s="236" t="s">
        <v>302</v>
      </c>
      <c r="G30" s="236"/>
      <c r="H30" s="238">
        <f t="shared" si="0"/>
        <v>0.0477</v>
      </c>
      <c r="I30" s="238"/>
      <c r="J30" s="238">
        <f t="shared" si="1"/>
        <v>0.012299999999999998</v>
      </c>
      <c r="K30" s="238"/>
      <c r="L30" s="238">
        <f t="shared" si="2"/>
        <v>0.005999999999999998</v>
      </c>
      <c r="M30" s="86"/>
      <c r="Q30" s="239"/>
      <c r="R30" s="214"/>
      <c r="U30" s="214"/>
      <c r="V30" s="239"/>
    </row>
    <row r="31" spans="1:22" ht="14.25">
      <c r="A31" s="235">
        <f t="shared" si="3"/>
        <v>17</v>
      </c>
      <c r="B31" s="236">
        <v>38325</v>
      </c>
      <c r="C31" s="236"/>
      <c r="D31" s="237">
        <v>0.0507</v>
      </c>
      <c r="E31" s="238">
        <v>0.058</v>
      </c>
      <c r="F31" s="223" t="s">
        <v>303</v>
      </c>
      <c r="G31" s="223"/>
      <c r="H31" s="238">
        <f t="shared" si="0"/>
        <v>0.0464</v>
      </c>
      <c r="I31" s="238"/>
      <c r="J31" s="238">
        <f t="shared" si="1"/>
        <v>0.011600000000000006</v>
      </c>
      <c r="K31" s="238"/>
      <c r="L31" s="238">
        <f t="shared" si="2"/>
        <v>0.004300000000000005</v>
      </c>
      <c r="M31" s="86"/>
      <c r="Q31" s="239"/>
      <c r="R31" s="214"/>
      <c r="U31" s="214"/>
      <c r="V31" s="239"/>
    </row>
    <row r="32" spans="1:22" ht="14.25">
      <c r="A32" s="235">
        <f t="shared" si="3"/>
        <v>18</v>
      </c>
      <c r="B32" s="236">
        <v>38415</v>
      </c>
      <c r="C32" s="236"/>
      <c r="D32" s="237">
        <v>0.0487</v>
      </c>
      <c r="E32" s="238">
        <v>0.056</v>
      </c>
      <c r="F32" s="236" t="s">
        <v>304</v>
      </c>
      <c r="G32" s="236"/>
      <c r="H32" s="238">
        <f t="shared" si="0"/>
        <v>0.0514</v>
      </c>
      <c r="I32" s="238"/>
      <c r="J32" s="238">
        <f t="shared" si="1"/>
        <v>0.0046</v>
      </c>
      <c r="K32" s="238"/>
      <c r="L32" s="238">
        <f t="shared" si="2"/>
        <v>-0.002700000000000001</v>
      </c>
      <c r="M32" s="86"/>
      <c r="Q32" s="239"/>
      <c r="R32" s="214"/>
      <c r="U32" s="214"/>
      <c r="V32" s="239"/>
    </row>
    <row r="33" spans="1:22" ht="14.25">
      <c r="A33" s="235">
        <f t="shared" si="3"/>
        <v>19</v>
      </c>
      <c r="B33" s="236">
        <v>38507</v>
      </c>
      <c r="C33" s="236"/>
      <c r="D33" s="237">
        <v>0.0476</v>
      </c>
      <c r="E33" s="238">
        <v>0.055</v>
      </c>
      <c r="F33" s="236" t="s">
        <v>305</v>
      </c>
      <c r="G33" s="236"/>
      <c r="H33" s="238">
        <f t="shared" si="0"/>
        <v>0.0499</v>
      </c>
      <c r="I33" s="238"/>
      <c r="J33" s="238">
        <f t="shared" si="1"/>
        <v>0.0051</v>
      </c>
      <c r="K33" s="238"/>
      <c r="L33" s="238">
        <f t="shared" si="2"/>
        <v>-0.0022999999999999965</v>
      </c>
      <c r="M33" s="86"/>
      <c r="Q33" s="239"/>
      <c r="R33" s="214"/>
      <c r="U33" s="214"/>
      <c r="V33" s="239"/>
    </row>
    <row r="34" spans="1:22" ht="14.25">
      <c r="A34" s="235">
        <f t="shared" si="3"/>
        <v>20</v>
      </c>
      <c r="B34" s="236">
        <v>38599</v>
      </c>
      <c r="C34" s="236"/>
      <c r="D34" s="237">
        <v>0.0455</v>
      </c>
      <c r="E34" s="238">
        <v>0.052</v>
      </c>
      <c r="F34" s="236" t="s">
        <v>306</v>
      </c>
      <c r="G34" s="236"/>
      <c r="H34" s="238">
        <f t="shared" si="0"/>
        <v>0.0474</v>
      </c>
      <c r="I34" s="238"/>
      <c r="J34" s="238">
        <f t="shared" si="1"/>
        <v>0.0046</v>
      </c>
      <c r="K34" s="238"/>
      <c r="L34" s="238">
        <f t="shared" si="2"/>
        <v>-0.001899999999999999</v>
      </c>
      <c r="M34" s="86"/>
      <c r="Q34" s="239"/>
      <c r="R34" s="214"/>
      <c r="U34" s="214"/>
      <c r="V34" s="239"/>
    </row>
    <row r="35" spans="1:22" ht="14.25">
      <c r="A35" s="235">
        <f t="shared" si="3"/>
        <v>21</v>
      </c>
      <c r="B35" s="236">
        <v>38691</v>
      </c>
      <c r="C35" s="236"/>
      <c r="D35" s="237">
        <v>0.0451</v>
      </c>
      <c r="E35" s="238">
        <v>0.053</v>
      </c>
      <c r="F35" s="236" t="s">
        <v>307</v>
      </c>
      <c r="G35" s="236"/>
      <c r="H35" s="238">
        <f t="shared" si="0"/>
        <v>0.048</v>
      </c>
      <c r="I35" s="238"/>
      <c r="J35" s="238">
        <f t="shared" si="1"/>
        <v>0.0049999999999999975</v>
      </c>
      <c r="K35" s="238"/>
      <c r="L35" s="238">
        <f t="shared" si="2"/>
        <v>-0.0029</v>
      </c>
      <c r="M35" s="86"/>
      <c r="Q35" s="239"/>
      <c r="R35" s="214"/>
      <c r="U35" s="214"/>
      <c r="V35" s="239"/>
    </row>
    <row r="36" spans="1:22" ht="14.25">
      <c r="A36" s="235">
        <f t="shared" si="3"/>
        <v>22</v>
      </c>
      <c r="B36" s="236">
        <v>38781</v>
      </c>
      <c r="C36" s="236"/>
      <c r="D36" s="237">
        <v>0.0477</v>
      </c>
      <c r="E36" s="238">
        <v>0.051</v>
      </c>
      <c r="F36" s="236" t="s">
        <v>308</v>
      </c>
      <c r="G36" s="236"/>
      <c r="H36" s="238">
        <f t="shared" si="0"/>
        <v>0.0499</v>
      </c>
      <c r="I36" s="238"/>
      <c r="J36" s="238">
        <f t="shared" si="1"/>
        <v>0.0010999999999999968</v>
      </c>
      <c r="K36" s="238"/>
      <c r="L36" s="238">
        <f t="shared" si="2"/>
        <v>-0.0022000000000000006</v>
      </c>
      <c r="M36" s="86"/>
      <c r="Q36" s="239"/>
      <c r="R36" s="214"/>
      <c r="U36" s="214"/>
      <c r="V36" s="239"/>
    </row>
    <row r="37" spans="1:22" ht="17.25" customHeight="1">
      <c r="A37" s="235">
        <f t="shared" si="3"/>
        <v>23</v>
      </c>
      <c r="B37" s="236">
        <v>38873</v>
      </c>
      <c r="C37" s="236"/>
      <c r="D37" s="237">
        <v>0.0464</v>
      </c>
      <c r="E37" s="238">
        <v>0.053</v>
      </c>
      <c r="F37" s="236" t="s">
        <v>309</v>
      </c>
      <c r="G37" s="236"/>
      <c r="H37" s="238">
        <f>D43</f>
        <v>0.0494</v>
      </c>
      <c r="I37" s="238"/>
      <c r="J37" s="238">
        <f t="shared" si="1"/>
        <v>0.003599999999999999</v>
      </c>
      <c r="K37" s="238"/>
      <c r="L37" s="238">
        <f t="shared" si="2"/>
        <v>-0.0030000000000000027</v>
      </c>
      <c r="M37" s="86"/>
      <c r="Q37" s="239"/>
      <c r="R37" s="214"/>
      <c r="U37" s="214"/>
      <c r="V37" s="239"/>
    </row>
    <row r="38" spans="1:22" ht="14.25">
      <c r="A38" s="235">
        <f t="shared" si="3"/>
        <v>24</v>
      </c>
      <c r="B38" s="236">
        <v>38965</v>
      </c>
      <c r="C38" s="236"/>
      <c r="D38" s="237">
        <v>0.0514</v>
      </c>
      <c r="E38" s="238">
        <v>0.052</v>
      </c>
      <c r="F38" s="236" t="s">
        <v>310</v>
      </c>
      <c r="G38" s="236"/>
      <c r="H38" s="238">
        <f>D44</f>
        <v>0.0461</v>
      </c>
      <c r="I38" s="238"/>
      <c r="J38" s="238">
        <f t="shared" si="1"/>
        <v>0.0058999999999999955</v>
      </c>
      <c r="K38" s="238"/>
      <c r="L38" s="238">
        <f t="shared" si="2"/>
        <v>0.005299999999999999</v>
      </c>
      <c r="M38" s="86"/>
      <c r="Q38" s="239"/>
      <c r="R38" s="214"/>
      <c r="U38" s="214"/>
      <c r="V38" s="239"/>
    </row>
    <row r="39" spans="1:22" ht="14.25">
      <c r="A39" s="235">
        <f t="shared" si="3"/>
        <v>25</v>
      </c>
      <c r="B39" s="236">
        <v>39056</v>
      </c>
      <c r="C39" s="236"/>
      <c r="D39" s="237">
        <v>0.0499</v>
      </c>
      <c r="E39" s="238">
        <v>0.05</v>
      </c>
      <c r="F39" s="236" t="s">
        <v>311</v>
      </c>
      <c r="G39" s="236"/>
      <c r="H39" s="238">
        <f>D45</f>
        <v>0.0441</v>
      </c>
      <c r="I39" s="238"/>
      <c r="J39" s="238">
        <f>E39-H39</f>
        <v>0.0059000000000000025</v>
      </c>
      <c r="K39" s="238"/>
      <c r="L39" s="238">
        <f>D39-H39</f>
        <v>0.0058</v>
      </c>
      <c r="M39" s="86"/>
      <c r="Q39" s="239"/>
      <c r="R39" s="214"/>
      <c r="U39" s="214"/>
      <c r="V39" s="239"/>
    </row>
    <row r="40" spans="1:22" ht="14.25">
      <c r="A40" s="235">
        <f t="shared" si="3"/>
        <v>26</v>
      </c>
      <c r="B40" s="236">
        <v>39146</v>
      </c>
      <c r="C40" s="236"/>
      <c r="D40" s="237">
        <v>0.0474</v>
      </c>
      <c r="E40" s="238">
        <v>0.051</v>
      </c>
      <c r="F40" s="236" t="s">
        <v>312</v>
      </c>
      <c r="G40" s="236"/>
      <c r="H40" s="238">
        <f>D46</f>
        <v>0.0458</v>
      </c>
      <c r="I40" s="238"/>
      <c r="J40" s="238">
        <f>E40-H40</f>
        <v>0.005199999999999996</v>
      </c>
      <c r="K40" s="238"/>
      <c r="L40" s="238">
        <f>D40-H40</f>
        <v>0.0015999999999999973</v>
      </c>
      <c r="M40" s="86"/>
      <c r="Q40" s="239"/>
      <c r="R40" s="214"/>
      <c r="U40" s="214"/>
      <c r="V40" s="239"/>
    </row>
    <row r="41" spans="1:22" ht="14.25">
      <c r="A41" s="235">
        <f t="shared" si="3"/>
        <v>27</v>
      </c>
      <c r="B41" s="236">
        <v>39238</v>
      </c>
      <c r="C41" s="236"/>
      <c r="D41" s="237">
        <v>0.048</v>
      </c>
      <c r="E41" s="238">
        <v>0.051</v>
      </c>
      <c r="F41" s="236" t="s">
        <v>313</v>
      </c>
      <c r="G41" s="236"/>
      <c r="H41" s="238">
        <f>D47</f>
        <v>0.0445</v>
      </c>
      <c r="I41" s="238"/>
      <c r="J41" s="238">
        <f>E41-H41</f>
        <v>0.006499999999999999</v>
      </c>
      <c r="K41" s="238"/>
      <c r="L41" s="238">
        <f>D41-H41</f>
        <v>0.003500000000000003</v>
      </c>
      <c r="M41" s="86"/>
      <c r="Q41" s="239"/>
      <c r="R41" s="214"/>
      <c r="U41" s="214"/>
      <c r="V41" s="239"/>
    </row>
    <row r="42" spans="1:22" ht="14.25">
      <c r="A42" s="235">
        <f t="shared" si="3"/>
        <v>28</v>
      </c>
      <c r="B42" s="236">
        <v>39330</v>
      </c>
      <c r="C42" s="236"/>
      <c r="D42" s="237">
        <v>0.0499</v>
      </c>
      <c r="E42" s="238">
        <v>0.052</v>
      </c>
      <c r="F42" s="236" t="s">
        <v>314</v>
      </c>
      <c r="G42" s="236"/>
      <c r="H42" s="238">
        <f>D50</f>
        <v>0.0368</v>
      </c>
      <c r="I42" s="238"/>
      <c r="J42" s="238">
        <f>E42-H42</f>
        <v>0.015199999999999998</v>
      </c>
      <c r="K42" s="238"/>
      <c r="L42" s="238">
        <f>D42-H42</f>
        <v>0.0131</v>
      </c>
      <c r="M42" s="86"/>
      <c r="Q42" s="239"/>
      <c r="R42" s="214"/>
      <c r="U42" s="214"/>
      <c r="V42" s="239"/>
    </row>
    <row r="43" spans="1:22" ht="14.25">
      <c r="A43" s="235">
        <f t="shared" si="3"/>
        <v>29</v>
      </c>
      <c r="B43" s="236">
        <v>39421</v>
      </c>
      <c r="C43" s="236"/>
      <c r="D43" s="237">
        <v>0.0494</v>
      </c>
      <c r="E43" s="238">
        <v>0.048</v>
      </c>
      <c r="F43" s="236" t="s">
        <v>315</v>
      </c>
      <c r="G43" s="236"/>
      <c r="H43" s="238">
        <f>D53</f>
        <v>0.0345</v>
      </c>
      <c r="I43" s="238"/>
      <c r="J43" s="238">
        <f>E43-H43</f>
        <v>0.013499999999999998</v>
      </c>
      <c r="K43" s="238"/>
      <c r="L43" s="238">
        <f>D43-H43</f>
        <v>0.014899999999999997</v>
      </c>
      <c r="M43" s="86"/>
      <c r="Q43" s="239"/>
      <c r="R43" s="214"/>
      <c r="U43" s="214"/>
      <c r="V43" s="239"/>
    </row>
    <row r="44" spans="1:22" ht="14.25">
      <c r="A44" s="235">
        <f t="shared" si="3"/>
        <v>30</v>
      </c>
      <c r="B44" s="236">
        <v>39512</v>
      </c>
      <c r="C44" s="236"/>
      <c r="D44" s="237">
        <v>0.0461</v>
      </c>
      <c r="E44" s="238">
        <v>0.048</v>
      </c>
      <c r="F44" s="236" t="s">
        <v>316</v>
      </c>
      <c r="G44" s="236"/>
      <c r="H44" s="238">
        <f>D56</f>
        <v>0.0397</v>
      </c>
      <c r="I44" s="238"/>
      <c r="J44" s="238">
        <f>E44-H44</f>
        <v>0.008300000000000002</v>
      </c>
      <c r="K44" s="238"/>
      <c r="L44" s="238">
        <f>D44-H44</f>
        <v>0.006400000000000003</v>
      </c>
      <c r="M44" s="86"/>
      <c r="Q44" s="239"/>
      <c r="R44" s="214"/>
      <c r="U44" s="214"/>
      <c r="V44" s="239"/>
    </row>
    <row r="45" spans="1:22" ht="14.25">
      <c r="A45" s="235">
        <f t="shared" si="3"/>
        <v>31</v>
      </c>
      <c r="B45" s="240">
        <v>39607</v>
      </c>
      <c r="C45" s="240"/>
      <c r="D45" s="241">
        <v>0.0441</v>
      </c>
      <c r="E45" s="242">
        <v>0.049</v>
      </c>
      <c r="F45" s="240" t="s">
        <v>317</v>
      </c>
      <c r="G45" s="240"/>
      <c r="H45" s="238">
        <f>D59</f>
        <v>0.0432</v>
      </c>
      <c r="I45" s="238"/>
      <c r="J45" s="238">
        <f>E45-H45</f>
        <v>0.0058</v>
      </c>
      <c r="K45" s="238"/>
      <c r="L45" s="238">
        <f>D45-H45</f>
        <v>0.000899999999999998</v>
      </c>
      <c r="M45" s="86"/>
      <c r="Q45" s="239"/>
      <c r="R45" s="214"/>
      <c r="U45" s="214"/>
      <c r="V45" s="239"/>
    </row>
    <row r="46" spans="1:22" ht="14.25">
      <c r="A46" s="235">
        <f>MAX(A39:A45)+1</f>
        <v>32</v>
      </c>
      <c r="B46" s="240">
        <v>39699</v>
      </c>
      <c r="C46" s="240"/>
      <c r="D46" s="241">
        <v>0.0458</v>
      </c>
      <c r="E46" s="242">
        <v>0.051</v>
      </c>
      <c r="F46" s="240" t="s">
        <v>318</v>
      </c>
      <c r="G46" s="240"/>
      <c r="H46" s="238">
        <f>D62</f>
        <v>0.0433</v>
      </c>
      <c r="I46" s="238"/>
      <c r="J46" s="238">
        <f>E46-H46</f>
        <v>0.0076999999999999985</v>
      </c>
      <c r="K46" s="238"/>
      <c r="L46" s="238">
        <f>D46-H46</f>
        <v>0.0025000000000000022</v>
      </c>
      <c r="M46" s="86"/>
      <c r="Q46" s="239"/>
      <c r="R46" s="214"/>
      <c r="U46" s="214"/>
      <c r="V46" s="239"/>
    </row>
    <row r="47" spans="1:22" ht="14.25">
      <c r="A47" s="235">
        <f>MAX(A42:A46)+1</f>
        <v>33</v>
      </c>
      <c r="B47" s="240">
        <v>39790</v>
      </c>
      <c r="C47" s="240"/>
      <c r="D47" s="241">
        <v>0.0445</v>
      </c>
      <c r="E47" s="242">
        <v>0.046</v>
      </c>
      <c r="F47" s="240" t="s">
        <v>319</v>
      </c>
      <c r="G47" s="240"/>
      <c r="H47" s="238">
        <f>D65</f>
        <v>0.0462</v>
      </c>
      <c r="I47" s="238"/>
      <c r="J47" s="238">
        <f>E47-H47</f>
        <v>-0.0001999999999999988</v>
      </c>
      <c r="K47" s="238"/>
      <c r="L47" s="238">
        <f>D47-H47</f>
        <v>-0.0017000000000000001</v>
      </c>
      <c r="M47" s="86"/>
      <c r="Q47" s="239"/>
      <c r="R47" s="214"/>
      <c r="U47" s="214"/>
      <c r="V47" s="239"/>
    </row>
    <row r="48" spans="1:22" ht="14.25">
      <c r="A48" s="235">
        <f>MAX(A43:A47)+1</f>
        <v>34</v>
      </c>
      <c r="B48" s="240">
        <v>39821</v>
      </c>
      <c r="C48" s="240"/>
      <c r="D48" s="241">
        <v>0.0383</v>
      </c>
      <c r="E48" s="242">
        <v>0.04</v>
      </c>
      <c r="F48" s="240" t="s">
        <v>320</v>
      </c>
      <c r="G48" s="240"/>
      <c r="H48" s="238"/>
      <c r="I48" s="238"/>
      <c r="J48" s="238"/>
      <c r="K48" s="238"/>
      <c r="L48" s="238"/>
      <c r="M48" s="86"/>
      <c r="Q48" s="239"/>
      <c r="R48" s="214"/>
      <c r="U48" s="214"/>
      <c r="V48" s="239"/>
    </row>
    <row r="49" spans="1:22" ht="14.25">
      <c r="A49" s="235">
        <f>MAX(A44:A48)+1</f>
        <v>35</v>
      </c>
      <c r="B49" s="240">
        <v>39852</v>
      </c>
      <c r="C49" s="240"/>
      <c r="D49" s="241">
        <v>0.0368</v>
      </c>
      <c r="E49" s="242">
        <v>0.039</v>
      </c>
      <c r="F49" s="240" t="s">
        <v>320</v>
      </c>
      <c r="G49" s="240"/>
      <c r="H49" s="238"/>
      <c r="I49" s="238"/>
      <c r="J49" s="238"/>
      <c r="K49" s="238"/>
      <c r="L49" s="238"/>
      <c r="M49" s="86"/>
      <c r="Q49" s="239"/>
      <c r="R49" s="214"/>
      <c r="U49" s="214"/>
      <c r="V49" s="239"/>
    </row>
    <row r="50" spans="1:22" ht="14.25">
      <c r="A50" s="235">
        <f>MAX(A45:A49)+1</f>
        <v>36</v>
      </c>
      <c r="B50" s="240">
        <v>39880</v>
      </c>
      <c r="C50" s="240"/>
      <c r="D50" s="241">
        <v>0.0368</v>
      </c>
      <c r="E50" s="242">
        <v>0.041</v>
      </c>
      <c r="F50" s="240" t="s">
        <v>320</v>
      </c>
      <c r="G50" s="240"/>
      <c r="H50" s="238"/>
      <c r="I50" s="238"/>
      <c r="J50" s="238"/>
      <c r="K50" s="238"/>
      <c r="L50" s="238"/>
      <c r="M50" s="86"/>
      <c r="Q50" s="239"/>
      <c r="R50" s="214"/>
      <c r="U50" s="214"/>
      <c r="V50" s="239"/>
    </row>
    <row r="51" spans="1:22" ht="14.25">
      <c r="A51" s="235">
        <f>MAX(A46:A50)+1</f>
        <v>37</v>
      </c>
      <c r="B51" s="240">
        <v>39911</v>
      </c>
      <c r="C51" s="240"/>
      <c r="D51" s="241">
        <v>0.0346</v>
      </c>
      <c r="E51" s="242">
        <v>0.043</v>
      </c>
      <c r="F51" s="240" t="s">
        <v>321</v>
      </c>
      <c r="G51" s="240"/>
      <c r="H51" s="238"/>
      <c r="I51" s="238"/>
      <c r="J51" s="238"/>
      <c r="K51" s="238"/>
      <c r="L51" s="238"/>
      <c r="M51" s="86"/>
      <c r="Q51" s="239"/>
      <c r="R51" s="214"/>
      <c r="U51" s="214"/>
      <c r="V51" s="239"/>
    </row>
    <row r="52" spans="1:22" ht="14.25">
      <c r="A52" s="235">
        <f>MAX(A46:A51)+1</f>
        <v>38</v>
      </c>
      <c r="B52" s="240">
        <v>39941</v>
      </c>
      <c r="C52" s="240"/>
      <c r="D52" s="241">
        <v>0.0345</v>
      </c>
      <c r="E52" s="242">
        <v>0.043</v>
      </c>
      <c r="F52" s="240" t="s">
        <v>321</v>
      </c>
      <c r="G52" s="240"/>
      <c r="H52" s="238"/>
      <c r="I52" s="238"/>
      <c r="J52" s="238"/>
      <c r="K52" s="238"/>
      <c r="L52" s="238"/>
      <c r="M52" s="86"/>
      <c r="Q52" s="239"/>
      <c r="R52" s="214"/>
      <c r="U52" s="214"/>
      <c r="V52" s="239"/>
    </row>
    <row r="53" spans="1:22" ht="14.25">
      <c r="A53" s="235">
        <f>MAX(A46:A52)+1</f>
        <v>39</v>
      </c>
      <c r="B53" s="240">
        <v>39972</v>
      </c>
      <c r="C53" s="240"/>
      <c r="D53" s="241">
        <v>0.0345</v>
      </c>
      <c r="E53" s="242">
        <v>0.046</v>
      </c>
      <c r="F53" s="240" t="s">
        <v>321</v>
      </c>
      <c r="G53" s="240"/>
      <c r="H53" s="238"/>
      <c r="I53" s="238"/>
      <c r="J53" s="238"/>
      <c r="K53" s="238"/>
      <c r="L53" s="238"/>
      <c r="M53" s="86"/>
      <c r="Q53" s="239"/>
      <c r="R53" s="214"/>
      <c r="U53" s="214"/>
      <c r="V53" s="239"/>
    </row>
    <row r="54" spans="1:22" ht="14.25">
      <c r="A54" s="235">
        <f>MAX(A47:A53)+1</f>
        <v>40</v>
      </c>
      <c r="B54" s="240">
        <v>40002</v>
      </c>
      <c r="C54" s="240"/>
      <c r="D54" s="241">
        <v>0.0399</v>
      </c>
      <c r="E54" s="242">
        <v>0.05</v>
      </c>
      <c r="F54" s="240" t="s">
        <v>322</v>
      </c>
      <c r="G54" s="240"/>
      <c r="H54" s="238"/>
      <c r="I54" s="238"/>
      <c r="J54" s="238"/>
      <c r="K54" s="238"/>
      <c r="L54" s="238"/>
      <c r="M54" s="86"/>
      <c r="Q54" s="239"/>
      <c r="R54" s="214"/>
      <c r="U54" s="214"/>
      <c r="V54" s="239"/>
    </row>
    <row r="55" spans="1:22" ht="14.25">
      <c r="A55" s="235">
        <f>MAX(A47:A54)+1</f>
        <v>41</v>
      </c>
      <c r="B55" s="240">
        <v>40033</v>
      </c>
      <c r="C55" s="240"/>
      <c r="D55" s="241">
        <v>0.0397</v>
      </c>
      <c r="E55" s="242">
        <v>0.05</v>
      </c>
      <c r="F55" s="240" t="s">
        <v>322</v>
      </c>
      <c r="G55" s="240"/>
      <c r="H55" s="238"/>
      <c r="I55" s="238"/>
      <c r="J55" s="238"/>
      <c r="K55" s="238"/>
      <c r="L55" s="238"/>
      <c r="M55" s="86"/>
      <c r="Q55" s="239"/>
      <c r="R55" s="214"/>
      <c r="U55" s="214"/>
      <c r="V55" s="239"/>
    </row>
    <row r="56" spans="1:22" ht="14.25">
      <c r="A56" s="235">
        <f t="shared" si="3"/>
        <v>42</v>
      </c>
      <c r="B56" s="240">
        <v>40064</v>
      </c>
      <c r="C56" s="240"/>
      <c r="D56" s="241">
        <v>0.0397</v>
      </c>
      <c r="E56" s="242">
        <v>0.05</v>
      </c>
      <c r="F56" s="240" t="s">
        <v>322</v>
      </c>
      <c r="G56" s="240"/>
      <c r="H56" s="238"/>
      <c r="I56" s="238"/>
      <c r="J56" s="238"/>
      <c r="K56" s="238"/>
      <c r="L56" s="238"/>
      <c r="M56" s="86"/>
      <c r="Q56" s="239"/>
      <c r="R56" s="214"/>
      <c r="U56" s="214"/>
      <c r="V56" s="239"/>
    </row>
    <row r="57" spans="1:22" ht="14.25">
      <c r="A57" s="235">
        <f t="shared" si="3"/>
        <v>43</v>
      </c>
      <c r="B57" s="240">
        <v>40094</v>
      </c>
      <c r="C57" s="240"/>
      <c r="D57" s="241">
        <v>0.0434</v>
      </c>
      <c r="E57" s="242">
        <v>0.051</v>
      </c>
      <c r="F57" s="240" t="s">
        <v>323</v>
      </c>
      <c r="G57" s="240"/>
      <c r="H57" s="238"/>
      <c r="I57" s="238"/>
      <c r="J57" s="238"/>
      <c r="K57" s="238"/>
      <c r="L57" s="238"/>
      <c r="M57" s="86"/>
      <c r="Q57" s="239"/>
      <c r="R57" s="214"/>
      <c r="U57" s="214"/>
      <c r="V57" s="239"/>
    </row>
    <row r="58" spans="1:22" ht="14.25">
      <c r="A58" s="235">
        <f t="shared" si="3"/>
        <v>44</v>
      </c>
      <c r="B58" s="240">
        <v>40125</v>
      </c>
      <c r="C58" s="240"/>
      <c r="D58" s="241">
        <v>0.0432</v>
      </c>
      <c r="E58" s="242">
        <v>0.05</v>
      </c>
      <c r="F58" s="240" t="s">
        <v>323</v>
      </c>
      <c r="G58" s="240"/>
      <c r="H58" s="238"/>
      <c r="I58" s="238"/>
      <c r="J58" s="238"/>
      <c r="K58" s="238"/>
      <c r="L58" s="238"/>
      <c r="M58" s="86"/>
      <c r="Q58" s="239"/>
      <c r="R58" s="214"/>
      <c r="U58" s="214"/>
      <c r="V58" s="239"/>
    </row>
    <row r="59" spans="1:22" ht="14.25">
      <c r="A59" s="235">
        <f t="shared" si="3"/>
        <v>45</v>
      </c>
      <c r="B59" s="240">
        <v>40155</v>
      </c>
      <c r="C59" s="240"/>
      <c r="D59" s="241">
        <v>0.0432</v>
      </c>
      <c r="E59" s="242">
        <v>0.05</v>
      </c>
      <c r="F59" s="240" t="s">
        <v>323</v>
      </c>
      <c r="G59" s="240"/>
      <c r="H59" s="238"/>
      <c r="I59" s="238"/>
      <c r="J59" s="238"/>
      <c r="K59" s="238"/>
      <c r="L59" s="238"/>
      <c r="M59" s="86"/>
      <c r="Q59" s="239"/>
      <c r="R59" s="214"/>
      <c r="U59" s="214"/>
      <c r="V59" s="239"/>
    </row>
    <row r="60" spans="1:22" ht="14.25">
      <c r="A60" s="235">
        <f t="shared" si="3"/>
        <v>46</v>
      </c>
      <c r="B60" s="240">
        <v>40186</v>
      </c>
      <c r="C60" s="240"/>
      <c r="D60" s="241">
        <v>0.0431</v>
      </c>
      <c r="E60" s="242">
        <v>0.052</v>
      </c>
      <c r="F60" s="240" t="s">
        <v>324</v>
      </c>
      <c r="G60" s="240"/>
      <c r="H60" s="238"/>
      <c r="I60" s="238"/>
      <c r="J60" s="238"/>
      <c r="K60" s="238"/>
      <c r="L60" s="238"/>
      <c r="M60" s="86"/>
      <c r="Q60" s="239"/>
      <c r="R60" s="214"/>
      <c r="U60" s="214"/>
      <c r="V60" s="239"/>
    </row>
    <row r="61" spans="1:22" ht="14.25">
      <c r="A61" s="235">
        <f t="shared" si="3"/>
        <v>47</v>
      </c>
      <c r="B61" s="240">
        <v>40217</v>
      </c>
      <c r="C61" s="240"/>
      <c r="D61" s="241">
        <v>0.0433</v>
      </c>
      <c r="E61" s="242">
        <v>0.052</v>
      </c>
      <c r="F61" s="240" t="s">
        <v>324</v>
      </c>
      <c r="G61" s="240"/>
      <c r="H61" s="238"/>
      <c r="I61" s="238"/>
      <c r="J61" s="238"/>
      <c r="K61" s="238"/>
      <c r="L61" s="238"/>
      <c r="M61" s="86"/>
      <c r="Q61" s="239"/>
      <c r="R61" s="214"/>
      <c r="U61" s="214"/>
      <c r="V61" s="239"/>
    </row>
    <row r="62" spans="1:22" ht="14.25">
      <c r="A62" s="235">
        <f t="shared" si="3"/>
        <v>48</v>
      </c>
      <c r="B62" s="240">
        <v>40245</v>
      </c>
      <c r="C62" s="240"/>
      <c r="D62" s="241">
        <v>0.0433</v>
      </c>
      <c r="E62" s="242">
        <v>0.052</v>
      </c>
      <c r="F62" s="240" t="s">
        <v>324</v>
      </c>
      <c r="G62" s="240"/>
      <c r="H62" s="238"/>
      <c r="I62" s="238"/>
      <c r="J62" s="238"/>
      <c r="K62" s="238"/>
      <c r="L62" s="238"/>
      <c r="M62" s="86"/>
      <c r="Q62" s="239"/>
      <c r="R62" s="214"/>
      <c r="U62" s="214"/>
      <c r="V62" s="239"/>
    </row>
    <row r="63" spans="1:22" ht="14.25">
      <c r="A63" s="235">
        <f t="shared" si="3"/>
        <v>49</v>
      </c>
      <c r="B63" s="240">
        <v>40276</v>
      </c>
      <c r="C63" s="240"/>
      <c r="D63" s="241">
        <v>0.0461</v>
      </c>
      <c r="E63" s="242">
        <v>0.053</v>
      </c>
      <c r="F63" s="240" t="s">
        <v>325</v>
      </c>
      <c r="G63" s="240"/>
      <c r="H63" s="238"/>
      <c r="I63" s="238"/>
      <c r="J63" s="238"/>
      <c r="K63" s="238"/>
      <c r="L63" s="238"/>
      <c r="M63" s="86"/>
      <c r="Q63" s="239"/>
      <c r="R63" s="214"/>
      <c r="U63" s="214"/>
      <c r="V63" s="239"/>
    </row>
    <row r="64" spans="1:22" ht="14.25">
      <c r="A64" s="235">
        <f t="shared" si="3"/>
        <v>50</v>
      </c>
      <c r="B64" s="240">
        <v>40306</v>
      </c>
      <c r="C64" s="240"/>
      <c r="D64" s="241">
        <v>0.0462</v>
      </c>
      <c r="E64" s="242">
        <v>0.053</v>
      </c>
      <c r="F64" s="240" t="s">
        <v>325</v>
      </c>
      <c r="G64" s="240"/>
      <c r="H64" s="238"/>
      <c r="I64" s="238"/>
      <c r="J64" s="238"/>
      <c r="K64" s="238"/>
      <c r="L64" s="238"/>
      <c r="M64" s="86"/>
      <c r="Q64" s="239"/>
      <c r="R64" s="214"/>
      <c r="U64" s="214"/>
      <c r="V64" s="239"/>
    </row>
    <row r="65" spans="1:22" ht="14.25">
      <c r="A65" s="235">
        <f t="shared" si="3"/>
        <v>51</v>
      </c>
      <c r="B65" s="240">
        <v>40337</v>
      </c>
      <c r="C65" s="240"/>
      <c r="D65" s="241">
        <v>0.0462</v>
      </c>
      <c r="E65" s="242">
        <v>0.052</v>
      </c>
      <c r="F65" s="240" t="s">
        <v>325</v>
      </c>
      <c r="G65" s="240"/>
      <c r="H65" s="238"/>
      <c r="I65" s="238"/>
      <c r="J65" s="238"/>
      <c r="K65" s="238"/>
      <c r="L65" s="238"/>
      <c r="M65" s="86"/>
      <c r="Q65" s="239"/>
      <c r="R65" s="214"/>
      <c r="U65" s="214"/>
      <c r="V65" s="239"/>
    </row>
    <row r="66" spans="1:22" ht="14.25">
      <c r="A66" s="235">
        <f t="shared" si="3"/>
        <v>52</v>
      </c>
      <c r="B66" s="240">
        <v>40367</v>
      </c>
      <c r="C66" s="240"/>
      <c r="D66" s="241">
        <v>0.0438</v>
      </c>
      <c r="E66" s="242">
        <v>0.051</v>
      </c>
      <c r="F66" s="240" t="s">
        <v>326</v>
      </c>
      <c r="G66" s="240"/>
      <c r="H66" s="238"/>
      <c r="I66" s="238"/>
      <c r="J66" s="238"/>
      <c r="K66" s="238"/>
      <c r="L66" s="238"/>
      <c r="M66" s="86"/>
      <c r="Q66" s="239"/>
      <c r="R66" s="214"/>
      <c r="U66" s="214"/>
      <c r="V66" s="239"/>
    </row>
    <row r="67" spans="1:22" ht="14.25">
      <c r="A67" s="235">
        <f t="shared" si="3"/>
        <v>53</v>
      </c>
      <c r="B67" s="240">
        <v>40398</v>
      </c>
      <c r="C67" s="240"/>
      <c r="D67" s="241">
        <v>0.0437</v>
      </c>
      <c r="E67" s="242">
        <v>0.049</v>
      </c>
      <c r="F67" s="240" t="s">
        <v>326</v>
      </c>
      <c r="G67" s="240"/>
      <c r="H67" s="238"/>
      <c r="I67" s="238"/>
      <c r="J67" s="238"/>
      <c r="K67" s="238"/>
      <c r="L67" s="238"/>
      <c r="M67" s="86"/>
      <c r="Q67" s="239"/>
      <c r="R67" s="214"/>
      <c r="U67" s="214"/>
      <c r="V67" s="239"/>
    </row>
    <row r="68" spans="1:22" ht="14.25">
      <c r="A68" s="235"/>
      <c r="B68" s="240"/>
      <c r="C68" s="240"/>
      <c r="D68" s="241"/>
      <c r="E68" s="242"/>
      <c r="F68" s="240"/>
      <c r="G68" s="240"/>
      <c r="H68" s="238"/>
      <c r="I68" s="238"/>
      <c r="J68" s="238"/>
      <c r="K68" s="238"/>
      <c r="L68" s="238"/>
      <c r="M68" s="86"/>
      <c r="Q68" s="239"/>
      <c r="R68" s="214"/>
      <c r="U68" s="214"/>
      <c r="V68" s="239"/>
    </row>
    <row r="69" spans="1:22" ht="15">
      <c r="A69" s="86"/>
      <c r="B69" s="243"/>
      <c r="C69" s="244"/>
      <c r="D69" s="237"/>
      <c r="E69" s="238"/>
      <c r="F69" s="236"/>
      <c r="G69" s="236"/>
      <c r="H69" s="238"/>
      <c r="I69" s="238"/>
      <c r="J69" s="238"/>
      <c r="K69" s="238"/>
      <c r="L69" s="238"/>
      <c r="M69" s="86"/>
      <c r="Q69" s="239"/>
      <c r="R69" s="214"/>
      <c r="U69" s="214"/>
      <c r="V69" s="239"/>
    </row>
    <row r="70" spans="2:23" s="245" customFormat="1" ht="15">
      <c r="B70" s="246" t="s">
        <v>327</v>
      </c>
      <c r="C70" s="247"/>
      <c r="D70" s="247"/>
      <c r="E70" s="248"/>
      <c r="F70" s="248"/>
      <c r="G70" s="248"/>
      <c r="H70" s="248"/>
      <c r="I70" s="248"/>
      <c r="J70" s="248"/>
      <c r="K70" s="248"/>
      <c r="L70" s="248"/>
      <c r="M70" s="214"/>
      <c r="S70" s="249"/>
      <c r="W70" s="249"/>
    </row>
    <row r="71" spans="2:23" s="185" customFormat="1" ht="14.25">
      <c r="B71" s="250" t="s">
        <v>328</v>
      </c>
      <c r="C71" s="251"/>
      <c r="D71" s="251"/>
      <c r="E71" s="252"/>
      <c r="F71" s="252"/>
      <c r="G71" s="252"/>
      <c r="H71" s="252"/>
      <c r="I71" s="252"/>
      <c r="J71" s="252"/>
      <c r="K71" s="252"/>
      <c r="L71" s="252"/>
      <c r="M71" s="253"/>
      <c r="S71" s="254"/>
      <c r="W71" s="254"/>
    </row>
    <row r="72" spans="1:23" ht="15">
      <c r="A72" s="86"/>
      <c r="B72" s="246" t="s">
        <v>329</v>
      </c>
      <c r="C72" s="255"/>
      <c r="D72" s="255"/>
      <c r="E72" s="221"/>
      <c r="F72" s="221"/>
      <c r="G72" s="221"/>
      <c r="H72" s="221"/>
      <c r="I72" s="221"/>
      <c r="J72" s="221"/>
      <c r="K72" s="221"/>
      <c r="L72" s="221"/>
      <c r="R72" s="239"/>
      <c r="S72" s="239"/>
      <c r="V72" s="239"/>
      <c r="W72" s="239"/>
    </row>
    <row r="73" spans="1:23" ht="15">
      <c r="A73" s="86"/>
      <c r="B73" s="86"/>
      <c r="C73" s="255"/>
      <c r="D73" s="255"/>
      <c r="E73" s="221"/>
      <c r="F73" s="221"/>
      <c r="G73" s="221"/>
      <c r="H73" s="221"/>
      <c r="I73" s="221"/>
      <c r="J73" s="221"/>
      <c r="K73" s="221"/>
      <c r="L73" s="221"/>
      <c r="R73" s="214"/>
      <c r="S73" s="239"/>
      <c r="V73" s="214"/>
      <c r="W73" s="239"/>
    </row>
    <row r="74" spans="1:23" ht="15">
      <c r="A74" s="86"/>
      <c r="B74" s="221"/>
      <c r="C74" s="255"/>
      <c r="D74" s="255"/>
      <c r="E74" s="221"/>
      <c r="F74" s="221"/>
      <c r="G74" s="221"/>
      <c r="H74" s="221"/>
      <c r="I74" s="221"/>
      <c r="J74" s="221"/>
      <c r="K74" s="221"/>
      <c r="L74" s="221"/>
      <c r="R74" s="214"/>
      <c r="S74" s="239"/>
      <c r="V74" s="214"/>
      <c r="W74" s="239"/>
    </row>
    <row r="75" spans="1:19" ht="15">
      <c r="A75" s="221"/>
      <c r="B75" s="246" t="s">
        <v>330</v>
      </c>
      <c r="C75" s="255"/>
      <c r="D75" s="255"/>
      <c r="E75" s="221"/>
      <c r="F75" s="221"/>
      <c r="G75" s="221"/>
      <c r="H75" s="221"/>
      <c r="I75" s="221"/>
      <c r="J75" s="221"/>
      <c r="K75" s="221"/>
      <c r="L75" s="221"/>
      <c r="R75" s="214"/>
      <c r="S75" s="214"/>
    </row>
    <row r="76" spans="1:23" ht="15">
      <c r="A76" s="221"/>
      <c r="B76" s="255"/>
      <c r="C76" s="255"/>
      <c r="D76" s="255"/>
      <c r="E76" s="221"/>
      <c r="F76" s="221"/>
      <c r="G76" s="221"/>
      <c r="H76" s="221"/>
      <c r="I76" s="221"/>
      <c r="J76" s="221"/>
      <c r="K76" s="221"/>
      <c r="L76" s="221"/>
      <c r="Q76" s="224"/>
      <c r="R76" s="224"/>
      <c r="S76" s="224"/>
      <c r="U76" s="224"/>
      <c r="V76" s="224"/>
      <c r="W76" s="224"/>
    </row>
    <row r="77" spans="1:23" s="258" customFormat="1" ht="14.25">
      <c r="A77" s="226"/>
      <c r="B77" s="256"/>
      <c r="C77" s="256"/>
      <c r="D77" s="256"/>
      <c r="E77" s="226"/>
      <c r="F77" s="226"/>
      <c r="G77" s="226"/>
      <c r="H77" s="226"/>
      <c r="I77" s="226"/>
      <c r="J77" s="226"/>
      <c r="K77" s="226"/>
      <c r="L77" s="226"/>
      <c r="M77" s="257"/>
      <c r="Q77" s="227"/>
      <c r="R77" s="228"/>
      <c r="S77" s="227"/>
      <c r="U77" s="227"/>
      <c r="V77" s="228"/>
      <c r="W77" s="227"/>
    </row>
    <row r="78" spans="1:23" s="233" customFormat="1" ht="14.25">
      <c r="A78" s="229"/>
      <c r="B78" s="230"/>
      <c r="C78" s="230"/>
      <c r="D78" s="230"/>
      <c r="E78" s="229"/>
      <c r="F78" s="229"/>
      <c r="G78" s="229"/>
      <c r="H78" s="229"/>
      <c r="I78" s="229"/>
      <c r="J78" s="229"/>
      <c r="K78" s="229"/>
      <c r="L78" s="229"/>
      <c r="M78" s="259"/>
      <c r="Q78" s="234"/>
      <c r="R78" s="234"/>
      <c r="S78" s="234"/>
      <c r="T78" s="234"/>
      <c r="U78" s="234"/>
      <c r="V78" s="234"/>
      <c r="W78" s="234"/>
    </row>
    <row r="79" spans="1:23" ht="14.25">
      <c r="A79" s="221"/>
      <c r="B79" s="221"/>
      <c r="C79" s="221"/>
      <c r="D79" s="221"/>
      <c r="E79" s="221"/>
      <c r="F79" s="221"/>
      <c r="G79" s="221"/>
      <c r="H79" s="221"/>
      <c r="I79" s="221"/>
      <c r="J79" s="221"/>
      <c r="K79" s="221"/>
      <c r="L79" s="221"/>
      <c r="R79" s="214"/>
      <c r="S79" s="214"/>
      <c r="V79" s="214"/>
      <c r="W79" s="214"/>
    </row>
    <row r="80" spans="1:23" ht="14.25">
      <c r="A80" s="221"/>
      <c r="B80" s="221"/>
      <c r="C80" s="221"/>
      <c r="D80" s="221"/>
      <c r="E80" s="221"/>
      <c r="F80" s="221"/>
      <c r="G80" s="221"/>
      <c r="H80" s="221"/>
      <c r="I80" s="221"/>
      <c r="J80" s="221"/>
      <c r="K80" s="221"/>
      <c r="L80" s="221"/>
      <c r="R80" s="214"/>
      <c r="S80" s="214"/>
      <c r="V80" s="214"/>
      <c r="W80" s="214"/>
    </row>
    <row r="81" spans="1:23" ht="14.25">
      <c r="A81" s="221"/>
      <c r="B81" s="221"/>
      <c r="C81" s="221"/>
      <c r="D81" s="221"/>
      <c r="E81" s="221"/>
      <c r="F81" s="221"/>
      <c r="G81" s="221"/>
      <c r="H81" s="221"/>
      <c r="I81" s="221"/>
      <c r="J81" s="221"/>
      <c r="K81" s="221"/>
      <c r="L81" s="221"/>
      <c r="R81" s="214"/>
      <c r="S81" s="239"/>
      <c r="V81" s="214"/>
      <c r="W81" s="239"/>
    </row>
    <row r="82" spans="1:23" ht="14.25">
      <c r="A82" s="221"/>
      <c r="B82" s="221"/>
      <c r="C82" s="221"/>
      <c r="D82" s="221"/>
      <c r="E82" s="221"/>
      <c r="F82" s="221"/>
      <c r="G82" s="221"/>
      <c r="H82" s="221"/>
      <c r="I82" s="221"/>
      <c r="J82" s="221"/>
      <c r="K82" s="221"/>
      <c r="L82" s="221"/>
      <c r="R82" s="214"/>
      <c r="S82" s="239"/>
      <c r="V82" s="214"/>
      <c r="W82" s="239"/>
    </row>
    <row r="83" spans="1:23" ht="14.25">
      <c r="A83" s="221"/>
      <c r="B83" s="221"/>
      <c r="C83" s="221"/>
      <c r="D83" s="221"/>
      <c r="E83" s="221"/>
      <c r="F83" s="221"/>
      <c r="G83" s="221"/>
      <c r="H83" s="221"/>
      <c r="I83" s="221"/>
      <c r="J83" s="221"/>
      <c r="K83" s="221"/>
      <c r="L83" s="221"/>
      <c r="R83" s="214"/>
      <c r="S83" s="239"/>
      <c r="V83" s="214"/>
      <c r="W83" s="239"/>
    </row>
    <row r="84" spans="1:23" ht="14.25">
      <c r="A84" s="221"/>
      <c r="B84" s="221"/>
      <c r="C84" s="221"/>
      <c r="D84" s="221"/>
      <c r="E84" s="221"/>
      <c r="F84" s="221"/>
      <c r="G84" s="221"/>
      <c r="H84" s="221"/>
      <c r="I84" s="221"/>
      <c r="J84" s="221"/>
      <c r="K84" s="221"/>
      <c r="L84" s="221"/>
      <c r="R84" s="214"/>
      <c r="S84" s="239"/>
      <c r="V84" s="214"/>
      <c r="W84" s="239"/>
    </row>
    <row r="85" spans="1:23" ht="14.25">
      <c r="A85" s="221"/>
      <c r="B85" s="221"/>
      <c r="C85" s="221"/>
      <c r="D85" s="221"/>
      <c r="E85" s="221"/>
      <c r="F85" s="221"/>
      <c r="G85" s="221"/>
      <c r="H85" s="221"/>
      <c r="I85" s="221"/>
      <c r="J85" s="221"/>
      <c r="K85" s="221"/>
      <c r="L85" s="221"/>
      <c r="R85" s="214"/>
      <c r="S85" s="239"/>
      <c r="V85" s="214"/>
      <c r="W85" s="239"/>
    </row>
    <row r="86" spans="1:19" ht="14.25">
      <c r="A86" s="221"/>
      <c r="B86" s="221"/>
      <c r="C86" s="221"/>
      <c r="D86" s="221"/>
      <c r="E86" s="221"/>
      <c r="F86" s="221"/>
      <c r="G86" s="221"/>
      <c r="H86" s="221"/>
      <c r="I86" s="221"/>
      <c r="J86" s="221"/>
      <c r="K86" s="221"/>
      <c r="L86" s="221"/>
      <c r="R86" s="214"/>
      <c r="S86" s="214"/>
    </row>
    <row r="87" spans="1:12" s="224" customFormat="1" ht="15">
      <c r="A87" s="222"/>
      <c r="B87" s="222"/>
      <c r="C87" s="222"/>
      <c r="D87" s="222"/>
      <c r="E87" s="222"/>
      <c r="F87" s="222"/>
      <c r="G87" s="222"/>
      <c r="H87" s="222"/>
      <c r="I87" s="222"/>
      <c r="J87" s="222"/>
      <c r="K87" s="222"/>
      <c r="L87" s="222"/>
    </row>
    <row r="88" spans="1:17" s="224" customFormat="1" ht="15">
      <c r="A88" s="222"/>
      <c r="B88" s="222"/>
      <c r="C88" s="222"/>
      <c r="D88" s="222"/>
      <c r="E88" s="222"/>
      <c r="F88" s="222"/>
      <c r="G88" s="222"/>
      <c r="H88" s="222"/>
      <c r="I88" s="222"/>
      <c r="J88" s="222"/>
      <c r="K88" s="222"/>
      <c r="L88" s="222"/>
      <c r="Q88" s="185"/>
    </row>
    <row r="89" spans="1:19" ht="14.25">
      <c r="A89" s="221"/>
      <c r="B89" s="221"/>
      <c r="C89" s="221"/>
      <c r="D89" s="221"/>
      <c r="E89" s="221"/>
      <c r="F89" s="221"/>
      <c r="G89" s="221"/>
      <c r="H89" s="221"/>
      <c r="I89" s="221"/>
      <c r="J89" s="221"/>
      <c r="K89" s="221"/>
      <c r="L89" s="221"/>
      <c r="Q89" s="260"/>
      <c r="R89" s="214"/>
      <c r="S89" s="214"/>
    </row>
    <row r="90" spans="1:12" ht="14.25">
      <c r="A90" s="221"/>
      <c r="B90" s="221"/>
      <c r="C90" s="221"/>
      <c r="D90" s="221"/>
      <c r="E90" s="221"/>
      <c r="F90" s="221"/>
      <c r="G90" s="221"/>
      <c r="H90" s="221"/>
      <c r="I90" s="221"/>
      <c r="J90" s="221"/>
      <c r="K90" s="221"/>
      <c r="L90" s="221"/>
    </row>
    <row r="91" spans="1:12" ht="14.25">
      <c r="A91" s="221"/>
      <c r="B91" s="221"/>
      <c r="C91" s="221"/>
      <c r="D91" s="221"/>
      <c r="E91" s="221"/>
      <c r="F91" s="221"/>
      <c r="G91" s="221"/>
      <c r="H91" s="221"/>
      <c r="I91" s="221"/>
      <c r="J91" s="221"/>
      <c r="K91" s="221"/>
      <c r="L91" s="221"/>
    </row>
    <row r="92" spans="1:12" ht="14.25">
      <c r="A92" s="221"/>
      <c r="B92" s="221"/>
      <c r="C92" s="221"/>
      <c r="D92" s="221"/>
      <c r="E92" s="221"/>
      <c r="F92" s="221"/>
      <c r="G92" s="221"/>
      <c r="H92" s="221"/>
      <c r="I92" s="221"/>
      <c r="J92" s="221"/>
      <c r="K92" s="221"/>
      <c r="L92" s="221"/>
    </row>
    <row r="93" spans="1:12" ht="14.25">
      <c r="A93" s="221"/>
      <c r="B93" s="221"/>
      <c r="C93" s="221"/>
      <c r="D93" s="221"/>
      <c r="E93" s="221"/>
      <c r="F93" s="221"/>
      <c r="G93" s="221"/>
      <c r="H93" s="221"/>
      <c r="I93" s="221"/>
      <c r="J93" s="221"/>
      <c r="K93" s="221"/>
      <c r="L93" s="221"/>
    </row>
    <row r="96" spans="5:7" ht="14.25">
      <c r="E96" s="239"/>
      <c r="F96" s="239"/>
      <c r="G96" s="239"/>
    </row>
    <row r="98" spans="2:23" s="214" customFormat="1" ht="14.25">
      <c r="B98" s="224"/>
      <c r="C98" s="224"/>
      <c r="D98" s="224"/>
      <c r="E98" s="224"/>
      <c r="F98" s="224"/>
      <c r="G98" s="224"/>
      <c r="N98" s="86"/>
      <c r="O98" s="86"/>
      <c r="P98" s="86"/>
      <c r="Q98" s="86"/>
      <c r="R98" s="86"/>
      <c r="S98" s="86"/>
      <c r="T98" s="86"/>
      <c r="U98" s="86"/>
      <c r="V98" s="86"/>
      <c r="W98" s="86"/>
    </row>
    <row r="99" spans="2:23" s="214" customFormat="1" ht="14.25">
      <c r="B99" s="261"/>
      <c r="C99" s="261"/>
      <c r="D99" s="261"/>
      <c r="E99" s="224"/>
      <c r="F99" s="224"/>
      <c r="G99" s="224"/>
      <c r="N99" s="86"/>
      <c r="O99" s="86"/>
      <c r="P99" s="86"/>
      <c r="Q99" s="86"/>
      <c r="R99" s="86"/>
      <c r="S99" s="86"/>
      <c r="T99" s="86"/>
      <c r="U99" s="86"/>
      <c r="V99" s="86"/>
      <c r="W99" s="86"/>
    </row>
  </sheetData>
  <sheetProtection/>
  <mergeCells count="4">
    <mergeCell ref="A1:J1"/>
    <mergeCell ref="A5:J5"/>
    <mergeCell ref="A6:J6"/>
    <mergeCell ref="D10:F10"/>
  </mergeCells>
  <printOptions horizontalCentered="1"/>
  <pageMargins left="1" right="1" top="1" bottom="1" header="0.5" footer="0.5"/>
  <pageSetup fitToHeight="1" fitToWidth="1" horizontalDpi="600" verticalDpi="600" orientation="portrait" scale="64" r:id="rId2"/>
  <headerFooter alignWithMargins="0">
    <oddHeader>&amp;R&amp;14Exhibit No.___(MPG-21)
Page 1 of 1
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1"/>
  <sheetViews>
    <sheetView zoomScale="80" zoomScaleNormal="80" zoomScalePageLayoutView="0" workbookViewId="0" topLeftCell="A1">
      <selection activeCell="A2" sqref="A2"/>
    </sheetView>
  </sheetViews>
  <sheetFormatPr defaultColWidth="9.00390625" defaultRowHeight="14.25"/>
  <cols>
    <col min="1" max="1" width="13.00390625" style="100" customWidth="1"/>
    <col min="2" max="4" width="14.375" style="100" customWidth="1"/>
    <col min="5" max="6" width="9.00390625" style="100" customWidth="1"/>
    <col min="7" max="7" width="13.25390625" style="100" customWidth="1"/>
    <col min="8" max="8" width="11.125" style="100" bestFit="1" customWidth="1"/>
    <col min="9" max="16384" width="9.00390625" style="100" customWidth="1"/>
  </cols>
  <sheetData>
    <row r="1" ht="15">
      <c r="A1" s="174" t="s">
        <v>218</v>
      </c>
    </row>
    <row r="3" spans="1:8" ht="15">
      <c r="A3" s="174"/>
      <c r="B3" s="175" t="s">
        <v>215</v>
      </c>
      <c r="C3" s="174"/>
      <c r="D3" s="174"/>
      <c r="E3" s="174"/>
      <c r="F3" s="174"/>
      <c r="G3" s="174"/>
      <c r="H3" s="174"/>
    </row>
    <row r="4" spans="1:8" ht="15">
      <c r="A4" s="174"/>
      <c r="B4" s="174"/>
      <c r="C4" s="176" t="s">
        <v>234</v>
      </c>
      <c r="D4" s="174"/>
      <c r="E4" s="174"/>
      <c r="F4" s="174"/>
      <c r="G4" s="174"/>
      <c r="H4" s="174"/>
    </row>
    <row r="5" spans="1:8" ht="15">
      <c r="A5" s="153" t="s">
        <v>26</v>
      </c>
      <c r="B5" s="174"/>
      <c r="C5" s="174"/>
      <c r="D5" s="176" t="s">
        <v>235</v>
      </c>
      <c r="E5" s="174"/>
      <c r="F5" s="174"/>
      <c r="G5" s="175" t="s">
        <v>45</v>
      </c>
      <c r="H5" s="175" t="s">
        <v>46</v>
      </c>
    </row>
    <row r="6" spans="1:8" ht="14.25">
      <c r="A6" s="171">
        <v>38749</v>
      </c>
      <c r="B6" s="172">
        <f>('Treasury (WP)'!F277)/100</f>
        <v>0.0454</v>
      </c>
      <c r="C6" s="101">
        <f>('MBR (WP)'!H87)/100</f>
        <v>0.0582</v>
      </c>
      <c r="D6" s="101">
        <f>('MBR (WP)'!I87)/100</f>
        <v>0.0611</v>
      </c>
      <c r="E6" s="170"/>
      <c r="F6" s="100" t="s">
        <v>171</v>
      </c>
      <c r="G6" s="101">
        <f>(C6-B6)</f>
        <v>0.012799999999999999</v>
      </c>
      <c r="H6" s="101">
        <f>(D6-B6)</f>
        <v>0.0157</v>
      </c>
    </row>
    <row r="7" spans="1:8" ht="14.25">
      <c r="A7" s="171">
        <v>38777</v>
      </c>
      <c r="B7" s="172">
        <f>('Treasury (WP)'!F278)/100</f>
        <v>0.0473</v>
      </c>
      <c r="C7" s="101">
        <f>('MBR (WP)'!H88)/100</f>
        <v>0.059800000000000006</v>
      </c>
      <c r="D7" s="101">
        <f>('MBR (WP)'!I88)/100</f>
        <v>0.0626</v>
      </c>
      <c r="E7" s="170"/>
      <c r="F7" s="100" t="s">
        <v>172</v>
      </c>
      <c r="G7" s="101">
        <f aca="true" t="shared" si="0" ref="G7:G49">(C7-B7)</f>
        <v>0.012500000000000004</v>
      </c>
      <c r="H7" s="101">
        <f aca="true" t="shared" si="1" ref="H7:H49">(D7-B7)</f>
        <v>0.015300000000000001</v>
      </c>
    </row>
    <row r="8" spans="1:8" ht="14.25">
      <c r="A8" s="171">
        <v>38808</v>
      </c>
      <c r="B8" s="172">
        <f>('Treasury (WP)'!F279)/100</f>
        <v>0.0506</v>
      </c>
      <c r="C8" s="101">
        <f>('MBR (WP)'!H89)/100</f>
        <v>0.0629</v>
      </c>
      <c r="D8" s="101">
        <f>('MBR (WP)'!I89)/100</f>
        <v>0.0654</v>
      </c>
      <c r="E8" s="170"/>
      <c r="F8" s="100" t="s">
        <v>173</v>
      </c>
      <c r="G8" s="101">
        <f t="shared" si="0"/>
        <v>0.012299999999999998</v>
      </c>
      <c r="H8" s="101">
        <f t="shared" si="1"/>
        <v>0.0148</v>
      </c>
    </row>
    <row r="9" spans="1:8" ht="14.25">
      <c r="A9" s="171">
        <v>38838</v>
      </c>
      <c r="B9" s="172">
        <f>('Treasury (WP)'!F280)/100</f>
        <v>0.052000000000000005</v>
      </c>
      <c r="C9" s="101">
        <f>('MBR (WP)'!H90)/100</f>
        <v>0.0642</v>
      </c>
      <c r="D9" s="101">
        <f>('MBR (WP)'!I90)/100</f>
        <v>0.0659</v>
      </c>
      <c r="E9" s="170"/>
      <c r="F9" s="100" t="s">
        <v>174</v>
      </c>
      <c r="G9" s="101">
        <f t="shared" si="0"/>
        <v>0.012199999999999989</v>
      </c>
      <c r="H9" s="101">
        <f t="shared" si="1"/>
        <v>0.013899999999999996</v>
      </c>
    </row>
    <row r="10" spans="1:8" ht="14.25">
      <c r="A10" s="171">
        <v>38869</v>
      </c>
      <c r="B10" s="172">
        <f>('Treasury (WP)'!F281)/100</f>
        <v>0.051500000000000004</v>
      </c>
      <c r="C10" s="101">
        <f>('MBR (WP)'!H91)/100</f>
        <v>0.064</v>
      </c>
      <c r="D10" s="101">
        <f>('MBR (WP)'!I91)/100</f>
        <v>0.0661</v>
      </c>
      <c r="E10" s="170"/>
      <c r="F10" s="100" t="s">
        <v>175</v>
      </c>
      <c r="G10" s="101">
        <f t="shared" si="0"/>
        <v>0.012499999999999997</v>
      </c>
      <c r="H10" s="101">
        <f t="shared" si="1"/>
        <v>0.014600000000000002</v>
      </c>
    </row>
    <row r="11" spans="1:8" ht="14.25">
      <c r="A11" s="171">
        <v>38899</v>
      </c>
      <c r="B11" s="172">
        <f>('Treasury (WP)'!F282)/100</f>
        <v>0.0513</v>
      </c>
      <c r="C11" s="101">
        <f>('MBR (WP)'!H92)/100</f>
        <v>0.0637</v>
      </c>
      <c r="D11" s="101">
        <f>('MBR (WP)'!I92)/100</f>
        <v>0.0661</v>
      </c>
      <c r="E11" s="170"/>
      <c r="F11" s="100" t="s">
        <v>176</v>
      </c>
      <c r="G11" s="101">
        <f t="shared" si="0"/>
        <v>0.012400000000000008</v>
      </c>
      <c r="H11" s="101">
        <f t="shared" si="1"/>
        <v>0.014800000000000008</v>
      </c>
    </row>
    <row r="12" spans="1:8" ht="14.25">
      <c r="A12" s="171">
        <v>38930</v>
      </c>
      <c r="B12" s="172">
        <f>('Treasury (WP)'!F283)/100</f>
        <v>0.05</v>
      </c>
      <c r="C12" s="101">
        <f>('MBR (WP)'!H93)/100</f>
        <v>0.062</v>
      </c>
      <c r="D12" s="101">
        <f>('MBR (WP)'!I93)/100</f>
        <v>0.0643</v>
      </c>
      <c r="E12" s="170"/>
      <c r="F12" s="100" t="s">
        <v>177</v>
      </c>
      <c r="G12" s="101">
        <f t="shared" si="0"/>
        <v>0.011999999999999997</v>
      </c>
      <c r="H12" s="101">
        <f t="shared" si="1"/>
        <v>0.014299999999999993</v>
      </c>
    </row>
    <row r="13" spans="1:8" ht="14.25">
      <c r="A13" s="171">
        <v>38961</v>
      </c>
      <c r="B13" s="172">
        <f>('Treasury (WP)'!F284)/100</f>
        <v>0.048499999999999995</v>
      </c>
      <c r="C13" s="101">
        <f>('MBR (WP)'!H94)/100</f>
        <v>0.06</v>
      </c>
      <c r="D13" s="101">
        <f>('MBR (WP)'!I94)/100</f>
        <v>0.0626</v>
      </c>
      <c r="E13" s="170"/>
      <c r="F13" s="100" t="s">
        <v>178</v>
      </c>
      <c r="G13" s="101">
        <f t="shared" si="0"/>
        <v>0.011500000000000003</v>
      </c>
      <c r="H13" s="101">
        <f t="shared" si="1"/>
        <v>0.014100000000000008</v>
      </c>
    </row>
    <row r="14" spans="1:8" ht="14.25">
      <c r="A14" s="171">
        <v>38991</v>
      </c>
      <c r="B14" s="172">
        <f>('Treasury (WP)'!F285)/100</f>
        <v>0.048499999999999995</v>
      </c>
      <c r="C14" s="101">
        <f>('MBR (WP)'!H95)/100</f>
        <v>0.059800000000000006</v>
      </c>
      <c r="D14" s="101">
        <f>('MBR (WP)'!I95)/100</f>
        <v>0.062400000000000004</v>
      </c>
      <c r="E14" s="170"/>
      <c r="F14" s="100" t="s">
        <v>179</v>
      </c>
      <c r="G14" s="101">
        <f t="shared" si="0"/>
        <v>0.011300000000000011</v>
      </c>
      <c r="H14" s="101">
        <f t="shared" si="1"/>
        <v>0.01390000000000001</v>
      </c>
    </row>
    <row r="15" spans="1:8" ht="14.25">
      <c r="A15" s="171">
        <v>39022</v>
      </c>
      <c r="B15" s="172">
        <f>('Treasury (WP)'!F286)/100</f>
        <v>0.046900000000000004</v>
      </c>
      <c r="C15" s="101">
        <f>('MBR (WP)'!H96)/100</f>
        <v>0.057999999999999996</v>
      </c>
      <c r="D15" s="101">
        <f>('MBR (WP)'!I96)/100</f>
        <v>0.0604</v>
      </c>
      <c r="E15" s="170"/>
      <c r="F15" s="100" t="s">
        <v>180</v>
      </c>
      <c r="G15" s="101">
        <f t="shared" si="0"/>
        <v>0.011099999999999992</v>
      </c>
      <c r="H15" s="101">
        <f t="shared" si="1"/>
        <v>0.013499999999999998</v>
      </c>
    </row>
    <row r="16" spans="1:8" ht="14.25">
      <c r="A16" s="171">
        <v>39052</v>
      </c>
      <c r="B16" s="172">
        <f>('Treasury (WP)'!F287)/100</f>
        <v>0.046799999999999994</v>
      </c>
      <c r="C16" s="101">
        <f>('MBR (WP)'!H97)/100</f>
        <v>0.0581</v>
      </c>
      <c r="D16" s="101">
        <f>('MBR (WP)'!I97)/100</f>
        <v>0.0605</v>
      </c>
      <c r="E16" s="170"/>
      <c r="F16" s="100" t="s">
        <v>181</v>
      </c>
      <c r="G16" s="101">
        <f t="shared" si="0"/>
        <v>0.011300000000000004</v>
      </c>
      <c r="H16" s="101">
        <f t="shared" si="1"/>
        <v>0.013700000000000004</v>
      </c>
    </row>
    <row r="17" spans="1:8" ht="14.25">
      <c r="A17" s="171">
        <v>39083</v>
      </c>
      <c r="B17" s="172">
        <f>('Treasury (WP)'!F288)/100</f>
        <v>0.048499999999999995</v>
      </c>
      <c r="C17" s="101">
        <f>('MBR (WP)'!H102)/100</f>
        <v>0.0596</v>
      </c>
      <c r="D17" s="101">
        <f>('MBR (WP)'!I102)/100</f>
        <v>0.0616</v>
      </c>
      <c r="E17" s="170"/>
      <c r="F17" s="100" t="s">
        <v>182</v>
      </c>
      <c r="G17" s="101">
        <f t="shared" si="0"/>
        <v>0.011100000000000006</v>
      </c>
      <c r="H17" s="101">
        <f t="shared" si="1"/>
        <v>0.013100000000000007</v>
      </c>
    </row>
    <row r="18" spans="1:8" ht="14.25">
      <c r="A18" s="171">
        <v>39114</v>
      </c>
      <c r="B18" s="172">
        <f>('Treasury (WP)'!F289)/100</f>
        <v>0.0482</v>
      </c>
      <c r="C18" s="101">
        <f>('MBR (WP)'!H103)/100</f>
        <v>0.059000000000000004</v>
      </c>
      <c r="D18" s="101">
        <f>('MBR (WP)'!I103)/100</f>
        <v>0.061</v>
      </c>
      <c r="E18" s="170"/>
      <c r="F18" s="100" t="s">
        <v>183</v>
      </c>
      <c r="G18" s="101">
        <f t="shared" si="0"/>
        <v>0.010800000000000004</v>
      </c>
      <c r="H18" s="101">
        <f t="shared" si="1"/>
        <v>0.012799999999999999</v>
      </c>
    </row>
    <row r="19" spans="1:8" ht="14.25">
      <c r="A19" s="171">
        <v>39142</v>
      </c>
      <c r="B19" s="172">
        <f>('Treasury (WP)'!F290)/100</f>
        <v>0.0472</v>
      </c>
      <c r="C19" s="101">
        <f>('MBR (WP)'!H104)/100</f>
        <v>0.058499999999999996</v>
      </c>
      <c r="D19" s="101">
        <f>('MBR (WP)'!I104)/100</f>
        <v>0.061</v>
      </c>
      <c r="E19" s="170"/>
      <c r="F19" s="100" t="s">
        <v>184</v>
      </c>
      <c r="G19" s="101">
        <f t="shared" si="0"/>
        <v>0.011299999999999998</v>
      </c>
      <c r="H19" s="101">
        <f t="shared" si="1"/>
        <v>0.0138</v>
      </c>
    </row>
    <row r="20" spans="1:8" ht="14.25">
      <c r="A20" s="171">
        <v>39173</v>
      </c>
      <c r="B20" s="172">
        <f>('Treasury (WP)'!F291)/100</f>
        <v>0.0487</v>
      </c>
      <c r="C20" s="101">
        <f>('MBR (WP)'!H105)/100</f>
        <v>0.059699999999999996</v>
      </c>
      <c r="D20" s="101">
        <f>('MBR (WP)'!I105)/100</f>
        <v>0.062400000000000004</v>
      </c>
      <c r="E20" s="170"/>
      <c r="F20" s="100" t="s">
        <v>185</v>
      </c>
      <c r="G20" s="101">
        <f t="shared" si="0"/>
        <v>0.010999999999999996</v>
      </c>
      <c r="H20" s="101">
        <f t="shared" si="1"/>
        <v>0.013700000000000004</v>
      </c>
    </row>
    <row r="21" spans="1:8" ht="14.25">
      <c r="A21" s="171">
        <v>39203</v>
      </c>
      <c r="B21" s="172">
        <f>('Treasury (WP)'!F292)/100</f>
        <v>0.049</v>
      </c>
      <c r="C21" s="101">
        <f>('MBR (WP)'!H106)/100</f>
        <v>0.0599</v>
      </c>
      <c r="D21" s="101">
        <f>('MBR (WP)'!I106)/100</f>
        <v>0.0623</v>
      </c>
      <c r="E21" s="170"/>
      <c r="F21" s="100" t="s">
        <v>186</v>
      </c>
      <c r="G21" s="101">
        <f t="shared" si="0"/>
        <v>0.0109</v>
      </c>
      <c r="H21" s="101">
        <f t="shared" si="1"/>
        <v>0.0133</v>
      </c>
    </row>
    <row r="22" spans="1:8" ht="14.25">
      <c r="A22" s="171">
        <v>39234</v>
      </c>
      <c r="B22" s="172">
        <f>('Treasury (WP)'!F293)/100</f>
        <v>0.052000000000000005</v>
      </c>
      <c r="C22" s="101">
        <f>('MBR (WP)'!H107)/100</f>
        <v>0.063</v>
      </c>
      <c r="D22" s="101">
        <f>('MBR (WP)'!I107)/100</f>
        <v>0.0654</v>
      </c>
      <c r="E22" s="170"/>
      <c r="F22" s="100" t="s">
        <v>187</v>
      </c>
      <c r="G22" s="101">
        <f t="shared" si="0"/>
        <v>0.010999999999999996</v>
      </c>
      <c r="H22" s="101">
        <f t="shared" si="1"/>
        <v>0.013399999999999995</v>
      </c>
    </row>
    <row r="23" spans="1:8" ht="14.25">
      <c r="A23" s="171">
        <v>39264</v>
      </c>
      <c r="B23" s="172">
        <f>('Treasury (WP)'!F294)/100</f>
        <v>0.051100000000000007</v>
      </c>
      <c r="C23" s="101">
        <f>('MBR (WP)'!H108)/100</f>
        <v>0.0625</v>
      </c>
      <c r="D23" s="101">
        <f>('MBR (WP)'!I108)/100</f>
        <v>0.0649</v>
      </c>
      <c r="E23" s="170"/>
      <c r="F23" s="100" t="s">
        <v>188</v>
      </c>
      <c r="G23" s="101">
        <f t="shared" si="0"/>
        <v>0.011399999999999993</v>
      </c>
      <c r="H23" s="101">
        <f t="shared" si="1"/>
        <v>0.013799999999999993</v>
      </c>
    </row>
    <row r="24" spans="1:8" ht="14.25">
      <c r="A24" s="171">
        <v>39295</v>
      </c>
      <c r="B24" s="172">
        <f>('Treasury (WP)'!F295)/100</f>
        <v>0.0493</v>
      </c>
      <c r="C24" s="101">
        <f>('MBR (WP)'!H109)/100</f>
        <v>0.062400000000000004</v>
      </c>
      <c r="D24" s="101">
        <f>('MBR (WP)'!I109)/100</f>
        <v>0.06509999999999999</v>
      </c>
      <c r="E24" s="170"/>
      <c r="F24" s="100" t="s">
        <v>189</v>
      </c>
      <c r="G24" s="101">
        <f t="shared" si="0"/>
        <v>0.013100000000000007</v>
      </c>
      <c r="H24" s="101">
        <f t="shared" si="1"/>
        <v>0.015799999999999995</v>
      </c>
    </row>
    <row r="25" spans="1:8" ht="14.25">
      <c r="A25" s="171">
        <v>39326</v>
      </c>
      <c r="B25" s="172">
        <f>('Treasury (WP)'!F296)/100</f>
        <v>0.0479</v>
      </c>
      <c r="C25" s="101">
        <f>('MBR (WP)'!H110)/100</f>
        <v>0.061799999999999994</v>
      </c>
      <c r="D25" s="101">
        <f>('MBR (WP)'!I110)/100</f>
        <v>0.0645</v>
      </c>
      <c r="E25" s="170"/>
      <c r="F25" s="100" t="s">
        <v>190</v>
      </c>
      <c r="G25" s="101">
        <f t="shared" si="0"/>
        <v>0.013899999999999996</v>
      </c>
      <c r="H25" s="101">
        <f t="shared" si="1"/>
        <v>0.016600000000000004</v>
      </c>
    </row>
    <row r="26" spans="1:8" ht="14.25">
      <c r="A26" s="171">
        <v>39356</v>
      </c>
      <c r="B26" s="172">
        <f>('Treasury (WP)'!F297)/100</f>
        <v>0.04769999999999999</v>
      </c>
      <c r="C26" s="101">
        <f>('MBR (WP)'!H111)/100</f>
        <v>0.0611</v>
      </c>
      <c r="D26" s="101">
        <f>('MBR (WP)'!I111)/100</f>
        <v>0.0636</v>
      </c>
      <c r="E26" s="170"/>
      <c r="F26" s="100" t="s">
        <v>191</v>
      </c>
      <c r="G26" s="101">
        <f t="shared" si="0"/>
        <v>0.013400000000000009</v>
      </c>
      <c r="H26" s="101">
        <f t="shared" si="1"/>
        <v>0.01590000000000001</v>
      </c>
    </row>
    <row r="27" spans="1:8" ht="14.25">
      <c r="A27" s="171">
        <v>39387</v>
      </c>
      <c r="B27" s="172">
        <f>('Treasury (WP)'!F298)/100</f>
        <v>0.0452</v>
      </c>
      <c r="C27" s="101">
        <f>('MBR (WP)'!H112)/100</f>
        <v>0.059699999999999996</v>
      </c>
      <c r="D27" s="101">
        <f>('MBR (WP)'!I112)/100</f>
        <v>0.06269999999999999</v>
      </c>
      <c r="E27" s="170"/>
      <c r="F27" s="100" t="s">
        <v>192</v>
      </c>
      <c r="G27" s="101">
        <f t="shared" si="0"/>
        <v>0.014499999999999999</v>
      </c>
      <c r="H27" s="101">
        <f t="shared" si="1"/>
        <v>0.017499999999999995</v>
      </c>
    </row>
    <row r="28" spans="1:8" ht="14.25">
      <c r="A28" s="171">
        <v>39417</v>
      </c>
      <c r="B28" s="172">
        <f>('Treasury (WP)'!F299)/100</f>
        <v>0.0453</v>
      </c>
      <c r="C28" s="101">
        <f>('MBR (WP)'!H113)/100</f>
        <v>0.0616</v>
      </c>
      <c r="D28" s="101">
        <f>('MBR (WP)'!I113)/100</f>
        <v>0.06509999999999999</v>
      </c>
      <c r="E28" s="170"/>
      <c r="F28" s="100" t="s">
        <v>193</v>
      </c>
      <c r="G28" s="101">
        <f t="shared" si="0"/>
        <v>0.016300000000000002</v>
      </c>
      <c r="H28" s="101">
        <f t="shared" si="1"/>
        <v>0.01979999999999999</v>
      </c>
    </row>
    <row r="29" spans="1:8" ht="14.25">
      <c r="A29" s="171">
        <v>39448</v>
      </c>
      <c r="B29" s="172">
        <f>('Treasury (WP)'!F300)/100</f>
        <v>0.0433</v>
      </c>
      <c r="C29" s="101">
        <f>('MBR (WP)'!H118)/100</f>
        <v>0.0602</v>
      </c>
      <c r="D29" s="101">
        <f>('MBR (WP)'!I118)/100</f>
        <v>0.0635</v>
      </c>
      <c r="E29" s="170"/>
      <c r="F29" s="100" t="s">
        <v>194</v>
      </c>
      <c r="G29" s="101">
        <f t="shared" si="0"/>
        <v>0.0169</v>
      </c>
      <c r="H29" s="101">
        <f t="shared" si="1"/>
        <v>0.020200000000000003</v>
      </c>
    </row>
    <row r="30" spans="1:8" ht="14.25">
      <c r="A30" s="171">
        <v>39479</v>
      </c>
      <c r="B30" s="172">
        <f>('Treasury (WP)'!F301)/100</f>
        <v>0.0452</v>
      </c>
      <c r="C30" s="101">
        <f>('MBR (WP)'!H119)/100</f>
        <v>0.0621</v>
      </c>
      <c r="D30" s="101">
        <f>('MBR (WP)'!I119)/100</f>
        <v>0.066</v>
      </c>
      <c r="E30" s="170"/>
      <c r="F30" s="100" t="s">
        <v>195</v>
      </c>
      <c r="G30" s="101">
        <f t="shared" si="0"/>
        <v>0.016900000000000005</v>
      </c>
      <c r="H30" s="101">
        <f t="shared" si="1"/>
        <v>0.020800000000000006</v>
      </c>
    </row>
    <row r="31" spans="1:10" ht="14.25">
      <c r="A31" s="171">
        <v>39508</v>
      </c>
      <c r="B31" s="172">
        <f>('Treasury (WP)'!F302)/100</f>
        <v>0.043899999999999995</v>
      </c>
      <c r="C31" s="101">
        <f>('MBR (WP)'!H120)/100</f>
        <v>0.0621</v>
      </c>
      <c r="D31" s="101">
        <f>('MBR (WP)'!I120)/100</f>
        <v>0.0668</v>
      </c>
      <c r="E31" s="170"/>
      <c r="F31" s="100" t="s">
        <v>196</v>
      </c>
      <c r="G31" s="101">
        <f t="shared" si="0"/>
        <v>0.018200000000000008</v>
      </c>
      <c r="H31" s="101">
        <f t="shared" si="1"/>
        <v>0.022900000000000004</v>
      </c>
      <c r="J31" s="102"/>
    </row>
    <row r="32" spans="1:10" ht="14.25">
      <c r="A32" s="171">
        <v>39539</v>
      </c>
      <c r="B32" s="172">
        <f>('Treasury (WP)'!F303)/100</f>
        <v>0.0444</v>
      </c>
      <c r="C32" s="101">
        <f>('MBR (WP)'!H121)/100</f>
        <v>0.0629</v>
      </c>
      <c r="D32" s="101">
        <f>('MBR (WP)'!I121)/100</f>
        <v>0.0681</v>
      </c>
      <c r="E32" s="170"/>
      <c r="F32" s="100" t="s">
        <v>197</v>
      </c>
      <c r="G32" s="101">
        <f t="shared" si="0"/>
        <v>0.018499999999999996</v>
      </c>
      <c r="H32" s="101">
        <f t="shared" si="1"/>
        <v>0.023699999999999992</v>
      </c>
      <c r="J32" s="102"/>
    </row>
    <row r="33" spans="1:10" ht="14.25">
      <c r="A33" s="171">
        <v>39569</v>
      </c>
      <c r="B33" s="172">
        <f>('Treasury (WP)'!F304)/100</f>
        <v>0.046</v>
      </c>
      <c r="C33" s="101">
        <f>('MBR (WP)'!H122)/100</f>
        <v>0.06269999999999999</v>
      </c>
      <c r="D33" s="101">
        <f>('MBR (WP)'!I122)/100</f>
        <v>0.0679</v>
      </c>
      <c r="E33" s="170"/>
      <c r="F33" s="100" t="s">
        <v>198</v>
      </c>
      <c r="G33" s="101">
        <f t="shared" si="0"/>
        <v>0.016699999999999993</v>
      </c>
      <c r="H33" s="101">
        <f t="shared" si="1"/>
        <v>0.021900000000000003</v>
      </c>
      <c r="J33" s="102"/>
    </row>
    <row r="34" spans="1:10" ht="14.25">
      <c r="A34" s="171">
        <v>39600</v>
      </c>
      <c r="B34" s="172">
        <f>('Treasury (WP)'!F305)/100</f>
        <v>0.046900000000000004</v>
      </c>
      <c r="C34" s="101">
        <f>('MBR (WP)'!H123)/100</f>
        <v>0.0638</v>
      </c>
      <c r="D34" s="101">
        <f>('MBR (WP)'!I123)/100</f>
        <v>0.0693</v>
      </c>
      <c r="E34" s="170"/>
      <c r="F34" s="100" t="s">
        <v>199</v>
      </c>
      <c r="G34" s="101">
        <f t="shared" si="0"/>
        <v>0.01689999999999999</v>
      </c>
      <c r="H34" s="101">
        <f t="shared" si="1"/>
        <v>0.022399999999999996</v>
      </c>
      <c r="J34" s="102"/>
    </row>
    <row r="35" spans="1:10" ht="14.25">
      <c r="A35" s="171">
        <v>39630</v>
      </c>
      <c r="B35" s="172">
        <f>('Treasury (WP)'!F306)/100</f>
        <v>0.045700000000000005</v>
      </c>
      <c r="C35" s="101">
        <f>('MBR (WP)'!H124)/100</f>
        <v>0.064</v>
      </c>
      <c r="D35" s="101">
        <f>('MBR (WP)'!I124)/100</f>
        <v>0.0697</v>
      </c>
      <c r="E35" s="170"/>
      <c r="F35" s="100" t="s">
        <v>200</v>
      </c>
      <c r="G35" s="101">
        <f t="shared" si="0"/>
        <v>0.018299999999999997</v>
      </c>
      <c r="H35" s="101">
        <f t="shared" si="1"/>
        <v>0.023999999999999994</v>
      </c>
      <c r="J35" s="102"/>
    </row>
    <row r="36" spans="1:8" ht="14.25">
      <c r="A36" s="171">
        <v>39661</v>
      </c>
      <c r="B36" s="172">
        <f>('Treasury (WP)'!F307)/100</f>
        <v>0.045</v>
      </c>
      <c r="C36" s="101">
        <f>('MBR (WP)'!H125)/100</f>
        <v>0.0637</v>
      </c>
      <c r="D36" s="101">
        <f>('MBR (WP)'!I125)/100</f>
        <v>0.0698</v>
      </c>
      <c r="E36" s="170"/>
      <c r="F36" s="100" t="s">
        <v>201</v>
      </c>
      <c r="G36" s="101">
        <f t="shared" si="0"/>
        <v>0.01870000000000001</v>
      </c>
      <c r="H36" s="101">
        <f t="shared" si="1"/>
        <v>0.024800000000000003</v>
      </c>
    </row>
    <row r="37" spans="1:8" ht="14.25">
      <c r="A37" s="171">
        <v>39692</v>
      </c>
      <c r="B37" s="172">
        <f>('Treasury (WP)'!F308)/100</f>
        <v>0.042699999999999995</v>
      </c>
      <c r="C37" s="101">
        <f>('MBR (WP)'!H126)/100</f>
        <v>0.0649</v>
      </c>
      <c r="D37" s="101">
        <f>('MBR (WP)'!I126)/100</f>
        <v>0.07150000000000001</v>
      </c>
      <c r="E37" s="170"/>
      <c r="F37" s="100" t="s">
        <v>202</v>
      </c>
      <c r="G37" s="101">
        <f t="shared" si="0"/>
        <v>0.022200000000000004</v>
      </c>
      <c r="H37" s="101">
        <f t="shared" si="1"/>
        <v>0.028800000000000013</v>
      </c>
    </row>
    <row r="38" spans="1:8" ht="14.25">
      <c r="A38" s="171">
        <v>39722</v>
      </c>
      <c r="B38" s="172">
        <f>('Treasury (WP)'!F309)/100</f>
        <v>0.0417</v>
      </c>
      <c r="C38" s="101">
        <f>('MBR (WP)'!H127)/100</f>
        <v>0.0756</v>
      </c>
      <c r="D38" s="101">
        <f>('MBR (WP)'!I127)/100</f>
        <v>0.0858</v>
      </c>
      <c r="E38" s="170"/>
      <c r="F38" s="100" t="s">
        <v>203</v>
      </c>
      <c r="G38" s="101">
        <f t="shared" si="0"/>
        <v>0.0339</v>
      </c>
      <c r="H38" s="101">
        <f t="shared" si="1"/>
        <v>0.0441</v>
      </c>
    </row>
    <row r="39" spans="1:8" ht="14.25">
      <c r="A39" s="171">
        <v>39753</v>
      </c>
      <c r="B39" s="172">
        <f>('Treasury (WP)'!F310)/100</f>
        <v>0.04</v>
      </c>
      <c r="C39" s="101">
        <f>('MBR (WP)'!H128)/100</f>
        <v>0.076</v>
      </c>
      <c r="D39" s="101">
        <f>('MBR (WP)'!I128)/100</f>
        <v>0.0898</v>
      </c>
      <c r="E39" s="170"/>
      <c r="F39" s="100" t="s">
        <v>204</v>
      </c>
      <c r="G39" s="101">
        <f t="shared" si="0"/>
        <v>0.036</v>
      </c>
      <c r="H39" s="101">
        <f t="shared" si="1"/>
        <v>0.049800000000000004</v>
      </c>
    </row>
    <row r="40" spans="1:8" ht="14.25">
      <c r="A40" s="171">
        <v>39783</v>
      </c>
      <c r="B40" s="172">
        <f>('Treasury (WP)'!F311)/100</f>
        <v>0.0287</v>
      </c>
      <c r="C40" s="101">
        <f>('MBR (WP)'!H129)/100</f>
        <v>0.0654</v>
      </c>
      <c r="D40" s="101">
        <f>('MBR (WP)'!I129)/100</f>
        <v>0.08130000000000001</v>
      </c>
      <c r="E40" s="170"/>
      <c r="F40" s="100" t="s">
        <v>205</v>
      </c>
      <c r="G40" s="101">
        <f t="shared" si="0"/>
        <v>0.036699999999999997</v>
      </c>
      <c r="H40" s="101">
        <f t="shared" si="1"/>
        <v>0.05260000000000001</v>
      </c>
    </row>
    <row r="41" spans="1:8" ht="14.25">
      <c r="A41" s="171">
        <v>39814</v>
      </c>
      <c r="B41" s="172">
        <f>('Treasury (WP)'!F312)/100</f>
        <v>0.0313</v>
      </c>
      <c r="C41" s="101">
        <f>('MBR (WP)'!H134)/100</f>
        <v>0.0639</v>
      </c>
      <c r="D41" s="101">
        <f>('MBR (WP)'!I134)/100</f>
        <v>0.079</v>
      </c>
      <c r="E41" s="170"/>
      <c r="F41" s="100" t="s">
        <v>206</v>
      </c>
      <c r="G41" s="101">
        <f t="shared" si="0"/>
        <v>0.0326</v>
      </c>
      <c r="H41" s="101">
        <f t="shared" si="1"/>
        <v>0.0477</v>
      </c>
    </row>
    <row r="42" spans="1:8" ht="14.25">
      <c r="A42" s="171">
        <v>39845</v>
      </c>
      <c r="B42" s="172">
        <f>('Treasury (WP)'!F313)/100</f>
        <v>0.0359</v>
      </c>
      <c r="C42" s="101">
        <f>('MBR (WP)'!H135)/100</f>
        <v>0.063</v>
      </c>
      <c r="D42" s="101">
        <f>('MBR (WP)'!I135)/100</f>
        <v>0.0774</v>
      </c>
      <c r="E42" s="170"/>
      <c r="F42" s="100" t="s">
        <v>207</v>
      </c>
      <c r="G42" s="101">
        <f t="shared" si="0"/>
        <v>0.0271</v>
      </c>
      <c r="H42" s="101">
        <f t="shared" si="1"/>
        <v>0.041499999999999995</v>
      </c>
    </row>
    <row r="43" spans="1:8" ht="14.25">
      <c r="A43" s="171">
        <v>39873</v>
      </c>
      <c r="B43" s="172">
        <f>('Treasury (WP)'!F314)/100</f>
        <v>0.0364</v>
      </c>
      <c r="C43" s="101">
        <f>('MBR (WP)'!H136)/100</f>
        <v>0.0642</v>
      </c>
      <c r="D43" s="101">
        <f>('MBR (WP)'!I136)/100</f>
        <v>0.08</v>
      </c>
      <c r="E43" s="170"/>
      <c r="F43" s="100" t="s">
        <v>208</v>
      </c>
      <c r="G43" s="101">
        <f t="shared" si="0"/>
        <v>0.02779999999999999</v>
      </c>
      <c r="H43" s="101">
        <f t="shared" si="1"/>
        <v>0.0436</v>
      </c>
    </row>
    <row r="44" spans="1:8" ht="14.25">
      <c r="A44" s="171">
        <v>39904</v>
      </c>
      <c r="B44" s="172">
        <f>('Treasury (WP)'!F315)/100</f>
        <v>0.037599999999999995</v>
      </c>
      <c r="C44" s="101">
        <f>('MBR (WP)'!H137)/100</f>
        <v>0.06480000000000001</v>
      </c>
      <c r="D44" s="101">
        <f>('MBR (WP)'!I137)/100</f>
        <v>0.0803</v>
      </c>
      <c r="E44" s="170"/>
      <c r="F44" s="100" t="s">
        <v>209</v>
      </c>
      <c r="G44" s="101">
        <f t="shared" si="0"/>
        <v>0.027200000000000016</v>
      </c>
      <c r="H44" s="101">
        <f t="shared" si="1"/>
        <v>0.0427</v>
      </c>
    </row>
    <row r="45" spans="1:8" ht="14.25">
      <c r="A45" s="171">
        <v>39934</v>
      </c>
      <c r="B45" s="172">
        <f>('Treasury (WP)'!F316)/100</f>
        <v>0.042300000000000004</v>
      </c>
      <c r="C45" s="101">
        <f>('MBR (WP)'!H138)/100</f>
        <v>0.0649</v>
      </c>
      <c r="D45" s="101">
        <f>('MBR (WP)'!I138)/100</f>
        <v>0.0776</v>
      </c>
      <c r="E45" s="170"/>
      <c r="F45" s="100" t="s">
        <v>210</v>
      </c>
      <c r="G45" s="101">
        <f t="shared" si="0"/>
        <v>0.022599999999999995</v>
      </c>
      <c r="H45" s="101">
        <f t="shared" si="1"/>
        <v>0.0353</v>
      </c>
    </row>
    <row r="46" spans="1:8" ht="14.25">
      <c r="A46" s="171">
        <v>39965</v>
      </c>
      <c r="B46" s="172">
        <f>('Treasury (WP)'!F317)/100</f>
        <v>0.0452</v>
      </c>
      <c r="C46" s="101">
        <f>('MBR (WP)'!H139)/100</f>
        <v>0.062</v>
      </c>
      <c r="D46" s="101">
        <f>('MBR (WP)'!I139)/100</f>
        <v>0.073</v>
      </c>
      <c r="E46" s="170"/>
      <c r="F46" s="100" t="s">
        <v>211</v>
      </c>
      <c r="G46" s="101">
        <f t="shared" si="0"/>
        <v>0.016800000000000002</v>
      </c>
      <c r="H46" s="101">
        <f t="shared" si="1"/>
        <v>0.0278</v>
      </c>
    </row>
    <row r="47" spans="1:8" ht="14.25">
      <c r="A47" s="171">
        <v>39995</v>
      </c>
      <c r="B47" s="172">
        <f>('Treasury (WP)'!F318)/100</f>
        <v>0.0441</v>
      </c>
      <c r="C47" s="101">
        <f>('MBR (WP)'!H140)/100</f>
        <v>0.059699999999999996</v>
      </c>
      <c r="D47" s="101">
        <f>('MBR (WP)'!I140)/100</f>
        <v>0.0687</v>
      </c>
      <c r="E47" s="170"/>
      <c r="F47" s="100" t="s">
        <v>212</v>
      </c>
      <c r="G47" s="101">
        <f t="shared" si="0"/>
        <v>0.015599999999999996</v>
      </c>
      <c r="H47" s="101">
        <f t="shared" si="1"/>
        <v>0.024599999999999997</v>
      </c>
    </row>
    <row r="48" spans="1:8" ht="14.25">
      <c r="A48" s="171">
        <v>40026</v>
      </c>
      <c r="B48" s="172">
        <f>('Treasury (WP)'!F319)/100</f>
        <v>0.0437</v>
      </c>
      <c r="C48" s="101">
        <f>('MBR (WP)'!H141)/100</f>
        <v>0.0571</v>
      </c>
      <c r="D48" s="101">
        <f>('MBR (WP)'!I141)/100</f>
        <v>0.0636</v>
      </c>
      <c r="E48" s="170"/>
      <c r="F48" s="100" t="s">
        <v>213</v>
      </c>
      <c r="G48" s="101">
        <f t="shared" si="0"/>
        <v>0.013399999999999995</v>
      </c>
      <c r="H48" s="101">
        <f t="shared" si="1"/>
        <v>0.0199</v>
      </c>
    </row>
    <row r="49" spans="1:8" ht="14.25">
      <c r="A49" s="171">
        <v>40057</v>
      </c>
      <c r="B49" s="172">
        <f>('Treasury (WP)'!F320)/100</f>
        <v>0.04190000000000001</v>
      </c>
      <c r="C49" s="101">
        <f>('MBR (WP)'!H142)/100</f>
        <v>0.0553047619047619</v>
      </c>
      <c r="D49" s="101">
        <f>('MBR (WP)'!I142)/100</f>
        <v>0.0611857142857143</v>
      </c>
      <c r="E49" s="170"/>
      <c r="F49" s="100" t="s">
        <v>214</v>
      </c>
      <c r="G49" s="101">
        <f t="shared" si="0"/>
        <v>0.013404761904761892</v>
      </c>
      <c r="H49" s="101">
        <f t="shared" si="1"/>
        <v>0.019285714285714295</v>
      </c>
    </row>
    <row r="50" spans="1:8" ht="14.25">
      <c r="A50" s="171">
        <v>40087</v>
      </c>
      <c r="B50" s="172">
        <f>('Treasury (WP)'!F321)/100</f>
        <v>0.04190000000000001</v>
      </c>
      <c r="C50" s="101">
        <f>('MBR (WP)'!H143)/100</f>
        <v>0.055374999999999994</v>
      </c>
      <c r="D50" s="101">
        <f>('MBR (WP)'!I143)/100</f>
        <v>0.061340000000000006</v>
      </c>
      <c r="E50" s="170"/>
      <c r="F50" s="173" t="s">
        <v>217</v>
      </c>
      <c r="G50" s="101">
        <f>(C50-B50)</f>
        <v>0.013474999999999987</v>
      </c>
      <c r="H50" s="101">
        <f>(D50-B50)</f>
        <v>0.01944</v>
      </c>
    </row>
    <row r="51" spans="1:8" ht="14.25">
      <c r="A51" s="171">
        <v>40118</v>
      </c>
      <c r="B51" s="172">
        <f>('Treasury (WP)'!F322)/100</f>
        <v>0.0431</v>
      </c>
      <c r="C51" s="101">
        <f>('MBR (WP)'!H144)/100</f>
        <v>0.056381249999999994</v>
      </c>
      <c r="D51" s="101">
        <f>('MBR (WP)'!I144)/100</f>
        <v>0.06186875</v>
      </c>
      <c r="F51" s="173" t="s">
        <v>216</v>
      </c>
      <c r="G51" s="101">
        <f>(C51-B51)</f>
        <v>0.013281249999999994</v>
      </c>
      <c r="H51" s="101">
        <f>(D51-B51)</f>
        <v>0.01876875</v>
      </c>
    </row>
    <row r="52" spans="1:8" ht="14.25">
      <c r="A52" s="171">
        <v>40148</v>
      </c>
      <c r="B52" s="172">
        <f>('Treasury (WP)'!F323)/100</f>
        <v>0.0449</v>
      </c>
      <c r="C52" s="101">
        <f>('MBR (WP)'!H145)/100</f>
        <v>0.0577473684210526</v>
      </c>
      <c r="D52" s="101">
        <f>('MBR (WP)'!I145)/100</f>
        <v>0.0626263157894737</v>
      </c>
      <c r="F52" s="178" t="s">
        <v>220</v>
      </c>
      <c r="G52" s="101">
        <f>(C52-B52)</f>
        <v>0.0128473684210526</v>
      </c>
      <c r="H52" s="101">
        <f>(D52-B52)</f>
        <v>0.017726315789473694</v>
      </c>
    </row>
    <row r="53" spans="1:8" ht="14.25">
      <c r="A53" s="171">
        <v>40179</v>
      </c>
      <c r="B53" s="172">
        <f>('Treasury (WP)'!F324)/100</f>
        <v>0.046</v>
      </c>
      <c r="C53" s="101">
        <f>'MBR (WP)'!H150/100</f>
        <v>0.057726315789473695</v>
      </c>
      <c r="D53" s="101">
        <f>'MBR (WP)'!I150/100</f>
        <v>0.061557894736842096</v>
      </c>
      <c r="F53" s="178" t="s">
        <v>221</v>
      </c>
      <c r="G53" s="101">
        <f>(C53-B53)</f>
        <v>0.011726315789473696</v>
      </c>
      <c r="H53" s="101">
        <f>(D53-B53)</f>
        <v>0.015557894736842097</v>
      </c>
    </row>
    <row r="54" spans="1:8" ht="14.25">
      <c r="A54" s="171">
        <v>40210</v>
      </c>
      <c r="B54" s="172">
        <f>('Treasury (WP)'!F325)/100</f>
        <v>0.0462</v>
      </c>
      <c r="C54" s="101">
        <f>'MBR (WP)'!H151/100</f>
        <v>0.0587052631578947</v>
      </c>
      <c r="D54" s="101">
        <f>'MBR (WP)'!I151/100</f>
        <v>0.0624631578947369</v>
      </c>
      <c r="F54" s="178" t="s">
        <v>222</v>
      </c>
      <c r="G54" s="101">
        <f>(C54-B54)</f>
        <v>0.0125052631578947</v>
      </c>
      <c r="H54" s="101">
        <f>(D54-B54)</f>
        <v>0.016263157894736903</v>
      </c>
    </row>
    <row r="55" spans="1:8" ht="14.25">
      <c r="A55" s="171">
        <v>40238</v>
      </c>
      <c r="B55" s="172">
        <f>('Treasury (WP)'!F326)/100</f>
        <v>0.0464</v>
      </c>
      <c r="C55" s="101">
        <f>'MBR (WP)'!H152/100</f>
        <v>0.05840952380952379</v>
      </c>
      <c r="D55" s="101">
        <f>'MBR (WP)'!I152/100</f>
        <v>0.062204761904761895</v>
      </c>
      <c r="F55" s="173" t="s">
        <v>237</v>
      </c>
      <c r="G55" s="101">
        <f>(C55-B55)</f>
        <v>0.012009523809523796</v>
      </c>
      <c r="H55" s="101">
        <f>(D55-B55)</f>
        <v>0.015804761904761898</v>
      </c>
    </row>
    <row r="56" spans="1:8" ht="14.25">
      <c r="A56" s="171">
        <v>40269</v>
      </c>
      <c r="B56" s="172">
        <f>('Treasury (WP)'!F327)/100</f>
        <v>0.046900000000000004</v>
      </c>
      <c r="C56" s="101">
        <f>'MBR (WP)'!H153/100</f>
        <v>0.05815714285714286</v>
      </c>
      <c r="D56" s="101">
        <f>'MBR (WP)'!I153/100</f>
        <v>0.061880952380952384</v>
      </c>
      <c r="F56" s="173" t="s">
        <v>238</v>
      </c>
      <c r="G56" s="101">
        <f>(C56-B56)</f>
        <v>0.011257142857142854</v>
      </c>
      <c r="H56" s="101">
        <f>(D56-B56)</f>
        <v>0.01498095238095238</v>
      </c>
    </row>
    <row r="57" spans="1:8" ht="14.25">
      <c r="A57" s="171">
        <v>40299</v>
      </c>
      <c r="B57" s="172">
        <f>('Treasury (WP)'!F328)/100</f>
        <v>0.0429</v>
      </c>
      <c r="C57" s="101">
        <f>'MBR (WP)'!H154/100</f>
        <v>0.054947368421052634</v>
      </c>
      <c r="D57" s="101">
        <f>'MBR (WP)'!I154/100</f>
        <v>0.05966315789473684</v>
      </c>
      <c r="F57" s="173" t="s">
        <v>243</v>
      </c>
      <c r="G57" s="101">
        <f>(C57-B57)</f>
        <v>0.012047368421052633</v>
      </c>
      <c r="H57" s="101">
        <f>(D57-B57)</f>
        <v>0.01676315789473684</v>
      </c>
    </row>
    <row r="58" spans="1:8" ht="14.25">
      <c r="A58" s="171">
        <v>40330</v>
      </c>
      <c r="B58" s="172">
        <f>('Treasury (WP)'!F329)/100</f>
        <v>0.041299999999999996</v>
      </c>
      <c r="C58" s="101">
        <f>'MBR (WP)'!H155/100</f>
        <v>0.054905263157894735</v>
      </c>
      <c r="D58" s="101">
        <f>'MBR (WP)'!I155/100</f>
        <v>0.06197894736842105</v>
      </c>
      <c r="F58" s="173" t="s">
        <v>244</v>
      </c>
      <c r="G58" s="101">
        <f>(C58-B58)</f>
        <v>0.013605263157894738</v>
      </c>
      <c r="H58" s="101">
        <f>(D58-B58)</f>
        <v>0.020678947368421054</v>
      </c>
    </row>
    <row r="59" spans="1:8" ht="14.25">
      <c r="A59" s="171">
        <v>40360</v>
      </c>
      <c r="B59" s="172">
        <f>('Treasury (WP)'!F330)/100</f>
        <v>0.039900000000000005</v>
      </c>
      <c r="C59" s="101">
        <f>'MBR (WP)'!H156/100</f>
        <v>0.052584210526315796</v>
      </c>
      <c r="D59" s="101">
        <f>'MBR (WP)'!I156/100</f>
        <v>0.05973684210526316</v>
      </c>
      <c r="F59" s="173" t="s">
        <v>270</v>
      </c>
      <c r="G59" s="101">
        <f>(C59-B59)</f>
        <v>0.012684210526315791</v>
      </c>
      <c r="H59" s="101">
        <f>(D59-B59)</f>
        <v>0.019836842105263153</v>
      </c>
    </row>
    <row r="60" spans="1:8" ht="14.25">
      <c r="A60" s="171">
        <v>40391</v>
      </c>
      <c r="B60" s="172">
        <f>('Treasury (WP)'!F331)/100</f>
        <v>0.038</v>
      </c>
      <c r="C60" s="101">
        <f>'MBR (WP)'!H157/100</f>
        <v>0.05007058823529412</v>
      </c>
      <c r="D60" s="101">
        <f>'MBR (WP)'!I157/100</f>
        <v>0.05579411764705883</v>
      </c>
      <c r="F60" s="173" t="s">
        <v>271</v>
      </c>
      <c r="G60" s="101">
        <f>(C60-B60)</f>
        <v>0.012070588235294118</v>
      </c>
      <c r="H60" s="101">
        <f>(D60-B60)</f>
        <v>0.01779411764705883</v>
      </c>
    </row>
    <row r="61" spans="1:8" ht="14.25">
      <c r="A61" s="171"/>
      <c r="B61" s="172"/>
      <c r="C61" s="101"/>
      <c r="D61" s="101"/>
      <c r="F61" s="173"/>
      <c r="G61" s="101"/>
      <c r="H61" s="101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33"/>
  <sheetViews>
    <sheetView zoomScale="80" zoomScaleNormal="80" zoomScaleSheetLayoutView="80" zoomScalePageLayoutView="0" workbookViewId="0" topLeftCell="A1">
      <selection activeCell="A3" sqref="A3"/>
    </sheetView>
  </sheetViews>
  <sheetFormatPr defaultColWidth="9.00390625" defaultRowHeight="14.25"/>
  <cols>
    <col min="1" max="1" width="9.00390625" style="103" customWidth="1"/>
    <col min="2" max="2" width="10.125" style="103" customWidth="1"/>
    <col min="3" max="3" width="9.00390625" style="103" customWidth="1"/>
    <col min="4" max="4" width="9.125" style="103" customWidth="1"/>
    <col min="5" max="5" width="11.125" style="103" bestFit="1" customWidth="1"/>
    <col min="6" max="7" width="9.00390625" style="103" customWidth="1"/>
    <col min="8" max="8" width="1.25" style="103" customWidth="1"/>
    <col min="9" max="9" width="11.125" style="103" bestFit="1" customWidth="1"/>
    <col min="10" max="16384" width="9.00390625" style="103" customWidth="1"/>
  </cols>
  <sheetData>
    <row r="1" ht="15">
      <c r="A1" s="108" t="s">
        <v>54</v>
      </c>
    </row>
    <row r="2" ht="15">
      <c r="A2" s="108" t="s">
        <v>53</v>
      </c>
    </row>
    <row r="4" ht="15">
      <c r="A4" s="108" t="s">
        <v>52</v>
      </c>
    </row>
    <row r="5" ht="15">
      <c r="A5" s="108" t="s">
        <v>51</v>
      </c>
    </row>
    <row r="6" ht="15">
      <c r="A6" s="108"/>
    </row>
    <row r="7" ht="14.25">
      <c r="A7" s="103" t="s">
        <v>50</v>
      </c>
    </row>
    <row r="8" ht="14.25">
      <c r="A8" s="86" t="s">
        <v>168</v>
      </c>
    </row>
    <row r="10" spans="5:11" ht="14.25">
      <c r="E10" s="277" t="str">
        <f>A2</f>
        <v>GS30</v>
      </c>
      <c r="F10" s="277"/>
      <c r="G10" s="277"/>
      <c r="I10" s="277" t="str">
        <f>A5</f>
        <v>GS20</v>
      </c>
      <c r="J10" s="277"/>
      <c r="K10" s="277"/>
    </row>
    <row r="11" spans="2:11" ht="14.25">
      <c r="B11" s="106" t="s">
        <v>9</v>
      </c>
      <c r="C11" s="106" t="s">
        <v>11</v>
      </c>
      <c r="D11" s="107"/>
      <c r="E11" s="106" t="s">
        <v>10</v>
      </c>
      <c r="F11" s="106" t="s">
        <v>49</v>
      </c>
      <c r="G11" s="106" t="s">
        <v>9</v>
      </c>
      <c r="H11" s="106"/>
      <c r="I11" s="106" t="s">
        <v>10</v>
      </c>
      <c r="J11" s="106" t="s">
        <v>49</v>
      </c>
      <c r="K11" s="106" t="s">
        <v>9</v>
      </c>
    </row>
    <row r="12" spans="2:11" ht="14.25">
      <c r="B12" s="155"/>
      <c r="C12" s="155"/>
      <c r="D12" s="155"/>
      <c r="E12" s="156"/>
      <c r="F12" s="156"/>
      <c r="G12" s="155"/>
      <c r="H12" s="155"/>
      <c r="K12" s="155"/>
    </row>
    <row r="13" spans="2:11" ht="14.25">
      <c r="B13" s="157">
        <v>1980</v>
      </c>
      <c r="C13" s="158">
        <f>(SUMIF($G$13:$G$356,B13,$F$13:$F$356))/12/100</f>
        <v>0.11298333333333334</v>
      </c>
      <c r="D13" s="155"/>
      <c r="E13" s="105">
        <v>29221</v>
      </c>
      <c r="F13" s="104">
        <v>10.6</v>
      </c>
      <c r="G13" s="155">
        <f aca="true" t="shared" si="0" ref="G13:G76">YEAR(E13)</f>
        <v>1980</v>
      </c>
      <c r="H13" s="155"/>
      <c r="I13" s="151">
        <v>37257</v>
      </c>
      <c r="J13" s="152">
        <v>5.69</v>
      </c>
      <c r="K13" s="155">
        <f aca="true" t="shared" si="1" ref="K13:K60">YEAR(I13)</f>
        <v>2002</v>
      </c>
    </row>
    <row r="14" spans="2:11" ht="14.25">
      <c r="B14" s="157">
        <v>1981</v>
      </c>
      <c r="C14" s="158">
        <f aca="true" t="shared" si="2" ref="C14:C34">(SUMIF($G$13:$G$356,B14,$F$13:$F$356))/12/100</f>
        <v>0.13441666666666666</v>
      </c>
      <c r="D14" s="155"/>
      <c r="E14" s="105">
        <v>29252</v>
      </c>
      <c r="F14" s="104">
        <v>12.13</v>
      </c>
      <c r="G14" s="155">
        <f t="shared" si="0"/>
        <v>1980</v>
      </c>
      <c r="H14" s="155"/>
      <c r="I14" s="151">
        <v>37288</v>
      </c>
      <c r="J14" s="152">
        <v>5.61</v>
      </c>
      <c r="K14" s="155">
        <f t="shared" si="1"/>
        <v>2002</v>
      </c>
    </row>
    <row r="15" spans="2:11" ht="14.25">
      <c r="B15" s="157">
        <v>1982</v>
      </c>
      <c r="C15" s="158">
        <f t="shared" si="2"/>
        <v>0.12761666666666663</v>
      </c>
      <c r="D15" s="155"/>
      <c r="E15" s="105">
        <v>29281</v>
      </c>
      <c r="F15" s="104">
        <v>12.34</v>
      </c>
      <c r="G15" s="155">
        <f t="shared" si="0"/>
        <v>1980</v>
      </c>
      <c r="H15" s="155"/>
      <c r="I15" s="151">
        <v>37316</v>
      </c>
      <c r="J15" s="152">
        <v>5.93</v>
      </c>
      <c r="K15" s="155">
        <f t="shared" si="1"/>
        <v>2002</v>
      </c>
    </row>
    <row r="16" spans="2:11" ht="14.25">
      <c r="B16" s="157">
        <v>1983</v>
      </c>
      <c r="C16" s="158">
        <f t="shared" si="2"/>
        <v>0.11178333333333335</v>
      </c>
      <c r="D16" s="155"/>
      <c r="E16" s="105">
        <v>29312</v>
      </c>
      <c r="F16" s="104">
        <v>11.4</v>
      </c>
      <c r="G16" s="155">
        <f t="shared" si="0"/>
        <v>1980</v>
      </c>
      <c r="H16" s="155"/>
      <c r="I16" s="151">
        <v>37347</v>
      </c>
      <c r="J16" s="152">
        <v>5.85</v>
      </c>
      <c r="K16" s="155">
        <f t="shared" si="1"/>
        <v>2002</v>
      </c>
    </row>
    <row r="17" spans="2:11" ht="14.25">
      <c r="B17" s="157">
        <v>1984</v>
      </c>
      <c r="C17" s="158">
        <f t="shared" si="2"/>
        <v>0.12391666666666666</v>
      </c>
      <c r="D17" s="155"/>
      <c r="E17" s="105">
        <v>29342</v>
      </c>
      <c r="F17" s="104">
        <v>10.36</v>
      </c>
      <c r="G17" s="155">
        <f t="shared" si="0"/>
        <v>1980</v>
      </c>
      <c r="H17" s="155"/>
      <c r="I17" s="151">
        <v>37377</v>
      </c>
      <c r="J17" s="152">
        <v>5.81</v>
      </c>
      <c r="K17" s="155">
        <f t="shared" si="1"/>
        <v>2002</v>
      </c>
    </row>
    <row r="18" spans="2:11" ht="14.25">
      <c r="B18" s="157">
        <v>1985</v>
      </c>
      <c r="C18" s="158">
        <f t="shared" si="2"/>
        <v>0.10789166666666666</v>
      </c>
      <c r="D18" s="155"/>
      <c r="E18" s="105">
        <v>29373</v>
      </c>
      <c r="F18" s="104">
        <v>9.81</v>
      </c>
      <c r="G18" s="155">
        <f t="shared" si="0"/>
        <v>1980</v>
      </c>
      <c r="H18" s="155"/>
      <c r="I18" s="151">
        <v>37408</v>
      </c>
      <c r="J18" s="152">
        <v>5.65</v>
      </c>
      <c r="K18" s="155">
        <f t="shared" si="1"/>
        <v>2002</v>
      </c>
    </row>
    <row r="19" spans="2:11" ht="14.25">
      <c r="B19" s="157">
        <v>1986</v>
      </c>
      <c r="C19" s="158">
        <f t="shared" si="2"/>
        <v>0.07798333333333335</v>
      </c>
      <c r="D19" s="155"/>
      <c r="E19" s="105">
        <v>29403</v>
      </c>
      <c r="F19" s="104">
        <v>10.24</v>
      </c>
      <c r="G19" s="155">
        <f t="shared" si="0"/>
        <v>1980</v>
      </c>
      <c r="H19" s="155"/>
      <c r="I19" s="151">
        <v>37438</v>
      </c>
      <c r="J19" s="152">
        <v>5.51</v>
      </c>
      <c r="K19" s="155">
        <f t="shared" si="1"/>
        <v>2002</v>
      </c>
    </row>
    <row r="20" spans="2:11" ht="14.25">
      <c r="B20" s="157">
        <v>1987</v>
      </c>
      <c r="C20" s="158">
        <f t="shared" si="2"/>
        <v>0.0858</v>
      </c>
      <c r="D20" s="155"/>
      <c r="E20" s="105">
        <v>29434</v>
      </c>
      <c r="F20" s="104">
        <v>11</v>
      </c>
      <c r="G20" s="155">
        <f t="shared" si="0"/>
        <v>1980</v>
      </c>
      <c r="H20" s="155"/>
      <c r="I20" s="151">
        <v>37469</v>
      </c>
      <c r="J20" s="152">
        <v>5.19</v>
      </c>
      <c r="K20" s="155">
        <f t="shared" si="1"/>
        <v>2002</v>
      </c>
    </row>
    <row r="21" spans="2:11" ht="14.25">
      <c r="B21" s="157">
        <v>1988</v>
      </c>
      <c r="C21" s="158">
        <f t="shared" si="2"/>
        <v>0.08959166666666667</v>
      </c>
      <c r="D21" s="155"/>
      <c r="E21" s="105">
        <v>29465</v>
      </c>
      <c r="F21" s="104">
        <v>11.34</v>
      </c>
      <c r="G21" s="155">
        <f t="shared" si="0"/>
        <v>1980</v>
      </c>
      <c r="H21" s="155"/>
      <c r="I21" s="151">
        <v>37500</v>
      </c>
      <c r="J21" s="152">
        <v>4.87</v>
      </c>
      <c r="K21" s="155">
        <f t="shared" si="1"/>
        <v>2002</v>
      </c>
    </row>
    <row r="22" spans="2:11" ht="14.25">
      <c r="B22" s="157">
        <v>1989</v>
      </c>
      <c r="C22" s="158">
        <f t="shared" si="2"/>
        <v>0.08449166666666669</v>
      </c>
      <c r="D22" s="155"/>
      <c r="E22" s="105">
        <v>29495</v>
      </c>
      <c r="F22" s="104">
        <v>11.59</v>
      </c>
      <c r="G22" s="155">
        <f t="shared" si="0"/>
        <v>1980</v>
      </c>
      <c r="H22" s="155"/>
      <c r="I22" s="151">
        <v>37530</v>
      </c>
      <c r="J22" s="152">
        <v>5</v>
      </c>
      <c r="K22" s="155">
        <f t="shared" si="1"/>
        <v>2002</v>
      </c>
    </row>
    <row r="23" spans="2:11" ht="14.25">
      <c r="B23" s="157">
        <v>1990</v>
      </c>
      <c r="C23" s="158">
        <f t="shared" si="2"/>
        <v>0.08608333333333333</v>
      </c>
      <c r="D23" s="155"/>
      <c r="E23" s="105">
        <v>29526</v>
      </c>
      <c r="F23" s="104">
        <v>12.37</v>
      </c>
      <c r="G23" s="155">
        <f t="shared" si="0"/>
        <v>1980</v>
      </c>
      <c r="H23" s="155"/>
      <c r="I23" s="151">
        <v>37561</v>
      </c>
      <c r="J23" s="152">
        <v>5.04</v>
      </c>
      <c r="K23" s="155">
        <f t="shared" si="1"/>
        <v>2002</v>
      </c>
    </row>
    <row r="24" spans="2:11" ht="14.25">
      <c r="B24" s="157">
        <v>1991</v>
      </c>
      <c r="C24" s="158">
        <f t="shared" si="2"/>
        <v>0.08135833333333332</v>
      </c>
      <c r="D24" s="155"/>
      <c r="E24" s="105">
        <v>29556</v>
      </c>
      <c r="F24" s="104">
        <v>12.4</v>
      </c>
      <c r="G24" s="155">
        <f t="shared" si="0"/>
        <v>1980</v>
      </c>
      <c r="H24" s="155"/>
      <c r="I24" s="151">
        <v>37591</v>
      </c>
      <c r="J24" s="152">
        <v>5.01</v>
      </c>
      <c r="K24" s="155">
        <f t="shared" si="1"/>
        <v>2002</v>
      </c>
    </row>
    <row r="25" spans="2:11" ht="14.25">
      <c r="B25" s="157">
        <v>1992</v>
      </c>
      <c r="C25" s="158">
        <f t="shared" si="2"/>
        <v>0.07666666666666667</v>
      </c>
      <c r="D25" s="155"/>
      <c r="E25" s="105">
        <v>29587</v>
      </c>
      <c r="F25" s="104">
        <v>12.14</v>
      </c>
      <c r="G25" s="155">
        <f t="shared" si="0"/>
        <v>1981</v>
      </c>
      <c r="H25" s="155"/>
      <c r="I25" s="151">
        <v>37622</v>
      </c>
      <c r="J25" s="152">
        <v>5.02</v>
      </c>
      <c r="K25" s="155">
        <f t="shared" si="1"/>
        <v>2003</v>
      </c>
    </row>
    <row r="26" spans="2:11" ht="14.25">
      <c r="B26" s="157">
        <v>1993</v>
      </c>
      <c r="C26" s="158">
        <f t="shared" si="2"/>
        <v>0.06598333333333334</v>
      </c>
      <c r="D26" s="155"/>
      <c r="E26" s="105">
        <v>29618</v>
      </c>
      <c r="F26" s="104">
        <v>12.8</v>
      </c>
      <c r="G26" s="155">
        <f t="shared" si="0"/>
        <v>1981</v>
      </c>
      <c r="H26" s="155"/>
      <c r="I26" s="151">
        <v>37653</v>
      </c>
      <c r="J26" s="152">
        <v>4.87</v>
      </c>
      <c r="K26" s="155">
        <f t="shared" si="1"/>
        <v>2003</v>
      </c>
    </row>
    <row r="27" spans="2:11" ht="14.25">
      <c r="B27" s="157">
        <v>1994</v>
      </c>
      <c r="C27" s="158">
        <f t="shared" si="2"/>
        <v>0.0737</v>
      </c>
      <c r="D27" s="155"/>
      <c r="E27" s="105">
        <v>29646</v>
      </c>
      <c r="F27" s="104">
        <v>12.69</v>
      </c>
      <c r="G27" s="155">
        <f t="shared" si="0"/>
        <v>1981</v>
      </c>
      <c r="H27" s="155"/>
      <c r="I27" s="151">
        <v>37681</v>
      </c>
      <c r="J27" s="152">
        <v>4.82</v>
      </c>
      <c r="K27" s="155">
        <f t="shared" si="1"/>
        <v>2003</v>
      </c>
    </row>
    <row r="28" spans="2:11" ht="14.25">
      <c r="B28" s="157">
        <v>1995</v>
      </c>
      <c r="C28" s="158">
        <f t="shared" si="2"/>
        <v>0.06884166666666666</v>
      </c>
      <c r="D28" s="155"/>
      <c r="E28" s="105">
        <v>29677</v>
      </c>
      <c r="F28" s="104">
        <v>13.2</v>
      </c>
      <c r="G28" s="155">
        <f t="shared" si="0"/>
        <v>1981</v>
      </c>
      <c r="H28" s="155"/>
      <c r="I28" s="151">
        <v>37712</v>
      </c>
      <c r="J28" s="152">
        <v>4.91</v>
      </c>
      <c r="K28" s="155">
        <f t="shared" si="1"/>
        <v>2003</v>
      </c>
    </row>
    <row r="29" spans="2:11" ht="14.25">
      <c r="B29" s="157">
        <v>1996</v>
      </c>
      <c r="C29" s="158">
        <f t="shared" si="2"/>
        <v>0.06700833333333335</v>
      </c>
      <c r="D29" s="155"/>
      <c r="E29" s="105">
        <v>29707</v>
      </c>
      <c r="F29" s="104">
        <v>13.6</v>
      </c>
      <c r="G29" s="155">
        <f t="shared" si="0"/>
        <v>1981</v>
      </c>
      <c r="H29" s="155"/>
      <c r="I29" s="151">
        <v>37742</v>
      </c>
      <c r="J29" s="152">
        <v>4.52</v>
      </c>
      <c r="K29" s="155">
        <f t="shared" si="1"/>
        <v>2003</v>
      </c>
    </row>
    <row r="30" spans="2:11" ht="14.25">
      <c r="B30" s="157">
        <v>1997</v>
      </c>
      <c r="C30" s="158">
        <f t="shared" si="2"/>
        <v>0.06605833333333333</v>
      </c>
      <c r="D30" s="155"/>
      <c r="E30" s="105">
        <v>29738</v>
      </c>
      <c r="F30" s="104">
        <v>12.96</v>
      </c>
      <c r="G30" s="155">
        <f t="shared" si="0"/>
        <v>1981</v>
      </c>
      <c r="H30" s="155"/>
      <c r="I30" s="151">
        <v>37773</v>
      </c>
      <c r="J30" s="152">
        <v>4.34</v>
      </c>
      <c r="K30" s="155">
        <f t="shared" si="1"/>
        <v>2003</v>
      </c>
    </row>
    <row r="31" spans="2:11" ht="14.25">
      <c r="B31" s="157">
        <v>1998</v>
      </c>
      <c r="C31" s="158">
        <f t="shared" si="2"/>
        <v>0.05578333333333333</v>
      </c>
      <c r="D31" s="155"/>
      <c r="E31" s="105">
        <v>29768</v>
      </c>
      <c r="F31" s="104">
        <v>13.59</v>
      </c>
      <c r="G31" s="155">
        <f t="shared" si="0"/>
        <v>1981</v>
      </c>
      <c r="H31" s="155"/>
      <c r="I31" s="151">
        <v>37803</v>
      </c>
      <c r="J31" s="152">
        <v>4.92</v>
      </c>
      <c r="K31" s="155">
        <f t="shared" si="1"/>
        <v>2003</v>
      </c>
    </row>
    <row r="32" spans="2:11" ht="14.25">
      <c r="B32" s="157">
        <v>1999</v>
      </c>
      <c r="C32" s="158">
        <f t="shared" si="2"/>
        <v>0.05865833333333332</v>
      </c>
      <c r="D32" s="155"/>
      <c r="E32" s="105">
        <v>29799</v>
      </c>
      <c r="F32" s="104">
        <v>14.17</v>
      </c>
      <c r="G32" s="155">
        <f t="shared" si="0"/>
        <v>1981</v>
      </c>
      <c r="H32" s="155"/>
      <c r="I32" s="151">
        <v>37834</v>
      </c>
      <c r="J32" s="152">
        <v>5.39</v>
      </c>
      <c r="K32" s="155">
        <f t="shared" si="1"/>
        <v>2003</v>
      </c>
    </row>
    <row r="33" spans="2:11" ht="14.25">
      <c r="B33" s="157">
        <v>2000</v>
      </c>
      <c r="C33" s="158">
        <f t="shared" si="2"/>
        <v>0.05942499999999999</v>
      </c>
      <c r="D33" s="155"/>
      <c r="E33" s="105">
        <v>29830</v>
      </c>
      <c r="F33" s="104">
        <v>14.67</v>
      </c>
      <c r="G33" s="155">
        <f t="shared" si="0"/>
        <v>1981</v>
      </c>
      <c r="H33" s="155"/>
      <c r="I33" s="151">
        <v>37865</v>
      </c>
      <c r="J33" s="152">
        <v>5.21</v>
      </c>
      <c r="K33" s="155">
        <f t="shared" si="1"/>
        <v>2003</v>
      </c>
    </row>
    <row r="34" spans="2:11" ht="14.25">
      <c r="B34" s="157">
        <v>2001</v>
      </c>
      <c r="C34" s="158">
        <f t="shared" si="2"/>
        <v>0.054933333333333334</v>
      </c>
      <c r="D34" s="155"/>
      <c r="E34" s="105">
        <v>29860</v>
      </c>
      <c r="F34" s="104">
        <v>14.68</v>
      </c>
      <c r="G34" s="155">
        <f t="shared" si="0"/>
        <v>1981</v>
      </c>
      <c r="H34" s="155"/>
      <c r="I34" s="151">
        <v>37895</v>
      </c>
      <c r="J34" s="152">
        <v>5.21</v>
      </c>
      <c r="K34" s="155">
        <f t="shared" si="1"/>
        <v>2003</v>
      </c>
    </row>
    <row r="35" spans="2:11" ht="14.25">
      <c r="B35" s="157">
        <v>2002</v>
      </c>
      <c r="C35" s="159">
        <f>(SUMIF($K$13:$K$320,B35,$J$13:$J$320))/12/100</f>
        <v>0.054299999999999994</v>
      </c>
      <c r="D35" s="155"/>
      <c r="E35" s="105">
        <v>29891</v>
      </c>
      <c r="F35" s="104">
        <v>13.35</v>
      </c>
      <c r="G35" s="155">
        <f t="shared" si="0"/>
        <v>1981</v>
      </c>
      <c r="H35" s="155"/>
      <c r="I35" s="151">
        <v>37926</v>
      </c>
      <c r="J35" s="152">
        <v>5.17</v>
      </c>
      <c r="K35" s="155">
        <f t="shared" si="1"/>
        <v>2003</v>
      </c>
    </row>
    <row r="36" spans="2:11" ht="14.25">
      <c r="B36" s="157">
        <v>2003</v>
      </c>
      <c r="C36" s="159">
        <f>(SUMIF($K$13:$K$320,B36,$J$13:$J$320))/12/100</f>
        <v>0.04957500000000001</v>
      </c>
      <c r="D36" s="155"/>
      <c r="E36" s="105">
        <v>29921</v>
      </c>
      <c r="F36" s="104">
        <v>13.45</v>
      </c>
      <c r="G36" s="155">
        <f t="shared" si="0"/>
        <v>1981</v>
      </c>
      <c r="H36" s="155"/>
      <c r="I36" s="151">
        <v>37956</v>
      </c>
      <c r="J36" s="152">
        <v>5.11</v>
      </c>
      <c r="K36" s="155">
        <f t="shared" si="1"/>
        <v>2003</v>
      </c>
    </row>
    <row r="37" spans="2:11" ht="14.25">
      <c r="B37" s="157">
        <v>2004</v>
      </c>
      <c r="C37" s="159">
        <f>(SUMIF($K$13:$K$320,B37,$J$13:$J$320))/12/100</f>
        <v>0.05046666666666667</v>
      </c>
      <c r="D37" s="155"/>
      <c r="E37" s="105">
        <v>29952</v>
      </c>
      <c r="F37" s="104">
        <v>14.22</v>
      </c>
      <c r="G37" s="155">
        <f t="shared" si="0"/>
        <v>1982</v>
      </c>
      <c r="H37" s="155"/>
      <c r="I37" s="151">
        <v>37987</v>
      </c>
      <c r="J37" s="152">
        <v>5.01</v>
      </c>
      <c r="K37" s="155">
        <f t="shared" si="1"/>
        <v>2004</v>
      </c>
    </row>
    <row r="38" spans="2:11" ht="14.25">
      <c r="B38" s="157">
        <v>2005</v>
      </c>
      <c r="C38" s="159">
        <f>(SUMIF($K$13:$K$320,B38,$J$13:$J$320))/12/100</f>
        <v>0.04645833333333333</v>
      </c>
      <c r="D38" s="155"/>
      <c r="E38" s="105">
        <v>29983</v>
      </c>
      <c r="F38" s="104">
        <v>14.22</v>
      </c>
      <c r="G38" s="155">
        <f t="shared" si="0"/>
        <v>1982</v>
      </c>
      <c r="H38" s="155"/>
      <c r="I38" s="151">
        <v>38018</v>
      </c>
      <c r="J38" s="152">
        <v>4.94</v>
      </c>
      <c r="K38" s="155">
        <f t="shared" si="1"/>
        <v>2004</v>
      </c>
    </row>
    <row r="39" spans="2:11" ht="14.25">
      <c r="B39" s="157">
        <v>2006</v>
      </c>
      <c r="C39" s="158">
        <f>(SUMIF($G$13:$G$356,B39,$F$13:$F$356))/12/100</f>
        <v>0.0449</v>
      </c>
      <c r="D39" s="155"/>
      <c r="E39" s="105">
        <v>30011</v>
      </c>
      <c r="F39" s="104">
        <v>13.53</v>
      </c>
      <c r="G39" s="155">
        <f t="shared" si="0"/>
        <v>1982</v>
      </c>
      <c r="H39" s="155"/>
      <c r="I39" s="151">
        <v>38047</v>
      </c>
      <c r="J39" s="152">
        <v>4.72</v>
      </c>
      <c r="K39" s="155">
        <f t="shared" si="1"/>
        <v>2004</v>
      </c>
    </row>
    <row r="40" spans="2:11" ht="14.25">
      <c r="B40" s="157">
        <v>2007</v>
      </c>
      <c r="C40" s="158">
        <f>(SUMIF($G$13:$G$356,B40,$F$13:$F$356))/12/100</f>
        <v>0.04834166666666667</v>
      </c>
      <c r="D40" s="155"/>
      <c r="E40" s="105">
        <v>30042</v>
      </c>
      <c r="F40" s="104">
        <v>13.37</v>
      </c>
      <c r="G40" s="155">
        <f t="shared" si="0"/>
        <v>1982</v>
      </c>
      <c r="H40" s="155"/>
      <c r="I40" s="151">
        <v>38078</v>
      </c>
      <c r="J40" s="152">
        <v>5.16</v>
      </c>
      <c r="K40" s="155">
        <f t="shared" si="1"/>
        <v>2004</v>
      </c>
    </row>
    <row r="41" spans="2:11" ht="14.25">
      <c r="B41" s="157">
        <v>2008</v>
      </c>
      <c r="C41" s="158">
        <f>(SUMIF($G$13:$G$356,B41,$F$13:$F$356))/12/100</f>
        <v>0.042791666666666665</v>
      </c>
      <c r="D41" s="155"/>
      <c r="E41" s="105">
        <v>30072</v>
      </c>
      <c r="F41" s="104">
        <v>13.24</v>
      </c>
      <c r="G41" s="155">
        <f t="shared" si="0"/>
        <v>1982</v>
      </c>
      <c r="H41" s="155"/>
      <c r="I41" s="151">
        <v>38108</v>
      </c>
      <c r="J41" s="152">
        <v>5.46</v>
      </c>
      <c r="K41" s="155">
        <f t="shared" si="1"/>
        <v>2004</v>
      </c>
    </row>
    <row r="42" spans="2:11" ht="14.25">
      <c r="B42" s="157">
        <v>2009</v>
      </c>
      <c r="C42" s="158">
        <f>(SUMIF($G$13:$G$356,B42,$F$13:$F$356))/12/100</f>
        <v>0.04069166666666667</v>
      </c>
      <c r="D42" s="155"/>
      <c r="E42" s="105">
        <v>30103</v>
      </c>
      <c r="F42" s="104">
        <v>13.92</v>
      </c>
      <c r="G42" s="155">
        <f t="shared" si="0"/>
        <v>1982</v>
      </c>
      <c r="H42" s="155"/>
      <c r="I42" s="151">
        <v>38139</v>
      </c>
      <c r="J42" s="152">
        <v>5.45</v>
      </c>
      <c r="K42" s="155">
        <f t="shared" si="1"/>
        <v>2004</v>
      </c>
    </row>
    <row r="43" spans="2:11" ht="14.25">
      <c r="B43" s="210" t="s">
        <v>247</v>
      </c>
      <c r="C43" s="158">
        <f>AVERAGE(F324:F329)/100</f>
        <v>0.044950000000000004</v>
      </c>
      <c r="D43" s="155"/>
      <c r="E43" s="105">
        <v>30133</v>
      </c>
      <c r="F43" s="104">
        <v>13.55</v>
      </c>
      <c r="G43" s="155">
        <f t="shared" si="0"/>
        <v>1982</v>
      </c>
      <c r="H43" s="155"/>
      <c r="I43" s="151">
        <v>38169</v>
      </c>
      <c r="J43" s="152">
        <v>5.24</v>
      </c>
      <c r="K43" s="155">
        <f t="shared" si="1"/>
        <v>2004</v>
      </c>
    </row>
    <row r="44" spans="2:11" ht="14.25">
      <c r="B44" s="187"/>
      <c r="C44" s="158"/>
      <c r="D44" s="155"/>
      <c r="E44" s="105">
        <v>30164</v>
      </c>
      <c r="F44" s="104">
        <v>12.77</v>
      </c>
      <c r="G44" s="155">
        <f t="shared" si="0"/>
        <v>1982</v>
      </c>
      <c r="H44" s="155"/>
      <c r="I44" s="151">
        <v>38200</v>
      </c>
      <c r="J44" s="152">
        <v>5.07</v>
      </c>
      <c r="K44" s="155">
        <f t="shared" si="1"/>
        <v>2004</v>
      </c>
    </row>
    <row r="45" spans="2:11" ht="14.25">
      <c r="B45" s="155"/>
      <c r="C45" s="155"/>
      <c r="D45" s="155"/>
      <c r="E45" s="105">
        <v>30195</v>
      </c>
      <c r="F45" s="104">
        <v>12.07</v>
      </c>
      <c r="G45" s="155">
        <f t="shared" si="0"/>
        <v>1982</v>
      </c>
      <c r="H45" s="155"/>
      <c r="I45" s="151">
        <v>38231</v>
      </c>
      <c r="J45" s="152">
        <v>4.89</v>
      </c>
      <c r="K45" s="155">
        <f t="shared" si="1"/>
        <v>2004</v>
      </c>
    </row>
    <row r="46" spans="2:11" ht="14.25">
      <c r="B46" s="155"/>
      <c r="C46" s="155"/>
      <c r="D46" s="155"/>
      <c r="E46" s="105">
        <v>30225</v>
      </c>
      <c r="F46" s="104">
        <v>11.17</v>
      </c>
      <c r="G46" s="155">
        <f t="shared" si="0"/>
        <v>1982</v>
      </c>
      <c r="H46" s="155"/>
      <c r="I46" s="151">
        <v>38261</v>
      </c>
      <c r="J46" s="152">
        <v>4.85</v>
      </c>
      <c r="K46" s="155">
        <f t="shared" si="1"/>
        <v>2004</v>
      </c>
    </row>
    <row r="47" spans="2:11" ht="14.25">
      <c r="B47" s="155"/>
      <c r="C47" s="155"/>
      <c r="D47" s="155"/>
      <c r="E47" s="105">
        <v>30256</v>
      </c>
      <c r="F47" s="104">
        <v>10.54</v>
      </c>
      <c r="G47" s="155">
        <f t="shared" si="0"/>
        <v>1982</v>
      </c>
      <c r="H47" s="155"/>
      <c r="I47" s="151">
        <v>38292</v>
      </c>
      <c r="J47" s="152">
        <v>4.89</v>
      </c>
      <c r="K47" s="155">
        <f t="shared" si="1"/>
        <v>2004</v>
      </c>
    </row>
    <row r="48" spans="2:11" ht="14.25">
      <c r="B48" s="155"/>
      <c r="C48" s="155"/>
      <c r="D48" s="155"/>
      <c r="E48" s="105">
        <v>30286</v>
      </c>
      <c r="F48" s="104">
        <v>10.54</v>
      </c>
      <c r="G48" s="155">
        <f t="shared" si="0"/>
        <v>1982</v>
      </c>
      <c r="H48" s="155"/>
      <c r="I48" s="151">
        <v>38322</v>
      </c>
      <c r="J48" s="152">
        <v>4.88</v>
      </c>
      <c r="K48" s="155">
        <f t="shared" si="1"/>
        <v>2004</v>
      </c>
    </row>
    <row r="49" spans="2:11" ht="14.25">
      <c r="B49" s="155"/>
      <c r="C49" s="155"/>
      <c r="D49" s="155"/>
      <c r="E49" s="105">
        <v>30317</v>
      </c>
      <c r="F49" s="104">
        <v>10.63</v>
      </c>
      <c r="G49" s="155">
        <f t="shared" si="0"/>
        <v>1983</v>
      </c>
      <c r="H49" s="155"/>
      <c r="I49" s="151">
        <v>38353</v>
      </c>
      <c r="J49" s="152">
        <v>4.77</v>
      </c>
      <c r="K49" s="155">
        <f t="shared" si="1"/>
        <v>2005</v>
      </c>
    </row>
    <row r="50" spans="2:11" ht="14.25">
      <c r="B50" s="155"/>
      <c r="C50" s="155"/>
      <c r="D50" s="155"/>
      <c r="E50" s="105">
        <v>30348</v>
      </c>
      <c r="F50" s="104">
        <v>10.88</v>
      </c>
      <c r="G50" s="155">
        <f t="shared" si="0"/>
        <v>1983</v>
      </c>
      <c r="H50" s="155"/>
      <c r="I50" s="151">
        <v>38384</v>
      </c>
      <c r="J50" s="152">
        <v>4.61</v>
      </c>
      <c r="K50" s="155">
        <f t="shared" si="1"/>
        <v>2005</v>
      </c>
    </row>
    <row r="51" spans="2:11" ht="14.25">
      <c r="B51" s="155"/>
      <c r="C51" s="155"/>
      <c r="D51" s="155"/>
      <c r="E51" s="105">
        <v>30376</v>
      </c>
      <c r="F51" s="104">
        <v>10.63</v>
      </c>
      <c r="G51" s="155">
        <f t="shared" si="0"/>
        <v>1983</v>
      </c>
      <c r="H51" s="155"/>
      <c r="I51" s="151">
        <v>38412</v>
      </c>
      <c r="J51" s="152">
        <v>4.89</v>
      </c>
      <c r="K51" s="155">
        <f t="shared" si="1"/>
        <v>2005</v>
      </c>
    </row>
    <row r="52" spans="2:11" ht="14.25">
      <c r="B52" s="155"/>
      <c r="C52" s="155"/>
      <c r="D52" s="155"/>
      <c r="E52" s="105">
        <v>30407</v>
      </c>
      <c r="F52" s="104">
        <v>10.48</v>
      </c>
      <c r="G52" s="155">
        <f t="shared" si="0"/>
        <v>1983</v>
      </c>
      <c r="H52" s="155"/>
      <c r="I52" s="151">
        <v>38443</v>
      </c>
      <c r="J52" s="152">
        <v>4.75</v>
      </c>
      <c r="K52" s="155">
        <f t="shared" si="1"/>
        <v>2005</v>
      </c>
    </row>
    <row r="53" spans="2:11" ht="14.25">
      <c r="B53" s="155"/>
      <c r="C53" s="155"/>
      <c r="D53" s="155"/>
      <c r="E53" s="105">
        <v>30437</v>
      </c>
      <c r="F53" s="104">
        <v>10.53</v>
      </c>
      <c r="G53" s="155">
        <f t="shared" si="0"/>
        <v>1983</v>
      </c>
      <c r="H53" s="155"/>
      <c r="I53" s="151">
        <v>38473</v>
      </c>
      <c r="J53" s="152">
        <v>4.56</v>
      </c>
      <c r="K53" s="155">
        <f t="shared" si="1"/>
        <v>2005</v>
      </c>
    </row>
    <row r="54" spans="2:11" ht="14.25">
      <c r="B54" s="155"/>
      <c r="C54" s="155"/>
      <c r="D54" s="155"/>
      <c r="E54" s="105">
        <v>30468</v>
      </c>
      <c r="F54" s="104">
        <v>10.93</v>
      </c>
      <c r="G54" s="155">
        <f t="shared" si="0"/>
        <v>1983</v>
      </c>
      <c r="H54" s="155"/>
      <c r="I54" s="151">
        <v>38504</v>
      </c>
      <c r="J54" s="152">
        <v>4.35</v>
      </c>
      <c r="K54" s="155">
        <f t="shared" si="1"/>
        <v>2005</v>
      </c>
    </row>
    <row r="55" spans="2:11" ht="14.25">
      <c r="B55" s="155"/>
      <c r="C55" s="155"/>
      <c r="D55" s="155"/>
      <c r="E55" s="105">
        <v>30498</v>
      </c>
      <c r="F55" s="104">
        <v>11.4</v>
      </c>
      <c r="G55" s="155">
        <f t="shared" si="0"/>
        <v>1983</v>
      </c>
      <c r="H55" s="155"/>
      <c r="I55" s="151">
        <v>38534</v>
      </c>
      <c r="J55" s="152">
        <v>4.48</v>
      </c>
      <c r="K55" s="155">
        <f t="shared" si="1"/>
        <v>2005</v>
      </c>
    </row>
    <row r="56" spans="2:11" ht="14.25">
      <c r="B56" s="155"/>
      <c r="C56" s="155"/>
      <c r="D56" s="155"/>
      <c r="E56" s="105">
        <v>30529</v>
      </c>
      <c r="F56" s="104">
        <v>11.82</v>
      </c>
      <c r="G56" s="155">
        <f t="shared" si="0"/>
        <v>1983</v>
      </c>
      <c r="H56" s="155"/>
      <c r="I56" s="151">
        <v>38565</v>
      </c>
      <c r="J56" s="152">
        <v>4.53</v>
      </c>
      <c r="K56" s="155">
        <f t="shared" si="1"/>
        <v>2005</v>
      </c>
    </row>
    <row r="57" spans="2:11" ht="14.25">
      <c r="B57" s="155"/>
      <c r="C57" s="155"/>
      <c r="D57" s="155"/>
      <c r="E57" s="105">
        <v>30560</v>
      </c>
      <c r="F57" s="104">
        <v>11.63</v>
      </c>
      <c r="G57" s="155">
        <f t="shared" si="0"/>
        <v>1983</v>
      </c>
      <c r="H57" s="155"/>
      <c r="I57" s="151">
        <v>38596</v>
      </c>
      <c r="J57" s="152">
        <v>4.51</v>
      </c>
      <c r="K57" s="155">
        <f t="shared" si="1"/>
        <v>2005</v>
      </c>
    </row>
    <row r="58" spans="2:11" ht="14.25">
      <c r="B58" s="155"/>
      <c r="C58" s="155"/>
      <c r="D58" s="155"/>
      <c r="E58" s="105">
        <v>30590</v>
      </c>
      <c r="F58" s="104">
        <v>11.58</v>
      </c>
      <c r="G58" s="155">
        <f t="shared" si="0"/>
        <v>1983</v>
      </c>
      <c r="H58" s="155"/>
      <c r="I58" s="151">
        <v>38626</v>
      </c>
      <c r="J58" s="152">
        <v>4.74</v>
      </c>
      <c r="K58" s="155">
        <f t="shared" si="1"/>
        <v>2005</v>
      </c>
    </row>
    <row r="59" spans="2:11" ht="14.25">
      <c r="B59" s="155"/>
      <c r="C59" s="155"/>
      <c r="D59" s="155"/>
      <c r="E59" s="105">
        <v>30621</v>
      </c>
      <c r="F59" s="104">
        <v>11.75</v>
      </c>
      <c r="G59" s="155">
        <f t="shared" si="0"/>
        <v>1983</v>
      </c>
      <c r="H59" s="155"/>
      <c r="I59" s="151">
        <v>38657</v>
      </c>
      <c r="J59" s="152">
        <v>4.83</v>
      </c>
      <c r="K59" s="155">
        <f t="shared" si="1"/>
        <v>2005</v>
      </c>
    </row>
    <row r="60" spans="2:11" ht="14.25">
      <c r="B60" s="155"/>
      <c r="C60" s="155"/>
      <c r="D60" s="155"/>
      <c r="E60" s="105">
        <v>30651</v>
      </c>
      <c r="F60" s="104">
        <v>11.88</v>
      </c>
      <c r="G60" s="155">
        <f t="shared" si="0"/>
        <v>1983</v>
      </c>
      <c r="H60" s="155"/>
      <c r="I60" s="151">
        <v>38687</v>
      </c>
      <c r="J60" s="152">
        <v>4.73</v>
      </c>
      <c r="K60" s="155">
        <f t="shared" si="1"/>
        <v>2005</v>
      </c>
    </row>
    <row r="61" spans="2:11" ht="14.25">
      <c r="B61" s="155"/>
      <c r="C61" s="155"/>
      <c r="D61" s="155"/>
      <c r="E61" s="105">
        <v>30682</v>
      </c>
      <c r="F61" s="104">
        <v>11.75</v>
      </c>
      <c r="G61" s="155">
        <f t="shared" si="0"/>
        <v>1984</v>
      </c>
      <c r="H61" s="155"/>
      <c r="I61" s="155"/>
      <c r="J61" s="155"/>
      <c r="K61" s="155"/>
    </row>
    <row r="62" spans="2:11" ht="14.25">
      <c r="B62" s="155"/>
      <c r="C62" s="155"/>
      <c r="D62" s="155"/>
      <c r="E62" s="105">
        <v>30713</v>
      </c>
      <c r="F62" s="104">
        <v>11.95</v>
      </c>
      <c r="G62" s="155">
        <f t="shared" si="0"/>
        <v>1984</v>
      </c>
      <c r="H62" s="155"/>
      <c r="I62" s="155"/>
      <c r="J62" s="155"/>
      <c r="K62" s="155"/>
    </row>
    <row r="63" spans="2:11" ht="14.25">
      <c r="B63" s="155"/>
      <c r="C63" s="155"/>
      <c r="D63" s="155"/>
      <c r="E63" s="105">
        <v>30742</v>
      </c>
      <c r="F63" s="104">
        <v>12.38</v>
      </c>
      <c r="G63" s="155">
        <f t="shared" si="0"/>
        <v>1984</v>
      </c>
      <c r="H63" s="155"/>
      <c r="I63" s="155"/>
      <c r="J63" s="155"/>
      <c r="K63" s="155"/>
    </row>
    <row r="64" spans="2:11" ht="14.25">
      <c r="B64" s="155"/>
      <c r="C64" s="155"/>
      <c r="D64" s="155"/>
      <c r="E64" s="105">
        <v>30773</v>
      </c>
      <c r="F64" s="104">
        <v>12.65</v>
      </c>
      <c r="G64" s="155">
        <f t="shared" si="0"/>
        <v>1984</v>
      </c>
      <c r="H64" s="155"/>
      <c r="I64" s="155"/>
      <c r="J64" s="155"/>
      <c r="K64" s="155"/>
    </row>
    <row r="65" spans="2:11" ht="14.25">
      <c r="B65" s="155"/>
      <c r="C65" s="155"/>
      <c r="D65" s="155"/>
      <c r="E65" s="105">
        <v>30803</v>
      </c>
      <c r="F65" s="104">
        <v>13.43</v>
      </c>
      <c r="G65" s="155">
        <f t="shared" si="0"/>
        <v>1984</v>
      </c>
      <c r="H65" s="155"/>
      <c r="I65" s="155"/>
      <c r="J65" s="155"/>
      <c r="K65" s="155"/>
    </row>
    <row r="66" spans="2:11" ht="14.25">
      <c r="B66" s="155"/>
      <c r="C66" s="155"/>
      <c r="D66" s="155"/>
      <c r="E66" s="105">
        <v>30834</v>
      </c>
      <c r="F66" s="104">
        <v>13.44</v>
      </c>
      <c r="G66" s="155">
        <f t="shared" si="0"/>
        <v>1984</v>
      </c>
      <c r="H66" s="155"/>
      <c r="I66" s="155"/>
      <c r="J66" s="155"/>
      <c r="K66" s="155"/>
    </row>
    <row r="67" spans="2:11" ht="14.25">
      <c r="B67" s="155"/>
      <c r="C67" s="155"/>
      <c r="D67" s="155"/>
      <c r="E67" s="105">
        <v>30864</v>
      </c>
      <c r="F67" s="104">
        <v>13.21</v>
      </c>
      <c r="G67" s="155">
        <f t="shared" si="0"/>
        <v>1984</v>
      </c>
      <c r="H67" s="155"/>
      <c r="I67" s="155"/>
      <c r="J67" s="155"/>
      <c r="K67" s="155"/>
    </row>
    <row r="68" spans="2:11" ht="14.25">
      <c r="B68" s="155"/>
      <c r="C68" s="155"/>
      <c r="D68" s="155"/>
      <c r="E68" s="105">
        <v>30895</v>
      </c>
      <c r="F68" s="104">
        <v>12.54</v>
      </c>
      <c r="G68" s="155">
        <f t="shared" si="0"/>
        <v>1984</v>
      </c>
      <c r="H68" s="155"/>
      <c r="I68" s="155"/>
      <c r="J68" s="155"/>
      <c r="K68" s="155"/>
    </row>
    <row r="69" spans="2:11" ht="14.25">
      <c r="B69" s="155"/>
      <c r="C69" s="155"/>
      <c r="D69" s="155"/>
      <c r="E69" s="105">
        <v>30926</v>
      </c>
      <c r="F69" s="104">
        <v>12.29</v>
      </c>
      <c r="G69" s="155">
        <f t="shared" si="0"/>
        <v>1984</v>
      </c>
      <c r="H69" s="155"/>
      <c r="I69" s="155"/>
      <c r="J69" s="155"/>
      <c r="K69" s="155"/>
    </row>
    <row r="70" spans="2:11" ht="14.25">
      <c r="B70" s="155"/>
      <c r="C70" s="155"/>
      <c r="D70" s="155"/>
      <c r="E70" s="105">
        <v>30956</v>
      </c>
      <c r="F70" s="104">
        <v>11.98</v>
      </c>
      <c r="G70" s="155">
        <f t="shared" si="0"/>
        <v>1984</v>
      </c>
      <c r="H70" s="155"/>
      <c r="I70" s="155"/>
      <c r="J70" s="155"/>
      <c r="K70" s="155"/>
    </row>
    <row r="71" spans="2:11" ht="14.25">
      <c r="B71" s="155"/>
      <c r="C71" s="155"/>
      <c r="D71" s="155"/>
      <c r="E71" s="105">
        <v>30987</v>
      </c>
      <c r="F71" s="104">
        <v>11.56</v>
      </c>
      <c r="G71" s="155">
        <f t="shared" si="0"/>
        <v>1984</v>
      </c>
      <c r="H71" s="155"/>
      <c r="I71" s="155"/>
      <c r="J71" s="155"/>
      <c r="K71" s="155"/>
    </row>
    <row r="72" spans="2:11" ht="14.25">
      <c r="B72" s="155"/>
      <c r="C72" s="155"/>
      <c r="D72" s="155"/>
      <c r="E72" s="105">
        <v>31017</v>
      </c>
      <c r="F72" s="104">
        <v>11.52</v>
      </c>
      <c r="G72" s="155">
        <f t="shared" si="0"/>
        <v>1984</v>
      </c>
      <c r="H72" s="155"/>
      <c r="I72" s="155"/>
      <c r="J72" s="155"/>
      <c r="K72" s="155"/>
    </row>
    <row r="73" spans="2:11" ht="14.25">
      <c r="B73" s="155"/>
      <c r="C73" s="155"/>
      <c r="D73" s="155"/>
      <c r="E73" s="105">
        <v>31048</v>
      </c>
      <c r="F73" s="104">
        <v>11.45</v>
      </c>
      <c r="G73" s="155">
        <f t="shared" si="0"/>
        <v>1985</v>
      </c>
      <c r="H73" s="155"/>
      <c r="I73" s="155"/>
      <c r="J73" s="155"/>
      <c r="K73" s="155"/>
    </row>
    <row r="74" spans="2:11" ht="14.25">
      <c r="B74" s="155"/>
      <c r="C74" s="155"/>
      <c r="D74" s="155"/>
      <c r="E74" s="105">
        <v>31079</v>
      </c>
      <c r="F74" s="104">
        <v>11.47</v>
      </c>
      <c r="G74" s="155">
        <f t="shared" si="0"/>
        <v>1985</v>
      </c>
      <c r="H74" s="155"/>
      <c r="I74" s="155"/>
      <c r="J74" s="155"/>
      <c r="K74" s="155"/>
    </row>
    <row r="75" spans="2:11" ht="14.25">
      <c r="B75" s="155"/>
      <c r="C75" s="155"/>
      <c r="D75" s="155"/>
      <c r="E75" s="105">
        <v>31107</v>
      </c>
      <c r="F75" s="104">
        <v>11.81</v>
      </c>
      <c r="G75" s="155">
        <f t="shared" si="0"/>
        <v>1985</v>
      </c>
      <c r="H75" s="155"/>
      <c r="I75" s="155"/>
      <c r="J75" s="155"/>
      <c r="K75" s="155"/>
    </row>
    <row r="76" spans="2:11" ht="14.25">
      <c r="B76" s="155"/>
      <c r="C76" s="155"/>
      <c r="D76" s="155"/>
      <c r="E76" s="105">
        <v>31138</v>
      </c>
      <c r="F76" s="104">
        <v>11.47</v>
      </c>
      <c r="G76" s="155">
        <f t="shared" si="0"/>
        <v>1985</v>
      </c>
      <c r="H76" s="155"/>
      <c r="I76" s="155"/>
      <c r="J76" s="155"/>
      <c r="K76" s="155"/>
    </row>
    <row r="77" spans="2:11" ht="14.25">
      <c r="B77" s="155"/>
      <c r="C77" s="155"/>
      <c r="D77" s="155"/>
      <c r="E77" s="105">
        <v>31168</v>
      </c>
      <c r="F77" s="104">
        <v>11.05</v>
      </c>
      <c r="G77" s="155">
        <f aca="true" t="shared" si="3" ref="G77:G140">YEAR(E77)</f>
        <v>1985</v>
      </c>
      <c r="H77" s="155"/>
      <c r="I77" s="155"/>
      <c r="J77" s="155"/>
      <c r="K77" s="155"/>
    </row>
    <row r="78" spans="2:11" ht="14.25">
      <c r="B78" s="155"/>
      <c r="C78" s="155"/>
      <c r="D78" s="155"/>
      <c r="E78" s="105">
        <v>31199</v>
      </c>
      <c r="F78" s="104">
        <v>10.45</v>
      </c>
      <c r="G78" s="155">
        <f t="shared" si="3"/>
        <v>1985</v>
      </c>
      <c r="H78" s="155"/>
      <c r="I78" s="155"/>
      <c r="J78" s="155"/>
      <c r="K78" s="155"/>
    </row>
    <row r="79" spans="2:11" ht="14.25">
      <c r="B79" s="155"/>
      <c r="C79" s="155"/>
      <c r="D79" s="155"/>
      <c r="E79" s="105">
        <v>31229</v>
      </c>
      <c r="F79" s="104">
        <v>10.5</v>
      </c>
      <c r="G79" s="155">
        <f t="shared" si="3"/>
        <v>1985</v>
      </c>
      <c r="H79" s="155"/>
      <c r="I79" s="155"/>
      <c r="J79" s="155"/>
      <c r="K79" s="155"/>
    </row>
    <row r="80" spans="2:11" ht="14.25">
      <c r="B80" s="155"/>
      <c r="C80" s="155"/>
      <c r="D80" s="155"/>
      <c r="E80" s="105">
        <v>31260</v>
      </c>
      <c r="F80" s="104">
        <v>10.56</v>
      </c>
      <c r="G80" s="155">
        <f t="shared" si="3"/>
        <v>1985</v>
      </c>
      <c r="H80" s="155"/>
      <c r="I80" s="155"/>
      <c r="J80" s="155"/>
      <c r="K80" s="155"/>
    </row>
    <row r="81" spans="2:11" ht="14.25">
      <c r="B81" s="155"/>
      <c r="C81" s="155"/>
      <c r="D81" s="155"/>
      <c r="E81" s="105">
        <v>31291</v>
      </c>
      <c r="F81" s="104">
        <v>10.61</v>
      </c>
      <c r="G81" s="155">
        <f t="shared" si="3"/>
        <v>1985</v>
      </c>
      <c r="H81" s="155"/>
      <c r="I81" s="155"/>
      <c r="J81" s="155"/>
      <c r="K81" s="155"/>
    </row>
    <row r="82" spans="2:11" ht="14.25">
      <c r="B82" s="155"/>
      <c r="C82" s="155"/>
      <c r="D82" s="155"/>
      <c r="E82" s="105">
        <v>31321</v>
      </c>
      <c r="F82" s="104">
        <v>10.5</v>
      </c>
      <c r="G82" s="155">
        <f t="shared" si="3"/>
        <v>1985</v>
      </c>
      <c r="H82" s="155"/>
      <c r="I82" s="155"/>
      <c r="J82" s="155"/>
      <c r="K82" s="155"/>
    </row>
    <row r="83" spans="2:11" ht="14.25">
      <c r="B83" s="155"/>
      <c r="C83" s="155"/>
      <c r="D83" s="155"/>
      <c r="E83" s="105">
        <v>31352</v>
      </c>
      <c r="F83" s="104">
        <v>10.06</v>
      </c>
      <c r="G83" s="155">
        <f t="shared" si="3"/>
        <v>1985</v>
      </c>
      <c r="H83" s="155"/>
      <c r="I83" s="155"/>
      <c r="J83" s="155"/>
      <c r="K83" s="155"/>
    </row>
    <row r="84" spans="2:11" ht="14.25">
      <c r="B84" s="155"/>
      <c r="C84" s="155"/>
      <c r="D84" s="155"/>
      <c r="E84" s="105">
        <v>31382</v>
      </c>
      <c r="F84" s="104">
        <v>9.54</v>
      </c>
      <c r="G84" s="155">
        <f t="shared" si="3"/>
        <v>1985</v>
      </c>
      <c r="H84" s="155"/>
      <c r="I84" s="155"/>
      <c r="J84" s="155"/>
      <c r="K84" s="155"/>
    </row>
    <row r="85" spans="2:11" ht="14.25">
      <c r="B85" s="155"/>
      <c r="C85" s="155"/>
      <c r="D85" s="155"/>
      <c r="E85" s="105">
        <v>31413</v>
      </c>
      <c r="F85" s="104">
        <v>9.4</v>
      </c>
      <c r="G85" s="155">
        <f t="shared" si="3"/>
        <v>1986</v>
      </c>
      <c r="H85" s="155"/>
      <c r="I85" s="155"/>
      <c r="J85" s="155"/>
      <c r="K85" s="155"/>
    </row>
    <row r="86" spans="2:11" ht="14.25">
      <c r="B86" s="155"/>
      <c r="C86" s="155"/>
      <c r="D86" s="155"/>
      <c r="E86" s="105">
        <v>31444</v>
      </c>
      <c r="F86" s="104">
        <v>8.93</v>
      </c>
      <c r="G86" s="155">
        <f t="shared" si="3"/>
        <v>1986</v>
      </c>
      <c r="H86" s="155"/>
      <c r="I86" s="155"/>
      <c r="J86" s="155"/>
      <c r="K86" s="155"/>
    </row>
    <row r="87" spans="2:11" ht="14.25">
      <c r="B87" s="155"/>
      <c r="C87" s="155"/>
      <c r="D87" s="155"/>
      <c r="E87" s="105">
        <v>31472</v>
      </c>
      <c r="F87" s="104">
        <v>7.96</v>
      </c>
      <c r="G87" s="155">
        <f t="shared" si="3"/>
        <v>1986</v>
      </c>
      <c r="H87" s="155"/>
      <c r="I87" s="155"/>
      <c r="J87" s="155"/>
      <c r="K87" s="155"/>
    </row>
    <row r="88" spans="2:11" ht="14.25">
      <c r="B88" s="155"/>
      <c r="C88" s="155"/>
      <c r="D88" s="155"/>
      <c r="E88" s="105">
        <v>31503</v>
      </c>
      <c r="F88" s="104">
        <v>7.39</v>
      </c>
      <c r="G88" s="155">
        <f t="shared" si="3"/>
        <v>1986</v>
      </c>
      <c r="H88" s="155"/>
      <c r="I88" s="155"/>
      <c r="J88" s="155"/>
      <c r="K88" s="155"/>
    </row>
    <row r="89" spans="2:11" ht="14.25">
      <c r="B89" s="155"/>
      <c r="C89" s="155"/>
      <c r="D89" s="155"/>
      <c r="E89" s="105">
        <v>31533</v>
      </c>
      <c r="F89" s="104">
        <v>7.52</v>
      </c>
      <c r="G89" s="155">
        <f t="shared" si="3"/>
        <v>1986</v>
      </c>
      <c r="H89" s="155"/>
      <c r="I89" s="155"/>
      <c r="J89" s="155"/>
      <c r="K89" s="155"/>
    </row>
    <row r="90" spans="2:11" ht="14.25">
      <c r="B90" s="155"/>
      <c r="C90" s="155"/>
      <c r="D90" s="155"/>
      <c r="E90" s="105">
        <v>31564</v>
      </c>
      <c r="F90" s="104">
        <v>7.57</v>
      </c>
      <c r="G90" s="155">
        <f t="shared" si="3"/>
        <v>1986</v>
      </c>
      <c r="H90" s="155"/>
      <c r="I90" s="155"/>
      <c r="J90" s="155"/>
      <c r="K90" s="155"/>
    </row>
    <row r="91" spans="2:11" ht="14.25">
      <c r="B91" s="155"/>
      <c r="C91" s="155"/>
      <c r="D91" s="155"/>
      <c r="E91" s="105">
        <v>31594</v>
      </c>
      <c r="F91" s="104">
        <v>7.27</v>
      </c>
      <c r="G91" s="155">
        <f t="shared" si="3"/>
        <v>1986</v>
      </c>
      <c r="H91" s="155"/>
      <c r="I91" s="155"/>
      <c r="J91" s="155"/>
      <c r="K91" s="155"/>
    </row>
    <row r="92" spans="2:11" ht="14.25">
      <c r="B92" s="155"/>
      <c r="C92" s="155"/>
      <c r="D92" s="155"/>
      <c r="E92" s="105">
        <v>31625</v>
      </c>
      <c r="F92" s="104">
        <v>7.33</v>
      </c>
      <c r="G92" s="155">
        <f t="shared" si="3"/>
        <v>1986</v>
      </c>
      <c r="H92" s="155"/>
      <c r="I92" s="155"/>
      <c r="J92" s="155"/>
      <c r="K92" s="155"/>
    </row>
    <row r="93" spans="2:11" ht="14.25">
      <c r="B93" s="155"/>
      <c r="C93" s="155"/>
      <c r="D93" s="155"/>
      <c r="E93" s="105">
        <v>31656</v>
      </c>
      <c r="F93" s="104">
        <v>7.62</v>
      </c>
      <c r="G93" s="155">
        <f t="shared" si="3"/>
        <v>1986</v>
      </c>
      <c r="H93" s="155"/>
      <c r="I93" s="155"/>
      <c r="J93" s="155"/>
      <c r="K93" s="155"/>
    </row>
    <row r="94" spans="2:11" ht="14.25">
      <c r="B94" s="155"/>
      <c r="C94" s="155"/>
      <c r="D94" s="155"/>
      <c r="E94" s="105">
        <v>31686</v>
      </c>
      <c r="F94" s="104">
        <v>7.7</v>
      </c>
      <c r="G94" s="155">
        <f t="shared" si="3"/>
        <v>1986</v>
      </c>
      <c r="H94" s="155"/>
      <c r="I94" s="155"/>
      <c r="J94" s="155"/>
      <c r="K94" s="155"/>
    </row>
    <row r="95" spans="2:11" ht="14.25">
      <c r="B95" s="155"/>
      <c r="C95" s="155"/>
      <c r="D95" s="155"/>
      <c r="E95" s="105">
        <v>31717</v>
      </c>
      <c r="F95" s="104">
        <v>7.52</v>
      </c>
      <c r="G95" s="155">
        <f t="shared" si="3"/>
        <v>1986</v>
      </c>
      <c r="H95" s="155"/>
      <c r="I95" s="155"/>
      <c r="J95" s="155"/>
      <c r="K95" s="155"/>
    </row>
    <row r="96" spans="2:11" ht="14.25">
      <c r="B96" s="155"/>
      <c r="C96" s="155"/>
      <c r="D96" s="155"/>
      <c r="E96" s="105">
        <v>31747</v>
      </c>
      <c r="F96" s="104">
        <v>7.37</v>
      </c>
      <c r="G96" s="155">
        <f t="shared" si="3"/>
        <v>1986</v>
      </c>
      <c r="H96" s="155"/>
      <c r="I96" s="155"/>
      <c r="J96" s="155"/>
      <c r="K96" s="155"/>
    </row>
    <row r="97" spans="2:11" ht="14.25">
      <c r="B97" s="155"/>
      <c r="C97" s="155"/>
      <c r="D97" s="155"/>
      <c r="E97" s="105">
        <v>31778</v>
      </c>
      <c r="F97" s="104">
        <v>7.39</v>
      </c>
      <c r="G97" s="155">
        <f t="shared" si="3"/>
        <v>1987</v>
      </c>
      <c r="H97" s="155"/>
      <c r="I97" s="155"/>
      <c r="J97" s="155"/>
      <c r="K97" s="155"/>
    </row>
    <row r="98" spans="2:11" ht="14.25">
      <c r="B98" s="155"/>
      <c r="C98" s="155"/>
      <c r="D98" s="155"/>
      <c r="E98" s="105">
        <v>31809</v>
      </c>
      <c r="F98" s="104">
        <v>7.54</v>
      </c>
      <c r="G98" s="155">
        <f t="shared" si="3"/>
        <v>1987</v>
      </c>
      <c r="H98" s="155"/>
      <c r="I98" s="155"/>
      <c r="J98" s="155"/>
      <c r="K98" s="155"/>
    </row>
    <row r="99" spans="2:11" ht="14.25">
      <c r="B99" s="155"/>
      <c r="C99" s="155"/>
      <c r="D99" s="155"/>
      <c r="E99" s="105">
        <v>31837</v>
      </c>
      <c r="F99" s="104">
        <v>7.55</v>
      </c>
      <c r="G99" s="155">
        <f t="shared" si="3"/>
        <v>1987</v>
      </c>
      <c r="H99" s="155"/>
      <c r="I99" s="155"/>
      <c r="J99" s="155"/>
      <c r="K99" s="155"/>
    </row>
    <row r="100" spans="2:11" ht="14.25">
      <c r="B100" s="155"/>
      <c r="C100" s="155"/>
      <c r="D100" s="155"/>
      <c r="E100" s="105">
        <v>31868</v>
      </c>
      <c r="F100" s="104">
        <v>8.25</v>
      </c>
      <c r="G100" s="155">
        <f t="shared" si="3"/>
        <v>1987</v>
      </c>
      <c r="H100" s="155"/>
      <c r="I100" s="155"/>
      <c r="J100" s="155"/>
      <c r="K100" s="155"/>
    </row>
    <row r="101" spans="2:11" ht="14.25">
      <c r="B101" s="155"/>
      <c r="C101" s="155"/>
      <c r="D101" s="155"/>
      <c r="E101" s="105">
        <v>31898</v>
      </c>
      <c r="F101" s="104">
        <v>8.78</v>
      </c>
      <c r="G101" s="155">
        <f t="shared" si="3"/>
        <v>1987</v>
      </c>
      <c r="H101" s="155"/>
      <c r="I101" s="155"/>
      <c r="J101" s="155"/>
      <c r="K101" s="155"/>
    </row>
    <row r="102" spans="2:11" ht="14.25">
      <c r="B102" s="155"/>
      <c r="C102" s="155"/>
      <c r="D102" s="155"/>
      <c r="E102" s="105">
        <v>31929</v>
      </c>
      <c r="F102" s="104">
        <v>8.57</v>
      </c>
      <c r="G102" s="155">
        <f t="shared" si="3"/>
        <v>1987</v>
      </c>
      <c r="H102" s="155"/>
      <c r="I102" s="155"/>
      <c r="J102" s="155"/>
      <c r="K102" s="155"/>
    </row>
    <row r="103" spans="2:11" ht="14.25">
      <c r="B103" s="155"/>
      <c r="C103" s="155"/>
      <c r="D103" s="155"/>
      <c r="E103" s="105">
        <v>31959</v>
      </c>
      <c r="F103" s="104">
        <v>8.64</v>
      </c>
      <c r="G103" s="155">
        <f t="shared" si="3"/>
        <v>1987</v>
      </c>
      <c r="H103" s="155"/>
      <c r="I103" s="155"/>
      <c r="J103" s="155"/>
      <c r="K103" s="155"/>
    </row>
    <row r="104" spans="2:11" ht="14.25">
      <c r="B104" s="155"/>
      <c r="C104" s="155"/>
      <c r="D104" s="155"/>
      <c r="E104" s="105">
        <v>31990</v>
      </c>
      <c r="F104" s="104">
        <v>8.97</v>
      </c>
      <c r="G104" s="155">
        <f t="shared" si="3"/>
        <v>1987</v>
      </c>
      <c r="H104" s="155"/>
      <c r="I104" s="155"/>
      <c r="J104" s="155"/>
      <c r="K104" s="155"/>
    </row>
    <row r="105" spans="2:11" ht="14.25">
      <c r="B105" s="155"/>
      <c r="C105" s="155"/>
      <c r="D105" s="155"/>
      <c r="E105" s="105">
        <v>32021</v>
      </c>
      <c r="F105" s="104">
        <v>9.59</v>
      </c>
      <c r="G105" s="155">
        <f t="shared" si="3"/>
        <v>1987</v>
      </c>
      <c r="H105" s="155"/>
      <c r="I105" s="155"/>
      <c r="J105" s="155"/>
      <c r="K105" s="155"/>
    </row>
    <row r="106" spans="2:11" ht="14.25">
      <c r="B106" s="155"/>
      <c r="C106" s="155"/>
      <c r="D106" s="155"/>
      <c r="E106" s="105">
        <v>32051</v>
      </c>
      <c r="F106" s="104">
        <v>9.61</v>
      </c>
      <c r="G106" s="155">
        <f t="shared" si="3"/>
        <v>1987</v>
      </c>
      <c r="H106" s="155"/>
      <c r="I106" s="155"/>
      <c r="J106" s="155"/>
      <c r="K106" s="155"/>
    </row>
    <row r="107" spans="2:11" ht="14.25">
      <c r="B107" s="155"/>
      <c r="C107" s="155"/>
      <c r="D107" s="155"/>
      <c r="E107" s="105">
        <v>32082</v>
      </c>
      <c r="F107" s="104">
        <v>8.95</v>
      </c>
      <c r="G107" s="155">
        <f t="shared" si="3"/>
        <v>1987</v>
      </c>
      <c r="H107" s="155"/>
      <c r="I107" s="155"/>
      <c r="J107" s="155"/>
      <c r="K107" s="155"/>
    </row>
    <row r="108" spans="2:11" ht="14.25">
      <c r="B108" s="155"/>
      <c r="C108" s="155"/>
      <c r="D108" s="155"/>
      <c r="E108" s="105">
        <v>32112</v>
      </c>
      <c r="F108" s="104">
        <v>9.12</v>
      </c>
      <c r="G108" s="155">
        <f t="shared" si="3"/>
        <v>1987</v>
      </c>
      <c r="H108" s="155"/>
      <c r="I108" s="155"/>
      <c r="J108" s="155"/>
      <c r="K108" s="155"/>
    </row>
    <row r="109" spans="2:11" ht="14.25">
      <c r="B109" s="155"/>
      <c r="C109" s="155"/>
      <c r="D109" s="155"/>
      <c r="E109" s="105">
        <v>32143</v>
      </c>
      <c r="F109" s="104">
        <v>8.83</v>
      </c>
      <c r="G109" s="155">
        <f t="shared" si="3"/>
        <v>1988</v>
      </c>
      <c r="H109" s="155"/>
      <c r="I109" s="155"/>
      <c r="J109" s="155"/>
      <c r="K109" s="155"/>
    </row>
    <row r="110" spans="2:11" ht="14.25">
      <c r="B110" s="155"/>
      <c r="C110" s="155"/>
      <c r="D110" s="155"/>
      <c r="E110" s="105">
        <v>32174</v>
      </c>
      <c r="F110" s="104">
        <v>8.43</v>
      </c>
      <c r="G110" s="155">
        <f t="shared" si="3"/>
        <v>1988</v>
      </c>
      <c r="H110" s="155"/>
      <c r="I110" s="155"/>
      <c r="J110" s="155"/>
      <c r="K110" s="155"/>
    </row>
    <row r="111" spans="2:11" ht="14.25">
      <c r="B111" s="155"/>
      <c r="C111" s="155"/>
      <c r="D111" s="155"/>
      <c r="E111" s="105">
        <v>32203</v>
      </c>
      <c r="F111" s="104">
        <v>8.63</v>
      </c>
      <c r="G111" s="155">
        <f t="shared" si="3"/>
        <v>1988</v>
      </c>
      <c r="H111" s="155"/>
      <c r="I111" s="155"/>
      <c r="J111" s="155"/>
      <c r="K111" s="155"/>
    </row>
    <row r="112" spans="2:11" ht="14.25">
      <c r="B112" s="155"/>
      <c r="C112" s="155"/>
      <c r="D112" s="155"/>
      <c r="E112" s="105">
        <v>32234</v>
      </c>
      <c r="F112" s="104">
        <v>8.95</v>
      </c>
      <c r="G112" s="155">
        <f t="shared" si="3"/>
        <v>1988</v>
      </c>
      <c r="H112" s="155"/>
      <c r="I112" s="155"/>
      <c r="J112" s="155"/>
      <c r="K112" s="155"/>
    </row>
    <row r="113" spans="2:11" ht="14.25">
      <c r="B113" s="155"/>
      <c r="C113" s="155"/>
      <c r="D113" s="155"/>
      <c r="E113" s="105">
        <v>32264</v>
      </c>
      <c r="F113" s="104">
        <v>9.23</v>
      </c>
      <c r="G113" s="155">
        <f t="shared" si="3"/>
        <v>1988</v>
      </c>
      <c r="H113" s="155"/>
      <c r="I113" s="155"/>
      <c r="J113" s="155"/>
      <c r="K113" s="155"/>
    </row>
    <row r="114" spans="2:11" ht="14.25">
      <c r="B114" s="155"/>
      <c r="C114" s="155"/>
      <c r="D114" s="155"/>
      <c r="E114" s="105">
        <v>32295</v>
      </c>
      <c r="F114" s="104">
        <v>9</v>
      </c>
      <c r="G114" s="155">
        <f t="shared" si="3"/>
        <v>1988</v>
      </c>
      <c r="H114" s="155"/>
      <c r="I114" s="155"/>
      <c r="J114" s="155"/>
      <c r="K114" s="155"/>
    </row>
    <row r="115" spans="2:11" ht="14.25">
      <c r="B115" s="155"/>
      <c r="C115" s="155"/>
      <c r="D115" s="155"/>
      <c r="E115" s="105">
        <v>32325</v>
      </c>
      <c r="F115" s="104">
        <v>9.14</v>
      </c>
      <c r="G115" s="155">
        <f t="shared" si="3"/>
        <v>1988</v>
      </c>
      <c r="H115" s="155"/>
      <c r="I115" s="155"/>
      <c r="J115" s="155"/>
      <c r="K115" s="155"/>
    </row>
    <row r="116" spans="2:11" ht="14.25">
      <c r="B116" s="155"/>
      <c r="C116" s="155"/>
      <c r="D116" s="155"/>
      <c r="E116" s="105">
        <v>32356</v>
      </c>
      <c r="F116" s="104">
        <v>9.32</v>
      </c>
      <c r="G116" s="155">
        <f t="shared" si="3"/>
        <v>1988</v>
      </c>
      <c r="H116" s="155"/>
      <c r="I116" s="155"/>
      <c r="J116" s="155"/>
      <c r="K116" s="155"/>
    </row>
    <row r="117" spans="2:11" ht="14.25">
      <c r="B117" s="155"/>
      <c r="C117" s="155"/>
      <c r="D117" s="155"/>
      <c r="E117" s="105">
        <v>32387</v>
      </c>
      <c r="F117" s="104">
        <v>9.06</v>
      </c>
      <c r="G117" s="155">
        <f t="shared" si="3"/>
        <v>1988</v>
      </c>
      <c r="H117" s="155"/>
      <c r="I117" s="155"/>
      <c r="J117" s="155"/>
      <c r="K117" s="155"/>
    </row>
    <row r="118" spans="2:11" ht="14.25">
      <c r="B118" s="155"/>
      <c r="C118" s="155"/>
      <c r="D118" s="155"/>
      <c r="E118" s="105">
        <v>32417</v>
      </c>
      <c r="F118" s="104">
        <v>8.89</v>
      </c>
      <c r="G118" s="155">
        <f t="shared" si="3"/>
        <v>1988</v>
      </c>
      <c r="H118" s="155"/>
      <c r="I118" s="155"/>
      <c r="J118" s="155"/>
      <c r="K118" s="155"/>
    </row>
    <row r="119" spans="2:11" ht="14.25">
      <c r="B119" s="155"/>
      <c r="C119" s="155"/>
      <c r="D119" s="155"/>
      <c r="E119" s="105">
        <v>32448</v>
      </c>
      <c r="F119" s="104">
        <v>9.02</v>
      </c>
      <c r="G119" s="155">
        <f t="shared" si="3"/>
        <v>1988</v>
      </c>
      <c r="H119" s="155"/>
      <c r="I119" s="155"/>
      <c r="J119" s="155"/>
      <c r="K119" s="155"/>
    </row>
    <row r="120" spans="2:11" ht="14.25">
      <c r="B120" s="155"/>
      <c r="C120" s="155"/>
      <c r="D120" s="155"/>
      <c r="E120" s="105">
        <v>32478</v>
      </c>
      <c r="F120" s="104">
        <v>9.01</v>
      </c>
      <c r="G120" s="155">
        <f t="shared" si="3"/>
        <v>1988</v>
      </c>
      <c r="H120" s="155"/>
      <c r="I120" s="155"/>
      <c r="J120" s="155"/>
      <c r="K120" s="155"/>
    </row>
    <row r="121" spans="2:11" ht="14.25">
      <c r="B121" s="155"/>
      <c r="C121" s="155"/>
      <c r="D121" s="155"/>
      <c r="E121" s="105">
        <v>32509</v>
      </c>
      <c r="F121" s="104">
        <v>8.93</v>
      </c>
      <c r="G121" s="155">
        <f t="shared" si="3"/>
        <v>1989</v>
      </c>
      <c r="H121" s="155"/>
      <c r="I121" s="155"/>
      <c r="J121" s="155"/>
      <c r="K121" s="155"/>
    </row>
    <row r="122" spans="2:11" ht="14.25">
      <c r="B122" s="155"/>
      <c r="C122" s="155"/>
      <c r="D122" s="155"/>
      <c r="E122" s="105">
        <v>32540</v>
      </c>
      <c r="F122" s="104">
        <v>9.01</v>
      </c>
      <c r="G122" s="155">
        <f t="shared" si="3"/>
        <v>1989</v>
      </c>
      <c r="H122" s="155"/>
      <c r="I122" s="155"/>
      <c r="J122" s="155"/>
      <c r="K122" s="155"/>
    </row>
    <row r="123" spans="2:11" ht="14.25">
      <c r="B123" s="155"/>
      <c r="C123" s="155"/>
      <c r="D123" s="155"/>
      <c r="E123" s="105">
        <v>32568</v>
      </c>
      <c r="F123" s="104">
        <v>9.17</v>
      </c>
      <c r="G123" s="155">
        <f t="shared" si="3"/>
        <v>1989</v>
      </c>
      <c r="H123" s="155"/>
      <c r="I123" s="155"/>
      <c r="J123" s="155"/>
      <c r="K123" s="155"/>
    </row>
    <row r="124" spans="2:11" ht="14.25">
      <c r="B124" s="155"/>
      <c r="C124" s="155"/>
      <c r="D124" s="155"/>
      <c r="E124" s="105">
        <v>32599</v>
      </c>
      <c r="F124" s="104">
        <v>9.03</v>
      </c>
      <c r="G124" s="155">
        <f t="shared" si="3"/>
        <v>1989</v>
      </c>
      <c r="H124" s="155"/>
      <c r="I124" s="155"/>
      <c r="J124" s="155"/>
      <c r="K124" s="155"/>
    </row>
    <row r="125" spans="2:11" ht="14.25">
      <c r="B125" s="155"/>
      <c r="C125" s="155"/>
      <c r="D125" s="155"/>
      <c r="E125" s="105">
        <v>32629</v>
      </c>
      <c r="F125" s="104">
        <v>8.83</v>
      </c>
      <c r="G125" s="155">
        <f t="shared" si="3"/>
        <v>1989</v>
      </c>
      <c r="H125" s="155"/>
      <c r="I125" s="155"/>
      <c r="J125" s="155"/>
      <c r="K125" s="155"/>
    </row>
    <row r="126" spans="2:11" ht="14.25">
      <c r="B126" s="155"/>
      <c r="C126" s="155"/>
      <c r="D126" s="155"/>
      <c r="E126" s="105">
        <v>32660</v>
      </c>
      <c r="F126" s="104">
        <v>8.27</v>
      </c>
      <c r="G126" s="155">
        <f t="shared" si="3"/>
        <v>1989</v>
      </c>
      <c r="H126" s="155"/>
      <c r="I126" s="155"/>
      <c r="J126" s="155"/>
      <c r="K126" s="155"/>
    </row>
    <row r="127" spans="2:11" ht="14.25">
      <c r="B127" s="155"/>
      <c r="C127" s="155"/>
      <c r="D127" s="155"/>
      <c r="E127" s="105">
        <v>32690</v>
      </c>
      <c r="F127" s="104">
        <v>8.08</v>
      </c>
      <c r="G127" s="155">
        <f t="shared" si="3"/>
        <v>1989</v>
      </c>
      <c r="H127" s="155"/>
      <c r="I127" s="155"/>
      <c r="J127" s="155"/>
      <c r="K127" s="155"/>
    </row>
    <row r="128" spans="2:11" ht="14.25">
      <c r="B128" s="155"/>
      <c r="C128" s="155"/>
      <c r="D128" s="155"/>
      <c r="E128" s="105">
        <v>32721</v>
      </c>
      <c r="F128" s="104">
        <v>8.12</v>
      </c>
      <c r="G128" s="155">
        <f t="shared" si="3"/>
        <v>1989</v>
      </c>
      <c r="H128" s="155"/>
      <c r="I128" s="155"/>
      <c r="J128" s="155"/>
      <c r="K128" s="155"/>
    </row>
    <row r="129" spans="2:11" ht="14.25">
      <c r="B129" s="155"/>
      <c r="C129" s="155"/>
      <c r="D129" s="155"/>
      <c r="E129" s="105">
        <v>32752</v>
      </c>
      <c r="F129" s="104">
        <v>8.15</v>
      </c>
      <c r="G129" s="155">
        <f t="shared" si="3"/>
        <v>1989</v>
      </c>
      <c r="H129" s="155"/>
      <c r="I129" s="155"/>
      <c r="J129" s="155"/>
      <c r="K129" s="155"/>
    </row>
    <row r="130" spans="2:11" ht="14.25">
      <c r="B130" s="155"/>
      <c r="C130" s="155"/>
      <c r="D130" s="155"/>
      <c r="E130" s="105">
        <v>32782</v>
      </c>
      <c r="F130" s="104">
        <v>8</v>
      </c>
      <c r="G130" s="155">
        <f t="shared" si="3"/>
        <v>1989</v>
      </c>
      <c r="H130" s="155"/>
      <c r="I130" s="155"/>
      <c r="J130" s="155"/>
      <c r="K130" s="155"/>
    </row>
    <row r="131" spans="2:11" ht="14.25">
      <c r="B131" s="155"/>
      <c r="C131" s="155"/>
      <c r="D131" s="155"/>
      <c r="E131" s="105">
        <v>32813</v>
      </c>
      <c r="F131" s="104">
        <v>7.9</v>
      </c>
      <c r="G131" s="155">
        <f t="shared" si="3"/>
        <v>1989</v>
      </c>
      <c r="H131" s="155"/>
      <c r="I131" s="155"/>
      <c r="J131" s="155"/>
      <c r="K131" s="155"/>
    </row>
    <row r="132" spans="2:11" ht="14.25">
      <c r="B132" s="155"/>
      <c r="C132" s="155"/>
      <c r="D132" s="155"/>
      <c r="E132" s="105">
        <v>32843</v>
      </c>
      <c r="F132" s="104">
        <v>7.9</v>
      </c>
      <c r="G132" s="155">
        <f t="shared" si="3"/>
        <v>1989</v>
      </c>
      <c r="H132" s="155"/>
      <c r="I132" s="155"/>
      <c r="J132" s="155"/>
      <c r="K132" s="155"/>
    </row>
    <row r="133" spans="2:11" ht="14.25">
      <c r="B133" s="155"/>
      <c r="C133" s="155"/>
      <c r="D133" s="155"/>
      <c r="E133" s="105">
        <v>32874</v>
      </c>
      <c r="F133" s="104">
        <v>8.26</v>
      </c>
      <c r="G133" s="155">
        <f t="shared" si="3"/>
        <v>1990</v>
      </c>
      <c r="H133" s="155"/>
      <c r="I133" s="155"/>
      <c r="J133" s="155"/>
      <c r="K133" s="155"/>
    </row>
    <row r="134" spans="2:11" ht="14.25">
      <c r="B134" s="155"/>
      <c r="C134" s="155"/>
      <c r="D134" s="155"/>
      <c r="E134" s="105">
        <v>32905</v>
      </c>
      <c r="F134" s="104">
        <v>8.5</v>
      </c>
      <c r="G134" s="155">
        <f t="shared" si="3"/>
        <v>1990</v>
      </c>
      <c r="H134" s="155"/>
      <c r="I134" s="155"/>
      <c r="J134" s="155"/>
      <c r="K134" s="155"/>
    </row>
    <row r="135" spans="2:11" ht="14.25">
      <c r="B135" s="155"/>
      <c r="C135" s="155"/>
      <c r="D135" s="155"/>
      <c r="E135" s="105">
        <v>32933</v>
      </c>
      <c r="F135" s="104">
        <v>8.56</v>
      </c>
      <c r="G135" s="155">
        <f t="shared" si="3"/>
        <v>1990</v>
      </c>
      <c r="H135" s="155"/>
      <c r="I135" s="155"/>
      <c r="J135" s="155"/>
      <c r="K135" s="155"/>
    </row>
    <row r="136" spans="2:11" ht="14.25">
      <c r="B136" s="155"/>
      <c r="C136" s="155"/>
      <c r="D136" s="155"/>
      <c r="E136" s="105">
        <v>32964</v>
      </c>
      <c r="F136" s="104">
        <v>8.76</v>
      </c>
      <c r="G136" s="155">
        <f t="shared" si="3"/>
        <v>1990</v>
      </c>
      <c r="H136" s="155"/>
      <c r="I136" s="155"/>
      <c r="J136" s="155"/>
      <c r="K136" s="155"/>
    </row>
    <row r="137" spans="2:11" ht="14.25">
      <c r="B137" s="155"/>
      <c r="C137" s="155"/>
      <c r="D137" s="155"/>
      <c r="E137" s="105">
        <v>32994</v>
      </c>
      <c r="F137" s="104">
        <v>8.73</v>
      </c>
      <c r="G137" s="155">
        <f t="shared" si="3"/>
        <v>1990</v>
      </c>
      <c r="H137" s="155"/>
      <c r="I137" s="155"/>
      <c r="J137" s="155"/>
      <c r="K137" s="155"/>
    </row>
    <row r="138" spans="2:11" ht="14.25">
      <c r="B138" s="155"/>
      <c r="C138" s="155"/>
      <c r="D138" s="155"/>
      <c r="E138" s="105">
        <v>33025</v>
      </c>
      <c r="F138" s="104">
        <v>8.46</v>
      </c>
      <c r="G138" s="155">
        <f t="shared" si="3"/>
        <v>1990</v>
      </c>
      <c r="H138" s="155"/>
      <c r="I138" s="155"/>
      <c r="J138" s="155"/>
      <c r="K138" s="155"/>
    </row>
    <row r="139" spans="2:11" ht="14.25">
      <c r="B139" s="155"/>
      <c r="C139" s="155"/>
      <c r="D139" s="155"/>
      <c r="E139" s="105">
        <v>33055</v>
      </c>
      <c r="F139" s="104">
        <v>8.5</v>
      </c>
      <c r="G139" s="155">
        <f t="shared" si="3"/>
        <v>1990</v>
      </c>
      <c r="H139" s="155"/>
      <c r="I139" s="155"/>
      <c r="J139" s="155"/>
      <c r="K139" s="155"/>
    </row>
    <row r="140" spans="2:11" ht="14.25">
      <c r="B140" s="155"/>
      <c r="C140" s="155"/>
      <c r="D140" s="155"/>
      <c r="E140" s="105">
        <v>33086</v>
      </c>
      <c r="F140" s="104">
        <v>8.86</v>
      </c>
      <c r="G140" s="155">
        <f t="shared" si="3"/>
        <v>1990</v>
      </c>
      <c r="H140" s="155"/>
      <c r="I140" s="155"/>
      <c r="J140" s="155"/>
      <c r="K140" s="155"/>
    </row>
    <row r="141" spans="2:11" ht="14.25">
      <c r="B141" s="155"/>
      <c r="C141" s="155"/>
      <c r="D141" s="155"/>
      <c r="E141" s="105">
        <v>33117</v>
      </c>
      <c r="F141" s="104">
        <v>9.03</v>
      </c>
      <c r="G141" s="155">
        <f aca="true" t="shared" si="4" ref="G141:G204">YEAR(E141)</f>
        <v>1990</v>
      </c>
      <c r="H141" s="155"/>
      <c r="I141" s="155"/>
      <c r="J141" s="155"/>
      <c r="K141" s="155"/>
    </row>
    <row r="142" spans="2:11" ht="14.25">
      <c r="B142" s="155"/>
      <c r="C142" s="155"/>
      <c r="D142" s="155"/>
      <c r="E142" s="105">
        <v>33147</v>
      </c>
      <c r="F142" s="104">
        <v>8.86</v>
      </c>
      <c r="G142" s="155">
        <f t="shared" si="4"/>
        <v>1990</v>
      </c>
      <c r="H142" s="155"/>
      <c r="I142" s="155"/>
      <c r="J142" s="155"/>
      <c r="K142" s="155"/>
    </row>
    <row r="143" spans="2:11" ht="14.25">
      <c r="B143" s="155"/>
      <c r="C143" s="155"/>
      <c r="D143" s="155"/>
      <c r="E143" s="105">
        <v>33178</v>
      </c>
      <c r="F143" s="104">
        <v>8.54</v>
      </c>
      <c r="G143" s="155">
        <f t="shared" si="4"/>
        <v>1990</v>
      </c>
      <c r="H143" s="155"/>
      <c r="I143" s="155"/>
      <c r="J143" s="155"/>
      <c r="K143" s="155"/>
    </row>
    <row r="144" spans="2:11" ht="14.25">
      <c r="B144" s="155"/>
      <c r="C144" s="155"/>
      <c r="D144" s="155"/>
      <c r="E144" s="105">
        <v>33208</v>
      </c>
      <c r="F144" s="104">
        <v>8.24</v>
      </c>
      <c r="G144" s="155">
        <f t="shared" si="4"/>
        <v>1990</v>
      </c>
      <c r="H144" s="155"/>
      <c r="I144" s="155"/>
      <c r="J144" s="155"/>
      <c r="K144" s="155"/>
    </row>
    <row r="145" spans="2:11" ht="14.25">
      <c r="B145" s="155"/>
      <c r="C145" s="155"/>
      <c r="D145" s="155"/>
      <c r="E145" s="105">
        <v>33239</v>
      </c>
      <c r="F145" s="104">
        <v>8.27</v>
      </c>
      <c r="G145" s="155">
        <f t="shared" si="4"/>
        <v>1991</v>
      </c>
      <c r="H145" s="155"/>
      <c r="I145" s="155"/>
      <c r="J145" s="155"/>
      <c r="K145" s="155"/>
    </row>
    <row r="146" spans="2:11" ht="14.25">
      <c r="B146" s="155"/>
      <c r="C146" s="155"/>
      <c r="D146" s="155"/>
      <c r="E146" s="105">
        <v>33270</v>
      </c>
      <c r="F146" s="104">
        <v>8.03</v>
      </c>
      <c r="G146" s="155">
        <f t="shared" si="4"/>
        <v>1991</v>
      </c>
      <c r="H146" s="155"/>
      <c r="I146" s="155"/>
      <c r="J146" s="155"/>
      <c r="K146" s="155"/>
    </row>
    <row r="147" spans="2:11" ht="14.25">
      <c r="B147" s="155"/>
      <c r="C147" s="155"/>
      <c r="D147" s="155"/>
      <c r="E147" s="105">
        <v>33298</v>
      </c>
      <c r="F147" s="104">
        <v>8.29</v>
      </c>
      <c r="G147" s="155">
        <f t="shared" si="4"/>
        <v>1991</v>
      </c>
      <c r="H147" s="155"/>
      <c r="I147" s="155"/>
      <c r="J147" s="155"/>
      <c r="K147" s="155"/>
    </row>
    <row r="148" spans="2:11" ht="14.25">
      <c r="B148" s="155"/>
      <c r="C148" s="155"/>
      <c r="D148" s="155"/>
      <c r="E148" s="105">
        <v>33329</v>
      </c>
      <c r="F148" s="104">
        <v>8.21</v>
      </c>
      <c r="G148" s="155">
        <f t="shared" si="4"/>
        <v>1991</v>
      </c>
      <c r="H148" s="155"/>
      <c r="I148" s="155"/>
      <c r="J148" s="155"/>
      <c r="K148" s="155"/>
    </row>
    <row r="149" spans="2:11" ht="14.25">
      <c r="B149" s="155"/>
      <c r="C149" s="155"/>
      <c r="D149" s="155"/>
      <c r="E149" s="105">
        <v>33359</v>
      </c>
      <c r="F149" s="104">
        <v>8.27</v>
      </c>
      <c r="G149" s="155">
        <f t="shared" si="4"/>
        <v>1991</v>
      </c>
      <c r="H149" s="155"/>
      <c r="I149" s="155"/>
      <c r="J149" s="155"/>
      <c r="K149" s="155"/>
    </row>
    <row r="150" spans="2:11" ht="14.25">
      <c r="B150" s="155"/>
      <c r="C150" s="155"/>
      <c r="D150" s="155"/>
      <c r="E150" s="105">
        <v>33390</v>
      </c>
      <c r="F150" s="104">
        <v>8.47</v>
      </c>
      <c r="G150" s="155">
        <f t="shared" si="4"/>
        <v>1991</v>
      </c>
      <c r="H150" s="155"/>
      <c r="I150" s="155"/>
      <c r="J150" s="155"/>
      <c r="K150" s="155"/>
    </row>
    <row r="151" spans="2:11" ht="14.25">
      <c r="B151" s="155"/>
      <c r="C151" s="155"/>
      <c r="D151" s="155"/>
      <c r="E151" s="105">
        <v>33420</v>
      </c>
      <c r="F151" s="104">
        <v>8.45</v>
      </c>
      <c r="G151" s="155">
        <f t="shared" si="4"/>
        <v>1991</v>
      </c>
      <c r="H151" s="155"/>
      <c r="I151" s="155"/>
      <c r="J151" s="155"/>
      <c r="K151" s="155"/>
    </row>
    <row r="152" spans="2:11" ht="14.25">
      <c r="B152" s="155"/>
      <c r="C152" s="155"/>
      <c r="D152" s="155"/>
      <c r="E152" s="105">
        <v>33451</v>
      </c>
      <c r="F152" s="104">
        <v>8.14</v>
      </c>
      <c r="G152" s="155">
        <f t="shared" si="4"/>
        <v>1991</v>
      </c>
      <c r="H152" s="155"/>
      <c r="I152" s="155"/>
      <c r="J152" s="155"/>
      <c r="K152" s="155"/>
    </row>
    <row r="153" spans="2:11" ht="14.25">
      <c r="B153" s="155"/>
      <c r="C153" s="155"/>
      <c r="D153" s="155"/>
      <c r="E153" s="105">
        <v>33482</v>
      </c>
      <c r="F153" s="104">
        <v>7.95</v>
      </c>
      <c r="G153" s="155">
        <f t="shared" si="4"/>
        <v>1991</v>
      </c>
      <c r="H153" s="155"/>
      <c r="I153" s="155"/>
      <c r="J153" s="155"/>
      <c r="K153" s="155"/>
    </row>
    <row r="154" spans="2:11" ht="14.25">
      <c r="B154" s="155"/>
      <c r="C154" s="155"/>
      <c r="D154" s="155"/>
      <c r="E154" s="105">
        <v>33512</v>
      </c>
      <c r="F154" s="104">
        <v>7.93</v>
      </c>
      <c r="G154" s="155">
        <f t="shared" si="4"/>
        <v>1991</v>
      </c>
      <c r="H154" s="155"/>
      <c r="I154" s="155"/>
      <c r="J154" s="155"/>
      <c r="K154" s="155"/>
    </row>
    <row r="155" spans="2:11" ht="14.25">
      <c r="B155" s="155"/>
      <c r="C155" s="155"/>
      <c r="D155" s="155"/>
      <c r="E155" s="105">
        <v>33543</v>
      </c>
      <c r="F155" s="104">
        <v>7.92</v>
      </c>
      <c r="G155" s="155">
        <f t="shared" si="4"/>
        <v>1991</v>
      </c>
      <c r="H155" s="155"/>
      <c r="I155" s="155"/>
      <c r="J155" s="155"/>
      <c r="K155" s="155"/>
    </row>
    <row r="156" spans="2:11" ht="14.25">
      <c r="B156" s="155"/>
      <c r="C156" s="155"/>
      <c r="D156" s="155"/>
      <c r="E156" s="105">
        <v>33573</v>
      </c>
      <c r="F156" s="104">
        <v>7.7</v>
      </c>
      <c r="G156" s="155">
        <f t="shared" si="4"/>
        <v>1991</v>
      </c>
      <c r="H156" s="155"/>
      <c r="I156" s="155"/>
      <c r="J156" s="155"/>
      <c r="K156" s="155"/>
    </row>
    <row r="157" spans="2:11" ht="14.25">
      <c r="B157" s="155"/>
      <c r="C157" s="155"/>
      <c r="D157" s="155"/>
      <c r="E157" s="105">
        <v>33604</v>
      </c>
      <c r="F157" s="104">
        <v>7.58</v>
      </c>
      <c r="G157" s="155">
        <f t="shared" si="4"/>
        <v>1992</v>
      </c>
      <c r="H157" s="155"/>
      <c r="I157" s="155"/>
      <c r="J157" s="155"/>
      <c r="K157" s="155"/>
    </row>
    <row r="158" spans="2:11" ht="14.25">
      <c r="B158" s="155"/>
      <c r="C158" s="155"/>
      <c r="D158" s="155"/>
      <c r="E158" s="105">
        <v>33635</v>
      </c>
      <c r="F158" s="104">
        <v>7.85</v>
      </c>
      <c r="G158" s="155">
        <f t="shared" si="4"/>
        <v>1992</v>
      </c>
      <c r="H158" s="155"/>
      <c r="I158" s="155"/>
      <c r="J158" s="155"/>
      <c r="K158" s="155"/>
    </row>
    <row r="159" spans="2:11" ht="14.25">
      <c r="B159" s="155"/>
      <c r="C159" s="155"/>
      <c r="D159" s="155"/>
      <c r="E159" s="105">
        <v>33664</v>
      </c>
      <c r="F159" s="104">
        <v>7.97</v>
      </c>
      <c r="G159" s="155">
        <f t="shared" si="4"/>
        <v>1992</v>
      </c>
      <c r="H159" s="155"/>
      <c r="I159" s="155"/>
      <c r="J159" s="155"/>
      <c r="K159" s="155"/>
    </row>
    <row r="160" spans="2:11" ht="14.25">
      <c r="B160" s="155"/>
      <c r="C160" s="155"/>
      <c r="D160" s="155"/>
      <c r="E160" s="105">
        <v>33695</v>
      </c>
      <c r="F160" s="104">
        <v>7.96</v>
      </c>
      <c r="G160" s="155">
        <f t="shared" si="4"/>
        <v>1992</v>
      </c>
      <c r="H160" s="155"/>
      <c r="I160" s="155"/>
      <c r="J160" s="155"/>
      <c r="K160" s="155"/>
    </row>
    <row r="161" spans="2:11" ht="14.25">
      <c r="B161" s="155"/>
      <c r="C161" s="155"/>
      <c r="D161" s="155"/>
      <c r="E161" s="105">
        <v>33725</v>
      </c>
      <c r="F161" s="104">
        <v>7.89</v>
      </c>
      <c r="G161" s="155">
        <f t="shared" si="4"/>
        <v>1992</v>
      </c>
      <c r="H161" s="155"/>
      <c r="I161" s="155"/>
      <c r="J161" s="155"/>
      <c r="K161" s="155"/>
    </row>
    <row r="162" spans="2:11" ht="14.25">
      <c r="B162" s="155"/>
      <c r="C162" s="155"/>
      <c r="D162" s="155"/>
      <c r="E162" s="105">
        <v>33756</v>
      </c>
      <c r="F162" s="104">
        <v>7.84</v>
      </c>
      <c r="G162" s="155">
        <f t="shared" si="4"/>
        <v>1992</v>
      </c>
      <c r="H162" s="155"/>
      <c r="I162" s="155"/>
      <c r="J162" s="155"/>
      <c r="K162" s="155"/>
    </row>
    <row r="163" spans="2:11" ht="14.25">
      <c r="B163" s="155"/>
      <c r="C163" s="155"/>
      <c r="D163" s="155"/>
      <c r="E163" s="105">
        <v>33786</v>
      </c>
      <c r="F163" s="104">
        <v>7.6</v>
      </c>
      <c r="G163" s="155">
        <f t="shared" si="4"/>
        <v>1992</v>
      </c>
      <c r="H163" s="155"/>
      <c r="I163" s="155"/>
      <c r="J163" s="155"/>
      <c r="K163" s="155"/>
    </row>
    <row r="164" spans="2:11" ht="14.25">
      <c r="B164" s="155"/>
      <c r="C164" s="155"/>
      <c r="D164" s="155"/>
      <c r="E164" s="105">
        <v>33817</v>
      </c>
      <c r="F164" s="104">
        <v>7.39</v>
      </c>
      <c r="G164" s="155">
        <f t="shared" si="4"/>
        <v>1992</v>
      </c>
      <c r="H164" s="155"/>
      <c r="I164" s="155"/>
      <c r="J164" s="155"/>
      <c r="K164" s="155"/>
    </row>
    <row r="165" spans="2:11" ht="14.25">
      <c r="B165" s="155"/>
      <c r="C165" s="155"/>
      <c r="D165" s="155"/>
      <c r="E165" s="105">
        <v>33848</v>
      </c>
      <c r="F165" s="104">
        <v>7.34</v>
      </c>
      <c r="G165" s="155">
        <f t="shared" si="4"/>
        <v>1992</v>
      </c>
      <c r="H165" s="155"/>
      <c r="I165" s="155"/>
      <c r="J165" s="155"/>
      <c r="K165" s="155"/>
    </row>
    <row r="166" spans="2:11" ht="14.25">
      <c r="B166" s="155"/>
      <c r="C166" s="155"/>
      <c r="D166" s="155"/>
      <c r="E166" s="105">
        <v>33878</v>
      </c>
      <c r="F166" s="104">
        <v>7.53</v>
      </c>
      <c r="G166" s="155">
        <f t="shared" si="4"/>
        <v>1992</v>
      </c>
      <c r="H166" s="155"/>
      <c r="I166" s="155"/>
      <c r="J166" s="155"/>
      <c r="K166" s="155"/>
    </row>
    <row r="167" spans="2:11" ht="14.25">
      <c r="B167" s="155"/>
      <c r="C167" s="155"/>
      <c r="D167" s="155"/>
      <c r="E167" s="105">
        <v>33909</v>
      </c>
      <c r="F167" s="104">
        <v>7.61</v>
      </c>
      <c r="G167" s="155">
        <f t="shared" si="4"/>
        <v>1992</v>
      </c>
      <c r="H167" s="155"/>
      <c r="I167" s="155"/>
      <c r="J167" s="155"/>
      <c r="K167" s="155"/>
    </row>
    <row r="168" spans="2:11" ht="14.25">
      <c r="B168" s="155"/>
      <c r="C168" s="155"/>
      <c r="D168" s="155"/>
      <c r="E168" s="105">
        <v>33939</v>
      </c>
      <c r="F168" s="104">
        <v>7.44</v>
      </c>
      <c r="G168" s="155">
        <f t="shared" si="4"/>
        <v>1992</v>
      </c>
      <c r="H168" s="155"/>
      <c r="I168" s="155"/>
      <c r="J168" s="155"/>
      <c r="K168" s="155"/>
    </row>
    <row r="169" spans="2:11" ht="14.25">
      <c r="B169" s="155"/>
      <c r="C169" s="155"/>
      <c r="D169" s="155"/>
      <c r="E169" s="105">
        <v>33970</v>
      </c>
      <c r="F169" s="104">
        <v>7.34</v>
      </c>
      <c r="G169" s="155">
        <f t="shared" si="4"/>
        <v>1993</v>
      </c>
      <c r="H169" s="155"/>
      <c r="I169" s="155"/>
      <c r="J169" s="155"/>
      <c r="K169" s="155"/>
    </row>
    <row r="170" spans="2:11" ht="14.25">
      <c r="B170" s="155"/>
      <c r="C170" s="155"/>
      <c r="D170" s="155"/>
      <c r="E170" s="105">
        <v>34001</v>
      </c>
      <c r="F170" s="104">
        <v>7.09</v>
      </c>
      <c r="G170" s="155">
        <f t="shared" si="4"/>
        <v>1993</v>
      </c>
      <c r="H170" s="155"/>
      <c r="I170" s="155"/>
      <c r="J170" s="155"/>
      <c r="K170" s="155"/>
    </row>
    <row r="171" spans="2:11" ht="14.25">
      <c r="B171" s="155"/>
      <c r="C171" s="155"/>
      <c r="D171" s="155"/>
      <c r="E171" s="105">
        <v>34029</v>
      </c>
      <c r="F171" s="104">
        <v>6.82</v>
      </c>
      <c r="G171" s="155">
        <f t="shared" si="4"/>
        <v>1993</v>
      </c>
      <c r="H171" s="155"/>
      <c r="I171" s="155"/>
      <c r="J171" s="155"/>
      <c r="K171" s="155"/>
    </row>
    <row r="172" spans="2:11" ht="14.25">
      <c r="B172" s="155"/>
      <c r="C172" s="155"/>
      <c r="D172" s="155"/>
      <c r="E172" s="105">
        <v>34060</v>
      </c>
      <c r="F172" s="104">
        <v>6.85</v>
      </c>
      <c r="G172" s="155">
        <f t="shared" si="4"/>
        <v>1993</v>
      </c>
      <c r="H172" s="155"/>
      <c r="I172" s="155"/>
      <c r="J172" s="155"/>
      <c r="K172" s="155"/>
    </row>
    <row r="173" spans="2:11" ht="14.25">
      <c r="B173" s="155"/>
      <c r="C173" s="155"/>
      <c r="D173" s="155"/>
      <c r="E173" s="105">
        <v>34090</v>
      </c>
      <c r="F173" s="104">
        <v>6.92</v>
      </c>
      <c r="G173" s="155">
        <f t="shared" si="4"/>
        <v>1993</v>
      </c>
      <c r="H173" s="155"/>
      <c r="I173" s="155"/>
      <c r="J173" s="155"/>
      <c r="K173" s="155"/>
    </row>
    <row r="174" spans="2:11" ht="14.25">
      <c r="B174" s="155"/>
      <c r="C174" s="155"/>
      <c r="D174" s="155"/>
      <c r="E174" s="105">
        <v>34121</v>
      </c>
      <c r="F174" s="104">
        <v>6.81</v>
      </c>
      <c r="G174" s="155">
        <f t="shared" si="4"/>
        <v>1993</v>
      </c>
      <c r="H174" s="155"/>
      <c r="I174" s="155"/>
      <c r="J174" s="155"/>
      <c r="K174" s="155"/>
    </row>
    <row r="175" spans="2:11" ht="14.25">
      <c r="B175" s="155"/>
      <c r="C175" s="155"/>
      <c r="D175" s="155"/>
      <c r="E175" s="105">
        <v>34151</v>
      </c>
      <c r="F175" s="104">
        <v>6.63</v>
      </c>
      <c r="G175" s="155">
        <f t="shared" si="4"/>
        <v>1993</v>
      </c>
      <c r="H175" s="155"/>
      <c r="I175" s="155"/>
      <c r="J175" s="155"/>
      <c r="K175" s="155"/>
    </row>
    <row r="176" spans="2:11" ht="14.25">
      <c r="B176" s="155"/>
      <c r="C176" s="155"/>
      <c r="D176" s="155"/>
      <c r="E176" s="105">
        <v>34182</v>
      </c>
      <c r="F176" s="104">
        <v>6.32</v>
      </c>
      <c r="G176" s="155">
        <f t="shared" si="4"/>
        <v>1993</v>
      </c>
      <c r="H176" s="155"/>
      <c r="I176" s="155"/>
      <c r="J176" s="155"/>
      <c r="K176" s="155"/>
    </row>
    <row r="177" spans="2:11" ht="14.25">
      <c r="B177" s="155"/>
      <c r="C177" s="155"/>
      <c r="D177" s="155"/>
      <c r="E177" s="105">
        <v>34213</v>
      </c>
      <c r="F177" s="104">
        <v>6</v>
      </c>
      <c r="G177" s="155">
        <f t="shared" si="4"/>
        <v>1993</v>
      </c>
      <c r="H177" s="155"/>
      <c r="I177" s="155"/>
      <c r="J177" s="155"/>
      <c r="K177" s="155"/>
    </row>
    <row r="178" spans="2:11" ht="14.25">
      <c r="B178" s="155"/>
      <c r="C178" s="155"/>
      <c r="D178" s="155"/>
      <c r="E178" s="105">
        <v>34243</v>
      </c>
      <c r="F178" s="104">
        <v>5.94</v>
      </c>
      <c r="G178" s="155">
        <f t="shared" si="4"/>
        <v>1993</v>
      </c>
      <c r="H178" s="155"/>
      <c r="I178" s="155"/>
      <c r="J178" s="155"/>
      <c r="K178" s="155"/>
    </row>
    <row r="179" spans="2:11" ht="14.25">
      <c r="B179" s="155"/>
      <c r="C179" s="155"/>
      <c r="D179" s="155"/>
      <c r="E179" s="105">
        <v>34274</v>
      </c>
      <c r="F179" s="104">
        <v>6.21</v>
      </c>
      <c r="G179" s="155">
        <f t="shared" si="4"/>
        <v>1993</v>
      </c>
      <c r="H179" s="155"/>
      <c r="I179" s="155"/>
      <c r="J179" s="155"/>
      <c r="K179" s="155"/>
    </row>
    <row r="180" spans="2:11" ht="14.25">
      <c r="B180" s="155"/>
      <c r="C180" s="155"/>
      <c r="D180" s="155"/>
      <c r="E180" s="105">
        <v>34304</v>
      </c>
      <c r="F180" s="104">
        <v>6.25</v>
      </c>
      <c r="G180" s="155">
        <f t="shared" si="4"/>
        <v>1993</v>
      </c>
      <c r="H180" s="155"/>
      <c r="I180" s="155"/>
      <c r="J180" s="155"/>
      <c r="K180" s="155"/>
    </row>
    <row r="181" spans="2:11" ht="14.25">
      <c r="B181" s="155"/>
      <c r="C181" s="155"/>
      <c r="D181" s="155"/>
      <c r="E181" s="105">
        <v>34335</v>
      </c>
      <c r="F181" s="104">
        <v>6.29</v>
      </c>
      <c r="G181" s="155">
        <f t="shared" si="4"/>
        <v>1994</v>
      </c>
      <c r="H181" s="155"/>
      <c r="I181" s="155"/>
      <c r="J181" s="155"/>
      <c r="K181" s="155"/>
    </row>
    <row r="182" spans="2:11" ht="14.25">
      <c r="B182" s="155"/>
      <c r="C182" s="155"/>
      <c r="D182" s="155"/>
      <c r="E182" s="105">
        <v>34366</v>
      </c>
      <c r="F182" s="104">
        <v>6.49</v>
      </c>
      <c r="G182" s="155">
        <f t="shared" si="4"/>
        <v>1994</v>
      </c>
      <c r="H182" s="155"/>
      <c r="I182" s="155"/>
      <c r="J182" s="155"/>
      <c r="K182" s="155"/>
    </row>
    <row r="183" spans="2:11" ht="14.25">
      <c r="B183" s="155"/>
      <c r="C183" s="155"/>
      <c r="D183" s="155"/>
      <c r="E183" s="105">
        <v>34394</v>
      </c>
      <c r="F183" s="104">
        <v>6.91</v>
      </c>
      <c r="G183" s="155">
        <f t="shared" si="4"/>
        <v>1994</v>
      </c>
      <c r="H183" s="155"/>
      <c r="I183" s="155"/>
      <c r="J183" s="155"/>
      <c r="K183" s="155"/>
    </row>
    <row r="184" spans="2:11" ht="14.25">
      <c r="B184" s="155"/>
      <c r="C184" s="155"/>
      <c r="D184" s="155"/>
      <c r="E184" s="105">
        <v>34425</v>
      </c>
      <c r="F184" s="104">
        <v>7.27</v>
      </c>
      <c r="G184" s="155">
        <f t="shared" si="4"/>
        <v>1994</v>
      </c>
      <c r="H184" s="155"/>
      <c r="I184" s="155"/>
      <c r="J184" s="155"/>
      <c r="K184" s="155"/>
    </row>
    <row r="185" spans="2:11" ht="14.25">
      <c r="B185" s="155"/>
      <c r="C185" s="155"/>
      <c r="D185" s="155"/>
      <c r="E185" s="105">
        <v>34455</v>
      </c>
      <c r="F185" s="104">
        <v>7.41</v>
      </c>
      <c r="G185" s="155">
        <f t="shared" si="4"/>
        <v>1994</v>
      </c>
      <c r="H185" s="155"/>
      <c r="I185" s="155"/>
      <c r="J185" s="155"/>
      <c r="K185" s="155"/>
    </row>
    <row r="186" spans="2:11" ht="14.25">
      <c r="B186" s="155"/>
      <c r="C186" s="155"/>
      <c r="D186" s="155"/>
      <c r="E186" s="105">
        <v>34486</v>
      </c>
      <c r="F186" s="104">
        <v>7.4</v>
      </c>
      <c r="G186" s="155">
        <f t="shared" si="4"/>
        <v>1994</v>
      </c>
      <c r="H186" s="155"/>
      <c r="I186" s="155"/>
      <c r="J186" s="155"/>
      <c r="K186" s="155"/>
    </row>
    <row r="187" spans="2:11" ht="14.25">
      <c r="B187" s="155"/>
      <c r="C187" s="155"/>
      <c r="D187" s="155"/>
      <c r="E187" s="105">
        <v>34516</v>
      </c>
      <c r="F187" s="104">
        <v>7.58</v>
      </c>
      <c r="G187" s="155">
        <f t="shared" si="4"/>
        <v>1994</v>
      </c>
      <c r="H187" s="155"/>
      <c r="I187" s="155"/>
      <c r="J187" s="155"/>
      <c r="K187" s="155"/>
    </row>
    <row r="188" spans="2:11" ht="14.25">
      <c r="B188" s="155"/>
      <c r="C188" s="155"/>
      <c r="D188" s="155"/>
      <c r="E188" s="105">
        <v>34547</v>
      </c>
      <c r="F188" s="104">
        <v>7.49</v>
      </c>
      <c r="G188" s="155">
        <f t="shared" si="4"/>
        <v>1994</v>
      </c>
      <c r="H188" s="155"/>
      <c r="I188" s="155"/>
      <c r="J188" s="155"/>
      <c r="K188" s="155"/>
    </row>
    <row r="189" spans="2:11" ht="14.25">
      <c r="B189" s="155"/>
      <c r="C189" s="155"/>
      <c r="D189" s="155"/>
      <c r="E189" s="105">
        <v>34578</v>
      </c>
      <c r="F189" s="104">
        <v>7.71</v>
      </c>
      <c r="G189" s="155">
        <f t="shared" si="4"/>
        <v>1994</v>
      </c>
      <c r="H189" s="155"/>
      <c r="I189" s="155"/>
      <c r="J189" s="155"/>
      <c r="K189" s="155"/>
    </row>
    <row r="190" spans="2:11" ht="14.25">
      <c r="B190" s="155"/>
      <c r="C190" s="155"/>
      <c r="D190" s="155"/>
      <c r="E190" s="105">
        <v>34608</v>
      </c>
      <c r="F190" s="104">
        <v>7.94</v>
      </c>
      <c r="G190" s="155">
        <f t="shared" si="4"/>
        <v>1994</v>
      </c>
      <c r="H190" s="155"/>
      <c r="I190" s="155"/>
      <c r="J190" s="155"/>
      <c r="K190" s="155"/>
    </row>
    <row r="191" spans="2:11" ht="14.25">
      <c r="B191" s="155"/>
      <c r="C191" s="155"/>
      <c r="D191" s="155"/>
      <c r="E191" s="105">
        <v>34639</v>
      </c>
      <c r="F191" s="104">
        <v>8.08</v>
      </c>
      <c r="G191" s="155">
        <f t="shared" si="4"/>
        <v>1994</v>
      </c>
      <c r="H191" s="155"/>
      <c r="I191" s="155"/>
      <c r="J191" s="155"/>
      <c r="K191" s="155"/>
    </row>
    <row r="192" spans="2:11" ht="14.25">
      <c r="B192" s="155"/>
      <c r="C192" s="155"/>
      <c r="D192" s="155"/>
      <c r="E192" s="105">
        <v>34669</v>
      </c>
      <c r="F192" s="104">
        <v>7.87</v>
      </c>
      <c r="G192" s="155">
        <f t="shared" si="4"/>
        <v>1994</v>
      </c>
      <c r="H192" s="155"/>
      <c r="I192" s="155"/>
      <c r="J192" s="155"/>
      <c r="K192" s="155"/>
    </row>
    <row r="193" spans="2:11" ht="14.25">
      <c r="B193" s="155"/>
      <c r="C193" s="155"/>
      <c r="D193" s="155"/>
      <c r="E193" s="105">
        <v>34700</v>
      </c>
      <c r="F193" s="104">
        <v>7.85</v>
      </c>
      <c r="G193" s="155">
        <f t="shared" si="4"/>
        <v>1995</v>
      </c>
      <c r="H193" s="155"/>
      <c r="I193" s="155"/>
      <c r="J193" s="155"/>
      <c r="K193" s="155"/>
    </row>
    <row r="194" spans="2:11" ht="14.25">
      <c r="B194" s="155"/>
      <c r="C194" s="155"/>
      <c r="D194" s="155"/>
      <c r="E194" s="105">
        <v>34731</v>
      </c>
      <c r="F194" s="104">
        <v>7.61</v>
      </c>
      <c r="G194" s="155">
        <f t="shared" si="4"/>
        <v>1995</v>
      </c>
      <c r="H194" s="155"/>
      <c r="I194" s="155"/>
      <c r="J194" s="155"/>
      <c r="K194" s="155"/>
    </row>
    <row r="195" spans="2:11" ht="14.25">
      <c r="B195" s="155"/>
      <c r="C195" s="155"/>
      <c r="D195" s="155"/>
      <c r="E195" s="105">
        <v>34759</v>
      </c>
      <c r="F195" s="104">
        <v>7.45</v>
      </c>
      <c r="G195" s="155">
        <f t="shared" si="4"/>
        <v>1995</v>
      </c>
      <c r="H195" s="155"/>
      <c r="I195" s="155"/>
      <c r="J195" s="155"/>
      <c r="K195" s="155"/>
    </row>
    <row r="196" spans="2:11" ht="14.25">
      <c r="B196" s="155"/>
      <c r="C196" s="155"/>
      <c r="D196" s="155"/>
      <c r="E196" s="105">
        <v>34790</v>
      </c>
      <c r="F196" s="104">
        <v>7.36</v>
      </c>
      <c r="G196" s="155">
        <f t="shared" si="4"/>
        <v>1995</v>
      </c>
      <c r="H196" s="155"/>
      <c r="I196" s="155"/>
      <c r="J196" s="155"/>
      <c r="K196" s="155"/>
    </row>
    <row r="197" spans="2:11" ht="14.25">
      <c r="B197" s="155"/>
      <c r="C197" s="155"/>
      <c r="D197" s="155"/>
      <c r="E197" s="105">
        <v>34820</v>
      </c>
      <c r="F197" s="104">
        <v>6.95</v>
      </c>
      <c r="G197" s="155">
        <f t="shared" si="4"/>
        <v>1995</v>
      </c>
      <c r="H197" s="155"/>
      <c r="I197" s="155"/>
      <c r="J197" s="155"/>
      <c r="K197" s="155"/>
    </row>
    <row r="198" spans="2:11" ht="14.25">
      <c r="B198" s="155"/>
      <c r="C198" s="155"/>
      <c r="D198" s="155"/>
      <c r="E198" s="105">
        <v>34851</v>
      </c>
      <c r="F198" s="104">
        <v>6.57</v>
      </c>
      <c r="G198" s="155">
        <f t="shared" si="4"/>
        <v>1995</v>
      </c>
      <c r="H198" s="155"/>
      <c r="I198" s="155"/>
      <c r="J198" s="155"/>
      <c r="K198" s="155"/>
    </row>
    <row r="199" spans="2:11" ht="14.25">
      <c r="B199" s="155"/>
      <c r="C199" s="155"/>
      <c r="D199" s="155"/>
      <c r="E199" s="105">
        <v>34881</v>
      </c>
      <c r="F199" s="104">
        <v>6.72</v>
      </c>
      <c r="G199" s="155">
        <f t="shared" si="4"/>
        <v>1995</v>
      </c>
      <c r="H199" s="155"/>
      <c r="I199" s="155"/>
      <c r="J199" s="155"/>
      <c r="K199" s="155"/>
    </row>
    <row r="200" spans="2:11" ht="14.25">
      <c r="B200" s="155"/>
      <c r="C200" s="155"/>
      <c r="D200" s="155"/>
      <c r="E200" s="105">
        <v>34912</v>
      </c>
      <c r="F200" s="104">
        <v>6.86</v>
      </c>
      <c r="G200" s="155">
        <f t="shared" si="4"/>
        <v>1995</v>
      </c>
      <c r="H200" s="155"/>
      <c r="I200" s="155"/>
      <c r="J200" s="155"/>
      <c r="K200" s="155"/>
    </row>
    <row r="201" spans="2:11" ht="14.25">
      <c r="B201" s="155"/>
      <c r="C201" s="155"/>
      <c r="D201" s="155"/>
      <c r="E201" s="105">
        <v>34943</v>
      </c>
      <c r="F201" s="104">
        <v>6.55</v>
      </c>
      <c r="G201" s="155">
        <f t="shared" si="4"/>
        <v>1995</v>
      </c>
      <c r="H201" s="155"/>
      <c r="I201" s="155"/>
      <c r="J201" s="155"/>
      <c r="K201" s="155"/>
    </row>
    <row r="202" spans="2:11" ht="14.25">
      <c r="B202" s="155"/>
      <c r="C202" s="155"/>
      <c r="D202" s="155"/>
      <c r="E202" s="105">
        <v>34973</v>
      </c>
      <c r="F202" s="104">
        <v>6.37</v>
      </c>
      <c r="G202" s="155">
        <f t="shared" si="4"/>
        <v>1995</v>
      </c>
      <c r="H202" s="155"/>
      <c r="I202" s="155"/>
      <c r="J202" s="155"/>
      <c r="K202" s="155"/>
    </row>
    <row r="203" spans="2:11" ht="14.25">
      <c r="B203" s="155"/>
      <c r="C203" s="155"/>
      <c r="D203" s="155"/>
      <c r="E203" s="105">
        <v>35004</v>
      </c>
      <c r="F203" s="104">
        <v>6.26</v>
      </c>
      <c r="G203" s="155">
        <f t="shared" si="4"/>
        <v>1995</v>
      </c>
      <c r="H203" s="155"/>
      <c r="I203" s="155"/>
      <c r="J203" s="155"/>
      <c r="K203" s="155"/>
    </row>
    <row r="204" spans="2:11" ht="14.25">
      <c r="B204" s="155"/>
      <c r="C204" s="155"/>
      <c r="D204" s="155"/>
      <c r="E204" s="105">
        <v>35034</v>
      </c>
      <c r="F204" s="104">
        <v>6.06</v>
      </c>
      <c r="G204" s="155">
        <f t="shared" si="4"/>
        <v>1995</v>
      </c>
      <c r="H204" s="155"/>
      <c r="I204" s="155"/>
      <c r="J204" s="155"/>
      <c r="K204" s="155"/>
    </row>
    <row r="205" spans="2:11" ht="14.25">
      <c r="B205" s="155"/>
      <c r="C205" s="155"/>
      <c r="D205" s="155"/>
      <c r="E205" s="105">
        <v>35065</v>
      </c>
      <c r="F205" s="104">
        <v>6.05</v>
      </c>
      <c r="G205" s="155">
        <f aca="true" t="shared" si="5" ref="G205:G268">YEAR(E205)</f>
        <v>1996</v>
      </c>
      <c r="H205" s="155"/>
      <c r="I205" s="155"/>
      <c r="J205" s="155"/>
      <c r="K205" s="155"/>
    </row>
    <row r="206" spans="2:11" ht="14.25">
      <c r="B206" s="155"/>
      <c r="C206" s="155"/>
      <c r="D206" s="155"/>
      <c r="E206" s="105">
        <v>35096</v>
      </c>
      <c r="F206" s="104">
        <v>6.24</v>
      </c>
      <c r="G206" s="155">
        <f t="shared" si="5"/>
        <v>1996</v>
      </c>
      <c r="H206" s="155"/>
      <c r="I206" s="155"/>
      <c r="J206" s="155"/>
      <c r="K206" s="155"/>
    </row>
    <row r="207" spans="2:11" ht="14.25">
      <c r="B207" s="155"/>
      <c r="C207" s="155"/>
      <c r="D207" s="155"/>
      <c r="E207" s="105">
        <v>35125</v>
      </c>
      <c r="F207" s="104">
        <v>6.6</v>
      </c>
      <c r="G207" s="155">
        <f t="shared" si="5"/>
        <v>1996</v>
      </c>
      <c r="H207" s="155"/>
      <c r="I207" s="155"/>
      <c r="J207" s="155"/>
      <c r="K207" s="155"/>
    </row>
    <row r="208" spans="2:11" ht="14.25">
      <c r="B208" s="155"/>
      <c r="C208" s="155"/>
      <c r="D208" s="155"/>
      <c r="E208" s="105">
        <v>35156</v>
      </c>
      <c r="F208" s="104">
        <v>6.79</v>
      </c>
      <c r="G208" s="155">
        <f t="shared" si="5"/>
        <v>1996</v>
      </c>
      <c r="H208" s="155"/>
      <c r="I208" s="155"/>
      <c r="J208" s="155"/>
      <c r="K208" s="155"/>
    </row>
    <row r="209" spans="2:11" ht="14.25">
      <c r="B209" s="155"/>
      <c r="C209" s="155"/>
      <c r="D209" s="155"/>
      <c r="E209" s="105">
        <v>35186</v>
      </c>
      <c r="F209" s="104">
        <v>6.93</v>
      </c>
      <c r="G209" s="155">
        <f t="shared" si="5"/>
        <v>1996</v>
      </c>
      <c r="H209" s="155"/>
      <c r="I209" s="155"/>
      <c r="J209" s="155"/>
      <c r="K209" s="155"/>
    </row>
    <row r="210" spans="2:11" ht="14.25">
      <c r="B210" s="155"/>
      <c r="C210" s="155"/>
      <c r="D210" s="155"/>
      <c r="E210" s="105">
        <v>35217</v>
      </c>
      <c r="F210" s="104">
        <v>7.06</v>
      </c>
      <c r="G210" s="155">
        <f t="shared" si="5"/>
        <v>1996</v>
      </c>
      <c r="H210" s="155"/>
      <c r="I210" s="155"/>
      <c r="J210" s="155"/>
      <c r="K210" s="155"/>
    </row>
    <row r="211" spans="2:11" ht="14.25">
      <c r="B211" s="155"/>
      <c r="C211" s="155"/>
      <c r="D211" s="155"/>
      <c r="E211" s="105">
        <v>35247</v>
      </c>
      <c r="F211" s="104">
        <v>7.03</v>
      </c>
      <c r="G211" s="155">
        <f t="shared" si="5"/>
        <v>1996</v>
      </c>
      <c r="H211" s="155"/>
      <c r="I211" s="155"/>
      <c r="J211" s="155"/>
      <c r="K211" s="155"/>
    </row>
    <row r="212" spans="2:11" ht="14.25">
      <c r="B212" s="155"/>
      <c r="C212" s="155"/>
      <c r="D212" s="155"/>
      <c r="E212" s="105">
        <v>35278</v>
      </c>
      <c r="F212" s="104">
        <v>6.84</v>
      </c>
      <c r="G212" s="155">
        <f t="shared" si="5"/>
        <v>1996</v>
      </c>
      <c r="H212" s="155"/>
      <c r="I212" s="155"/>
      <c r="J212" s="155"/>
      <c r="K212" s="155"/>
    </row>
    <row r="213" spans="2:11" ht="14.25">
      <c r="B213" s="155"/>
      <c r="C213" s="155"/>
      <c r="D213" s="155"/>
      <c r="E213" s="105">
        <v>35309</v>
      </c>
      <c r="F213" s="104">
        <v>7.03</v>
      </c>
      <c r="G213" s="155">
        <f t="shared" si="5"/>
        <v>1996</v>
      </c>
      <c r="H213" s="155"/>
      <c r="I213" s="155"/>
      <c r="J213" s="155"/>
      <c r="K213" s="155"/>
    </row>
    <row r="214" spans="2:11" ht="14.25">
      <c r="B214" s="155"/>
      <c r="C214" s="155"/>
      <c r="D214" s="155"/>
      <c r="E214" s="105">
        <v>35339</v>
      </c>
      <c r="F214" s="104">
        <v>6.81</v>
      </c>
      <c r="G214" s="155">
        <f t="shared" si="5"/>
        <v>1996</v>
      </c>
      <c r="H214" s="155"/>
      <c r="I214" s="155"/>
      <c r="J214" s="155"/>
      <c r="K214" s="155"/>
    </row>
    <row r="215" spans="2:11" ht="14.25">
      <c r="B215" s="155"/>
      <c r="C215" s="155"/>
      <c r="D215" s="155"/>
      <c r="E215" s="105">
        <v>35370</v>
      </c>
      <c r="F215" s="104">
        <v>6.48</v>
      </c>
      <c r="G215" s="155">
        <f t="shared" si="5"/>
        <v>1996</v>
      </c>
      <c r="H215" s="155"/>
      <c r="I215" s="155"/>
      <c r="J215" s="155"/>
      <c r="K215" s="155"/>
    </row>
    <row r="216" spans="2:11" ht="14.25">
      <c r="B216" s="155"/>
      <c r="C216" s="155"/>
      <c r="D216" s="155"/>
      <c r="E216" s="105">
        <v>35400</v>
      </c>
      <c r="F216" s="104">
        <v>6.55</v>
      </c>
      <c r="G216" s="155">
        <f t="shared" si="5"/>
        <v>1996</v>
      </c>
      <c r="H216" s="155"/>
      <c r="I216" s="155"/>
      <c r="J216" s="155"/>
      <c r="K216" s="155"/>
    </row>
    <row r="217" spans="2:11" ht="14.25">
      <c r="B217" s="155"/>
      <c r="C217" s="155"/>
      <c r="D217" s="155"/>
      <c r="E217" s="105">
        <v>35431</v>
      </c>
      <c r="F217" s="104">
        <v>6.83</v>
      </c>
      <c r="G217" s="155">
        <f t="shared" si="5"/>
        <v>1997</v>
      </c>
      <c r="H217" s="155"/>
      <c r="I217" s="155"/>
      <c r="J217" s="155"/>
      <c r="K217" s="155"/>
    </row>
    <row r="218" spans="2:11" ht="14.25">
      <c r="B218" s="155"/>
      <c r="C218" s="155"/>
      <c r="D218" s="155"/>
      <c r="E218" s="105">
        <v>35462</v>
      </c>
      <c r="F218" s="104">
        <v>6.69</v>
      </c>
      <c r="G218" s="155">
        <f t="shared" si="5"/>
        <v>1997</v>
      </c>
      <c r="H218" s="155"/>
      <c r="I218" s="155"/>
      <c r="J218" s="155"/>
      <c r="K218" s="155"/>
    </row>
    <row r="219" spans="2:11" ht="14.25">
      <c r="B219" s="155"/>
      <c r="C219" s="155"/>
      <c r="D219" s="155"/>
      <c r="E219" s="105">
        <v>35490</v>
      </c>
      <c r="F219" s="104">
        <v>6.93</v>
      </c>
      <c r="G219" s="155">
        <f t="shared" si="5"/>
        <v>1997</v>
      </c>
      <c r="H219" s="155"/>
      <c r="I219" s="155"/>
      <c r="J219" s="155"/>
      <c r="K219" s="155"/>
    </row>
    <row r="220" spans="2:11" ht="14.25">
      <c r="B220" s="155"/>
      <c r="C220" s="155"/>
      <c r="D220" s="155"/>
      <c r="E220" s="105">
        <v>35521</v>
      </c>
      <c r="F220" s="104">
        <v>7.09</v>
      </c>
      <c r="G220" s="155">
        <f t="shared" si="5"/>
        <v>1997</v>
      </c>
      <c r="H220" s="155"/>
      <c r="I220" s="155"/>
      <c r="J220" s="155"/>
      <c r="K220" s="155"/>
    </row>
    <row r="221" spans="2:11" ht="14.25">
      <c r="B221" s="155"/>
      <c r="C221" s="155"/>
      <c r="D221" s="155"/>
      <c r="E221" s="105">
        <v>35551</v>
      </c>
      <c r="F221" s="104">
        <v>6.94</v>
      </c>
      <c r="G221" s="155">
        <f t="shared" si="5"/>
        <v>1997</v>
      </c>
      <c r="H221" s="155"/>
      <c r="I221" s="155"/>
      <c r="J221" s="155"/>
      <c r="K221" s="155"/>
    </row>
    <row r="222" spans="2:11" ht="14.25">
      <c r="B222" s="155"/>
      <c r="C222" s="155"/>
      <c r="D222" s="155"/>
      <c r="E222" s="105">
        <v>35582</v>
      </c>
      <c r="F222" s="104">
        <v>6.77</v>
      </c>
      <c r="G222" s="155">
        <f t="shared" si="5"/>
        <v>1997</v>
      </c>
      <c r="H222" s="155"/>
      <c r="I222" s="155"/>
      <c r="J222" s="155"/>
      <c r="K222" s="155"/>
    </row>
    <row r="223" spans="2:11" ht="14.25">
      <c r="B223" s="155"/>
      <c r="C223" s="155"/>
      <c r="D223" s="155"/>
      <c r="E223" s="105">
        <v>35612</v>
      </c>
      <c r="F223" s="104">
        <v>6.51</v>
      </c>
      <c r="G223" s="155">
        <f t="shared" si="5"/>
        <v>1997</v>
      </c>
      <c r="H223" s="155"/>
      <c r="I223" s="155"/>
      <c r="J223" s="155"/>
      <c r="K223" s="155"/>
    </row>
    <row r="224" spans="2:11" ht="14.25">
      <c r="B224" s="155"/>
      <c r="C224" s="155"/>
      <c r="D224" s="155"/>
      <c r="E224" s="105">
        <v>35643</v>
      </c>
      <c r="F224" s="104">
        <v>6.58</v>
      </c>
      <c r="G224" s="155">
        <f t="shared" si="5"/>
        <v>1997</v>
      </c>
      <c r="H224" s="155"/>
      <c r="I224" s="155"/>
      <c r="J224" s="155"/>
      <c r="K224" s="155"/>
    </row>
    <row r="225" spans="2:11" ht="14.25">
      <c r="B225" s="155"/>
      <c r="C225" s="155"/>
      <c r="D225" s="155"/>
      <c r="E225" s="105">
        <v>35674</v>
      </c>
      <c r="F225" s="104">
        <v>6.5</v>
      </c>
      <c r="G225" s="155">
        <f t="shared" si="5"/>
        <v>1997</v>
      </c>
      <c r="H225" s="155"/>
      <c r="I225" s="155"/>
      <c r="J225" s="155"/>
      <c r="K225" s="155"/>
    </row>
    <row r="226" spans="2:11" ht="14.25">
      <c r="B226" s="155"/>
      <c r="C226" s="155"/>
      <c r="D226" s="155"/>
      <c r="E226" s="105">
        <v>35704</v>
      </c>
      <c r="F226" s="104">
        <v>6.33</v>
      </c>
      <c r="G226" s="155">
        <f t="shared" si="5"/>
        <v>1997</v>
      </c>
      <c r="H226" s="155"/>
      <c r="I226" s="155"/>
      <c r="J226" s="155"/>
      <c r="K226" s="155"/>
    </row>
    <row r="227" spans="2:11" ht="14.25">
      <c r="B227" s="155"/>
      <c r="C227" s="155"/>
      <c r="D227" s="155"/>
      <c r="E227" s="105">
        <v>35735</v>
      </c>
      <c r="F227" s="104">
        <v>6.11</v>
      </c>
      <c r="G227" s="155">
        <f t="shared" si="5"/>
        <v>1997</v>
      </c>
      <c r="H227" s="155"/>
      <c r="I227" s="155"/>
      <c r="J227" s="155"/>
      <c r="K227" s="155"/>
    </row>
    <row r="228" spans="2:11" ht="14.25">
      <c r="B228" s="155"/>
      <c r="C228" s="155"/>
      <c r="D228" s="155"/>
      <c r="E228" s="105">
        <v>35765</v>
      </c>
      <c r="F228" s="104">
        <v>5.99</v>
      </c>
      <c r="G228" s="155">
        <f t="shared" si="5"/>
        <v>1997</v>
      </c>
      <c r="H228" s="155"/>
      <c r="I228" s="155"/>
      <c r="J228" s="155"/>
      <c r="K228" s="155"/>
    </row>
    <row r="229" spans="2:11" ht="14.25">
      <c r="B229" s="155"/>
      <c r="C229" s="155"/>
      <c r="D229" s="155"/>
      <c r="E229" s="105">
        <v>35796</v>
      </c>
      <c r="F229" s="104">
        <v>5.81</v>
      </c>
      <c r="G229" s="155">
        <f t="shared" si="5"/>
        <v>1998</v>
      </c>
      <c r="H229" s="155"/>
      <c r="I229" s="155"/>
      <c r="J229" s="155"/>
      <c r="K229" s="155"/>
    </row>
    <row r="230" spans="2:11" ht="14.25">
      <c r="B230" s="155"/>
      <c r="C230" s="155"/>
      <c r="D230" s="155"/>
      <c r="E230" s="105">
        <v>35827</v>
      </c>
      <c r="F230" s="104">
        <v>5.89</v>
      </c>
      <c r="G230" s="155">
        <f t="shared" si="5"/>
        <v>1998</v>
      </c>
      <c r="H230" s="155"/>
      <c r="I230" s="155"/>
      <c r="J230" s="155"/>
      <c r="K230" s="155"/>
    </row>
    <row r="231" spans="2:11" ht="14.25">
      <c r="B231" s="155"/>
      <c r="C231" s="155"/>
      <c r="D231" s="155"/>
      <c r="E231" s="105">
        <v>35855</v>
      </c>
      <c r="F231" s="104">
        <v>5.95</v>
      </c>
      <c r="G231" s="155">
        <f t="shared" si="5"/>
        <v>1998</v>
      </c>
      <c r="H231" s="155"/>
      <c r="I231" s="155"/>
      <c r="J231" s="155"/>
      <c r="K231" s="155"/>
    </row>
    <row r="232" spans="2:11" ht="14.25">
      <c r="B232" s="155"/>
      <c r="C232" s="155"/>
      <c r="D232" s="155"/>
      <c r="E232" s="105">
        <v>35886</v>
      </c>
      <c r="F232" s="104">
        <v>5.92</v>
      </c>
      <c r="G232" s="155">
        <f t="shared" si="5"/>
        <v>1998</v>
      </c>
      <c r="H232" s="155"/>
      <c r="I232" s="155"/>
      <c r="J232" s="155"/>
      <c r="K232" s="155"/>
    </row>
    <row r="233" spans="2:11" ht="14.25">
      <c r="B233" s="155"/>
      <c r="C233" s="155"/>
      <c r="D233" s="155"/>
      <c r="E233" s="105">
        <v>35916</v>
      </c>
      <c r="F233" s="104">
        <v>5.93</v>
      </c>
      <c r="G233" s="155">
        <f t="shared" si="5"/>
        <v>1998</v>
      </c>
      <c r="H233" s="155"/>
      <c r="I233" s="155"/>
      <c r="J233" s="155"/>
      <c r="K233" s="155"/>
    </row>
    <row r="234" spans="2:11" ht="14.25">
      <c r="B234" s="155"/>
      <c r="C234" s="155"/>
      <c r="D234" s="155"/>
      <c r="E234" s="105">
        <v>35947</v>
      </c>
      <c r="F234" s="104">
        <v>5.7</v>
      </c>
      <c r="G234" s="155">
        <f t="shared" si="5"/>
        <v>1998</v>
      </c>
      <c r="H234" s="155"/>
      <c r="I234" s="155"/>
      <c r="J234" s="155"/>
      <c r="K234" s="155"/>
    </row>
    <row r="235" spans="2:11" ht="14.25">
      <c r="B235" s="155"/>
      <c r="C235" s="155"/>
      <c r="D235" s="155"/>
      <c r="E235" s="105">
        <v>35977</v>
      </c>
      <c r="F235" s="104">
        <v>5.68</v>
      </c>
      <c r="G235" s="155">
        <f t="shared" si="5"/>
        <v>1998</v>
      </c>
      <c r="H235" s="155"/>
      <c r="I235" s="155"/>
      <c r="J235" s="155"/>
      <c r="K235" s="155"/>
    </row>
    <row r="236" spans="2:11" ht="14.25">
      <c r="B236" s="155"/>
      <c r="C236" s="155"/>
      <c r="D236" s="155"/>
      <c r="E236" s="105">
        <v>36008</v>
      </c>
      <c r="F236" s="104">
        <v>5.54</v>
      </c>
      <c r="G236" s="155">
        <f t="shared" si="5"/>
        <v>1998</v>
      </c>
      <c r="H236" s="155"/>
      <c r="I236" s="155"/>
      <c r="J236" s="155"/>
      <c r="K236" s="155"/>
    </row>
    <row r="237" spans="2:11" ht="14.25">
      <c r="B237" s="155"/>
      <c r="C237" s="155"/>
      <c r="D237" s="155"/>
      <c r="E237" s="105">
        <v>36039</v>
      </c>
      <c r="F237" s="104">
        <v>5.2</v>
      </c>
      <c r="G237" s="155">
        <f t="shared" si="5"/>
        <v>1998</v>
      </c>
      <c r="H237" s="155"/>
      <c r="I237" s="155"/>
      <c r="J237" s="155"/>
      <c r="K237" s="155"/>
    </row>
    <row r="238" spans="2:11" ht="14.25">
      <c r="B238" s="155"/>
      <c r="C238" s="155"/>
      <c r="D238" s="155"/>
      <c r="E238" s="105">
        <v>36069</v>
      </c>
      <c r="F238" s="104">
        <v>5.01</v>
      </c>
      <c r="G238" s="155">
        <f t="shared" si="5"/>
        <v>1998</v>
      </c>
      <c r="H238" s="155"/>
      <c r="I238" s="155"/>
      <c r="J238" s="155"/>
      <c r="K238" s="155"/>
    </row>
    <row r="239" spans="2:11" ht="14.25">
      <c r="B239" s="155"/>
      <c r="C239" s="155"/>
      <c r="D239" s="155"/>
      <c r="E239" s="105">
        <v>36100</v>
      </c>
      <c r="F239" s="104">
        <v>5.25</v>
      </c>
      <c r="G239" s="155">
        <f t="shared" si="5"/>
        <v>1998</v>
      </c>
      <c r="H239" s="155"/>
      <c r="I239" s="155"/>
      <c r="J239" s="155"/>
      <c r="K239" s="155"/>
    </row>
    <row r="240" spans="2:11" ht="14.25">
      <c r="B240" s="155"/>
      <c r="C240" s="155"/>
      <c r="D240" s="155"/>
      <c r="E240" s="105">
        <v>36130</v>
      </c>
      <c r="F240" s="104">
        <v>5.06</v>
      </c>
      <c r="G240" s="155">
        <f t="shared" si="5"/>
        <v>1998</v>
      </c>
      <c r="H240" s="155"/>
      <c r="I240" s="155"/>
      <c r="J240" s="155"/>
      <c r="K240" s="155"/>
    </row>
    <row r="241" spans="2:11" ht="14.25">
      <c r="B241" s="155"/>
      <c r="C241" s="155"/>
      <c r="D241" s="155"/>
      <c r="E241" s="105">
        <v>36161</v>
      </c>
      <c r="F241" s="104">
        <v>5.16</v>
      </c>
      <c r="G241" s="155">
        <f t="shared" si="5"/>
        <v>1999</v>
      </c>
      <c r="H241" s="155"/>
      <c r="I241" s="155"/>
      <c r="J241" s="155"/>
      <c r="K241" s="155"/>
    </row>
    <row r="242" spans="2:11" ht="14.25">
      <c r="B242" s="155"/>
      <c r="C242" s="155"/>
      <c r="D242" s="155"/>
      <c r="E242" s="105">
        <v>36192</v>
      </c>
      <c r="F242" s="104">
        <v>5.37</v>
      </c>
      <c r="G242" s="155">
        <f t="shared" si="5"/>
        <v>1999</v>
      </c>
      <c r="H242" s="155"/>
      <c r="I242" s="155"/>
      <c r="J242" s="155"/>
      <c r="K242" s="155"/>
    </row>
    <row r="243" spans="2:11" ht="14.25">
      <c r="B243" s="155"/>
      <c r="C243" s="155"/>
      <c r="D243" s="155"/>
      <c r="E243" s="105">
        <v>36220</v>
      </c>
      <c r="F243" s="104">
        <v>5.58</v>
      </c>
      <c r="G243" s="155">
        <f t="shared" si="5"/>
        <v>1999</v>
      </c>
      <c r="H243" s="155"/>
      <c r="I243" s="155"/>
      <c r="J243" s="155"/>
      <c r="K243" s="155"/>
    </row>
    <row r="244" spans="2:11" ht="14.25">
      <c r="B244" s="155"/>
      <c r="C244" s="155"/>
      <c r="D244" s="155"/>
      <c r="E244" s="105">
        <v>36251</v>
      </c>
      <c r="F244" s="104">
        <v>5.55</v>
      </c>
      <c r="G244" s="155">
        <f t="shared" si="5"/>
        <v>1999</v>
      </c>
      <c r="H244" s="155"/>
      <c r="I244" s="155"/>
      <c r="J244" s="155"/>
      <c r="K244" s="155"/>
    </row>
    <row r="245" spans="2:11" ht="14.25">
      <c r="B245" s="155"/>
      <c r="C245" s="155"/>
      <c r="D245" s="155"/>
      <c r="E245" s="105">
        <v>36281</v>
      </c>
      <c r="F245" s="104">
        <v>5.81</v>
      </c>
      <c r="G245" s="155">
        <f t="shared" si="5"/>
        <v>1999</v>
      </c>
      <c r="H245" s="155"/>
      <c r="I245" s="155"/>
      <c r="J245" s="155"/>
      <c r="K245" s="155"/>
    </row>
    <row r="246" spans="2:11" ht="14.25">
      <c r="B246" s="155"/>
      <c r="C246" s="155"/>
      <c r="D246" s="155"/>
      <c r="E246" s="105">
        <v>36312</v>
      </c>
      <c r="F246" s="104">
        <v>6.04</v>
      </c>
      <c r="G246" s="155">
        <f t="shared" si="5"/>
        <v>1999</v>
      </c>
      <c r="H246" s="155"/>
      <c r="I246" s="155"/>
      <c r="J246" s="155"/>
      <c r="K246" s="155"/>
    </row>
    <row r="247" spans="2:11" ht="14.25">
      <c r="B247" s="155"/>
      <c r="C247" s="155"/>
      <c r="D247" s="155"/>
      <c r="E247" s="105">
        <v>36342</v>
      </c>
      <c r="F247" s="104">
        <v>5.98</v>
      </c>
      <c r="G247" s="155">
        <f t="shared" si="5"/>
        <v>1999</v>
      </c>
      <c r="H247" s="155"/>
      <c r="I247" s="155"/>
      <c r="J247" s="155"/>
      <c r="K247" s="155"/>
    </row>
    <row r="248" spans="2:11" ht="14.25">
      <c r="B248" s="155"/>
      <c r="C248" s="155"/>
      <c r="D248" s="155"/>
      <c r="E248" s="105">
        <v>36373</v>
      </c>
      <c r="F248" s="104">
        <v>6.07</v>
      </c>
      <c r="G248" s="155">
        <f t="shared" si="5"/>
        <v>1999</v>
      </c>
      <c r="H248" s="155"/>
      <c r="I248" s="155"/>
      <c r="J248" s="155"/>
      <c r="K248" s="155"/>
    </row>
    <row r="249" spans="2:11" ht="14.25">
      <c r="B249" s="155"/>
      <c r="C249" s="155"/>
      <c r="D249" s="155"/>
      <c r="E249" s="105">
        <v>36404</v>
      </c>
      <c r="F249" s="104">
        <v>6.07</v>
      </c>
      <c r="G249" s="155">
        <f t="shared" si="5"/>
        <v>1999</v>
      </c>
      <c r="H249" s="155"/>
      <c r="I249" s="155"/>
      <c r="J249" s="155"/>
      <c r="K249" s="155"/>
    </row>
    <row r="250" spans="2:11" ht="14.25">
      <c r="B250" s="155"/>
      <c r="C250" s="155"/>
      <c r="D250" s="155"/>
      <c r="E250" s="105">
        <v>36434</v>
      </c>
      <c r="F250" s="104">
        <v>6.26</v>
      </c>
      <c r="G250" s="155">
        <f t="shared" si="5"/>
        <v>1999</v>
      </c>
      <c r="H250" s="155"/>
      <c r="I250" s="155"/>
      <c r="J250" s="155"/>
      <c r="K250" s="155"/>
    </row>
    <row r="251" spans="2:11" ht="14.25">
      <c r="B251" s="155"/>
      <c r="C251" s="155"/>
      <c r="D251" s="155"/>
      <c r="E251" s="105">
        <v>36465</v>
      </c>
      <c r="F251" s="104">
        <v>6.15</v>
      </c>
      <c r="G251" s="155">
        <f t="shared" si="5"/>
        <v>1999</v>
      </c>
      <c r="H251" s="155"/>
      <c r="I251" s="155"/>
      <c r="J251" s="155"/>
      <c r="K251" s="155"/>
    </row>
    <row r="252" spans="2:11" ht="14.25">
      <c r="B252" s="155"/>
      <c r="C252" s="155"/>
      <c r="D252" s="155"/>
      <c r="E252" s="105">
        <v>36495</v>
      </c>
      <c r="F252" s="104">
        <v>6.35</v>
      </c>
      <c r="G252" s="155">
        <f t="shared" si="5"/>
        <v>1999</v>
      </c>
      <c r="H252" s="155"/>
      <c r="I252" s="155"/>
      <c r="J252" s="155"/>
      <c r="K252" s="155"/>
    </row>
    <row r="253" spans="2:11" ht="14.25">
      <c r="B253" s="155"/>
      <c r="C253" s="155"/>
      <c r="D253" s="155"/>
      <c r="E253" s="105">
        <v>36526</v>
      </c>
      <c r="F253" s="104">
        <v>6.63</v>
      </c>
      <c r="G253" s="155">
        <f t="shared" si="5"/>
        <v>2000</v>
      </c>
      <c r="H253" s="155"/>
      <c r="I253" s="155"/>
      <c r="J253" s="155"/>
      <c r="K253" s="155"/>
    </row>
    <row r="254" spans="2:11" ht="14.25">
      <c r="B254" s="155"/>
      <c r="C254" s="155"/>
      <c r="D254" s="155"/>
      <c r="E254" s="105">
        <v>36557</v>
      </c>
      <c r="F254" s="104">
        <v>6.23</v>
      </c>
      <c r="G254" s="155">
        <f t="shared" si="5"/>
        <v>2000</v>
      </c>
      <c r="H254" s="155"/>
      <c r="I254" s="155"/>
      <c r="J254" s="155"/>
      <c r="K254" s="155"/>
    </row>
    <row r="255" spans="2:11" ht="14.25">
      <c r="B255" s="155"/>
      <c r="C255" s="155"/>
      <c r="D255" s="155"/>
      <c r="E255" s="105">
        <v>36586</v>
      </c>
      <c r="F255" s="104">
        <v>6.05</v>
      </c>
      <c r="G255" s="155">
        <f t="shared" si="5"/>
        <v>2000</v>
      </c>
      <c r="H255" s="155"/>
      <c r="I255" s="155"/>
      <c r="J255" s="155"/>
      <c r="K255" s="155"/>
    </row>
    <row r="256" spans="2:11" ht="14.25">
      <c r="B256" s="155"/>
      <c r="C256" s="155"/>
      <c r="D256" s="155"/>
      <c r="E256" s="105">
        <v>36617</v>
      </c>
      <c r="F256" s="104">
        <v>5.85</v>
      </c>
      <c r="G256" s="155">
        <f t="shared" si="5"/>
        <v>2000</v>
      </c>
      <c r="H256" s="155"/>
      <c r="I256" s="155"/>
      <c r="J256" s="155"/>
      <c r="K256" s="155"/>
    </row>
    <row r="257" spans="2:11" ht="14.25">
      <c r="B257" s="155"/>
      <c r="C257" s="155"/>
      <c r="D257" s="155"/>
      <c r="E257" s="105">
        <v>36647</v>
      </c>
      <c r="F257" s="104">
        <v>6.15</v>
      </c>
      <c r="G257" s="155">
        <f t="shared" si="5"/>
        <v>2000</v>
      </c>
      <c r="H257" s="155"/>
      <c r="I257" s="155"/>
      <c r="J257" s="155"/>
      <c r="K257" s="155"/>
    </row>
    <row r="258" spans="2:11" ht="14.25">
      <c r="B258" s="155"/>
      <c r="C258" s="155"/>
      <c r="D258" s="155"/>
      <c r="E258" s="105">
        <v>36678</v>
      </c>
      <c r="F258" s="104">
        <v>5.93</v>
      </c>
      <c r="G258" s="155">
        <f t="shared" si="5"/>
        <v>2000</v>
      </c>
      <c r="H258" s="155"/>
      <c r="I258" s="155"/>
      <c r="J258" s="155"/>
      <c r="K258" s="155"/>
    </row>
    <row r="259" spans="2:11" ht="14.25">
      <c r="B259" s="155"/>
      <c r="C259" s="155"/>
      <c r="D259" s="155"/>
      <c r="E259" s="105">
        <v>36708</v>
      </c>
      <c r="F259" s="104">
        <v>5.85</v>
      </c>
      <c r="G259" s="155">
        <f t="shared" si="5"/>
        <v>2000</v>
      </c>
      <c r="H259" s="155"/>
      <c r="I259" s="155"/>
      <c r="J259" s="155"/>
      <c r="K259" s="155"/>
    </row>
    <row r="260" spans="2:11" ht="14.25">
      <c r="B260" s="155"/>
      <c r="C260" s="155"/>
      <c r="D260" s="155"/>
      <c r="E260" s="105">
        <v>36739</v>
      </c>
      <c r="F260" s="104">
        <v>5.72</v>
      </c>
      <c r="G260" s="155">
        <f t="shared" si="5"/>
        <v>2000</v>
      </c>
      <c r="H260" s="155"/>
      <c r="I260" s="155"/>
      <c r="J260" s="155"/>
      <c r="K260" s="155"/>
    </row>
    <row r="261" spans="2:11" ht="14.25">
      <c r="B261" s="155"/>
      <c r="C261" s="155"/>
      <c r="D261" s="155"/>
      <c r="E261" s="105">
        <v>36770</v>
      </c>
      <c r="F261" s="104">
        <v>5.83</v>
      </c>
      <c r="G261" s="155">
        <f t="shared" si="5"/>
        <v>2000</v>
      </c>
      <c r="H261" s="155"/>
      <c r="I261" s="155"/>
      <c r="J261" s="155"/>
      <c r="K261" s="155"/>
    </row>
    <row r="262" spans="2:11" ht="14.25">
      <c r="B262" s="155"/>
      <c r="C262" s="155"/>
      <c r="D262" s="155"/>
      <c r="E262" s="105">
        <v>36800</v>
      </c>
      <c r="F262" s="104">
        <v>5.8</v>
      </c>
      <c r="G262" s="155">
        <f t="shared" si="5"/>
        <v>2000</v>
      </c>
      <c r="H262" s="155"/>
      <c r="I262" s="155"/>
      <c r="J262" s="155"/>
      <c r="K262" s="155"/>
    </row>
    <row r="263" spans="2:11" ht="14.25">
      <c r="B263" s="155"/>
      <c r="C263" s="155"/>
      <c r="D263" s="155"/>
      <c r="E263" s="105">
        <v>36831</v>
      </c>
      <c r="F263" s="104">
        <v>5.78</v>
      </c>
      <c r="G263" s="155">
        <f t="shared" si="5"/>
        <v>2000</v>
      </c>
      <c r="H263" s="155"/>
      <c r="I263" s="155"/>
      <c r="J263" s="155"/>
      <c r="K263" s="155"/>
    </row>
    <row r="264" spans="2:11" ht="14.25">
      <c r="B264" s="155"/>
      <c r="C264" s="155"/>
      <c r="D264" s="155"/>
      <c r="E264" s="105">
        <v>36861</v>
      </c>
      <c r="F264" s="104">
        <v>5.49</v>
      </c>
      <c r="G264" s="155">
        <f t="shared" si="5"/>
        <v>2000</v>
      </c>
      <c r="H264" s="155"/>
      <c r="I264" s="155"/>
      <c r="J264" s="155"/>
      <c r="K264" s="155"/>
    </row>
    <row r="265" spans="2:11" ht="14.25">
      <c r="B265" s="155"/>
      <c r="C265" s="155"/>
      <c r="D265" s="155"/>
      <c r="E265" s="105">
        <v>36892</v>
      </c>
      <c r="F265" s="104">
        <v>5.54</v>
      </c>
      <c r="G265" s="155">
        <f t="shared" si="5"/>
        <v>2001</v>
      </c>
      <c r="H265" s="155"/>
      <c r="I265" s="155"/>
      <c r="J265" s="155"/>
      <c r="K265" s="155"/>
    </row>
    <row r="266" spans="2:11" ht="14.25">
      <c r="B266" s="155"/>
      <c r="C266" s="155"/>
      <c r="D266" s="155"/>
      <c r="E266" s="105">
        <v>36923</v>
      </c>
      <c r="F266" s="104">
        <v>5.45</v>
      </c>
      <c r="G266" s="155">
        <f t="shared" si="5"/>
        <v>2001</v>
      </c>
      <c r="H266" s="155"/>
      <c r="I266" s="155"/>
      <c r="J266" s="155"/>
      <c r="K266" s="155"/>
    </row>
    <row r="267" spans="2:11" ht="14.25">
      <c r="B267" s="155"/>
      <c r="C267" s="155"/>
      <c r="D267" s="155"/>
      <c r="E267" s="105">
        <v>36951</v>
      </c>
      <c r="F267" s="104">
        <v>5.34</v>
      </c>
      <c r="G267" s="155">
        <f t="shared" si="5"/>
        <v>2001</v>
      </c>
      <c r="H267" s="155"/>
      <c r="I267" s="155"/>
      <c r="J267" s="155"/>
      <c r="K267" s="155"/>
    </row>
    <row r="268" spans="2:11" ht="14.25">
      <c r="B268" s="155"/>
      <c r="C268" s="155"/>
      <c r="D268" s="155"/>
      <c r="E268" s="105">
        <v>36982</v>
      </c>
      <c r="F268" s="104">
        <v>5.65</v>
      </c>
      <c r="G268" s="155">
        <f t="shared" si="5"/>
        <v>2001</v>
      </c>
      <c r="H268" s="155"/>
      <c r="I268" s="155"/>
      <c r="J268" s="155"/>
      <c r="K268" s="155"/>
    </row>
    <row r="269" spans="2:11" ht="14.25">
      <c r="B269" s="155"/>
      <c r="C269" s="155"/>
      <c r="D269" s="155"/>
      <c r="E269" s="105">
        <v>37012</v>
      </c>
      <c r="F269" s="104">
        <v>5.78</v>
      </c>
      <c r="G269" s="155">
        <f aca="true" t="shared" si="6" ref="G269:G320">YEAR(E269)</f>
        <v>2001</v>
      </c>
      <c r="H269" s="155"/>
      <c r="I269" s="155"/>
      <c r="J269" s="155"/>
      <c r="K269" s="155"/>
    </row>
    <row r="270" spans="2:11" ht="14.25">
      <c r="B270" s="155"/>
      <c r="C270" s="155"/>
      <c r="D270" s="155"/>
      <c r="E270" s="105">
        <v>37043</v>
      </c>
      <c r="F270" s="104">
        <v>5.67</v>
      </c>
      <c r="G270" s="155">
        <f t="shared" si="6"/>
        <v>2001</v>
      </c>
      <c r="H270" s="155"/>
      <c r="I270" s="155"/>
      <c r="J270" s="155"/>
      <c r="K270" s="155"/>
    </row>
    <row r="271" spans="2:11" ht="14.25">
      <c r="B271" s="155"/>
      <c r="C271" s="155"/>
      <c r="D271" s="155"/>
      <c r="E271" s="105">
        <v>37073</v>
      </c>
      <c r="F271" s="104">
        <v>5.61</v>
      </c>
      <c r="G271" s="155">
        <f t="shared" si="6"/>
        <v>2001</v>
      </c>
      <c r="H271" s="155"/>
      <c r="I271" s="155"/>
      <c r="J271" s="155"/>
      <c r="K271" s="155"/>
    </row>
    <row r="272" spans="2:11" ht="14.25">
      <c r="B272" s="155"/>
      <c r="C272" s="155"/>
      <c r="D272" s="155"/>
      <c r="E272" s="105">
        <v>37104</v>
      </c>
      <c r="F272" s="104">
        <v>5.48</v>
      </c>
      <c r="G272" s="155">
        <f t="shared" si="6"/>
        <v>2001</v>
      </c>
      <c r="H272" s="155"/>
      <c r="I272" s="155"/>
      <c r="J272" s="155"/>
      <c r="K272" s="155"/>
    </row>
    <row r="273" spans="2:11" ht="14.25">
      <c r="B273" s="155"/>
      <c r="C273" s="155"/>
      <c r="D273" s="155"/>
      <c r="E273" s="105">
        <v>37135</v>
      </c>
      <c r="F273" s="104">
        <v>5.48</v>
      </c>
      <c r="G273" s="155">
        <f t="shared" si="6"/>
        <v>2001</v>
      </c>
      <c r="H273" s="155"/>
      <c r="I273" s="155"/>
      <c r="J273" s="155"/>
      <c r="K273" s="155"/>
    </row>
    <row r="274" spans="2:11" ht="14.25">
      <c r="B274" s="155"/>
      <c r="C274" s="155"/>
      <c r="D274" s="155"/>
      <c r="E274" s="105">
        <v>37165</v>
      </c>
      <c r="F274" s="104">
        <v>5.32</v>
      </c>
      <c r="G274" s="155">
        <f t="shared" si="6"/>
        <v>2001</v>
      </c>
      <c r="H274" s="155"/>
      <c r="I274" s="155"/>
      <c r="J274" s="155"/>
      <c r="K274" s="155"/>
    </row>
    <row r="275" spans="2:11" ht="14.25">
      <c r="B275" s="155"/>
      <c r="C275" s="155"/>
      <c r="D275" s="155"/>
      <c r="E275" s="105">
        <v>37196</v>
      </c>
      <c r="F275" s="104">
        <v>5.12</v>
      </c>
      <c r="G275" s="155">
        <f t="shared" si="6"/>
        <v>2001</v>
      </c>
      <c r="H275" s="155"/>
      <c r="I275" s="155"/>
      <c r="J275" s="155"/>
      <c r="K275" s="155"/>
    </row>
    <row r="276" spans="2:11" ht="14.25">
      <c r="B276" s="155"/>
      <c r="C276" s="155"/>
      <c r="D276" s="155"/>
      <c r="E276" s="105">
        <v>37226</v>
      </c>
      <c r="F276" s="104">
        <v>5.48</v>
      </c>
      <c r="G276" s="155">
        <f t="shared" si="6"/>
        <v>2001</v>
      </c>
      <c r="H276" s="155"/>
      <c r="I276" s="155"/>
      <c r="J276" s="155"/>
      <c r="K276" s="155"/>
    </row>
    <row r="277" spans="2:11" ht="14.25">
      <c r="B277" s="155"/>
      <c r="C277" s="155"/>
      <c r="D277" s="155"/>
      <c r="E277" s="105">
        <v>38749</v>
      </c>
      <c r="F277" s="104">
        <v>4.54</v>
      </c>
      <c r="G277" s="155">
        <f t="shared" si="6"/>
        <v>2006</v>
      </c>
      <c r="H277" s="155"/>
      <c r="I277" s="155"/>
      <c r="J277" s="155"/>
      <c r="K277" s="155"/>
    </row>
    <row r="278" spans="2:11" ht="14.25">
      <c r="B278" s="155"/>
      <c r="C278" s="155"/>
      <c r="D278" s="155"/>
      <c r="E278" s="105">
        <v>38777</v>
      </c>
      <c r="F278" s="104">
        <v>4.73</v>
      </c>
      <c r="G278" s="155">
        <f t="shared" si="6"/>
        <v>2006</v>
      </c>
      <c r="H278" s="155"/>
      <c r="I278" s="155"/>
      <c r="J278" s="155"/>
      <c r="K278" s="155"/>
    </row>
    <row r="279" spans="2:11" ht="14.25">
      <c r="B279" s="155"/>
      <c r="C279" s="155"/>
      <c r="D279" s="155"/>
      <c r="E279" s="105">
        <v>38808</v>
      </c>
      <c r="F279" s="104">
        <v>5.06</v>
      </c>
      <c r="G279" s="155">
        <f t="shared" si="6"/>
        <v>2006</v>
      </c>
      <c r="H279" s="155"/>
      <c r="I279" s="155"/>
      <c r="J279" s="155"/>
      <c r="K279" s="155"/>
    </row>
    <row r="280" spans="2:11" ht="14.25">
      <c r="B280" s="155"/>
      <c r="C280" s="155"/>
      <c r="D280" s="155"/>
      <c r="E280" s="105">
        <v>38838</v>
      </c>
      <c r="F280" s="104">
        <v>5.2</v>
      </c>
      <c r="G280" s="155">
        <f t="shared" si="6"/>
        <v>2006</v>
      </c>
      <c r="H280" s="155"/>
      <c r="I280" s="155"/>
      <c r="J280" s="155"/>
      <c r="K280" s="155"/>
    </row>
    <row r="281" spans="2:11" ht="14.25">
      <c r="B281" s="155"/>
      <c r="C281" s="155"/>
      <c r="D281" s="155"/>
      <c r="E281" s="105">
        <v>38869</v>
      </c>
      <c r="F281" s="104">
        <v>5.15</v>
      </c>
      <c r="G281" s="155">
        <f t="shared" si="6"/>
        <v>2006</v>
      </c>
      <c r="H281" s="155"/>
      <c r="I281" s="155"/>
      <c r="J281" s="155"/>
      <c r="K281" s="155"/>
    </row>
    <row r="282" spans="2:11" ht="14.25">
      <c r="B282" s="155"/>
      <c r="C282" s="155"/>
      <c r="D282" s="155"/>
      <c r="E282" s="105">
        <v>38899</v>
      </c>
      <c r="F282" s="104">
        <v>5.13</v>
      </c>
      <c r="G282" s="155">
        <f t="shared" si="6"/>
        <v>2006</v>
      </c>
      <c r="H282" s="155"/>
      <c r="I282" s="155"/>
      <c r="J282" s="155"/>
      <c r="K282" s="155"/>
    </row>
    <row r="283" spans="2:11" ht="14.25">
      <c r="B283" s="155"/>
      <c r="C283" s="155"/>
      <c r="D283" s="155"/>
      <c r="E283" s="105">
        <v>38930</v>
      </c>
      <c r="F283" s="104">
        <v>5</v>
      </c>
      <c r="G283" s="155">
        <f t="shared" si="6"/>
        <v>2006</v>
      </c>
      <c r="H283" s="155"/>
      <c r="I283" s="155"/>
      <c r="J283" s="155"/>
      <c r="K283" s="155"/>
    </row>
    <row r="284" spans="2:11" ht="14.25">
      <c r="B284" s="155"/>
      <c r="C284" s="155"/>
      <c r="D284" s="155"/>
      <c r="E284" s="105">
        <v>38961</v>
      </c>
      <c r="F284" s="104">
        <v>4.85</v>
      </c>
      <c r="G284" s="155">
        <f t="shared" si="6"/>
        <v>2006</v>
      </c>
      <c r="H284" s="155"/>
      <c r="I284" s="155"/>
      <c r="J284" s="155"/>
      <c r="K284" s="155"/>
    </row>
    <row r="285" spans="2:11" ht="14.25">
      <c r="B285" s="155"/>
      <c r="C285" s="155"/>
      <c r="D285" s="155"/>
      <c r="E285" s="105">
        <v>38991</v>
      </c>
      <c r="F285" s="104">
        <v>4.85</v>
      </c>
      <c r="G285" s="155">
        <f t="shared" si="6"/>
        <v>2006</v>
      </c>
      <c r="H285" s="155"/>
      <c r="I285" s="155"/>
      <c r="J285" s="155"/>
      <c r="K285" s="155"/>
    </row>
    <row r="286" spans="2:11" ht="14.25">
      <c r="B286" s="155"/>
      <c r="C286" s="155"/>
      <c r="D286" s="155"/>
      <c r="E286" s="105">
        <v>39022</v>
      </c>
      <c r="F286" s="104">
        <v>4.69</v>
      </c>
      <c r="G286" s="155">
        <f t="shared" si="6"/>
        <v>2006</v>
      </c>
      <c r="H286" s="155"/>
      <c r="I286" s="155"/>
      <c r="J286" s="155"/>
      <c r="K286" s="155"/>
    </row>
    <row r="287" spans="2:11" ht="14.25">
      <c r="B287" s="155"/>
      <c r="C287" s="155"/>
      <c r="D287" s="155"/>
      <c r="E287" s="105">
        <v>39052</v>
      </c>
      <c r="F287" s="104">
        <v>4.68</v>
      </c>
      <c r="G287" s="155">
        <f t="shared" si="6"/>
        <v>2006</v>
      </c>
      <c r="H287" s="155"/>
      <c r="I287" s="155"/>
      <c r="J287" s="155"/>
      <c r="K287" s="155"/>
    </row>
    <row r="288" spans="2:11" ht="14.25">
      <c r="B288" s="155"/>
      <c r="C288" s="155"/>
      <c r="D288" s="155"/>
      <c r="E288" s="105">
        <v>39083</v>
      </c>
      <c r="F288" s="104">
        <v>4.85</v>
      </c>
      <c r="G288" s="155">
        <f t="shared" si="6"/>
        <v>2007</v>
      </c>
      <c r="H288" s="155"/>
      <c r="I288" s="155"/>
      <c r="J288" s="155"/>
      <c r="K288" s="155"/>
    </row>
    <row r="289" spans="2:11" ht="14.25">
      <c r="B289" s="155"/>
      <c r="C289" s="155"/>
      <c r="D289" s="155"/>
      <c r="E289" s="105">
        <v>39114</v>
      </c>
      <c r="F289" s="104">
        <v>4.82</v>
      </c>
      <c r="G289" s="155">
        <f t="shared" si="6"/>
        <v>2007</v>
      </c>
      <c r="H289" s="155"/>
      <c r="I289" s="155"/>
      <c r="J289" s="155"/>
      <c r="K289" s="155"/>
    </row>
    <row r="290" spans="2:11" ht="14.25">
      <c r="B290" s="155"/>
      <c r="C290" s="155"/>
      <c r="D290" s="155"/>
      <c r="E290" s="105">
        <v>39142</v>
      </c>
      <c r="F290" s="104">
        <v>4.72</v>
      </c>
      <c r="G290" s="155">
        <f t="shared" si="6"/>
        <v>2007</v>
      </c>
      <c r="H290" s="155"/>
      <c r="I290" s="155"/>
      <c r="J290" s="155"/>
      <c r="K290" s="155"/>
    </row>
    <row r="291" spans="2:11" ht="14.25">
      <c r="B291" s="155"/>
      <c r="C291" s="155"/>
      <c r="D291" s="155"/>
      <c r="E291" s="105">
        <v>39173</v>
      </c>
      <c r="F291" s="104">
        <v>4.87</v>
      </c>
      <c r="G291" s="155">
        <f t="shared" si="6"/>
        <v>2007</v>
      </c>
      <c r="H291" s="155"/>
      <c r="I291" s="155"/>
      <c r="J291" s="155"/>
      <c r="K291" s="155"/>
    </row>
    <row r="292" spans="2:11" ht="14.25">
      <c r="B292" s="155"/>
      <c r="C292" s="155"/>
      <c r="D292" s="155"/>
      <c r="E292" s="105">
        <v>39203</v>
      </c>
      <c r="F292" s="104">
        <v>4.9</v>
      </c>
      <c r="G292" s="155">
        <f t="shared" si="6"/>
        <v>2007</v>
      </c>
      <c r="H292" s="155"/>
      <c r="I292" s="155"/>
      <c r="J292" s="155"/>
      <c r="K292" s="155"/>
    </row>
    <row r="293" spans="2:11" ht="14.25">
      <c r="B293" s="155"/>
      <c r="C293" s="155"/>
      <c r="D293" s="155"/>
      <c r="E293" s="105">
        <v>39234</v>
      </c>
      <c r="F293" s="104">
        <v>5.2</v>
      </c>
      <c r="G293" s="155">
        <f t="shared" si="6"/>
        <v>2007</v>
      </c>
      <c r="H293" s="155"/>
      <c r="I293" s="155"/>
      <c r="J293" s="155"/>
      <c r="K293" s="155"/>
    </row>
    <row r="294" spans="2:11" ht="14.25">
      <c r="B294" s="155"/>
      <c r="C294" s="155"/>
      <c r="D294" s="155"/>
      <c r="E294" s="105">
        <v>39264</v>
      </c>
      <c r="F294" s="104">
        <v>5.11</v>
      </c>
      <c r="G294" s="155">
        <f t="shared" si="6"/>
        <v>2007</v>
      </c>
      <c r="H294" s="155"/>
      <c r="I294" s="155"/>
      <c r="J294" s="155"/>
      <c r="K294" s="155"/>
    </row>
    <row r="295" spans="2:11" ht="14.25">
      <c r="B295" s="155"/>
      <c r="C295" s="155"/>
      <c r="D295" s="155"/>
      <c r="E295" s="105">
        <v>39295</v>
      </c>
      <c r="F295" s="104">
        <v>4.93</v>
      </c>
      <c r="G295" s="155">
        <f t="shared" si="6"/>
        <v>2007</v>
      </c>
      <c r="H295" s="155"/>
      <c r="I295" s="155"/>
      <c r="J295" s="155"/>
      <c r="K295" s="155"/>
    </row>
    <row r="296" spans="2:11" ht="14.25">
      <c r="B296" s="155"/>
      <c r="C296" s="155"/>
      <c r="D296" s="155"/>
      <c r="E296" s="105">
        <v>39326</v>
      </c>
      <c r="F296" s="104">
        <v>4.79</v>
      </c>
      <c r="G296" s="155">
        <f t="shared" si="6"/>
        <v>2007</v>
      </c>
      <c r="H296" s="155"/>
      <c r="I296" s="155"/>
      <c r="J296" s="155"/>
      <c r="K296" s="155"/>
    </row>
    <row r="297" spans="2:11" ht="14.25">
      <c r="B297" s="155"/>
      <c r="C297" s="155"/>
      <c r="D297" s="155"/>
      <c r="E297" s="105">
        <v>39356</v>
      </c>
      <c r="F297" s="104">
        <v>4.77</v>
      </c>
      <c r="G297" s="155">
        <f t="shared" si="6"/>
        <v>2007</v>
      </c>
      <c r="H297" s="155"/>
      <c r="I297" s="155"/>
      <c r="J297" s="155"/>
      <c r="K297" s="155"/>
    </row>
    <row r="298" spans="2:11" ht="14.25">
      <c r="B298" s="155"/>
      <c r="C298" s="155"/>
      <c r="D298" s="155"/>
      <c r="E298" s="105">
        <v>39387</v>
      </c>
      <c r="F298" s="104">
        <v>4.52</v>
      </c>
      <c r="G298" s="155">
        <f t="shared" si="6"/>
        <v>2007</v>
      </c>
      <c r="H298" s="155"/>
      <c r="I298" s="155"/>
      <c r="J298" s="155"/>
      <c r="K298" s="155"/>
    </row>
    <row r="299" spans="2:11" ht="14.25">
      <c r="B299" s="155"/>
      <c r="C299" s="155"/>
      <c r="D299" s="155"/>
      <c r="E299" s="105">
        <v>39417</v>
      </c>
      <c r="F299" s="104">
        <v>4.53</v>
      </c>
      <c r="G299" s="155">
        <f t="shared" si="6"/>
        <v>2007</v>
      </c>
      <c r="H299" s="155"/>
      <c r="I299" s="155"/>
      <c r="J299" s="155"/>
      <c r="K299" s="155"/>
    </row>
    <row r="300" spans="2:11" ht="14.25">
      <c r="B300" s="155"/>
      <c r="C300" s="155"/>
      <c r="D300" s="155"/>
      <c r="E300" s="105">
        <v>39448</v>
      </c>
      <c r="F300" s="104">
        <v>4.33</v>
      </c>
      <c r="G300" s="155">
        <f t="shared" si="6"/>
        <v>2008</v>
      </c>
      <c r="H300" s="155"/>
      <c r="I300" s="155"/>
      <c r="J300" s="155"/>
      <c r="K300" s="155"/>
    </row>
    <row r="301" spans="2:11" ht="14.25">
      <c r="B301" s="155"/>
      <c r="C301" s="155"/>
      <c r="D301" s="155"/>
      <c r="E301" s="105">
        <v>39479</v>
      </c>
      <c r="F301" s="104">
        <v>4.52</v>
      </c>
      <c r="G301" s="155">
        <f t="shared" si="6"/>
        <v>2008</v>
      </c>
      <c r="H301" s="155"/>
      <c r="I301" s="155"/>
      <c r="J301" s="155"/>
      <c r="K301" s="155"/>
    </row>
    <row r="302" spans="2:11" ht="14.25">
      <c r="B302" s="155"/>
      <c r="C302" s="155"/>
      <c r="D302" s="155"/>
      <c r="E302" s="105">
        <v>39508</v>
      </c>
      <c r="F302" s="104">
        <v>4.39</v>
      </c>
      <c r="G302" s="155">
        <f t="shared" si="6"/>
        <v>2008</v>
      </c>
      <c r="H302" s="155"/>
      <c r="I302" s="155"/>
      <c r="J302" s="155"/>
      <c r="K302" s="155"/>
    </row>
    <row r="303" spans="2:11" ht="14.25">
      <c r="B303" s="155"/>
      <c r="C303" s="155"/>
      <c r="D303" s="155"/>
      <c r="E303" s="105">
        <v>39539</v>
      </c>
      <c r="F303" s="104">
        <v>4.44</v>
      </c>
      <c r="G303" s="155">
        <f t="shared" si="6"/>
        <v>2008</v>
      </c>
      <c r="H303" s="155"/>
      <c r="I303" s="155"/>
      <c r="J303" s="155"/>
      <c r="K303" s="155"/>
    </row>
    <row r="304" spans="2:11" ht="14.25">
      <c r="B304" s="155"/>
      <c r="C304" s="155"/>
      <c r="D304" s="155"/>
      <c r="E304" s="105">
        <v>39569</v>
      </c>
      <c r="F304" s="104">
        <v>4.6</v>
      </c>
      <c r="G304" s="155">
        <f t="shared" si="6"/>
        <v>2008</v>
      </c>
      <c r="H304" s="155"/>
      <c r="I304" s="155"/>
      <c r="J304" s="155"/>
      <c r="K304" s="155"/>
    </row>
    <row r="305" spans="2:11" ht="14.25">
      <c r="B305" s="155"/>
      <c r="C305" s="155"/>
      <c r="D305" s="155"/>
      <c r="E305" s="105">
        <v>39600</v>
      </c>
      <c r="F305" s="104">
        <v>4.69</v>
      </c>
      <c r="G305" s="155">
        <f t="shared" si="6"/>
        <v>2008</v>
      </c>
      <c r="H305" s="155"/>
      <c r="I305" s="155"/>
      <c r="J305" s="155"/>
      <c r="K305" s="155"/>
    </row>
    <row r="306" spans="2:11" ht="14.25">
      <c r="B306" s="155"/>
      <c r="C306" s="155"/>
      <c r="D306" s="155"/>
      <c r="E306" s="105">
        <v>39630</v>
      </c>
      <c r="F306" s="104">
        <v>4.57</v>
      </c>
      <c r="G306" s="155">
        <f t="shared" si="6"/>
        <v>2008</v>
      </c>
      <c r="H306" s="155"/>
      <c r="I306" s="155"/>
      <c r="J306" s="155"/>
      <c r="K306" s="155"/>
    </row>
    <row r="307" spans="2:11" ht="14.25">
      <c r="B307" s="155"/>
      <c r="C307" s="155"/>
      <c r="D307" s="155"/>
      <c r="E307" s="105">
        <v>39661</v>
      </c>
      <c r="F307" s="104">
        <v>4.5</v>
      </c>
      <c r="G307" s="155">
        <f t="shared" si="6"/>
        <v>2008</v>
      </c>
      <c r="H307" s="155"/>
      <c r="I307" s="155"/>
      <c r="J307" s="155"/>
      <c r="K307" s="155"/>
    </row>
    <row r="308" spans="2:11" ht="14.25">
      <c r="B308" s="155"/>
      <c r="C308" s="155"/>
      <c r="D308" s="155"/>
      <c r="E308" s="105">
        <v>39692</v>
      </c>
      <c r="F308" s="104">
        <v>4.27</v>
      </c>
      <c r="G308" s="155">
        <f t="shared" si="6"/>
        <v>2008</v>
      </c>
      <c r="H308" s="155"/>
      <c r="I308" s="155"/>
      <c r="J308" s="155"/>
      <c r="K308" s="155"/>
    </row>
    <row r="309" spans="2:11" ht="14.25">
      <c r="B309" s="155"/>
      <c r="C309" s="155"/>
      <c r="D309" s="155"/>
      <c r="E309" s="105">
        <v>39722</v>
      </c>
      <c r="F309" s="104">
        <v>4.17</v>
      </c>
      <c r="G309" s="155">
        <f t="shared" si="6"/>
        <v>2008</v>
      </c>
      <c r="H309" s="155"/>
      <c r="I309" s="155"/>
      <c r="J309" s="155"/>
      <c r="K309" s="155"/>
    </row>
    <row r="310" spans="2:11" ht="14.25">
      <c r="B310" s="155"/>
      <c r="C310" s="155"/>
      <c r="D310" s="155"/>
      <c r="E310" s="105">
        <v>39753</v>
      </c>
      <c r="F310" s="104">
        <v>4</v>
      </c>
      <c r="G310" s="155">
        <f t="shared" si="6"/>
        <v>2008</v>
      </c>
      <c r="H310" s="155"/>
      <c r="I310" s="155"/>
      <c r="J310" s="155"/>
      <c r="K310" s="155"/>
    </row>
    <row r="311" spans="2:11" ht="14.25">
      <c r="B311" s="155"/>
      <c r="C311" s="155"/>
      <c r="D311" s="155"/>
      <c r="E311" s="105">
        <v>39783</v>
      </c>
      <c r="F311" s="104">
        <v>2.87</v>
      </c>
      <c r="G311" s="155">
        <f t="shared" si="6"/>
        <v>2008</v>
      </c>
      <c r="H311" s="155"/>
      <c r="I311" s="155"/>
      <c r="J311" s="155"/>
      <c r="K311" s="155"/>
    </row>
    <row r="312" spans="2:11" ht="14.25">
      <c r="B312" s="155"/>
      <c r="C312" s="155"/>
      <c r="D312" s="155"/>
      <c r="E312" s="105">
        <v>39814</v>
      </c>
      <c r="F312" s="104">
        <v>3.13</v>
      </c>
      <c r="G312" s="155">
        <f t="shared" si="6"/>
        <v>2009</v>
      </c>
      <c r="H312" s="155"/>
      <c r="I312" s="155"/>
      <c r="J312" s="155"/>
      <c r="K312" s="155"/>
    </row>
    <row r="313" spans="2:11" ht="14.25">
      <c r="B313" s="155"/>
      <c r="C313" s="155"/>
      <c r="D313" s="155"/>
      <c r="E313" s="105">
        <v>39845</v>
      </c>
      <c r="F313" s="104">
        <v>3.59</v>
      </c>
      <c r="G313" s="155">
        <f t="shared" si="6"/>
        <v>2009</v>
      </c>
      <c r="H313" s="155"/>
      <c r="I313" s="155"/>
      <c r="J313" s="155"/>
      <c r="K313" s="155"/>
    </row>
    <row r="314" spans="2:11" ht="14.25">
      <c r="B314" s="155"/>
      <c r="C314" s="155"/>
      <c r="D314" s="155"/>
      <c r="E314" s="105">
        <v>39873</v>
      </c>
      <c r="F314" s="104">
        <v>3.64</v>
      </c>
      <c r="G314" s="155">
        <f t="shared" si="6"/>
        <v>2009</v>
      </c>
      <c r="H314" s="155"/>
      <c r="I314" s="155"/>
      <c r="J314" s="155"/>
      <c r="K314" s="155"/>
    </row>
    <row r="315" spans="2:11" ht="14.25">
      <c r="B315" s="155"/>
      <c r="C315" s="155"/>
      <c r="D315" s="155"/>
      <c r="E315" s="105">
        <v>39904</v>
      </c>
      <c r="F315" s="104">
        <v>3.76</v>
      </c>
      <c r="G315" s="155">
        <f t="shared" si="6"/>
        <v>2009</v>
      </c>
      <c r="H315" s="155"/>
      <c r="I315" s="155"/>
      <c r="J315" s="155"/>
      <c r="K315" s="155"/>
    </row>
    <row r="316" spans="2:11" ht="14.25">
      <c r="B316" s="155"/>
      <c r="C316" s="155"/>
      <c r="D316" s="155"/>
      <c r="E316" s="105">
        <v>39934</v>
      </c>
      <c r="F316" s="104">
        <v>4.23</v>
      </c>
      <c r="G316" s="155">
        <f t="shared" si="6"/>
        <v>2009</v>
      </c>
      <c r="H316" s="155"/>
      <c r="I316" s="155"/>
      <c r="J316" s="155"/>
      <c r="K316" s="155"/>
    </row>
    <row r="317" spans="2:11" ht="14.25">
      <c r="B317" s="155"/>
      <c r="C317" s="155"/>
      <c r="D317" s="155"/>
      <c r="E317" s="105">
        <v>39965</v>
      </c>
      <c r="F317" s="104">
        <v>4.52</v>
      </c>
      <c r="G317" s="155">
        <f t="shared" si="6"/>
        <v>2009</v>
      </c>
      <c r="H317" s="155"/>
      <c r="I317" s="155"/>
      <c r="J317" s="155"/>
      <c r="K317" s="155"/>
    </row>
    <row r="318" spans="2:11" ht="14.25">
      <c r="B318" s="155"/>
      <c r="C318" s="155"/>
      <c r="D318" s="155"/>
      <c r="E318" s="105">
        <v>39995</v>
      </c>
      <c r="F318" s="104">
        <v>4.41</v>
      </c>
      <c r="G318" s="155">
        <f t="shared" si="6"/>
        <v>2009</v>
      </c>
      <c r="H318" s="155"/>
      <c r="I318" s="155"/>
      <c r="J318" s="155"/>
      <c r="K318" s="155"/>
    </row>
    <row r="319" spans="2:11" ht="14.25">
      <c r="B319" s="155"/>
      <c r="C319" s="155"/>
      <c r="D319" s="155"/>
      <c r="E319" s="105">
        <v>40026</v>
      </c>
      <c r="F319" s="104">
        <v>4.37</v>
      </c>
      <c r="G319" s="155">
        <f t="shared" si="6"/>
        <v>2009</v>
      </c>
      <c r="H319" s="155"/>
      <c r="I319" s="155"/>
      <c r="J319" s="155"/>
      <c r="K319" s="155"/>
    </row>
    <row r="320" spans="2:11" ht="14.25">
      <c r="B320" s="155"/>
      <c r="C320" s="155"/>
      <c r="D320" s="155"/>
      <c r="E320" s="105">
        <v>40057</v>
      </c>
      <c r="F320" s="104">
        <v>4.19</v>
      </c>
      <c r="G320" s="155">
        <f t="shared" si="6"/>
        <v>2009</v>
      </c>
      <c r="H320" s="155"/>
      <c r="I320" s="155"/>
      <c r="J320" s="155"/>
      <c r="K320" s="155"/>
    </row>
    <row r="321" spans="5:7" ht="14.25">
      <c r="E321" s="105">
        <v>40087</v>
      </c>
      <c r="F321" s="104">
        <v>4.19</v>
      </c>
      <c r="G321" s="155">
        <f>YEAR(E321)</f>
        <v>2009</v>
      </c>
    </row>
    <row r="322" spans="5:7" ht="14.25">
      <c r="E322" s="105">
        <v>40118</v>
      </c>
      <c r="F322" s="168">
        <v>4.31</v>
      </c>
      <c r="G322" s="155">
        <f>YEAR(E322)</f>
        <v>2009</v>
      </c>
    </row>
    <row r="323" spans="5:7" ht="14.25">
      <c r="E323" s="105">
        <v>40148</v>
      </c>
      <c r="F323" s="168">
        <v>4.49</v>
      </c>
      <c r="G323" s="155">
        <f aca="true" t="shared" si="7" ref="G323:G331">YEAR(E323)</f>
        <v>2009</v>
      </c>
    </row>
    <row r="324" spans="5:7" ht="14.25">
      <c r="E324" s="105">
        <v>40179</v>
      </c>
      <c r="F324" s="168">
        <v>4.6</v>
      </c>
      <c r="G324" s="155">
        <f>YEAR(E324)</f>
        <v>2010</v>
      </c>
    </row>
    <row r="325" spans="5:7" ht="14.25">
      <c r="E325" s="105">
        <v>40210</v>
      </c>
      <c r="F325" s="168">
        <v>4.62</v>
      </c>
      <c r="G325" s="155">
        <f t="shared" si="7"/>
        <v>2010</v>
      </c>
    </row>
    <row r="326" spans="5:7" ht="14.25">
      <c r="E326" s="105">
        <v>40238</v>
      </c>
      <c r="F326" s="168">
        <v>4.64</v>
      </c>
      <c r="G326" s="155">
        <f t="shared" si="7"/>
        <v>2010</v>
      </c>
    </row>
    <row r="327" spans="5:7" ht="14.25">
      <c r="E327" s="105">
        <v>40269</v>
      </c>
      <c r="F327" s="168">
        <v>4.69</v>
      </c>
      <c r="G327" s="155">
        <f t="shared" si="7"/>
        <v>2010</v>
      </c>
    </row>
    <row r="328" spans="5:7" ht="14.25">
      <c r="E328" s="105">
        <v>40299</v>
      </c>
      <c r="F328" s="168">
        <v>4.29</v>
      </c>
      <c r="G328" s="155">
        <f t="shared" si="7"/>
        <v>2010</v>
      </c>
    </row>
    <row r="329" spans="5:7" ht="14.25">
      <c r="E329" s="105">
        <v>40330</v>
      </c>
      <c r="F329" s="168">
        <v>4.13</v>
      </c>
      <c r="G329" s="155">
        <f t="shared" si="7"/>
        <v>2010</v>
      </c>
    </row>
    <row r="330" spans="5:7" ht="14.25">
      <c r="E330" s="105">
        <v>40360</v>
      </c>
      <c r="F330" s="168">
        <v>3.99</v>
      </c>
      <c r="G330" s="155">
        <f t="shared" si="7"/>
        <v>2010</v>
      </c>
    </row>
    <row r="331" spans="5:7" ht="14.25">
      <c r="E331" s="105">
        <v>40391</v>
      </c>
      <c r="F331" s="168">
        <v>3.8</v>
      </c>
      <c r="G331" s="155">
        <f t="shared" si="7"/>
        <v>2010</v>
      </c>
    </row>
    <row r="332" ht="14.25">
      <c r="E332" s="105"/>
    </row>
    <row r="333" ht="14.25">
      <c r="E333" s="100"/>
    </row>
  </sheetData>
  <sheetProtection/>
  <mergeCells count="2">
    <mergeCell ref="E10:G10"/>
    <mergeCell ref="I10:K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Brubaker &amp; Associates,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Leyko</dc:creator>
  <cp:keywords/>
  <dc:description/>
  <cp:lastModifiedBy>Sally Wilhelms</cp:lastModifiedBy>
  <cp:lastPrinted>2010-10-01T20:26:30Z</cp:lastPrinted>
  <dcterms:created xsi:type="dcterms:W3CDTF">2008-12-04T17:17:39Z</dcterms:created>
  <dcterms:modified xsi:type="dcterms:W3CDTF">2010-10-05T21:20:38Z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100749</vt:lpwstr>
  </property>
  <property fmtid="{D5CDD505-2E9C-101B-9397-08002B2CF9AE}" pid="6" name="IsConfidenti">
    <vt:lpwstr>0</vt:lpwstr>
  </property>
  <property fmtid="{D5CDD505-2E9C-101B-9397-08002B2CF9AE}" pid="7" name="Dat">
    <vt:lpwstr>2010-10-05T00:00:00Z</vt:lpwstr>
  </property>
  <property fmtid="{D5CDD505-2E9C-101B-9397-08002B2CF9AE}" pid="8" name="CaseTy">
    <vt:lpwstr>Tariff Revision</vt:lpwstr>
  </property>
  <property fmtid="{D5CDD505-2E9C-101B-9397-08002B2CF9AE}" pid="9" name="OpenedDa">
    <vt:lpwstr>2010-05-04T00:00:00Z</vt:lpwstr>
  </property>
  <property fmtid="{D5CDD505-2E9C-101B-9397-08002B2CF9AE}" pid="10" name="Pref">
    <vt:lpwstr>UE</vt:lpwstr>
  </property>
  <property fmtid="{D5CDD505-2E9C-101B-9397-08002B2CF9AE}" pid="11" name="CaseCompanyNam">
    <vt:lpwstr>Pacific Power &amp; Light Company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