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worksheets/sheet5.xml" ContentType="application/vnd.openxmlformats-officedocument.spreadsheetml.worksheet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1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6.xml" ContentType="application/vnd.openxmlformats-officedocument.spreadsheetml.externalLink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xl/externalLinks/externalLink5.xml" ContentType="application/vnd.openxmlformats-officedocument.spreadsheetml.externalLink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9"/>
  <workbookPr/>
  <mc:AlternateContent xmlns:mc="http://schemas.openxmlformats.org/markup-compatibility/2006">
    <mc:Choice Requires="x15">
      <x15ac:absPath xmlns:x15ac="http://schemas.microsoft.com/office/spreadsheetml/2010/11/ac" url="https://projects.nwnatural.com/sites/operations/RateCase/WA2021/Testimony and Exhibits/Rev_Requirement/Work Papers/"/>
    </mc:Choice>
  </mc:AlternateContent>
  <xr:revisionPtr revIDLastSave="0" documentId="13_ncr:1_{F9EAFA83-5840-4AEA-814C-AB14C6662A55}" xr6:coauthVersionLast="36" xr6:coauthVersionMax="36" xr10:uidLastSave="{00000000-0000-0000-0000-000000000000}"/>
  <bookViews>
    <workbookView xWindow="0" yWindow="0" windowWidth="51600" windowHeight="17025" xr2:uid="{00000000-000D-0000-FFFF-FFFF00000000}"/>
  </bookViews>
  <sheets>
    <sheet name="Primary and Summary" sheetId="1" r:id="rId1"/>
    <sheet name="Employees" sheetId="2" r:id="rId2"/>
    <sheet name="Transmission" sheetId="3" r:id="rId3"/>
    <sheet name="Telemetering" sheetId="4" r:id="rId4"/>
    <sheet name="Perimeter Alloc" sheetId="5" r:id="rId5"/>
    <sheet name="Environmental" sheetId="6" r:id="rId6"/>
  </sheets>
  <externalReferences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_xlnm._FilterDatabase" localSheetId="3" hidden="1">Telemetering!$A$1:$C$50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0" i="1" l="1"/>
  <c r="E57" i="1"/>
  <c r="E54" i="1"/>
  <c r="D60" i="1"/>
  <c r="D57" i="1"/>
  <c r="D54" i="1"/>
  <c r="E79" i="1" l="1"/>
  <c r="D79" i="1"/>
  <c r="E78" i="1"/>
  <c r="D78" i="1"/>
  <c r="E77" i="1"/>
  <c r="D77" i="1"/>
  <c r="E76" i="1"/>
  <c r="D76" i="1"/>
  <c r="I143" i="2"/>
  <c r="H143" i="2"/>
  <c r="F143" i="2"/>
  <c r="E143" i="2"/>
  <c r="C143" i="2"/>
  <c r="B143" i="2"/>
  <c r="I142" i="2"/>
  <c r="H142" i="2"/>
  <c r="F142" i="2"/>
  <c r="E142" i="2"/>
  <c r="C142" i="2"/>
  <c r="B142" i="2"/>
  <c r="I141" i="2"/>
  <c r="H141" i="2"/>
  <c r="F141" i="2"/>
  <c r="E141" i="2"/>
  <c r="C141" i="2"/>
  <c r="B141" i="2"/>
  <c r="I140" i="2"/>
  <c r="H140" i="2"/>
  <c r="F140" i="2"/>
  <c r="E140" i="2"/>
  <c r="C140" i="2"/>
  <c r="B140" i="2"/>
  <c r="I139" i="2"/>
  <c r="H139" i="2"/>
  <c r="F139" i="2"/>
  <c r="E139" i="2"/>
  <c r="C139" i="2"/>
  <c r="B139" i="2"/>
  <c r="I138" i="2"/>
  <c r="H138" i="2"/>
  <c r="F138" i="2"/>
  <c r="E138" i="2"/>
  <c r="C138" i="2"/>
  <c r="B138" i="2"/>
  <c r="I137" i="2"/>
  <c r="H137" i="2"/>
  <c r="F137" i="2"/>
  <c r="E137" i="2"/>
  <c r="C137" i="2"/>
  <c r="B137" i="2"/>
  <c r="I136" i="2"/>
  <c r="H136" i="2"/>
  <c r="F136" i="2"/>
  <c r="E136" i="2"/>
  <c r="C136" i="2"/>
  <c r="B136" i="2"/>
  <c r="I135" i="2"/>
  <c r="H135" i="2"/>
  <c r="F135" i="2"/>
  <c r="E135" i="2"/>
  <c r="C135" i="2"/>
  <c r="B135" i="2"/>
  <c r="I134" i="2"/>
  <c r="H134" i="2"/>
  <c r="F134" i="2"/>
  <c r="E134" i="2"/>
  <c r="C134" i="2"/>
  <c r="B134" i="2"/>
  <c r="I133" i="2"/>
  <c r="H133" i="2"/>
  <c r="F133" i="2"/>
  <c r="E133" i="2"/>
  <c r="C133" i="2"/>
  <c r="B133" i="2"/>
  <c r="I132" i="2"/>
  <c r="H132" i="2"/>
  <c r="F132" i="2"/>
  <c r="E132" i="2"/>
  <c r="C132" i="2"/>
  <c r="B132" i="2"/>
  <c r="I131" i="2"/>
  <c r="H131" i="2"/>
  <c r="F131" i="2"/>
  <c r="E131" i="2"/>
  <c r="C131" i="2"/>
  <c r="B131" i="2"/>
  <c r="I130" i="2"/>
  <c r="H130" i="2"/>
  <c r="F130" i="2"/>
  <c r="E130" i="2"/>
  <c r="C130" i="2"/>
  <c r="B130" i="2"/>
  <c r="I129" i="2"/>
  <c r="H129" i="2"/>
  <c r="F129" i="2"/>
  <c r="E129" i="2"/>
  <c r="C129" i="2"/>
  <c r="B129" i="2"/>
  <c r="I128" i="2"/>
  <c r="H128" i="2"/>
  <c r="F128" i="2"/>
  <c r="E128" i="2"/>
  <c r="C128" i="2"/>
  <c r="B128" i="2"/>
  <c r="I127" i="2"/>
  <c r="H127" i="2"/>
  <c r="F127" i="2"/>
  <c r="E127" i="2"/>
  <c r="C127" i="2"/>
  <c r="B127" i="2"/>
  <c r="I126" i="2"/>
  <c r="H126" i="2"/>
  <c r="F126" i="2"/>
  <c r="E126" i="2"/>
  <c r="C126" i="2"/>
  <c r="B126" i="2"/>
  <c r="I119" i="2"/>
  <c r="H119" i="2"/>
  <c r="F119" i="2"/>
  <c r="E119" i="2"/>
  <c r="C119" i="2"/>
  <c r="B119" i="2"/>
  <c r="I118" i="2"/>
  <c r="H118" i="2"/>
  <c r="F118" i="2"/>
  <c r="E118" i="2"/>
  <c r="C118" i="2"/>
  <c r="B118" i="2"/>
  <c r="I117" i="2"/>
  <c r="H117" i="2"/>
  <c r="F117" i="2"/>
  <c r="E117" i="2"/>
  <c r="C117" i="2"/>
  <c r="B117" i="2"/>
  <c r="I116" i="2"/>
  <c r="H116" i="2"/>
  <c r="F116" i="2"/>
  <c r="E116" i="2"/>
  <c r="C116" i="2"/>
  <c r="B116" i="2"/>
  <c r="I115" i="2"/>
  <c r="H115" i="2"/>
  <c r="F115" i="2"/>
  <c r="E115" i="2"/>
  <c r="C115" i="2"/>
  <c r="B115" i="2"/>
  <c r="I114" i="2"/>
  <c r="H114" i="2"/>
  <c r="F114" i="2"/>
  <c r="E114" i="2"/>
  <c r="C114" i="2"/>
  <c r="B114" i="2"/>
  <c r="I113" i="2"/>
  <c r="H113" i="2"/>
  <c r="F113" i="2"/>
  <c r="E113" i="2"/>
  <c r="C113" i="2"/>
  <c r="B113" i="2"/>
  <c r="I112" i="2"/>
  <c r="H112" i="2"/>
  <c r="F112" i="2"/>
  <c r="E112" i="2"/>
  <c r="C112" i="2"/>
  <c r="B112" i="2"/>
  <c r="I111" i="2"/>
  <c r="H111" i="2"/>
  <c r="F111" i="2"/>
  <c r="E111" i="2"/>
  <c r="C111" i="2"/>
  <c r="B111" i="2"/>
  <c r="I110" i="2"/>
  <c r="H110" i="2"/>
  <c r="F110" i="2"/>
  <c r="E110" i="2"/>
  <c r="C110" i="2"/>
  <c r="B110" i="2"/>
  <c r="I109" i="2"/>
  <c r="H109" i="2"/>
  <c r="F109" i="2"/>
  <c r="E109" i="2"/>
  <c r="C109" i="2"/>
  <c r="B109" i="2"/>
  <c r="I108" i="2"/>
  <c r="H108" i="2"/>
  <c r="F108" i="2"/>
  <c r="E108" i="2"/>
  <c r="C108" i="2"/>
  <c r="B108" i="2"/>
  <c r="I107" i="2"/>
  <c r="H107" i="2"/>
  <c r="F107" i="2"/>
  <c r="E107" i="2"/>
  <c r="C107" i="2"/>
  <c r="B107" i="2"/>
  <c r="I106" i="2"/>
  <c r="H106" i="2"/>
  <c r="F106" i="2"/>
  <c r="E106" i="2"/>
  <c r="C106" i="2"/>
  <c r="B106" i="2"/>
  <c r="I105" i="2"/>
  <c r="H105" i="2"/>
  <c r="F105" i="2"/>
  <c r="E105" i="2"/>
  <c r="C105" i="2"/>
  <c r="B105" i="2"/>
  <c r="I104" i="2"/>
  <c r="H104" i="2"/>
  <c r="F104" i="2"/>
  <c r="E104" i="2"/>
  <c r="C104" i="2"/>
  <c r="B104" i="2"/>
  <c r="I103" i="2"/>
  <c r="H103" i="2"/>
  <c r="F103" i="2"/>
  <c r="E103" i="2"/>
  <c r="C103" i="2"/>
  <c r="B103" i="2"/>
  <c r="I102" i="2"/>
  <c r="H102" i="2"/>
  <c r="F102" i="2"/>
  <c r="E102" i="2"/>
  <c r="C102" i="2"/>
  <c r="B102" i="2"/>
  <c r="I94" i="2"/>
  <c r="H94" i="2"/>
  <c r="F94" i="2"/>
  <c r="E94" i="2"/>
  <c r="C94" i="2"/>
  <c r="B94" i="2"/>
  <c r="I93" i="2"/>
  <c r="H93" i="2"/>
  <c r="F93" i="2"/>
  <c r="E93" i="2"/>
  <c r="C93" i="2"/>
  <c r="B93" i="2"/>
  <c r="I92" i="2"/>
  <c r="H92" i="2"/>
  <c r="F92" i="2"/>
  <c r="E92" i="2"/>
  <c r="C92" i="2"/>
  <c r="B92" i="2"/>
  <c r="I91" i="2"/>
  <c r="H91" i="2"/>
  <c r="F91" i="2"/>
  <c r="E91" i="2"/>
  <c r="C91" i="2"/>
  <c r="B91" i="2"/>
  <c r="I90" i="2"/>
  <c r="H90" i="2"/>
  <c r="F90" i="2"/>
  <c r="E90" i="2"/>
  <c r="C90" i="2"/>
  <c r="B90" i="2"/>
  <c r="I89" i="2"/>
  <c r="H89" i="2"/>
  <c r="F89" i="2"/>
  <c r="E89" i="2"/>
  <c r="C89" i="2"/>
  <c r="B89" i="2"/>
  <c r="I88" i="2"/>
  <c r="H88" i="2"/>
  <c r="F88" i="2"/>
  <c r="E88" i="2"/>
  <c r="C88" i="2"/>
  <c r="B88" i="2"/>
  <c r="I87" i="2"/>
  <c r="H87" i="2"/>
  <c r="F87" i="2"/>
  <c r="E87" i="2"/>
  <c r="C87" i="2"/>
  <c r="B87" i="2"/>
  <c r="I86" i="2"/>
  <c r="H86" i="2"/>
  <c r="F86" i="2"/>
  <c r="E86" i="2"/>
  <c r="C86" i="2"/>
  <c r="B86" i="2"/>
  <c r="I85" i="2"/>
  <c r="H85" i="2"/>
  <c r="F85" i="2"/>
  <c r="E85" i="2"/>
  <c r="C85" i="2"/>
  <c r="B85" i="2"/>
  <c r="I84" i="2"/>
  <c r="H84" i="2"/>
  <c r="F84" i="2"/>
  <c r="E84" i="2"/>
  <c r="C84" i="2"/>
  <c r="B84" i="2"/>
  <c r="I83" i="2"/>
  <c r="H83" i="2"/>
  <c r="F83" i="2"/>
  <c r="E83" i="2"/>
  <c r="C83" i="2"/>
  <c r="B83" i="2"/>
  <c r="I82" i="2"/>
  <c r="H82" i="2"/>
  <c r="F82" i="2"/>
  <c r="E82" i="2"/>
  <c r="C82" i="2"/>
  <c r="B82" i="2"/>
  <c r="I81" i="2"/>
  <c r="H81" i="2"/>
  <c r="F81" i="2"/>
  <c r="E81" i="2"/>
  <c r="C81" i="2"/>
  <c r="B81" i="2"/>
  <c r="I80" i="2"/>
  <c r="H80" i="2"/>
  <c r="F80" i="2"/>
  <c r="E80" i="2"/>
  <c r="C80" i="2"/>
  <c r="B80" i="2"/>
  <c r="I79" i="2"/>
  <c r="H79" i="2"/>
  <c r="F79" i="2"/>
  <c r="E79" i="2"/>
  <c r="C79" i="2"/>
  <c r="B79" i="2"/>
  <c r="I78" i="2"/>
  <c r="H78" i="2"/>
  <c r="F78" i="2"/>
  <c r="E78" i="2"/>
  <c r="C78" i="2"/>
  <c r="B78" i="2"/>
  <c r="I77" i="2"/>
  <c r="H77" i="2"/>
  <c r="F77" i="2"/>
  <c r="E77" i="2"/>
  <c r="C77" i="2"/>
  <c r="B77" i="2"/>
  <c r="I70" i="2"/>
  <c r="H70" i="2"/>
  <c r="F70" i="2"/>
  <c r="E70" i="2"/>
  <c r="C70" i="2"/>
  <c r="B70" i="2"/>
  <c r="I69" i="2"/>
  <c r="H69" i="2"/>
  <c r="F69" i="2"/>
  <c r="E69" i="2"/>
  <c r="C69" i="2"/>
  <c r="B69" i="2"/>
  <c r="I68" i="2"/>
  <c r="H68" i="2"/>
  <c r="F68" i="2"/>
  <c r="E68" i="2"/>
  <c r="C68" i="2"/>
  <c r="B68" i="2"/>
  <c r="I67" i="2"/>
  <c r="H67" i="2"/>
  <c r="F67" i="2"/>
  <c r="E67" i="2"/>
  <c r="C67" i="2"/>
  <c r="B67" i="2"/>
  <c r="I66" i="2"/>
  <c r="H66" i="2"/>
  <c r="F66" i="2"/>
  <c r="E66" i="2"/>
  <c r="C66" i="2"/>
  <c r="B66" i="2"/>
  <c r="I65" i="2"/>
  <c r="H65" i="2"/>
  <c r="F65" i="2"/>
  <c r="E65" i="2"/>
  <c r="C65" i="2"/>
  <c r="B65" i="2"/>
  <c r="I64" i="2"/>
  <c r="H64" i="2"/>
  <c r="F64" i="2"/>
  <c r="E64" i="2"/>
  <c r="C64" i="2"/>
  <c r="B64" i="2"/>
  <c r="I63" i="2"/>
  <c r="H63" i="2"/>
  <c r="F63" i="2"/>
  <c r="E63" i="2"/>
  <c r="C63" i="2"/>
  <c r="B63" i="2"/>
  <c r="I62" i="2"/>
  <c r="H62" i="2"/>
  <c r="F62" i="2"/>
  <c r="E62" i="2"/>
  <c r="C62" i="2"/>
  <c r="B62" i="2"/>
  <c r="I61" i="2"/>
  <c r="H61" i="2"/>
  <c r="F61" i="2"/>
  <c r="E61" i="2"/>
  <c r="C61" i="2"/>
  <c r="B61" i="2"/>
  <c r="I60" i="2"/>
  <c r="H60" i="2"/>
  <c r="F60" i="2"/>
  <c r="E60" i="2"/>
  <c r="C60" i="2"/>
  <c r="B60" i="2"/>
  <c r="I59" i="2"/>
  <c r="H59" i="2"/>
  <c r="F59" i="2"/>
  <c r="E59" i="2"/>
  <c r="C59" i="2"/>
  <c r="B59" i="2"/>
  <c r="I58" i="2"/>
  <c r="H58" i="2"/>
  <c r="F58" i="2"/>
  <c r="E58" i="2"/>
  <c r="C58" i="2"/>
  <c r="B58" i="2"/>
  <c r="I57" i="2"/>
  <c r="H57" i="2"/>
  <c r="F57" i="2"/>
  <c r="E57" i="2"/>
  <c r="C57" i="2"/>
  <c r="B57" i="2"/>
  <c r="I56" i="2"/>
  <c r="H56" i="2"/>
  <c r="F56" i="2"/>
  <c r="E56" i="2"/>
  <c r="C56" i="2"/>
  <c r="B56" i="2"/>
  <c r="I55" i="2"/>
  <c r="H55" i="2"/>
  <c r="F55" i="2"/>
  <c r="E55" i="2"/>
  <c r="C55" i="2"/>
  <c r="B55" i="2"/>
  <c r="I54" i="2"/>
  <c r="H54" i="2"/>
  <c r="F54" i="2"/>
  <c r="E54" i="2"/>
  <c r="C54" i="2"/>
  <c r="B54" i="2"/>
  <c r="I53" i="2"/>
  <c r="H53" i="2"/>
  <c r="F53" i="2"/>
  <c r="E53" i="2"/>
  <c r="C53" i="2"/>
  <c r="B53" i="2"/>
  <c r="I46" i="2"/>
  <c r="H46" i="2"/>
  <c r="F46" i="2"/>
  <c r="E46" i="2"/>
  <c r="C46" i="2"/>
  <c r="B46" i="2"/>
  <c r="I45" i="2"/>
  <c r="H45" i="2"/>
  <c r="F45" i="2"/>
  <c r="E45" i="2"/>
  <c r="C45" i="2"/>
  <c r="B45" i="2"/>
  <c r="I44" i="2"/>
  <c r="H44" i="2"/>
  <c r="F44" i="2"/>
  <c r="E44" i="2"/>
  <c r="C44" i="2"/>
  <c r="B44" i="2"/>
  <c r="I43" i="2"/>
  <c r="H43" i="2"/>
  <c r="F43" i="2"/>
  <c r="E43" i="2"/>
  <c r="C43" i="2"/>
  <c r="B43" i="2"/>
  <c r="I42" i="2"/>
  <c r="H42" i="2"/>
  <c r="F42" i="2"/>
  <c r="E42" i="2"/>
  <c r="C42" i="2"/>
  <c r="B42" i="2"/>
  <c r="I41" i="2"/>
  <c r="H41" i="2"/>
  <c r="F41" i="2"/>
  <c r="E41" i="2"/>
  <c r="C41" i="2"/>
  <c r="B41" i="2"/>
  <c r="I40" i="2"/>
  <c r="H40" i="2"/>
  <c r="F40" i="2"/>
  <c r="E40" i="2"/>
  <c r="C40" i="2"/>
  <c r="B40" i="2"/>
  <c r="I39" i="2"/>
  <c r="H39" i="2"/>
  <c r="F39" i="2"/>
  <c r="E39" i="2"/>
  <c r="C39" i="2"/>
  <c r="B39" i="2"/>
  <c r="I38" i="2"/>
  <c r="H38" i="2"/>
  <c r="F38" i="2"/>
  <c r="E38" i="2"/>
  <c r="C38" i="2"/>
  <c r="B38" i="2"/>
  <c r="I37" i="2"/>
  <c r="H37" i="2"/>
  <c r="F37" i="2"/>
  <c r="E37" i="2"/>
  <c r="C37" i="2"/>
  <c r="B37" i="2"/>
  <c r="I36" i="2"/>
  <c r="H36" i="2"/>
  <c r="F36" i="2"/>
  <c r="E36" i="2"/>
  <c r="C36" i="2"/>
  <c r="B36" i="2"/>
  <c r="I35" i="2"/>
  <c r="H35" i="2"/>
  <c r="F35" i="2"/>
  <c r="E35" i="2"/>
  <c r="C35" i="2"/>
  <c r="B35" i="2"/>
  <c r="I34" i="2"/>
  <c r="H34" i="2"/>
  <c r="F34" i="2"/>
  <c r="E34" i="2"/>
  <c r="C34" i="2"/>
  <c r="B34" i="2"/>
  <c r="I33" i="2"/>
  <c r="H33" i="2"/>
  <c r="F33" i="2"/>
  <c r="E33" i="2"/>
  <c r="C33" i="2"/>
  <c r="B33" i="2"/>
  <c r="I32" i="2"/>
  <c r="H32" i="2"/>
  <c r="F32" i="2"/>
  <c r="E32" i="2"/>
  <c r="C32" i="2"/>
  <c r="B32" i="2"/>
  <c r="I31" i="2"/>
  <c r="H31" i="2"/>
  <c r="F31" i="2"/>
  <c r="E31" i="2"/>
  <c r="C31" i="2"/>
  <c r="B31" i="2"/>
  <c r="I30" i="2"/>
  <c r="H30" i="2"/>
  <c r="F30" i="2"/>
  <c r="E30" i="2"/>
  <c r="C30" i="2"/>
  <c r="B30" i="2"/>
  <c r="I29" i="2"/>
  <c r="H29" i="2"/>
  <c r="F29" i="2"/>
  <c r="E29" i="2"/>
  <c r="C29" i="2"/>
  <c r="B29" i="2"/>
  <c r="I22" i="2"/>
  <c r="H22" i="2"/>
  <c r="F22" i="2"/>
  <c r="E22" i="2"/>
  <c r="C22" i="2"/>
  <c r="B22" i="2"/>
  <c r="I21" i="2"/>
  <c r="H21" i="2"/>
  <c r="F21" i="2"/>
  <c r="E21" i="2"/>
  <c r="C21" i="2"/>
  <c r="B21" i="2"/>
  <c r="I20" i="2"/>
  <c r="H20" i="2"/>
  <c r="F20" i="2"/>
  <c r="E20" i="2"/>
  <c r="C20" i="2"/>
  <c r="B20" i="2"/>
  <c r="I19" i="2"/>
  <c r="H19" i="2"/>
  <c r="F19" i="2"/>
  <c r="E19" i="2"/>
  <c r="C19" i="2"/>
  <c r="B19" i="2"/>
  <c r="I18" i="2"/>
  <c r="H18" i="2"/>
  <c r="F18" i="2"/>
  <c r="E18" i="2"/>
  <c r="C18" i="2"/>
  <c r="B18" i="2"/>
  <c r="I17" i="2"/>
  <c r="H17" i="2"/>
  <c r="F17" i="2"/>
  <c r="E17" i="2"/>
  <c r="C17" i="2"/>
  <c r="B17" i="2"/>
  <c r="I16" i="2"/>
  <c r="H16" i="2"/>
  <c r="F16" i="2"/>
  <c r="E16" i="2"/>
  <c r="C16" i="2"/>
  <c r="B16" i="2"/>
  <c r="I15" i="2"/>
  <c r="H15" i="2"/>
  <c r="F15" i="2"/>
  <c r="E15" i="2"/>
  <c r="C15" i="2"/>
  <c r="B15" i="2"/>
  <c r="I14" i="2"/>
  <c r="H14" i="2"/>
  <c r="F14" i="2"/>
  <c r="E14" i="2"/>
  <c r="C14" i="2"/>
  <c r="B14" i="2"/>
  <c r="I13" i="2"/>
  <c r="H13" i="2"/>
  <c r="F13" i="2"/>
  <c r="E13" i="2"/>
  <c r="C13" i="2"/>
  <c r="B13" i="2"/>
  <c r="I12" i="2"/>
  <c r="H12" i="2"/>
  <c r="F12" i="2"/>
  <c r="E12" i="2"/>
  <c r="C12" i="2"/>
  <c r="B12" i="2"/>
  <c r="I11" i="2"/>
  <c r="H11" i="2"/>
  <c r="F11" i="2"/>
  <c r="E11" i="2"/>
  <c r="C11" i="2"/>
  <c r="B11" i="2"/>
  <c r="I10" i="2"/>
  <c r="H10" i="2"/>
  <c r="F10" i="2"/>
  <c r="E10" i="2"/>
  <c r="C10" i="2"/>
  <c r="B10" i="2"/>
  <c r="I9" i="2"/>
  <c r="H9" i="2"/>
  <c r="F9" i="2"/>
  <c r="E9" i="2"/>
  <c r="C9" i="2"/>
  <c r="B9" i="2"/>
  <c r="I8" i="2"/>
  <c r="H8" i="2"/>
  <c r="F8" i="2"/>
  <c r="E8" i="2"/>
  <c r="C8" i="2"/>
  <c r="B8" i="2"/>
  <c r="I7" i="2"/>
  <c r="H7" i="2"/>
  <c r="F7" i="2"/>
  <c r="E7" i="2"/>
  <c r="C7" i="2"/>
  <c r="B7" i="2"/>
  <c r="I6" i="2"/>
  <c r="H6" i="2"/>
  <c r="F6" i="2"/>
  <c r="E6" i="2"/>
  <c r="C6" i="2"/>
  <c r="B6" i="2"/>
  <c r="I5" i="2"/>
  <c r="H5" i="2"/>
  <c r="F5" i="2"/>
  <c r="E5" i="2"/>
  <c r="C5" i="2"/>
  <c r="B5" i="2"/>
  <c r="M126" i="2" l="1"/>
  <c r="A128" i="1" l="1"/>
  <c r="A129" i="1" s="1"/>
  <c r="C86" i="1" l="1"/>
  <c r="A115" i="1" l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G22" i="2" l="1"/>
  <c r="D22" i="2"/>
  <c r="G21" i="2"/>
  <c r="J20" i="2"/>
  <c r="G20" i="2"/>
  <c r="G19" i="2"/>
  <c r="D19" i="2"/>
  <c r="J16" i="2"/>
  <c r="G16" i="2"/>
  <c r="D15" i="2"/>
  <c r="J13" i="2"/>
  <c r="G13" i="2"/>
  <c r="G12" i="2"/>
  <c r="J10" i="2"/>
  <c r="J9" i="2"/>
  <c r="G9" i="2"/>
  <c r="D7" i="2"/>
  <c r="G6" i="2"/>
  <c r="D6" i="2"/>
  <c r="J5" i="2"/>
  <c r="C24" i="2"/>
  <c r="J46" i="2"/>
  <c r="D46" i="2"/>
  <c r="J45" i="2"/>
  <c r="G44" i="2"/>
  <c r="D44" i="2"/>
  <c r="G43" i="2"/>
  <c r="J42" i="2"/>
  <c r="G41" i="2"/>
  <c r="D40" i="2"/>
  <c r="J39" i="2"/>
  <c r="G39" i="2"/>
  <c r="D39" i="2"/>
  <c r="G38" i="2"/>
  <c r="D38" i="2"/>
  <c r="J37" i="2"/>
  <c r="D37" i="2"/>
  <c r="D36" i="2"/>
  <c r="J33" i="2"/>
  <c r="G33" i="2"/>
  <c r="J32" i="2"/>
  <c r="D32" i="2"/>
  <c r="G31" i="2"/>
  <c r="J30" i="2"/>
  <c r="D30" i="2"/>
  <c r="G29" i="2"/>
  <c r="D29" i="2"/>
  <c r="D10" i="2" l="1"/>
  <c r="G11" i="2"/>
  <c r="J12" i="2"/>
  <c r="J17" i="2"/>
  <c r="D9" i="2"/>
  <c r="G10" i="2"/>
  <c r="G14" i="2"/>
  <c r="D31" i="2"/>
  <c r="G42" i="2"/>
  <c r="D45" i="2"/>
  <c r="G46" i="2"/>
  <c r="G35" i="2"/>
  <c r="J36" i="2"/>
  <c r="G40" i="2"/>
  <c r="J41" i="2"/>
  <c r="J31" i="2"/>
  <c r="D33" i="2"/>
  <c r="G34" i="2"/>
  <c r="J35" i="2"/>
  <c r="J40" i="2"/>
  <c r="D42" i="2"/>
  <c r="J21" i="2"/>
  <c r="D17" i="2"/>
  <c r="G18" i="2"/>
  <c r="J19" i="2"/>
  <c r="G8" i="2"/>
  <c r="J8" i="2"/>
  <c r="D11" i="2"/>
  <c r="J43" i="2"/>
  <c r="F24" i="2"/>
  <c r="D16" i="2"/>
  <c r="J14" i="2"/>
  <c r="I48" i="2"/>
  <c r="J6" i="2"/>
  <c r="G17" i="2"/>
  <c r="D21" i="2"/>
  <c r="C48" i="2"/>
  <c r="G32" i="2"/>
  <c r="J34" i="2"/>
  <c r="D43" i="2"/>
  <c r="G45" i="2"/>
  <c r="D8" i="2"/>
  <c r="J11" i="2"/>
  <c r="D14" i="2"/>
  <c r="J18" i="2"/>
  <c r="F48" i="2"/>
  <c r="B48" i="2"/>
  <c r="D13" i="2"/>
  <c r="G15" i="2"/>
  <c r="D20" i="2"/>
  <c r="H24" i="2"/>
  <c r="H48" i="2"/>
  <c r="D35" i="2"/>
  <c r="G37" i="2"/>
  <c r="G30" i="2"/>
  <c r="D34" i="2"/>
  <c r="G36" i="2"/>
  <c r="J38" i="2"/>
  <c r="D41" i="2"/>
  <c r="J44" i="2"/>
  <c r="B24" i="2"/>
  <c r="G7" i="2"/>
  <c r="D12" i="2"/>
  <c r="J15" i="2"/>
  <c r="D18" i="2"/>
  <c r="J22" i="2"/>
  <c r="I24" i="2"/>
  <c r="D5" i="2"/>
  <c r="J7" i="2"/>
  <c r="G5" i="2"/>
  <c r="E24" i="2"/>
  <c r="E48" i="2"/>
  <c r="J29" i="2"/>
  <c r="G48" i="2" l="1"/>
  <c r="D48" i="2"/>
  <c r="J48" i="2"/>
  <c r="J24" i="2"/>
  <c r="G24" i="2"/>
  <c r="D24" i="2"/>
  <c r="J70" i="2" l="1"/>
  <c r="G70" i="2"/>
  <c r="D70" i="2"/>
  <c r="J69" i="2"/>
  <c r="J68" i="2"/>
  <c r="D68" i="2"/>
  <c r="D66" i="2"/>
  <c r="G65" i="2"/>
  <c r="J64" i="2"/>
  <c r="G64" i="2"/>
  <c r="J63" i="2"/>
  <c r="G63" i="2"/>
  <c r="D63" i="2"/>
  <c r="J62" i="2"/>
  <c r="G62" i="2"/>
  <c r="J61" i="2"/>
  <c r="G61" i="2"/>
  <c r="D61" i="2"/>
  <c r="J60" i="2"/>
  <c r="G60" i="2"/>
  <c r="D60" i="2"/>
  <c r="J59" i="2"/>
  <c r="G59" i="2"/>
  <c r="D59" i="2"/>
  <c r="G58" i="2"/>
  <c r="J57" i="2"/>
  <c r="D57" i="2"/>
  <c r="J56" i="2"/>
  <c r="G56" i="2"/>
  <c r="J55" i="2"/>
  <c r="D55" i="2"/>
  <c r="G54" i="2"/>
  <c r="J53" i="2"/>
  <c r="M53" i="2" s="1"/>
  <c r="G67" i="2" l="1"/>
  <c r="D62" i="2"/>
  <c r="E72" i="2"/>
  <c r="D56" i="2"/>
  <c r="G57" i="2"/>
  <c r="J58" i="2"/>
  <c r="D65" i="2"/>
  <c r="G66" i="2"/>
  <c r="D64" i="2"/>
  <c r="G69" i="2"/>
  <c r="D54" i="2"/>
  <c r="G55" i="2"/>
  <c r="D58" i="2"/>
  <c r="J65" i="2"/>
  <c r="D67" i="2"/>
  <c r="G68" i="2"/>
  <c r="F72" i="2"/>
  <c r="H72" i="2"/>
  <c r="J66" i="2"/>
  <c r="J67" i="2"/>
  <c r="D69" i="2"/>
  <c r="I72" i="2"/>
  <c r="J54" i="2"/>
  <c r="C72" i="2"/>
  <c r="B72" i="2"/>
  <c r="G53" i="2"/>
  <c r="D53" i="2"/>
  <c r="J72" i="2" l="1"/>
  <c r="G72" i="2"/>
  <c r="D72" i="2"/>
  <c r="N22" i="2"/>
  <c r="N24" i="2" s="1"/>
  <c r="M21" i="2"/>
  <c r="M20" i="2"/>
  <c r="M18" i="2"/>
  <c r="M16" i="2"/>
  <c r="M13" i="2"/>
  <c r="M11" i="2"/>
  <c r="M10" i="2"/>
  <c r="M9" i="2"/>
  <c r="M8" i="2"/>
  <c r="M7" i="2"/>
  <c r="N46" i="2"/>
  <c r="N48" i="2" s="1"/>
  <c r="M45" i="2"/>
  <c r="M44" i="2"/>
  <c r="M42" i="2"/>
  <c r="M40" i="2"/>
  <c r="M37" i="2"/>
  <c r="M35" i="2"/>
  <c r="M34" i="2"/>
  <c r="M33" i="2"/>
  <c r="M32" i="2"/>
  <c r="M31" i="2"/>
  <c r="N70" i="2"/>
  <c r="N72" i="2" s="1"/>
  <c r="M69" i="2"/>
  <c r="M68" i="2"/>
  <c r="M66" i="2"/>
  <c r="M64" i="2"/>
  <c r="M61" i="2"/>
  <c r="M59" i="2"/>
  <c r="M58" i="2"/>
  <c r="M57" i="2"/>
  <c r="M56" i="2"/>
  <c r="M55" i="2"/>
  <c r="M72" i="2" l="1"/>
  <c r="M74" i="2" s="1"/>
  <c r="C156" i="2" s="1"/>
  <c r="M5" i="2"/>
  <c r="M24" i="2" s="1"/>
  <c r="M26" i="2" s="1"/>
  <c r="C154" i="2" s="1"/>
  <c r="M29" i="2"/>
  <c r="M48" i="2" s="1"/>
  <c r="M50" i="2" s="1"/>
  <c r="C155" i="2" s="1"/>
  <c r="F7" i="4"/>
  <c r="F4" i="4" s="1"/>
  <c r="F6" i="4"/>
  <c r="F3" i="4" s="1"/>
  <c r="N26" i="2" l="1"/>
  <c r="D154" i="2" s="1"/>
  <c r="N74" i="2"/>
  <c r="D156" i="2" s="1"/>
  <c r="N50" i="2"/>
  <c r="D155" i="2" s="1"/>
  <c r="M142" i="2" l="1"/>
  <c r="M141" i="2"/>
  <c r="M139" i="2"/>
  <c r="M137" i="2"/>
  <c r="M134" i="2"/>
  <c r="M132" i="2"/>
  <c r="M131" i="2"/>
  <c r="M130" i="2"/>
  <c r="M129" i="2"/>
  <c r="M128" i="2"/>
  <c r="N143" i="2"/>
  <c r="N145" i="2" s="1"/>
  <c r="J145" i="2"/>
  <c r="I145" i="2"/>
  <c r="H145" i="2"/>
  <c r="G145" i="2"/>
  <c r="F145" i="2"/>
  <c r="E145" i="2"/>
  <c r="D145" i="2"/>
  <c r="C145" i="2"/>
  <c r="B145" i="2"/>
  <c r="M145" i="2" l="1"/>
  <c r="M146" i="2" s="1"/>
  <c r="C159" i="2" s="1"/>
  <c r="N146" i="2" l="1"/>
  <c r="D159" i="2" s="1"/>
  <c r="D91" i="1" l="1"/>
  <c r="D93" i="1" l="1"/>
  <c r="D92" i="1"/>
  <c r="D90" i="1"/>
  <c r="D95" i="1" l="1"/>
  <c r="C15" i="1"/>
  <c r="D16" i="1"/>
  <c r="C9" i="1"/>
  <c r="C8" i="1"/>
  <c r="E16" i="1" l="1"/>
  <c r="C14" i="1"/>
  <c r="C16" i="1" s="1"/>
  <c r="C10" i="1"/>
  <c r="F121" i="2" l="1"/>
  <c r="E121" i="2"/>
  <c r="C121" i="2"/>
  <c r="B121" i="2"/>
  <c r="J119" i="2"/>
  <c r="N119" i="2" s="1"/>
  <c r="N121" i="2" s="1"/>
  <c r="G119" i="2"/>
  <c r="D119" i="2"/>
  <c r="J118" i="2"/>
  <c r="M118" i="2" s="1"/>
  <c r="G118" i="2"/>
  <c r="D118" i="2"/>
  <c r="J117" i="2"/>
  <c r="M117" i="2" s="1"/>
  <c r="G117" i="2"/>
  <c r="D117" i="2"/>
  <c r="J116" i="2"/>
  <c r="G116" i="2"/>
  <c r="D116" i="2"/>
  <c r="G115" i="2"/>
  <c r="D115" i="2"/>
  <c r="J114" i="2"/>
  <c r="G114" i="2"/>
  <c r="D114" i="2"/>
  <c r="G113" i="2"/>
  <c r="D113" i="2"/>
  <c r="G112" i="2"/>
  <c r="D112" i="2"/>
  <c r="G111" i="2"/>
  <c r="D111" i="2"/>
  <c r="J110" i="2"/>
  <c r="M110" i="2" s="1"/>
  <c r="G110" i="2"/>
  <c r="D110" i="2"/>
  <c r="J109" i="2"/>
  <c r="G109" i="2"/>
  <c r="D109" i="2"/>
  <c r="J108" i="2"/>
  <c r="M108" i="2" s="1"/>
  <c r="G108" i="2"/>
  <c r="D108" i="2"/>
  <c r="J107" i="2"/>
  <c r="M107" i="2" s="1"/>
  <c r="G107" i="2"/>
  <c r="D107" i="2"/>
  <c r="G106" i="2"/>
  <c r="D106" i="2"/>
  <c r="G105" i="2"/>
  <c r="D105" i="2"/>
  <c r="G104" i="2"/>
  <c r="D104" i="2"/>
  <c r="J103" i="2"/>
  <c r="G103" i="2"/>
  <c r="D103" i="2"/>
  <c r="G102" i="2"/>
  <c r="D102" i="2"/>
  <c r="J115" i="2" l="1"/>
  <c r="M115" i="2" s="1"/>
  <c r="J112" i="2"/>
  <c r="J111" i="2"/>
  <c r="D121" i="2"/>
  <c r="J113" i="2"/>
  <c r="M113" i="2" s="1"/>
  <c r="G121" i="2"/>
  <c r="J104" i="2"/>
  <c r="M104" i="2" s="1"/>
  <c r="J106" i="2"/>
  <c r="M106" i="2" s="1"/>
  <c r="J105" i="2"/>
  <c r="M105" i="2" s="1"/>
  <c r="H121" i="2"/>
  <c r="I121" i="2"/>
  <c r="J102" i="2"/>
  <c r="J121" i="2" l="1"/>
  <c r="M102" i="2"/>
  <c r="M121" i="2" s="1"/>
  <c r="F96" i="2"/>
  <c r="E96" i="2"/>
  <c r="C96" i="2"/>
  <c r="B96" i="2"/>
  <c r="B8" i="5"/>
  <c r="C8" i="5" s="1"/>
  <c r="J81" i="2"/>
  <c r="M81" i="2" s="1"/>
  <c r="G96" i="2"/>
  <c r="J89" i="2" l="1"/>
  <c r="J94" i="2"/>
  <c r="N94" i="2" s="1"/>
  <c r="N96" i="2" s="1"/>
  <c r="J87" i="2"/>
  <c r="J84" i="2"/>
  <c r="M122" i="2"/>
  <c r="C158" i="2" s="1"/>
  <c r="N122" i="2"/>
  <c r="D158" i="2" s="1"/>
  <c r="J80" i="2"/>
  <c r="M80" i="2" s="1"/>
  <c r="B7" i="5"/>
  <c r="C7" i="5" s="1"/>
  <c r="J93" i="2"/>
  <c r="M93" i="2" s="1"/>
  <c r="B9" i="5"/>
  <c r="C9" i="5" s="1"/>
  <c r="D9" i="5" s="1"/>
  <c r="D10" i="5" s="1"/>
  <c r="J88" i="2"/>
  <c r="M88" i="2" s="1"/>
  <c r="J91" i="2"/>
  <c r="J86" i="2"/>
  <c r="J79" i="2"/>
  <c r="M79" i="2" s="1"/>
  <c r="B6" i="5"/>
  <c r="J90" i="2"/>
  <c r="M90" i="2" s="1"/>
  <c r="J83" i="2"/>
  <c r="M83" i="2" s="1"/>
  <c r="J85" i="2"/>
  <c r="M85" i="2" s="1"/>
  <c r="J92" i="2"/>
  <c r="M92" i="2" s="1"/>
  <c r="H96" i="2"/>
  <c r="I96" i="2"/>
  <c r="D96" i="2"/>
  <c r="J82" i="2"/>
  <c r="M82" i="2" s="1"/>
  <c r="J78" i="2"/>
  <c r="J77" i="2"/>
  <c r="J96" i="2" l="1"/>
  <c r="M77" i="2"/>
  <c r="M96" i="2" s="1"/>
  <c r="C6" i="5"/>
  <c r="C10" i="5" s="1"/>
  <c r="B10" i="5"/>
  <c r="D11" i="5" s="1"/>
  <c r="E10" i="1"/>
  <c r="M98" i="2" l="1"/>
  <c r="C157" i="2" s="1"/>
  <c r="N98" i="2"/>
  <c r="D157" i="2" s="1"/>
  <c r="D160" i="2" s="1"/>
  <c r="C11" i="5"/>
  <c r="C126" i="1" s="1"/>
  <c r="D126" i="1" s="1"/>
  <c r="C162" i="2" l="1"/>
  <c r="C160" i="2"/>
  <c r="D162" i="2"/>
  <c r="D26" i="3"/>
  <c r="D28" i="3" s="1"/>
  <c r="C45" i="1"/>
  <c r="C44" i="1"/>
  <c r="C8" i="3"/>
  <c r="C119" i="1" l="1"/>
  <c r="E26" i="3" l="1"/>
  <c r="D13" i="3"/>
  <c r="A6" i="3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E29" i="3" l="1"/>
  <c r="E30" i="3"/>
  <c r="A106" i="1"/>
  <c r="A107" i="1" s="1"/>
  <c r="A108" i="1" s="1"/>
  <c r="A109" i="1" s="1"/>
  <c r="A110" i="1" s="1"/>
  <c r="A111" i="1" s="1"/>
  <c r="A112" i="1" s="1"/>
  <c r="A113" i="1" s="1"/>
  <c r="A114" i="1" s="1"/>
  <c r="D121" i="1" l="1"/>
  <c r="D120" i="1"/>
  <c r="D119" i="1"/>
  <c r="D118" i="1"/>
  <c r="A101" i="1"/>
  <c r="A100" i="1"/>
  <c r="A99" i="1"/>
  <c r="E93" i="1"/>
  <c r="E92" i="1"/>
  <c r="E91" i="1"/>
  <c r="C91" i="1" s="1"/>
  <c r="E90" i="1"/>
  <c r="C90" i="1" s="1"/>
  <c r="C85" i="1"/>
  <c r="C84" i="1"/>
  <c r="C83" i="1"/>
  <c r="C79" i="1"/>
  <c r="C78" i="1"/>
  <c r="C77" i="1"/>
  <c r="C76" i="1"/>
  <c r="C60" i="1"/>
  <c r="D61" i="1" s="1"/>
  <c r="C57" i="1"/>
  <c r="D58" i="1" s="1"/>
  <c r="C54" i="1"/>
  <c r="D55" i="1" s="1"/>
  <c r="E46" i="1"/>
  <c r="D46" i="1"/>
  <c r="B44" i="1"/>
  <c r="E40" i="1"/>
  <c r="D40" i="1"/>
  <c r="C39" i="1"/>
  <c r="C38" i="1"/>
  <c r="B38" i="1"/>
  <c r="E34" i="1"/>
  <c r="D34" i="1"/>
  <c r="C33" i="1"/>
  <c r="C32" i="1"/>
  <c r="B32" i="1"/>
  <c r="D28" i="1"/>
  <c r="B26" i="1"/>
  <c r="E22" i="1"/>
  <c r="D22" i="1"/>
  <c r="C21" i="1"/>
  <c r="B21" i="1"/>
  <c r="B27" i="1" s="1"/>
  <c r="B33" i="1" s="1"/>
  <c r="B39" i="1" s="1"/>
  <c r="B45" i="1" s="1"/>
  <c r="C20" i="1"/>
  <c r="B20" i="1"/>
  <c r="B15" i="1"/>
  <c r="B14" i="1"/>
  <c r="D10" i="1"/>
  <c r="D11" i="1" s="1"/>
  <c r="C111" i="1" l="1"/>
  <c r="D111" i="1" s="1"/>
  <c r="E55" i="1"/>
  <c r="D67" i="1"/>
  <c r="C105" i="1"/>
  <c r="C93" i="1"/>
  <c r="C22" i="1"/>
  <c r="D23" i="1" s="1"/>
  <c r="C107" i="1" s="1"/>
  <c r="D107" i="1" s="1"/>
  <c r="C40" i="1"/>
  <c r="D41" i="1" s="1"/>
  <c r="C34" i="1"/>
  <c r="D35" i="1" s="1"/>
  <c r="E35" i="1" s="1"/>
  <c r="E28" i="1"/>
  <c r="C27" i="1"/>
  <c r="C92" i="1"/>
  <c r="C46" i="1"/>
  <c r="E58" i="1"/>
  <c r="C112" i="1"/>
  <c r="C113" i="1"/>
  <c r="D113" i="1" s="1"/>
  <c r="E61" i="1"/>
  <c r="E95" i="1"/>
  <c r="C26" i="1"/>
  <c r="E31" i="3" l="1"/>
  <c r="E32" i="3" s="1"/>
  <c r="D10" i="3" s="1"/>
  <c r="D6" i="3" s="1"/>
  <c r="C114" i="1"/>
  <c r="D114" i="1" s="1"/>
  <c r="D17" i="1"/>
  <c r="E17" i="1" s="1"/>
  <c r="C95" i="1"/>
  <c r="D47" i="1"/>
  <c r="C28" i="1"/>
  <c r="D29" i="1" s="1"/>
  <c r="C108" i="1" s="1"/>
  <c r="D108" i="1" s="1"/>
  <c r="E23" i="1"/>
  <c r="C109" i="1"/>
  <c r="D109" i="1" s="1"/>
  <c r="E41" i="1"/>
  <c r="D112" i="1"/>
  <c r="E11" i="1"/>
  <c r="D105" i="1"/>
  <c r="E67" i="1"/>
  <c r="D96" i="1" l="1"/>
  <c r="E96" i="1" s="1"/>
  <c r="D11" i="3"/>
  <c r="D19" i="3" s="1"/>
  <c r="D14" i="3"/>
  <c r="D7" i="3"/>
  <c r="C106" i="1"/>
  <c r="D106" i="1" s="1"/>
  <c r="E47" i="1"/>
  <c r="E29" i="1"/>
  <c r="D65" i="1" l="1"/>
  <c r="E65" i="1" s="1"/>
  <c r="C122" i="1"/>
  <c r="D122" i="1" s="1"/>
  <c r="D18" i="3"/>
  <c r="D15" i="3"/>
  <c r="D20" i="3" l="1"/>
  <c r="E19" i="3" s="1"/>
  <c r="E18" i="3" l="1"/>
  <c r="C123" i="1" s="1"/>
  <c r="D123" i="1" l="1"/>
  <c r="D66" i="1" l="1"/>
  <c r="E66" i="1" l="1"/>
  <c r="E69" i="1" s="1"/>
  <c r="D69" i="1"/>
  <c r="C110" i="1" s="1"/>
  <c r="D110" i="1" s="1"/>
  <c r="E2" i="6" l="1"/>
  <c r="D127" i="1" s="1"/>
  <c r="C127" i="1" l="1"/>
  <c r="D115" i="1" l="1"/>
  <c r="D116" i="1"/>
  <c r="C116" i="1" l="1"/>
  <c r="C115" i="1"/>
  <c r="C124" i="1" l="1"/>
  <c r="D124" i="1" s="1"/>
  <c r="D125" i="1" l="1"/>
  <c r="C125" i="1" l="1"/>
  <c r="D129" i="1" l="1"/>
  <c r="D128" i="1" l="1"/>
  <c r="C129" i="1"/>
  <c r="C128" i="1" l="1"/>
  <c r="D117" i="1" l="1"/>
  <c r="C117" i="1" l="1"/>
</calcChain>
</file>

<file path=xl/sharedStrings.xml><?xml version="1.0" encoding="utf-8"?>
<sst xmlns="http://schemas.openxmlformats.org/spreadsheetml/2006/main" count="608" uniqueCount="211">
  <si>
    <t>NW Natural</t>
  </si>
  <si>
    <t>State Allocation Factors</t>
  </si>
  <si>
    <t>System</t>
  </si>
  <si>
    <t>Oregon</t>
  </si>
  <si>
    <t>Washington</t>
  </si>
  <si>
    <t>Customers</t>
  </si>
  <si>
    <t>Total Customers</t>
  </si>
  <si>
    <t xml:space="preserve">   Average</t>
  </si>
  <si>
    <t xml:space="preserve">      % of System</t>
  </si>
  <si>
    <t>Residential Customers</t>
  </si>
  <si>
    <t xml:space="preserve">   % of System</t>
  </si>
  <si>
    <t>Commercial Customers</t>
  </si>
  <si>
    <t>Industrial Customers</t>
  </si>
  <si>
    <t xml:space="preserve">The Dalles </t>
  </si>
  <si>
    <t>Portland / Vancouver</t>
  </si>
  <si>
    <t>Portland / Vancouver Commercial</t>
  </si>
  <si>
    <t>Sales Volumes (exclude Unbilled)</t>
  </si>
  <si>
    <t>Sendout Volumes</t>
  </si>
  <si>
    <t>3-factor formula (simple average)</t>
  </si>
  <si>
    <t>Gross Plant Directly Assigned</t>
  </si>
  <si>
    <t>Number of Employees Directly Assigned</t>
  </si>
  <si>
    <t>Number of Customers</t>
  </si>
  <si>
    <t xml:space="preserve">   Average </t>
  </si>
  <si>
    <t>Derivation of factor for 3-factor - Gross Plant Directly Assigned</t>
  </si>
  <si>
    <t>Intangible - Other</t>
  </si>
  <si>
    <t>Production</t>
  </si>
  <si>
    <t>Transmission</t>
  </si>
  <si>
    <t>Distribution</t>
  </si>
  <si>
    <t>Average</t>
  </si>
  <si>
    <t>Allocation Factors - Summary</t>
  </si>
  <si>
    <t>Customers-all</t>
  </si>
  <si>
    <t>Customers-Residential</t>
  </si>
  <si>
    <t>Customers-Commercial</t>
  </si>
  <si>
    <t>Customers-Industrial</t>
  </si>
  <si>
    <t>Customers-The Dalles</t>
  </si>
  <si>
    <t>3-factor</t>
  </si>
  <si>
    <t>firm volumes</t>
  </si>
  <si>
    <t>sales volumes</t>
  </si>
  <si>
    <t>sendout volumes</t>
  </si>
  <si>
    <t>sales/sendout volumes</t>
  </si>
  <si>
    <t>Payroll</t>
  </si>
  <si>
    <t>Admin Transfer</t>
  </si>
  <si>
    <t>Employee Cost</t>
  </si>
  <si>
    <t>Regulatory</t>
  </si>
  <si>
    <t>Telemetering</t>
  </si>
  <si>
    <t>Gross plant direct assign</t>
  </si>
  <si>
    <t>Depreciation</t>
  </si>
  <si>
    <t>NBU</t>
  </si>
  <si>
    <t>BU</t>
  </si>
  <si>
    <t>Total</t>
  </si>
  <si>
    <t>OR</t>
  </si>
  <si>
    <t>WA</t>
  </si>
  <si>
    <t>Pers. Area/Location</t>
  </si>
  <si>
    <t>FT</t>
  </si>
  <si>
    <t>PT</t>
  </si>
  <si>
    <t>OR-Albany RC</t>
  </si>
  <si>
    <t>OR-Appliance Center</t>
  </si>
  <si>
    <t>x</t>
  </si>
  <si>
    <t>OR-Astoria RC</t>
  </si>
  <si>
    <t>OR-Coos Bay RC</t>
  </si>
  <si>
    <t>OR-Eugene RC</t>
  </si>
  <si>
    <t>OR-Exley</t>
  </si>
  <si>
    <t>OR-Lincoln City RC</t>
  </si>
  <si>
    <t>OR-Mist/Miller Station</t>
  </si>
  <si>
    <t>OR-Mt Scott RC</t>
  </si>
  <si>
    <t>OR-Newport LNG</t>
  </si>
  <si>
    <t>OR-OPS</t>
  </si>
  <si>
    <t>OR-Parkrose RC</t>
  </si>
  <si>
    <t>OR-Portland LNG</t>
  </si>
  <si>
    <t>OR-Salem RC</t>
  </si>
  <si>
    <t>OR-Sherwood OTC</t>
  </si>
  <si>
    <t>OR-Sunset RC</t>
  </si>
  <si>
    <t>OR-The Dalles RC</t>
  </si>
  <si>
    <t>WA-Clark County RC</t>
  </si>
  <si>
    <t>Summary</t>
  </si>
  <si>
    <t>June</t>
  </si>
  <si>
    <t>December</t>
  </si>
  <si>
    <t>Transmission Factor</t>
  </si>
  <si>
    <t>Miles</t>
  </si>
  <si>
    <t>Direct</t>
  </si>
  <si>
    <t>p. 514</t>
  </si>
  <si>
    <t>less WA SMPE</t>
  </si>
  <si>
    <t>minus line 6</t>
  </si>
  <si>
    <t xml:space="preserve">  Net for Factor</t>
  </si>
  <si>
    <t>SMPE</t>
  </si>
  <si>
    <t>line 28</t>
  </si>
  <si>
    <t>line 1 + 5</t>
  </si>
  <si>
    <t>line 2 + 6</t>
  </si>
  <si>
    <t>Allocation Factor</t>
  </si>
  <si>
    <t>line 3</t>
  </si>
  <si>
    <t>line 7</t>
  </si>
  <si>
    <t>Gross Plant</t>
  </si>
  <si>
    <t>367.24</t>
  </si>
  <si>
    <t>p. 204-209</t>
  </si>
  <si>
    <t>367.25</t>
  </si>
  <si>
    <t>p. 204-210</t>
  </si>
  <si>
    <t>367.26</t>
  </si>
  <si>
    <t>p. 204-211</t>
  </si>
  <si>
    <t>Oregon Direct</t>
  </si>
  <si>
    <t>Oregon Direct % of Total</t>
  </si>
  <si>
    <t>Oregon Direct Miles</t>
  </si>
  <si>
    <t>line 22 X line 24</t>
  </si>
  <si>
    <t>Non-Direct Miles</t>
  </si>
  <si>
    <t>line 22 - line 25</t>
  </si>
  <si>
    <t>Firm Volumes Factor</t>
  </si>
  <si>
    <t xml:space="preserve">Washington allocation of SMPE </t>
  </si>
  <si>
    <t>see Transmission tab</t>
  </si>
  <si>
    <t>set in original allocation study</t>
  </si>
  <si>
    <t>UMLNM</t>
  </si>
  <si>
    <t>Oregon Telemetering Factor</t>
  </si>
  <si>
    <t>Washington Telemetering Factor</t>
  </si>
  <si>
    <t>see Telemetering tab</t>
  </si>
  <si>
    <t>see above</t>
  </si>
  <si>
    <t>Reference</t>
  </si>
  <si>
    <t>Direct-WA</t>
  </si>
  <si>
    <t>Direct-OR</t>
  </si>
  <si>
    <t>Source:  Based on the 2003 Project this "Oregon Direct" # will not change</t>
  </si>
  <si>
    <t>September 30, 2019</t>
  </si>
  <si>
    <t xml:space="preserve">   September 2019</t>
  </si>
  <si>
    <t>3-Yr Avg</t>
  </si>
  <si>
    <t>UPSTC</t>
  </si>
  <si>
    <t>UMSTS</t>
  </si>
  <si>
    <t>AC</t>
  </si>
  <si>
    <t>See Employees tab</t>
  </si>
  <si>
    <t>Perimeter Allocation Factor</t>
  </si>
  <si>
    <t>FTEs</t>
  </si>
  <si>
    <t xml:space="preserve">Total </t>
  </si>
  <si>
    <t xml:space="preserve">Oregon </t>
  </si>
  <si>
    <t>Astoria</t>
  </si>
  <si>
    <t>Coos Bay</t>
  </si>
  <si>
    <t>Lincoln</t>
  </si>
  <si>
    <t>The Dalles</t>
  </si>
  <si>
    <t>Perimeter</t>
  </si>
  <si>
    <t>September</t>
  </si>
  <si>
    <t>Firm Delivered (exclude Unbilled &amp; transportation)</t>
  </si>
  <si>
    <t>Environmental Admin Costs</t>
  </si>
  <si>
    <t>see Environmental tab</t>
  </si>
  <si>
    <t>Environmental Admin Allocation</t>
  </si>
  <si>
    <t>CA-Remote</t>
  </si>
  <si>
    <t>OR Counts</t>
  </si>
  <si>
    <t>WA Counts</t>
  </si>
  <si>
    <t>As of September 30, 2020</t>
  </si>
  <si>
    <t xml:space="preserve">   September 2020</t>
  </si>
  <si>
    <t>Volumes - 12 Months Ended 9/30/20</t>
  </si>
  <si>
    <t>September 30, 2020</t>
  </si>
  <si>
    <t>As of 9/30/2020</t>
  </si>
  <si>
    <t>OR-Headquarters</t>
  </si>
  <si>
    <t>see Perimeter Alloc tab</t>
  </si>
  <si>
    <t>Based on 2019 Form 2 - Miles (p. 514) &amp; Plant (p. 204-209)</t>
  </si>
  <si>
    <t>Rate Base</t>
  </si>
  <si>
    <t>Accumulated Depreciation</t>
  </si>
  <si>
    <t>Source:  UG-20XXXX-NWN-KTW-WP03C 12-18-20 Strength Report.xlsx</t>
  </si>
  <si>
    <t>Customer #1</t>
  </si>
  <si>
    <t>Customer #2</t>
  </si>
  <si>
    <t>Customer #3</t>
  </si>
  <si>
    <t>Customer #4</t>
  </si>
  <si>
    <t>Customer #5</t>
  </si>
  <si>
    <t>Customer #6</t>
  </si>
  <si>
    <t>Customer #7</t>
  </si>
  <si>
    <t>Customer #8</t>
  </si>
  <si>
    <t>Customer #9</t>
  </si>
  <si>
    <t>Customer #10</t>
  </si>
  <si>
    <t>Customer #11</t>
  </si>
  <si>
    <t>Customer #12</t>
  </si>
  <si>
    <t>Customer #13</t>
  </si>
  <si>
    <t>Customer #14</t>
  </si>
  <si>
    <t>Customer #15</t>
  </si>
  <si>
    <t>Customer #16</t>
  </si>
  <si>
    <t>Customer #17</t>
  </si>
  <si>
    <t>Customer #18</t>
  </si>
  <si>
    <t>Customer #19</t>
  </si>
  <si>
    <t>Customer #20</t>
  </si>
  <si>
    <t>Customer #21</t>
  </si>
  <si>
    <t>Customer #22</t>
  </si>
  <si>
    <t>Customer #23</t>
  </si>
  <si>
    <t>Customer #24</t>
  </si>
  <si>
    <t>Customer #25</t>
  </si>
  <si>
    <t>Customer #26</t>
  </si>
  <si>
    <t>Customer #27</t>
  </si>
  <si>
    <t>Customer #28</t>
  </si>
  <si>
    <t>Customer #29</t>
  </si>
  <si>
    <t>Customer #30</t>
  </si>
  <si>
    <t>Customer #31</t>
  </si>
  <si>
    <t>Customer #32</t>
  </si>
  <si>
    <t>Customer #33</t>
  </si>
  <si>
    <t>Customer #34</t>
  </si>
  <si>
    <t>Customer #35</t>
  </si>
  <si>
    <t>Customer #36</t>
  </si>
  <si>
    <t>Customer #37</t>
  </si>
  <si>
    <t>Customer #38</t>
  </si>
  <si>
    <t>Customer #39</t>
  </si>
  <si>
    <t>Customer #40</t>
  </si>
  <si>
    <t>Customer #41</t>
  </si>
  <si>
    <t>Customer #42</t>
  </si>
  <si>
    <t>Customer #43</t>
  </si>
  <si>
    <t>Customer #44</t>
  </si>
  <si>
    <t>Customer #45</t>
  </si>
  <si>
    <t>Customer #46</t>
  </si>
  <si>
    <t>Customer #47</t>
  </si>
  <si>
    <t>Customer #48</t>
  </si>
  <si>
    <t>Customer #49</t>
  </si>
  <si>
    <t>Customer #50</t>
  </si>
  <si>
    <t>Customer #51</t>
  </si>
  <si>
    <t>Customer #52</t>
  </si>
  <si>
    <t>Customer #53</t>
  </si>
  <si>
    <t>Customer #54</t>
  </si>
  <si>
    <t>20XXXX-NWN-Exh-KTW-3-Walker-WP4-12-18-2020.xlsx</t>
  </si>
  <si>
    <t>20XXXX-NWN-Exh-KTW-3-Walker-WP7-12-18-2020.xlsx</t>
  </si>
  <si>
    <t>20XXXX-NWN-Exh-KTW-3-Walker-WP3-12-18-2020.xlsx</t>
  </si>
  <si>
    <t>20XXXX-NWN-Exh-KTW-5-Walker-WP7-12-18-2020.xlsx</t>
  </si>
  <si>
    <t>20XXXX-NWN-Exh-KTW-2-Walker-WP1-12-18-2020.xlsx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</si>
</sst>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_(* #,##0_);_(* \(#,##0\);_(* &quot;-&quot;??_);_(@_)"/>
    <numFmt numFmtId="165" formatCode="0.000%"/>
    <numFmt numFmtId="166" formatCode="0.0%"/>
    <numFmt numFmtId="167" formatCode="0.0000%"/>
    <numFmt numFmtId="168" formatCode="0.00000%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ahoma"/>
      <family val="2"/>
    </font>
    <font>
      <sz val="10"/>
      <name val="Tahoma"/>
      <family val="2"/>
    </font>
    <font>
      <sz val="10"/>
      <color theme="1"/>
      <name val="Tahoma"/>
      <family val="2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3" fontId="4" fillId="0" borderId="0" applyFont="0" applyFill="0" applyBorder="0" applyAlignment="0" applyProtection="0">
      <alignment vertical="top"/>
    </xf>
  </cellStyleXfs>
  <cellXfs count="167">
    <xf numFmtId="0" fontId="0" fillId="0" borderId="0" xfId="0"/>
    <xf numFmtId="0" fontId="2" fillId="0" borderId="0" xfId="0" applyFont="1" applyAlignment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2" fillId="0" borderId="1" xfId="0" applyFont="1" applyFill="1" applyBorder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3" fillId="0" borderId="0" xfId="0" applyNumberFormat="1" applyFont="1" applyFill="1" applyBorder="1" applyAlignment="1" applyProtection="1">
      <alignment vertical="top"/>
    </xf>
    <xf numFmtId="0" fontId="3" fillId="0" borderId="0" xfId="0" applyFont="1" applyFill="1" applyAlignment="1">
      <alignment vertical="top"/>
    </xf>
    <xf numFmtId="0" fontId="3" fillId="0" borderId="0" xfId="0" applyFont="1" applyAlignment="1">
      <alignment vertical="top"/>
    </xf>
    <xf numFmtId="3" fontId="3" fillId="0" borderId="0" xfId="0" applyNumberFormat="1" applyFont="1" applyFill="1" applyBorder="1" applyAlignment="1" applyProtection="1">
      <alignment vertical="top"/>
    </xf>
    <xf numFmtId="3" fontId="3" fillId="0" borderId="0" xfId="3" applyFont="1" applyFill="1">
      <alignment vertical="top"/>
    </xf>
    <xf numFmtId="3" fontId="3" fillId="0" borderId="1" xfId="3" applyFont="1" applyFill="1" applyBorder="1">
      <alignment vertical="top"/>
    </xf>
    <xf numFmtId="3" fontId="3" fillId="0" borderId="0" xfId="3" applyFont="1" applyFill="1" applyBorder="1">
      <alignment vertical="top"/>
    </xf>
    <xf numFmtId="10" fontId="3" fillId="0" borderId="0" xfId="2" applyNumberFormat="1" applyFont="1" applyFill="1" applyAlignment="1">
      <alignment vertical="top"/>
    </xf>
    <xf numFmtId="0" fontId="2" fillId="0" borderId="0" xfId="0" applyFont="1" applyAlignment="1">
      <alignment horizontal="left" vertical="top"/>
    </xf>
    <xf numFmtId="9" fontId="3" fillId="0" borderId="0" xfId="2" applyFont="1" applyFill="1" applyAlignment="1">
      <alignment vertical="top"/>
    </xf>
    <xf numFmtId="3" fontId="3" fillId="0" borderId="0" xfId="3" applyFont="1" applyFill="1" applyAlignment="1">
      <alignment horizontal="right" vertical="top"/>
    </xf>
    <xf numFmtId="0" fontId="2" fillId="0" borderId="0" xfId="0" applyFont="1" applyFill="1" applyAlignment="1">
      <alignment horizontal="left" vertical="top"/>
    </xf>
    <xf numFmtId="0" fontId="2" fillId="0" borderId="0" xfId="0" applyFont="1" applyFill="1" applyAlignment="1">
      <alignment vertical="top"/>
    </xf>
    <xf numFmtId="3" fontId="3" fillId="0" borderId="0" xfId="0" applyNumberFormat="1" applyFont="1" applyFill="1" applyAlignment="1">
      <alignment vertical="top"/>
    </xf>
    <xf numFmtId="4" fontId="3" fillId="0" borderId="0" xfId="2" applyNumberFormat="1" applyFont="1" applyFill="1" applyAlignment="1">
      <alignment vertical="top"/>
    </xf>
    <xf numFmtId="4" fontId="3" fillId="0" borderId="0" xfId="0" applyNumberFormat="1" applyFont="1" applyFill="1" applyAlignment="1">
      <alignment vertical="top"/>
    </xf>
    <xf numFmtId="4" fontId="3" fillId="0" borderId="0" xfId="0" applyNumberFormat="1" applyFont="1" applyFill="1" applyBorder="1" applyAlignment="1" applyProtection="1">
      <alignment vertical="top"/>
    </xf>
    <xf numFmtId="164" fontId="3" fillId="0" borderId="0" xfId="1" applyNumberFormat="1" applyFont="1" applyFill="1" applyAlignment="1">
      <alignment horizontal="right" vertical="top"/>
    </xf>
    <xf numFmtId="3" fontId="3" fillId="0" borderId="0" xfId="0" applyNumberFormat="1" applyFont="1" applyAlignment="1">
      <alignment vertical="top"/>
    </xf>
    <xf numFmtId="10" fontId="3" fillId="0" borderId="0" xfId="0" applyNumberFormat="1" applyFont="1" applyFill="1" applyAlignment="1">
      <alignment vertical="top"/>
    </xf>
    <xf numFmtId="10" fontId="3" fillId="0" borderId="1" xfId="0" applyNumberFormat="1" applyFont="1" applyFill="1" applyBorder="1" applyAlignment="1">
      <alignment vertical="top"/>
    </xf>
    <xf numFmtId="10" fontId="3" fillId="0" borderId="1" xfId="2" applyNumberFormat="1" applyFont="1" applyFill="1" applyBorder="1" applyAlignment="1">
      <alignment vertical="top"/>
    </xf>
    <xf numFmtId="3" fontId="2" fillId="0" borderId="0" xfId="3" applyFont="1">
      <alignment vertical="top"/>
    </xf>
    <xf numFmtId="3" fontId="2" fillId="0" borderId="1" xfId="3" applyFont="1" applyFill="1" applyBorder="1" applyAlignment="1">
      <alignment horizontal="center" vertical="top"/>
    </xf>
    <xf numFmtId="3" fontId="2" fillId="0" borderId="1" xfId="3" applyFont="1" applyBorder="1" applyAlignment="1">
      <alignment horizontal="center" vertical="top"/>
    </xf>
    <xf numFmtId="3" fontId="3" fillId="0" borderId="0" xfId="3" applyFont="1">
      <alignment vertical="top"/>
    </xf>
    <xf numFmtId="3" fontId="2" fillId="0" borderId="0" xfId="3" quotePrefix="1" applyFont="1" applyAlignment="1">
      <alignment horizontal="left" vertical="top"/>
    </xf>
    <xf numFmtId="10" fontId="3" fillId="0" borderId="0" xfId="2" applyNumberFormat="1" applyFont="1" applyAlignment="1">
      <alignment vertical="top"/>
    </xf>
    <xf numFmtId="3" fontId="3" fillId="0" borderId="0" xfId="3" applyFont="1" applyBorder="1">
      <alignment vertical="top"/>
    </xf>
    <xf numFmtId="0" fontId="2" fillId="0" borderId="1" xfId="0" quotePrefix="1" applyFont="1" applyBorder="1" applyAlignment="1">
      <alignment horizontal="left" vertical="top"/>
    </xf>
    <xf numFmtId="0" fontId="2" fillId="0" borderId="1" xfId="0" applyFont="1" applyBorder="1" applyAlignment="1">
      <alignment vertical="top"/>
    </xf>
    <xf numFmtId="0" fontId="3" fillId="0" borderId="1" xfId="0" applyNumberFormat="1" applyFont="1" applyFill="1" applyBorder="1" applyAlignment="1" applyProtection="1">
      <alignment horizontal="center" vertical="top"/>
    </xf>
    <xf numFmtId="0" fontId="3" fillId="0" borderId="0" xfId="0" applyNumberFormat="1" applyFont="1" applyFill="1" applyBorder="1" applyAlignment="1" applyProtection="1">
      <alignment horizontal="center" vertical="top"/>
    </xf>
    <xf numFmtId="0" fontId="2" fillId="0" borderId="0" xfId="0" applyFont="1" applyAlignment="1">
      <alignment horizontal="center" vertical="top"/>
    </xf>
    <xf numFmtId="0" fontId="3" fillId="0" borderId="0" xfId="0" applyFont="1" applyFill="1" applyAlignment="1">
      <alignment horizontal="center" vertical="top"/>
    </xf>
    <xf numFmtId="0" fontId="2" fillId="0" borderId="0" xfId="0" applyNumberFormat="1" applyFont="1" applyAlignment="1">
      <alignment vertical="top"/>
    </xf>
    <xf numFmtId="3" fontId="2" fillId="0" borderId="0" xfId="3" applyFont="1" applyFill="1">
      <alignment vertical="top"/>
    </xf>
    <xf numFmtId="165" fontId="3" fillId="0" borderId="0" xfId="2" applyNumberFormat="1" applyFont="1" applyFill="1" applyAlignment="1">
      <alignment horizontal="right" vertical="center"/>
    </xf>
    <xf numFmtId="165" fontId="3" fillId="0" borderId="0" xfId="2" applyNumberFormat="1" applyFont="1" applyFill="1" applyBorder="1" applyAlignment="1" applyProtection="1">
      <alignment vertical="center"/>
    </xf>
    <xf numFmtId="0" fontId="5" fillId="0" borderId="0" xfId="0" applyFont="1"/>
    <xf numFmtId="0" fontId="2" fillId="0" borderId="0" xfId="0" quotePrefix="1" applyFont="1" applyFill="1" applyAlignment="1">
      <alignment horizontal="left" vertical="top"/>
    </xf>
    <xf numFmtId="3" fontId="2" fillId="0" borderId="0" xfId="3" quotePrefix="1" applyFont="1" applyFill="1" applyAlignment="1">
      <alignment horizontal="left" vertical="top"/>
    </xf>
    <xf numFmtId="164" fontId="7" fillId="0" borderId="1" xfId="1" applyNumberFormat="1" applyFont="1" applyBorder="1" applyAlignment="1">
      <alignment horizontal="center" vertical="top"/>
    </xf>
    <xf numFmtId="0" fontId="7" fillId="0" borderId="7" xfId="0" applyFont="1" applyBorder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7" fillId="0" borderId="8" xfId="0" applyFont="1" applyBorder="1" applyAlignment="1">
      <alignment horizontal="center" vertical="top"/>
    </xf>
    <xf numFmtId="0" fontId="6" fillId="0" borderId="0" xfId="0" applyFont="1"/>
    <xf numFmtId="0" fontId="6" fillId="0" borderId="0" xfId="0" applyFont="1" applyAlignment="1">
      <alignment horizontal="center"/>
    </xf>
    <xf numFmtId="3" fontId="3" fillId="0" borderId="1" xfId="0" applyNumberFormat="1" applyFont="1" applyBorder="1" applyAlignment="1">
      <alignment horizontal="center" vertical="top"/>
    </xf>
    <xf numFmtId="10" fontId="3" fillId="0" borderId="0" xfId="2" applyNumberFormat="1" applyFont="1" applyFill="1" applyBorder="1" applyAlignment="1" applyProtection="1">
      <alignment horizontal="center" vertical="top"/>
    </xf>
    <xf numFmtId="0" fontId="0" fillId="0" borderId="0" xfId="0" applyFill="1"/>
    <xf numFmtId="0" fontId="6" fillId="0" borderId="0" xfId="0" applyFont="1" applyFill="1"/>
    <xf numFmtId="0" fontId="5" fillId="0" borderId="0" xfId="0" applyFont="1" applyFill="1"/>
    <xf numFmtId="0" fontId="7" fillId="3" borderId="1" xfId="0" applyFont="1" applyFill="1" applyBorder="1" applyAlignment="1">
      <alignment horizontal="center" vertical="top"/>
    </xf>
    <xf numFmtId="0" fontId="0" fillId="0" borderId="0" xfId="0" applyFill="1" applyBorder="1" applyAlignment="1">
      <alignment horizontal="center"/>
    </xf>
    <xf numFmtId="0" fontId="0" fillId="0" borderId="0" xfId="0" applyFill="1" applyBorder="1"/>
    <xf numFmtId="0" fontId="5" fillId="0" borderId="0" xfId="0" applyFont="1" applyFill="1" applyBorder="1"/>
    <xf numFmtId="0" fontId="0" fillId="0" borderId="0" xfId="0" applyFill="1" applyBorder="1" applyAlignment="1"/>
    <xf numFmtId="0" fontId="10" fillId="4" borderId="9" xfId="0" applyFont="1" applyFill="1" applyBorder="1" applyAlignment="1">
      <alignment horizontal="center"/>
    </xf>
    <xf numFmtId="0" fontId="10" fillId="4" borderId="9" xfId="0" applyFont="1" applyFill="1" applyBorder="1" applyAlignment="1"/>
    <xf numFmtId="0" fontId="9" fillId="0" borderId="0" xfId="0" applyFont="1" applyFill="1" applyBorder="1" applyAlignment="1">
      <alignment horizontal="left"/>
    </xf>
    <xf numFmtId="3" fontId="3" fillId="0" borderId="0" xfId="3" applyFont="1" applyAlignment="1">
      <alignment horizontal="center" vertical="top"/>
    </xf>
    <xf numFmtId="0" fontId="11" fillId="0" borderId="1" xfId="0" applyFont="1" applyBorder="1" applyAlignment="1">
      <alignment horizontal="center"/>
    </xf>
    <xf numFmtId="10" fontId="5" fillId="0" borderId="0" xfId="2" applyNumberFormat="1" applyFont="1" applyFill="1"/>
    <xf numFmtId="0" fontId="0" fillId="0" borderId="1" xfId="0" applyBorder="1"/>
    <xf numFmtId="165" fontId="6" fillId="0" borderId="0" xfId="2" applyNumberFormat="1" applyFont="1"/>
    <xf numFmtId="0" fontId="9" fillId="0" borderId="0" xfId="0" applyFont="1"/>
    <xf numFmtId="165" fontId="3" fillId="0" borderId="0" xfId="0" applyNumberFormat="1" applyFont="1" applyFill="1" applyBorder="1" applyAlignment="1" applyProtection="1">
      <alignment vertical="center"/>
    </xf>
    <xf numFmtId="10" fontId="3" fillId="0" borderId="0" xfId="2" applyNumberFormat="1" applyFont="1" applyFill="1" applyBorder="1" applyAlignment="1" applyProtection="1">
      <alignment vertical="top"/>
    </xf>
    <xf numFmtId="165" fontId="3" fillId="0" borderId="0" xfId="2" applyNumberFormat="1" applyFont="1" applyFill="1" applyAlignment="1">
      <alignment vertical="top"/>
    </xf>
    <xf numFmtId="3" fontId="3" fillId="0" borderId="0" xfId="3" quotePrefix="1" applyFont="1" applyFill="1">
      <alignment vertical="top"/>
    </xf>
    <xf numFmtId="0" fontId="2" fillId="0" borderId="0" xfId="0" applyNumberFormat="1" applyFont="1" applyFill="1" applyAlignment="1">
      <alignment vertical="top"/>
    </xf>
    <xf numFmtId="0" fontId="6" fillId="0" borderId="2" xfId="0" applyFont="1" applyBorder="1"/>
    <xf numFmtId="165" fontId="6" fillId="0" borderId="10" xfId="2" applyNumberFormat="1" applyFont="1" applyBorder="1"/>
    <xf numFmtId="0" fontId="6" fillId="0" borderId="7" xfId="0" applyFont="1" applyBorder="1"/>
    <xf numFmtId="165" fontId="6" fillId="0" borderId="8" xfId="2" applyNumberFormat="1" applyFont="1" applyBorder="1"/>
    <xf numFmtId="0" fontId="6" fillId="0" borderId="8" xfId="0" applyFont="1" applyBorder="1"/>
    <xf numFmtId="0" fontId="6" fillId="0" borderId="11" xfId="0" applyFont="1" applyBorder="1"/>
    <xf numFmtId="0" fontId="6" fillId="0" borderId="12" xfId="0" applyFont="1" applyBorder="1"/>
    <xf numFmtId="165" fontId="5" fillId="0" borderId="0" xfId="0" applyNumberFormat="1" applyFont="1"/>
    <xf numFmtId="10" fontId="5" fillId="0" borderId="0" xfId="2" applyNumberFormat="1" applyFont="1"/>
    <xf numFmtId="0" fontId="0" fillId="0" borderId="1" xfId="0" applyFill="1" applyBorder="1"/>
    <xf numFmtId="0" fontId="0" fillId="5" borderId="13" xfId="0" applyFont="1" applyFill="1" applyBorder="1"/>
    <xf numFmtId="0" fontId="0" fillId="5" borderId="14" xfId="0" applyFont="1" applyFill="1" applyBorder="1"/>
    <xf numFmtId="0" fontId="0" fillId="0" borderId="13" xfId="0" applyFont="1" applyBorder="1"/>
    <xf numFmtId="0" fontId="0" fillId="0" borderId="14" xfId="0" applyFont="1" applyBorder="1"/>
    <xf numFmtId="165" fontId="0" fillId="0" borderId="0" xfId="2" applyNumberFormat="1" applyFont="1" applyFill="1"/>
    <xf numFmtId="165" fontId="0" fillId="0" borderId="0" xfId="0" applyNumberFormat="1" applyFill="1"/>
    <xf numFmtId="14" fontId="7" fillId="0" borderId="2" xfId="0" applyNumberFormat="1" applyFont="1" applyFill="1" applyBorder="1" applyAlignment="1">
      <alignment horizontal="center" vertical="top"/>
    </xf>
    <xf numFmtId="0" fontId="8" fillId="0" borderId="3" xfId="0" applyFont="1" applyFill="1" applyBorder="1" applyAlignment="1">
      <alignment vertical="top"/>
    </xf>
    <xf numFmtId="0" fontId="8" fillId="0" borderId="0" xfId="0" applyFont="1" applyFill="1" applyBorder="1" applyAlignment="1">
      <alignment vertical="top"/>
    </xf>
    <xf numFmtId="0" fontId="7" fillId="0" borderId="1" xfId="0" applyFont="1" applyFill="1" applyBorder="1" applyAlignment="1">
      <alignment vertical="top"/>
    </xf>
    <xf numFmtId="0" fontId="7" fillId="0" borderId="0" xfId="0" applyFont="1" applyFill="1" applyAlignment="1">
      <alignment vertical="top"/>
    </xf>
    <xf numFmtId="0" fontId="8" fillId="0" borderId="0" xfId="0" applyFont="1" applyFill="1" applyAlignment="1">
      <alignment vertical="top"/>
    </xf>
    <xf numFmtId="165" fontId="3" fillId="6" borderId="0" xfId="2" applyNumberFormat="1" applyFont="1" applyFill="1" applyAlignment="1">
      <alignment horizontal="right" vertical="center"/>
    </xf>
    <xf numFmtId="3" fontId="3" fillId="0" borderId="0" xfId="0" applyNumberFormat="1" applyFont="1" applyFill="1" applyAlignment="1">
      <alignment horizontal="center" vertical="top"/>
    </xf>
    <xf numFmtId="168" fontId="5" fillId="0" borderId="0" xfId="2" applyNumberFormat="1" applyFont="1" applyFill="1" applyAlignment="1">
      <alignment horizontal="center"/>
    </xf>
    <xf numFmtId="0" fontId="5" fillId="6" borderId="0" xfId="0" applyFont="1" applyFill="1" applyBorder="1" applyAlignment="1">
      <alignment horizontal="center"/>
    </xf>
    <xf numFmtId="168" fontId="5" fillId="6" borderId="0" xfId="2" applyNumberFormat="1" applyFont="1" applyFill="1" applyBorder="1" applyAlignment="1">
      <alignment horizontal="center"/>
    </xf>
    <xf numFmtId="0" fontId="7" fillId="0" borderId="2" xfId="0" applyFont="1" applyBorder="1" applyAlignment="1">
      <alignment horizontal="center" vertical="top"/>
    </xf>
    <xf numFmtId="0" fontId="7" fillId="0" borderId="15" xfId="0" applyFont="1" applyBorder="1" applyAlignment="1">
      <alignment horizontal="center" vertical="top"/>
    </xf>
    <xf numFmtId="0" fontId="7" fillId="0" borderId="10" xfId="0" applyFont="1" applyBorder="1" applyAlignment="1">
      <alignment horizontal="center" vertical="top"/>
    </xf>
    <xf numFmtId="0" fontId="11" fillId="0" borderId="0" xfId="0" applyFont="1" applyFill="1" applyAlignment="1">
      <alignment vertical="top"/>
    </xf>
    <xf numFmtId="0" fontId="5" fillId="0" borderId="0" xfId="0" applyFont="1" applyAlignment="1">
      <alignment vertical="top"/>
    </xf>
    <xf numFmtId="164" fontId="5" fillId="0" borderId="0" xfId="1" applyNumberFormat="1" applyFont="1" applyAlignment="1">
      <alignment vertical="top"/>
    </xf>
    <xf numFmtId="0" fontId="5" fillId="0" borderId="0" xfId="0" applyFont="1" applyFill="1" applyAlignment="1">
      <alignment vertical="top"/>
    </xf>
    <xf numFmtId="0" fontId="5" fillId="0" borderId="6" xfId="0" applyFont="1" applyFill="1" applyBorder="1" applyAlignment="1">
      <alignment vertical="top"/>
    </xf>
    <xf numFmtId="0" fontId="5" fillId="0" borderId="7" xfId="0" applyFont="1" applyFill="1" applyBorder="1" applyAlignment="1">
      <alignment vertical="top"/>
    </xf>
    <xf numFmtId="164" fontId="5" fillId="0" borderId="7" xfId="1" applyNumberFormat="1" applyFont="1" applyBorder="1" applyAlignment="1">
      <alignment vertical="top"/>
    </xf>
    <xf numFmtId="164" fontId="5" fillId="0" borderId="0" xfId="1" applyNumberFormat="1" applyFont="1" applyBorder="1" applyAlignment="1">
      <alignment vertical="top"/>
    </xf>
    <xf numFmtId="164" fontId="5" fillId="0" borderId="8" xfId="1" applyNumberFormat="1" applyFont="1" applyBorder="1" applyAlignment="1">
      <alignment vertical="top"/>
    </xf>
    <xf numFmtId="164" fontId="5" fillId="0" borderId="0" xfId="1" applyNumberFormat="1" applyFont="1" applyFill="1" applyAlignment="1">
      <alignment vertical="top"/>
    </xf>
    <xf numFmtId="9" fontId="5" fillId="0" borderId="0" xfId="2" applyFont="1" applyAlignment="1">
      <alignment vertical="top"/>
    </xf>
    <xf numFmtId="0" fontId="5" fillId="0" borderId="7" xfId="0" applyFont="1" applyBorder="1" applyAlignment="1">
      <alignment vertical="top"/>
    </xf>
    <xf numFmtId="0" fontId="5" fillId="0" borderId="0" xfId="0" applyFont="1" applyBorder="1" applyAlignment="1">
      <alignment vertical="top"/>
    </xf>
    <xf numFmtId="0" fontId="5" fillId="0" borderId="8" xfId="0" applyFont="1" applyBorder="1" applyAlignment="1">
      <alignment vertical="top"/>
    </xf>
    <xf numFmtId="164" fontId="5" fillId="0" borderId="1" xfId="1" applyNumberFormat="1" applyFont="1" applyBorder="1" applyAlignment="1">
      <alignment vertical="top"/>
    </xf>
    <xf numFmtId="164" fontId="5" fillId="0" borderId="3" xfId="0" applyNumberFormat="1" applyFont="1" applyBorder="1" applyAlignment="1">
      <alignment vertical="top"/>
    </xf>
    <xf numFmtId="164" fontId="5" fillId="0" borderId="4" xfId="0" applyNumberFormat="1" applyFont="1" applyBorder="1" applyAlignment="1">
      <alignment vertical="top"/>
    </xf>
    <xf numFmtId="164" fontId="5" fillId="0" borderId="5" xfId="0" applyNumberFormat="1" applyFont="1" applyBorder="1" applyAlignment="1">
      <alignment vertical="top"/>
    </xf>
    <xf numFmtId="164" fontId="5" fillId="0" borderId="0" xfId="0" applyNumberFormat="1" applyFont="1" applyBorder="1" applyAlignment="1">
      <alignment vertical="top"/>
    </xf>
    <xf numFmtId="166" fontId="5" fillId="0" borderId="0" xfId="2" applyNumberFormat="1" applyFont="1" applyAlignment="1">
      <alignment vertical="top"/>
    </xf>
    <xf numFmtId="0" fontId="5" fillId="0" borderId="11" xfId="0" applyFont="1" applyBorder="1" applyAlignment="1">
      <alignment vertical="top"/>
    </xf>
    <xf numFmtId="0" fontId="5" fillId="0" borderId="16" xfId="0" applyFont="1" applyBorder="1" applyAlignment="1">
      <alignment vertical="top"/>
    </xf>
    <xf numFmtId="0" fontId="5" fillId="0" borderId="12" xfId="0" applyFont="1" applyBorder="1" applyAlignment="1">
      <alignment vertical="top"/>
    </xf>
    <xf numFmtId="164" fontId="5" fillId="0" borderId="11" xfId="0" applyNumberFormat="1" applyFont="1" applyBorder="1" applyAlignment="1">
      <alignment vertical="top"/>
    </xf>
    <xf numFmtId="164" fontId="5" fillId="0" borderId="16" xfId="0" applyNumberFormat="1" applyFont="1" applyBorder="1" applyAlignment="1">
      <alignment vertical="top"/>
    </xf>
    <xf numFmtId="164" fontId="5" fillId="0" borderId="12" xfId="0" applyNumberFormat="1" applyFont="1" applyBorder="1" applyAlignment="1">
      <alignment vertical="top"/>
    </xf>
    <xf numFmtId="164" fontId="5" fillId="0" borderId="8" xfId="0" applyNumberFormat="1" applyFont="1" applyBorder="1" applyAlignment="1">
      <alignment vertical="top"/>
    </xf>
    <xf numFmtId="164" fontId="5" fillId="0" borderId="7" xfId="0" applyNumberFormat="1" applyFont="1" applyBorder="1" applyAlignment="1">
      <alignment vertical="top"/>
    </xf>
    <xf numFmtId="0" fontId="5" fillId="3" borderId="0" xfId="0" applyFont="1" applyFill="1" applyAlignment="1">
      <alignment vertical="top"/>
    </xf>
    <xf numFmtId="0" fontId="5" fillId="3" borderId="0" xfId="0" applyFont="1" applyFill="1" applyAlignment="1">
      <alignment horizontal="center" vertical="top"/>
    </xf>
    <xf numFmtId="166" fontId="5" fillId="3" borderId="0" xfId="0" applyNumberFormat="1" applyFont="1" applyFill="1" applyAlignment="1">
      <alignment vertical="top"/>
    </xf>
    <xf numFmtId="10" fontId="11" fillId="3" borderId="0" xfId="0" applyNumberFormat="1" applyFont="1" applyFill="1" applyAlignment="1">
      <alignment vertical="top"/>
    </xf>
    <xf numFmtId="10" fontId="5" fillId="3" borderId="0" xfId="0" applyNumberFormat="1" applyFont="1" applyFill="1" applyAlignment="1">
      <alignment vertical="top"/>
    </xf>
    <xf numFmtId="0" fontId="11" fillId="3" borderId="0" xfId="0" applyFont="1" applyFill="1" applyAlignment="1">
      <alignment vertical="top"/>
    </xf>
    <xf numFmtId="0" fontId="11" fillId="0" borderId="0" xfId="0" applyFont="1"/>
    <xf numFmtId="0" fontId="5" fillId="0" borderId="0" xfId="0" applyFont="1" applyAlignment="1">
      <alignment horizontal="center"/>
    </xf>
    <xf numFmtId="0" fontId="11" fillId="0" borderId="0" xfId="0" applyFont="1" applyFill="1"/>
    <xf numFmtId="0" fontId="5" fillId="0" borderId="0" xfId="0" applyFont="1" applyFill="1" applyAlignment="1">
      <alignment horizontal="left"/>
    </xf>
    <xf numFmtId="0" fontId="11" fillId="0" borderId="0" xfId="0" applyFont="1" applyAlignment="1">
      <alignment horizontal="center"/>
    </xf>
    <xf numFmtId="43" fontId="5" fillId="0" borderId="0" xfId="1" applyFont="1" applyFill="1"/>
    <xf numFmtId="43" fontId="5" fillId="0" borderId="1" xfId="1" applyFont="1" applyFill="1" applyBorder="1"/>
    <xf numFmtId="0" fontId="11" fillId="0" borderId="0" xfId="0" quotePrefix="1" applyFont="1"/>
    <xf numFmtId="43" fontId="11" fillId="0" borderId="0" xfId="0" applyNumberFormat="1" applyFont="1"/>
    <xf numFmtId="43" fontId="5" fillId="0" borderId="1" xfId="1" applyFont="1" applyBorder="1"/>
    <xf numFmtId="43" fontId="5" fillId="0" borderId="0" xfId="1" applyFont="1"/>
    <xf numFmtId="0" fontId="11" fillId="2" borderId="1" xfId="0" applyFont="1" applyFill="1" applyBorder="1" applyAlignment="1">
      <alignment horizontal="center"/>
    </xf>
    <xf numFmtId="43" fontId="5" fillId="0" borderId="0" xfId="0" applyNumberFormat="1" applyFont="1"/>
    <xf numFmtId="10" fontId="5" fillId="2" borderId="0" xfId="2" applyNumberFormat="1" applyFont="1" applyFill="1"/>
    <xf numFmtId="43" fontId="5" fillId="0" borderId="1" xfId="0" applyNumberFormat="1" applyFont="1" applyBorder="1"/>
    <xf numFmtId="164" fontId="5" fillId="0" borderId="0" xfId="1" applyNumberFormat="1" applyFont="1" applyFill="1"/>
    <xf numFmtId="164" fontId="5" fillId="0" borderId="1" xfId="1" applyNumberFormat="1" applyFont="1" applyFill="1" applyBorder="1"/>
    <xf numFmtId="9" fontId="5" fillId="0" borderId="0" xfId="2" applyFont="1"/>
    <xf numFmtId="0" fontId="5" fillId="0" borderId="0" xfId="0" applyFont="1" applyFill="1" applyAlignment="1">
      <alignment horizontal="center"/>
    </xf>
    <xf numFmtId="167" fontId="3" fillId="0" borderId="0" xfId="2" applyNumberFormat="1" applyFont="1" applyAlignment="1">
      <alignment vertical="top"/>
    </xf>
    <xf numFmtId="0" fontId="7" fillId="0" borderId="3" xfId="0" applyFont="1" applyBorder="1" applyAlignment="1">
      <alignment horizontal="center" vertical="top"/>
    </xf>
    <xf numFmtId="0" fontId="7" fillId="0" borderId="4" xfId="0" applyFont="1" applyBorder="1" applyAlignment="1">
      <alignment horizontal="center" vertical="top"/>
    </xf>
    <xf numFmtId="0" fontId="7" fillId="0" borderId="5" xfId="0" applyFont="1" applyBorder="1" applyAlignment="1">
      <alignment horizontal="center" vertical="top"/>
    </xf>
    <xf numFmtId="0" fontId="7" fillId="0" borderId="2" xfId="0" applyFont="1" applyBorder="1" applyAlignment="1">
      <alignment horizontal="center" vertical="top"/>
    </xf>
    <xf numFmtId="0" fontId="7" fillId="0" borderId="15" xfId="0" applyFont="1" applyBorder="1" applyAlignment="1">
      <alignment horizontal="center" vertical="top"/>
    </xf>
    <xf numFmtId="0" fontId="7" fillId="0" borderId="10" xfId="0" applyFont="1" applyBorder="1" applyAlignment="1">
      <alignment horizontal="center" vertical="top"/>
    </xf>
  </cellXfs>
  <cellStyles count="4">
    <cellStyle name="Comma" xfId="1" builtinId="3"/>
    <cellStyle name="Comma0" xfId="3" xr:uid="{00000000-0005-0000-0000-000001000000}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FFCC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20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4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438150</xdr:colOff>
      <xdr:row>29</xdr:row>
      <xdr:rowOff>115635</xdr:rowOff>
    </xdr:from>
    <xdr:to>
      <xdr:col>18</xdr:col>
      <xdr:colOff>169903</xdr:colOff>
      <xdr:row>46</xdr:row>
      <xdr:rowOff>161481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8150" y="5640135"/>
          <a:ext cx="11437978" cy="3284346"/>
        </a:xfrm>
        <a:prstGeom prst="rect">
          <a:avLst/>
        </a:prstGeom>
      </xdr:spPr>
    </xdr:pic>
    <xdr:clientData/>
  </xdr:twoCellAnchor>
  <xdr:twoCellAnchor editAs="oneCell">
    <xdr:from>
      <xdr:col>0</xdr:col>
      <xdr:colOff>161925</xdr:colOff>
      <xdr:row>4</xdr:row>
      <xdr:rowOff>76200</xdr:rowOff>
    </xdr:from>
    <xdr:to>
      <xdr:col>11</xdr:col>
      <xdr:colOff>370519</xdr:colOff>
      <xdr:row>28</xdr:row>
      <xdr:rowOff>56581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61925" y="838200"/>
          <a:ext cx="7647619" cy="455238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XXXX-NWN-Exh-KTW-3-Walker-WP4-12-18-20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0XXXX-NWN-Exh-KTW-3-Walker-WP7-12-18-202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20XXXX-NWN-Exh-KTW-3-Walker-WP3-12-18-2020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20XXXX-NWN-Exh-KTW-5-Walker-WP7-12-18-2020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20XXXX-NWN-Exh-KTW-2-Walker-WP1-12-18-2020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20XXXX-NWN-Exh-KTW-3-Walker-WP5-12-18-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FP_M01_QN014A_SAL_TRN_REV_TMP "/>
    </sheetNames>
    <sheetDataSet>
      <sheetData sheetId="0">
        <row r="229">
          <cell r="N229">
            <v>79264793</v>
          </cell>
          <cell r="O229">
            <v>654098333</v>
          </cell>
        </row>
        <row r="230">
          <cell r="N230">
            <v>80493273</v>
          </cell>
          <cell r="O230">
            <v>700861303</v>
          </cell>
        </row>
        <row r="231">
          <cell r="N231">
            <v>99932702.472799048</v>
          </cell>
          <cell r="O231">
            <v>1067978251.5272009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Summary By FA"/>
      <sheetName val="Gross"/>
      <sheetName val="Reserve"/>
      <sheetName val="Factors"/>
      <sheetName val="Washington FORM 2"/>
      <sheetName val="Oregon FORM 2"/>
      <sheetName val="Lookup Table"/>
    </sheetNames>
    <sheetDataSet>
      <sheetData sheetId="0"/>
      <sheetData sheetId="1"/>
      <sheetData sheetId="2">
        <row r="303">
          <cell r="P303">
            <v>84348.27</v>
          </cell>
        </row>
        <row r="304">
          <cell r="P304">
            <v>675198</v>
          </cell>
        </row>
        <row r="305">
          <cell r="P305">
            <v>193396494.72999999</v>
          </cell>
        </row>
        <row r="306">
          <cell r="P306">
            <v>2139814887.9599993</v>
          </cell>
        </row>
        <row r="316">
          <cell r="P316">
            <v>447</v>
          </cell>
        </row>
        <row r="317">
          <cell r="P317">
            <v>0</v>
          </cell>
        </row>
        <row r="318">
          <cell r="P318">
            <v>1115634.2599999998</v>
          </cell>
        </row>
        <row r="319">
          <cell r="P319">
            <v>313208955.81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W"/>
      <sheetName val="Factors"/>
      <sheetName val="Payroll Cost"/>
      <sheetName val="Employee Cost"/>
      <sheetName val="Admin Transfer"/>
      <sheetName val="Payroll Analysis"/>
    </sheetNames>
    <sheetDataSet>
      <sheetData sheetId="0"/>
      <sheetData sheetId="1"/>
      <sheetData sheetId="2">
        <row r="3">
          <cell r="Z3">
            <v>0.100274</v>
          </cell>
        </row>
      </sheetData>
      <sheetData sheetId="3">
        <row r="3">
          <cell r="Z3">
            <v>0.109888</v>
          </cell>
        </row>
      </sheetData>
      <sheetData sheetId="4">
        <row r="4">
          <cell r="Z4">
            <v>0.11278100000000001</v>
          </cell>
        </row>
      </sheetData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ual"/>
      <sheetName val="Dep Exp_Sep20"/>
      <sheetName val="Dep Exp_AMA"/>
      <sheetName val="SYSTEM"/>
      <sheetName val="OR"/>
      <sheetName val="WA"/>
      <sheetName val="Combined Utility 10-19-09-20"/>
      <sheetName val="Alloc"/>
      <sheetName val="IS_TTM_Sep20"/>
    </sheetNames>
    <sheetDataSet>
      <sheetData sheetId="0"/>
      <sheetData sheetId="1">
        <row r="159">
          <cell r="H159">
            <v>0.88443916716336679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TW-2 - Rev Req"/>
      <sheetName val="KTW-3 p1 - Test Year Results"/>
      <sheetName val="KTW-3 p2 &amp; p3 - O&amp;M"/>
      <sheetName val="KTW-3 p4 - Factors"/>
      <sheetName val="KTW-3 p5 - Taxes"/>
      <sheetName val="KTW-3 p6 &amp; p7 - Rate Base"/>
      <sheetName val="KTW-3 p8 - Cost of Cap"/>
      <sheetName val="KTW-4,5,8 p1 - Adjust Issues"/>
      <sheetName val="KTW-4,5,8 p2 - Adjust Tax"/>
      <sheetName val="KTW-4 p3 - Revenue &amp; Gas Cost"/>
      <sheetName val="KTW-4 p4 - Misc Rev Adjs"/>
      <sheetName val="KTW-4 p5 - Bonuses"/>
      <sheetName val="KTW-4 p6 - Property Taxes"/>
      <sheetName val="KTW-4 p7 - Uncollectible"/>
      <sheetName val="KTW-4 p8 - Working Cap"/>
      <sheetName val="KTW-4 p9 - Marketing"/>
      <sheetName val="KTW-4 p10 - Claims"/>
      <sheetName val="KTW-4 p11 - Rate Case Exp"/>
      <sheetName val="KTW-4 p12 - Clearing"/>
      <sheetName val="KTW-4 p13 - Holdco"/>
      <sheetName val="KTW-4 Save for Future"/>
      <sheetName val="KTW-5 p3 - Payroll 1"/>
      <sheetName val="KTW-5 p4 - Payroll 2"/>
      <sheetName val="KTW-5 p5 - Pay Overheads"/>
      <sheetName val="KTW-5 p6 - 250 Taylor"/>
      <sheetName val="KTW-5 p7,KTW-8 p3 - Post TY Adj"/>
      <sheetName val="KTW-5 p8 - EDIT RB Adj."/>
      <sheetName val="KTW-5 p9 - EOP Deprec Exp"/>
      <sheetName val="KTW-5 p10 - EOP Rate Base"/>
      <sheetName val="KTW-7,9 p1 - Rev Req"/>
      <sheetName val="WP - Deferred Tax"/>
      <sheetName val="WP - Other Rev &amp; Tax"/>
    </sheetNames>
    <sheetDataSet>
      <sheetData sheetId="0"/>
      <sheetData sheetId="1"/>
      <sheetData sheetId="2"/>
      <sheetData sheetId="3"/>
      <sheetData sheetId="4"/>
      <sheetData sheetId="5">
        <row r="34">
          <cell r="Q34">
            <v>-1436882089.9002497</v>
          </cell>
        </row>
        <row r="43">
          <cell r="Q43">
            <v>1439914127.6070929</v>
          </cell>
        </row>
        <row r="77">
          <cell r="Q77">
            <v>-153345015.00180417</v>
          </cell>
        </row>
        <row r="86">
          <cell r="Q86">
            <v>194666558.94072384</v>
          </cell>
        </row>
        <row r="88">
          <cell r="Q88">
            <v>0.14265125464404022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6.30.18 Detail-Count"/>
      <sheetName val="6.30.18 Detail-FTE"/>
      <sheetName val="6.30.18 Summary"/>
      <sheetName val="12.31.18 Detail-Count"/>
      <sheetName val="12.31.18 Detail-FTE"/>
      <sheetName val="12.31.18 Summary"/>
      <sheetName val="9.30.19 Detail-Count"/>
      <sheetName val="9.30.19 Detail-FTE"/>
      <sheetName val="9.30.19 Summary"/>
      <sheetName val="12.31.19 Detail-Count"/>
      <sheetName val="12.31.19 Detail-FTE"/>
      <sheetName val="12.31.19 Summary"/>
      <sheetName val="6.30.20 Detail-Count"/>
      <sheetName val="6.30.20 Detail-FTE"/>
      <sheetName val="6.30.20 Summary"/>
      <sheetName val="9.30.20 Detail-Count"/>
      <sheetName val="9.30.20 Detail-FTE"/>
      <sheetName val="9.30.20 Summary"/>
    </sheetNames>
    <sheetDataSet>
      <sheetData sheetId="0"/>
      <sheetData sheetId="1"/>
      <sheetData sheetId="2">
        <row r="4">
          <cell r="B4">
            <v>2</v>
          </cell>
          <cell r="C4">
            <v>0</v>
          </cell>
          <cell r="E4">
            <v>28</v>
          </cell>
          <cell r="F4">
            <v>0</v>
          </cell>
          <cell r="H4">
            <v>30</v>
          </cell>
          <cell r="I4">
            <v>0</v>
          </cell>
        </row>
        <row r="5">
          <cell r="B5">
            <v>3</v>
          </cell>
          <cell r="C5">
            <v>5</v>
          </cell>
          <cell r="E5">
            <v>0</v>
          </cell>
          <cell r="F5">
            <v>4</v>
          </cell>
          <cell r="H5">
            <v>3</v>
          </cell>
          <cell r="I5">
            <v>9</v>
          </cell>
        </row>
        <row r="6">
          <cell r="B6">
            <v>2</v>
          </cell>
          <cell r="C6">
            <v>0</v>
          </cell>
          <cell r="E6">
            <v>7</v>
          </cell>
          <cell r="F6">
            <v>0</v>
          </cell>
          <cell r="H6">
            <v>9</v>
          </cell>
          <cell r="I6">
            <v>0</v>
          </cell>
        </row>
        <row r="7">
          <cell r="B7">
            <v>2</v>
          </cell>
          <cell r="C7">
            <v>0</v>
          </cell>
          <cell r="E7">
            <v>5</v>
          </cell>
          <cell r="F7">
            <v>0</v>
          </cell>
          <cell r="H7">
            <v>7</v>
          </cell>
          <cell r="I7">
            <v>0</v>
          </cell>
        </row>
        <row r="8">
          <cell r="B8">
            <v>5</v>
          </cell>
          <cell r="C8">
            <v>0</v>
          </cell>
          <cell r="E8">
            <v>28</v>
          </cell>
          <cell r="F8">
            <v>0</v>
          </cell>
          <cell r="H8">
            <v>33</v>
          </cell>
          <cell r="I8">
            <v>0</v>
          </cell>
        </row>
        <row r="9">
          <cell r="B9">
            <v>2</v>
          </cell>
          <cell r="C9">
            <v>0</v>
          </cell>
          <cell r="E9">
            <v>17</v>
          </cell>
          <cell r="F9">
            <v>0</v>
          </cell>
          <cell r="H9">
            <v>19</v>
          </cell>
          <cell r="I9">
            <v>0</v>
          </cell>
        </row>
        <row r="10">
          <cell r="B10">
            <v>2</v>
          </cell>
          <cell r="C10">
            <v>0</v>
          </cell>
          <cell r="E10">
            <v>7</v>
          </cell>
          <cell r="F10">
            <v>0</v>
          </cell>
          <cell r="H10">
            <v>9</v>
          </cell>
          <cell r="I10">
            <v>0</v>
          </cell>
        </row>
        <row r="11">
          <cell r="B11">
            <v>1</v>
          </cell>
          <cell r="C11">
            <v>0</v>
          </cell>
          <cell r="E11">
            <v>11</v>
          </cell>
          <cell r="F11">
            <v>0</v>
          </cell>
          <cell r="H11">
            <v>12</v>
          </cell>
          <cell r="I11">
            <v>0</v>
          </cell>
        </row>
        <row r="12">
          <cell r="B12">
            <v>3</v>
          </cell>
          <cell r="C12">
            <v>0</v>
          </cell>
          <cell r="E12">
            <v>44</v>
          </cell>
          <cell r="F12">
            <v>0</v>
          </cell>
          <cell r="H12">
            <v>47</v>
          </cell>
          <cell r="I12">
            <v>0</v>
          </cell>
        </row>
        <row r="13">
          <cell r="B13">
            <v>1</v>
          </cell>
          <cell r="C13">
            <v>0</v>
          </cell>
          <cell r="E13">
            <v>7</v>
          </cell>
          <cell r="F13">
            <v>1</v>
          </cell>
          <cell r="H13">
            <v>8</v>
          </cell>
          <cell r="I13">
            <v>1</v>
          </cell>
        </row>
        <row r="14">
          <cell r="B14">
            <v>435</v>
          </cell>
          <cell r="C14">
            <v>2</v>
          </cell>
          <cell r="E14">
            <v>154</v>
          </cell>
          <cell r="F14">
            <v>2</v>
          </cell>
          <cell r="H14">
            <v>589</v>
          </cell>
          <cell r="I14">
            <v>4</v>
          </cell>
        </row>
        <row r="15">
          <cell r="B15">
            <v>3</v>
          </cell>
          <cell r="C15">
            <v>0</v>
          </cell>
          <cell r="E15">
            <v>37</v>
          </cell>
          <cell r="F15">
            <v>0</v>
          </cell>
          <cell r="H15">
            <v>40</v>
          </cell>
          <cell r="I15">
            <v>0</v>
          </cell>
        </row>
        <row r="16">
          <cell r="B16">
            <v>1</v>
          </cell>
          <cell r="C16">
            <v>0</v>
          </cell>
          <cell r="E16">
            <v>6</v>
          </cell>
          <cell r="F16">
            <v>0</v>
          </cell>
          <cell r="H16">
            <v>7</v>
          </cell>
          <cell r="I16">
            <v>0</v>
          </cell>
        </row>
        <row r="17">
          <cell r="B17">
            <v>8</v>
          </cell>
          <cell r="C17">
            <v>0</v>
          </cell>
          <cell r="E17">
            <v>66</v>
          </cell>
          <cell r="F17">
            <v>0</v>
          </cell>
          <cell r="H17">
            <v>74</v>
          </cell>
          <cell r="I17">
            <v>0</v>
          </cell>
        </row>
        <row r="18">
          <cell r="B18">
            <v>36</v>
          </cell>
          <cell r="C18">
            <v>0</v>
          </cell>
          <cell r="E18">
            <v>130</v>
          </cell>
          <cell r="F18">
            <v>0</v>
          </cell>
          <cell r="H18">
            <v>166</v>
          </cell>
          <cell r="I18">
            <v>0</v>
          </cell>
        </row>
        <row r="19">
          <cell r="B19">
            <v>2</v>
          </cell>
          <cell r="C19">
            <v>0</v>
          </cell>
          <cell r="E19">
            <v>43</v>
          </cell>
          <cell r="F19">
            <v>0</v>
          </cell>
          <cell r="H19">
            <v>45</v>
          </cell>
          <cell r="I19">
            <v>0</v>
          </cell>
        </row>
        <row r="20">
          <cell r="B20">
            <v>2</v>
          </cell>
          <cell r="C20">
            <v>0</v>
          </cell>
          <cell r="E20">
            <v>7</v>
          </cell>
          <cell r="F20">
            <v>0</v>
          </cell>
          <cell r="H20">
            <v>9</v>
          </cell>
          <cell r="I20">
            <v>0</v>
          </cell>
        </row>
        <row r="21">
          <cell r="B21">
            <v>4</v>
          </cell>
          <cell r="C21">
            <v>0</v>
          </cell>
          <cell r="E21">
            <v>38</v>
          </cell>
          <cell r="F21">
            <v>0</v>
          </cell>
          <cell r="H21">
            <v>42</v>
          </cell>
          <cell r="I21">
            <v>0</v>
          </cell>
        </row>
      </sheetData>
      <sheetData sheetId="3"/>
      <sheetData sheetId="4"/>
      <sheetData sheetId="5">
        <row r="4">
          <cell r="B4">
            <v>3</v>
          </cell>
          <cell r="C4">
            <v>0</v>
          </cell>
          <cell r="E4">
            <v>26</v>
          </cell>
          <cell r="F4">
            <v>0</v>
          </cell>
          <cell r="H4">
            <v>29</v>
          </cell>
          <cell r="I4">
            <v>0</v>
          </cell>
        </row>
        <row r="5">
          <cell r="B5">
            <v>3</v>
          </cell>
          <cell r="C5">
            <v>5</v>
          </cell>
          <cell r="E5">
            <v>0</v>
          </cell>
          <cell r="F5">
            <v>4</v>
          </cell>
          <cell r="H5">
            <v>3</v>
          </cell>
          <cell r="I5">
            <v>9</v>
          </cell>
        </row>
        <row r="6">
          <cell r="B6">
            <v>2</v>
          </cell>
          <cell r="C6">
            <v>0</v>
          </cell>
          <cell r="E6">
            <v>7</v>
          </cell>
          <cell r="F6">
            <v>0</v>
          </cell>
          <cell r="H6">
            <v>9</v>
          </cell>
          <cell r="I6">
            <v>0</v>
          </cell>
        </row>
        <row r="7">
          <cell r="B7">
            <v>2</v>
          </cell>
          <cell r="C7">
            <v>0</v>
          </cell>
          <cell r="E7">
            <v>5</v>
          </cell>
          <cell r="F7">
            <v>0</v>
          </cell>
          <cell r="H7">
            <v>7</v>
          </cell>
          <cell r="I7">
            <v>0</v>
          </cell>
        </row>
        <row r="8">
          <cell r="B8">
            <v>5</v>
          </cell>
          <cell r="C8">
            <v>0</v>
          </cell>
          <cell r="E8">
            <v>31</v>
          </cell>
          <cell r="F8">
            <v>0</v>
          </cell>
          <cell r="H8">
            <v>36</v>
          </cell>
          <cell r="I8">
            <v>0</v>
          </cell>
        </row>
        <row r="9">
          <cell r="B9">
            <v>2</v>
          </cell>
          <cell r="C9">
            <v>0</v>
          </cell>
          <cell r="E9">
            <v>16</v>
          </cell>
          <cell r="F9">
            <v>0</v>
          </cell>
          <cell r="H9">
            <v>18</v>
          </cell>
          <cell r="I9">
            <v>0</v>
          </cell>
        </row>
        <row r="10">
          <cell r="B10">
            <v>2</v>
          </cell>
          <cell r="C10">
            <v>0</v>
          </cell>
          <cell r="E10">
            <v>7</v>
          </cell>
          <cell r="F10">
            <v>0</v>
          </cell>
          <cell r="H10">
            <v>9</v>
          </cell>
          <cell r="I10">
            <v>0</v>
          </cell>
        </row>
        <row r="11">
          <cell r="B11">
            <v>1</v>
          </cell>
          <cell r="C11">
            <v>0</v>
          </cell>
          <cell r="E11">
            <v>13</v>
          </cell>
          <cell r="F11">
            <v>0</v>
          </cell>
          <cell r="H11">
            <v>14</v>
          </cell>
          <cell r="I11">
            <v>0</v>
          </cell>
        </row>
        <row r="12">
          <cell r="B12">
            <v>3</v>
          </cell>
          <cell r="C12">
            <v>0</v>
          </cell>
          <cell r="E12">
            <v>43</v>
          </cell>
          <cell r="F12">
            <v>0</v>
          </cell>
          <cell r="H12">
            <v>46</v>
          </cell>
          <cell r="I12">
            <v>0</v>
          </cell>
        </row>
        <row r="13">
          <cell r="B13">
            <v>1</v>
          </cell>
          <cell r="C13">
            <v>0</v>
          </cell>
          <cell r="E13">
            <v>7</v>
          </cell>
          <cell r="F13">
            <v>1</v>
          </cell>
          <cell r="H13">
            <v>8</v>
          </cell>
          <cell r="I13">
            <v>1</v>
          </cell>
        </row>
        <row r="14">
          <cell r="B14">
            <v>443</v>
          </cell>
          <cell r="C14">
            <v>3</v>
          </cell>
          <cell r="E14">
            <v>154</v>
          </cell>
          <cell r="F14">
            <v>2</v>
          </cell>
          <cell r="H14">
            <v>597</v>
          </cell>
          <cell r="I14">
            <v>5</v>
          </cell>
        </row>
        <row r="15">
          <cell r="B15">
            <v>3</v>
          </cell>
          <cell r="C15">
            <v>0</v>
          </cell>
          <cell r="E15">
            <v>37</v>
          </cell>
          <cell r="F15">
            <v>0</v>
          </cell>
          <cell r="H15">
            <v>40</v>
          </cell>
          <cell r="I15">
            <v>0</v>
          </cell>
        </row>
        <row r="16">
          <cell r="B16">
            <v>1</v>
          </cell>
          <cell r="C16">
            <v>0</v>
          </cell>
          <cell r="E16">
            <v>3</v>
          </cell>
          <cell r="F16">
            <v>0</v>
          </cell>
          <cell r="H16">
            <v>4</v>
          </cell>
          <cell r="I16">
            <v>0</v>
          </cell>
        </row>
        <row r="17">
          <cell r="B17">
            <v>8</v>
          </cell>
          <cell r="C17">
            <v>0</v>
          </cell>
          <cell r="E17">
            <v>64</v>
          </cell>
          <cell r="F17">
            <v>0</v>
          </cell>
          <cell r="H17">
            <v>72</v>
          </cell>
          <cell r="I17">
            <v>0</v>
          </cell>
        </row>
        <row r="18">
          <cell r="B18">
            <v>37</v>
          </cell>
          <cell r="C18">
            <v>0</v>
          </cell>
          <cell r="E18">
            <v>130</v>
          </cell>
          <cell r="F18">
            <v>0</v>
          </cell>
          <cell r="H18">
            <v>167</v>
          </cell>
          <cell r="I18">
            <v>0</v>
          </cell>
        </row>
        <row r="19">
          <cell r="B19">
            <v>2</v>
          </cell>
          <cell r="C19">
            <v>0</v>
          </cell>
          <cell r="E19">
            <v>44</v>
          </cell>
          <cell r="F19">
            <v>0</v>
          </cell>
          <cell r="H19">
            <v>46</v>
          </cell>
          <cell r="I19">
            <v>0</v>
          </cell>
        </row>
        <row r="20">
          <cell r="B20">
            <v>2</v>
          </cell>
          <cell r="C20">
            <v>0</v>
          </cell>
          <cell r="E20">
            <v>7</v>
          </cell>
          <cell r="F20">
            <v>0</v>
          </cell>
          <cell r="H20">
            <v>9</v>
          </cell>
          <cell r="I20">
            <v>0</v>
          </cell>
        </row>
        <row r="21">
          <cell r="B21">
            <v>4</v>
          </cell>
          <cell r="C21">
            <v>0</v>
          </cell>
          <cell r="E21">
            <v>34</v>
          </cell>
          <cell r="F21">
            <v>0</v>
          </cell>
          <cell r="H21">
            <v>38</v>
          </cell>
          <cell r="I21">
            <v>0</v>
          </cell>
        </row>
      </sheetData>
      <sheetData sheetId="6"/>
      <sheetData sheetId="7"/>
      <sheetData sheetId="8">
        <row r="4">
          <cell r="B4">
            <v>3</v>
          </cell>
          <cell r="C4">
            <v>0</v>
          </cell>
          <cell r="E4">
            <v>25</v>
          </cell>
          <cell r="F4">
            <v>0</v>
          </cell>
          <cell r="H4">
            <v>28</v>
          </cell>
          <cell r="I4">
            <v>0</v>
          </cell>
        </row>
        <row r="5">
          <cell r="B5">
            <v>3</v>
          </cell>
          <cell r="C5">
            <v>5</v>
          </cell>
          <cell r="E5">
            <v>0</v>
          </cell>
          <cell r="F5">
            <v>4</v>
          </cell>
          <cell r="H5">
            <v>3</v>
          </cell>
          <cell r="I5">
            <v>9</v>
          </cell>
        </row>
        <row r="6">
          <cell r="B6">
            <v>2</v>
          </cell>
          <cell r="C6">
            <v>0</v>
          </cell>
          <cell r="E6">
            <v>7</v>
          </cell>
          <cell r="F6">
            <v>0</v>
          </cell>
          <cell r="H6">
            <v>9</v>
          </cell>
          <cell r="I6">
            <v>0</v>
          </cell>
        </row>
        <row r="7">
          <cell r="B7">
            <v>2</v>
          </cell>
          <cell r="C7">
            <v>0</v>
          </cell>
          <cell r="E7">
            <v>5</v>
          </cell>
          <cell r="F7">
            <v>0</v>
          </cell>
          <cell r="H7">
            <v>7</v>
          </cell>
          <cell r="I7">
            <v>0</v>
          </cell>
        </row>
        <row r="8">
          <cell r="B8">
            <v>5</v>
          </cell>
          <cell r="C8">
            <v>0</v>
          </cell>
          <cell r="E8">
            <v>33</v>
          </cell>
          <cell r="F8">
            <v>0</v>
          </cell>
          <cell r="H8">
            <v>38</v>
          </cell>
          <cell r="I8">
            <v>0</v>
          </cell>
        </row>
        <row r="9">
          <cell r="B9">
            <v>3</v>
          </cell>
          <cell r="C9">
            <v>0</v>
          </cell>
          <cell r="E9">
            <v>14</v>
          </cell>
          <cell r="F9">
            <v>0</v>
          </cell>
          <cell r="H9">
            <v>17</v>
          </cell>
          <cell r="I9">
            <v>0</v>
          </cell>
        </row>
        <row r="10">
          <cell r="B10">
            <v>3</v>
          </cell>
          <cell r="C10">
            <v>0</v>
          </cell>
          <cell r="E10">
            <v>8</v>
          </cell>
          <cell r="F10">
            <v>0</v>
          </cell>
          <cell r="H10">
            <v>11</v>
          </cell>
          <cell r="I10">
            <v>0</v>
          </cell>
        </row>
        <row r="11">
          <cell r="B11">
            <v>1</v>
          </cell>
          <cell r="C11">
            <v>0</v>
          </cell>
          <cell r="E11">
            <v>13</v>
          </cell>
          <cell r="F11">
            <v>0</v>
          </cell>
          <cell r="H11">
            <v>14</v>
          </cell>
          <cell r="I11">
            <v>0</v>
          </cell>
        </row>
        <row r="12">
          <cell r="B12">
            <v>3</v>
          </cell>
          <cell r="C12">
            <v>0</v>
          </cell>
          <cell r="E12">
            <v>38</v>
          </cell>
          <cell r="F12">
            <v>0</v>
          </cell>
          <cell r="H12">
            <v>41</v>
          </cell>
          <cell r="I12">
            <v>0</v>
          </cell>
        </row>
        <row r="13">
          <cell r="B13">
            <v>1</v>
          </cell>
          <cell r="C13">
            <v>0</v>
          </cell>
          <cell r="E13">
            <v>7</v>
          </cell>
          <cell r="F13">
            <v>1</v>
          </cell>
          <cell r="H13">
            <v>8</v>
          </cell>
          <cell r="I13">
            <v>1</v>
          </cell>
        </row>
        <row r="14">
          <cell r="B14">
            <v>446</v>
          </cell>
          <cell r="C14">
            <v>2</v>
          </cell>
          <cell r="E14">
            <v>151</v>
          </cell>
          <cell r="F14">
            <v>1</v>
          </cell>
          <cell r="H14">
            <v>597</v>
          </cell>
          <cell r="I14">
            <v>3</v>
          </cell>
        </row>
        <row r="15">
          <cell r="B15">
            <v>3</v>
          </cell>
          <cell r="C15">
            <v>0</v>
          </cell>
          <cell r="E15">
            <v>34</v>
          </cell>
          <cell r="F15">
            <v>0</v>
          </cell>
          <cell r="H15">
            <v>37</v>
          </cell>
          <cell r="I15">
            <v>0</v>
          </cell>
        </row>
        <row r="16">
          <cell r="B16">
            <v>0</v>
          </cell>
          <cell r="C16">
            <v>0</v>
          </cell>
          <cell r="E16">
            <v>4</v>
          </cell>
          <cell r="F16">
            <v>0</v>
          </cell>
          <cell r="H16">
            <v>4</v>
          </cell>
          <cell r="I16">
            <v>0</v>
          </cell>
        </row>
        <row r="17">
          <cell r="B17">
            <v>7</v>
          </cell>
          <cell r="C17">
            <v>0</v>
          </cell>
          <cell r="E17">
            <v>62</v>
          </cell>
          <cell r="F17">
            <v>0</v>
          </cell>
          <cell r="H17">
            <v>69</v>
          </cell>
          <cell r="I17">
            <v>0</v>
          </cell>
        </row>
        <row r="18">
          <cell r="B18">
            <v>38</v>
          </cell>
          <cell r="C18">
            <v>0</v>
          </cell>
          <cell r="E18">
            <v>133</v>
          </cell>
          <cell r="F18">
            <v>0</v>
          </cell>
          <cell r="H18">
            <v>171</v>
          </cell>
          <cell r="I18">
            <v>0</v>
          </cell>
        </row>
        <row r="19">
          <cell r="B19">
            <v>2</v>
          </cell>
          <cell r="C19">
            <v>0</v>
          </cell>
          <cell r="E19">
            <v>40</v>
          </cell>
          <cell r="F19">
            <v>0</v>
          </cell>
          <cell r="H19">
            <v>42</v>
          </cell>
          <cell r="I19">
            <v>0</v>
          </cell>
        </row>
        <row r="20">
          <cell r="B20">
            <v>2</v>
          </cell>
          <cell r="C20">
            <v>0</v>
          </cell>
          <cell r="E20">
            <v>7</v>
          </cell>
          <cell r="F20">
            <v>0</v>
          </cell>
          <cell r="H20">
            <v>9</v>
          </cell>
          <cell r="I20">
            <v>0</v>
          </cell>
        </row>
        <row r="21">
          <cell r="B21">
            <v>4</v>
          </cell>
          <cell r="C21">
            <v>0</v>
          </cell>
          <cell r="E21">
            <v>31</v>
          </cell>
          <cell r="F21">
            <v>0</v>
          </cell>
          <cell r="H21">
            <v>35</v>
          </cell>
          <cell r="I21">
            <v>0</v>
          </cell>
        </row>
      </sheetData>
      <sheetData sheetId="9">
        <row r="1202">
          <cell r="K1202">
            <v>27</v>
          </cell>
          <cell r="L1202">
            <v>0</v>
          </cell>
          <cell r="M1202">
            <v>3</v>
          </cell>
          <cell r="N1202">
            <v>9</v>
          </cell>
          <cell r="O1202">
            <v>8</v>
          </cell>
          <cell r="P1202">
            <v>0</v>
          </cell>
          <cell r="Q1202">
            <v>7</v>
          </cell>
          <cell r="R1202">
            <v>0</v>
          </cell>
          <cell r="S1202">
            <v>43</v>
          </cell>
          <cell r="T1202">
            <v>0</v>
          </cell>
          <cell r="U1202">
            <v>18</v>
          </cell>
          <cell r="V1202">
            <v>0</v>
          </cell>
          <cell r="W1202">
            <v>11</v>
          </cell>
          <cell r="X1202">
            <v>0</v>
          </cell>
          <cell r="Y1202">
            <v>14</v>
          </cell>
          <cell r="Z1202">
            <v>0</v>
          </cell>
          <cell r="AA1202">
            <v>43</v>
          </cell>
          <cell r="AB1202">
            <v>0</v>
          </cell>
          <cell r="AC1202">
            <v>8</v>
          </cell>
          <cell r="AD1202">
            <v>1</v>
          </cell>
          <cell r="AE1202">
            <v>596</v>
          </cell>
          <cell r="AF1202">
            <v>3</v>
          </cell>
          <cell r="AG1202">
            <v>37</v>
          </cell>
          <cell r="AH1202">
            <v>0</v>
          </cell>
          <cell r="AI1202">
            <v>5</v>
          </cell>
          <cell r="AJ1202">
            <v>0</v>
          </cell>
          <cell r="AK1202">
            <v>70</v>
          </cell>
          <cell r="AL1202">
            <v>0</v>
          </cell>
          <cell r="AM1202">
            <v>176</v>
          </cell>
          <cell r="AN1202">
            <v>0</v>
          </cell>
          <cell r="AO1202">
            <v>45</v>
          </cell>
          <cell r="AP1202">
            <v>0</v>
          </cell>
          <cell r="AQ1202">
            <v>9</v>
          </cell>
          <cell r="AR1202">
            <v>0</v>
          </cell>
          <cell r="AS1202">
            <v>34</v>
          </cell>
          <cell r="AT1202">
            <v>0</v>
          </cell>
          <cell r="AX1202">
            <v>3</v>
          </cell>
          <cell r="AY1202">
            <v>0</v>
          </cell>
          <cell r="AZ1202">
            <v>3</v>
          </cell>
          <cell r="BA1202">
            <v>5</v>
          </cell>
          <cell r="BB1202">
            <v>2</v>
          </cell>
          <cell r="BC1202">
            <v>0</v>
          </cell>
          <cell r="BD1202">
            <v>2</v>
          </cell>
          <cell r="BE1202">
            <v>0</v>
          </cell>
          <cell r="BF1202">
            <v>5</v>
          </cell>
          <cell r="BG1202">
            <v>0</v>
          </cell>
          <cell r="BH1202">
            <v>3</v>
          </cell>
          <cell r="BI1202">
            <v>0</v>
          </cell>
          <cell r="BJ1202">
            <v>3</v>
          </cell>
          <cell r="BK1202">
            <v>0</v>
          </cell>
          <cell r="BL1202">
            <v>1</v>
          </cell>
          <cell r="BM1202">
            <v>0</v>
          </cell>
          <cell r="BN1202">
            <v>3</v>
          </cell>
          <cell r="BO1202">
            <v>0</v>
          </cell>
          <cell r="BP1202">
            <v>1</v>
          </cell>
          <cell r="BQ1202">
            <v>0</v>
          </cell>
          <cell r="BR1202">
            <v>451</v>
          </cell>
          <cell r="BS1202">
            <v>2</v>
          </cell>
          <cell r="BT1202">
            <v>3</v>
          </cell>
          <cell r="BU1202">
            <v>0</v>
          </cell>
          <cell r="BV1202">
            <v>1</v>
          </cell>
          <cell r="BW1202">
            <v>0</v>
          </cell>
          <cell r="BX1202">
            <v>6</v>
          </cell>
          <cell r="BY1202">
            <v>0</v>
          </cell>
          <cell r="BZ1202">
            <v>39</v>
          </cell>
          <cell r="CA1202">
            <v>0</v>
          </cell>
          <cell r="CB1202">
            <v>2</v>
          </cell>
          <cell r="CC1202">
            <v>0</v>
          </cell>
          <cell r="CD1202">
            <v>2</v>
          </cell>
          <cell r="CE1202">
            <v>0</v>
          </cell>
          <cell r="CF1202">
            <v>4</v>
          </cell>
          <cell r="CG1202">
            <v>0</v>
          </cell>
          <cell r="CK1202">
            <v>24</v>
          </cell>
          <cell r="CL1202">
            <v>0</v>
          </cell>
          <cell r="CM1202">
            <v>0</v>
          </cell>
          <cell r="CN1202">
            <v>4</v>
          </cell>
          <cell r="CO1202">
            <v>6</v>
          </cell>
          <cell r="CP1202">
            <v>0</v>
          </cell>
          <cell r="CQ1202">
            <v>5</v>
          </cell>
          <cell r="CR1202">
            <v>0</v>
          </cell>
          <cell r="CS1202">
            <v>38</v>
          </cell>
          <cell r="CT1202">
            <v>0</v>
          </cell>
          <cell r="CU1202">
            <v>15</v>
          </cell>
          <cell r="CV1202">
            <v>0</v>
          </cell>
          <cell r="CW1202">
            <v>8</v>
          </cell>
          <cell r="CX1202">
            <v>0</v>
          </cell>
          <cell r="CY1202">
            <v>13</v>
          </cell>
          <cell r="CZ1202">
            <v>0</v>
          </cell>
          <cell r="DA1202">
            <v>40</v>
          </cell>
          <cell r="DB1202">
            <v>0</v>
          </cell>
          <cell r="DC1202">
            <v>7</v>
          </cell>
          <cell r="DD1202">
            <v>1</v>
          </cell>
          <cell r="DE1202">
            <v>145</v>
          </cell>
          <cell r="DF1202">
            <v>1</v>
          </cell>
          <cell r="DG1202">
            <v>34</v>
          </cell>
          <cell r="DH1202">
            <v>0</v>
          </cell>
          <cell r="DI1202">
            <v>4</v>
          </cell>
          <cell r="DJ1202">
            <v>0</v>
          </cell>
          <cell r="DK1202">
            <v>64</v>
          </cell>
          <cell r="DL1202">
            <v>0</v>
          </cell>
          <cell r="DM1202">
            <v>137</v>
          </cell>
          <cell r="DN1202">
            <v>0</v>
          </cell>
          <cell r="DO1202">
            <v>43</v>
          </cell>
          <cell r="DP1202">
            <v>0</v>
          </cell>
          <cell r="DQ1202">
            <v>7</v>
          </cell>
          <cell r="DR1202">
            <v>0</v>
          </cell>
          <cell r="DS1202">
            <v>30</v>
          </cell>
          <cell r="DT1202">
            <v>0</v>
          </cell>
        </row>
      </sheetData>
      <sheetData sheetId="10"/>
      <sheetData sheetId="11"/>
      <sheetData sheetId="12"/>
      <sheetData sheetId="13"/>
      <sheetData sheetId="14">
        <row r="4">
          <cell r="B4">
            <v>4</v>
          </cell>
          <cell r="C4">
            <v>0</v>
          </cell>
          <cell r="E4">
            <v>25</v>
          </cell>
          <cell r="F4">
            <v>0</v>
          </cell>
          <cell r="H4">
            <v>29</v>
          </cell>
          <cell r="I4">
            <v>0</v>
          </cell>
        </row>
        <row r="5">
          <cell r="B5">
            <v>3</v>
          </cell>
          <cell r="C5">
            <v>5</v>
          </cell>
          <cell r="E5">
            <v>0</v>
          </cell>
          <cell r="F5">
            <v>4</v>
          </cell>
          <cell r="H5">
            <v>3</v>
          </cell>
          <cell r="I5">
            <v>9</v>
          </cell>
        </row>
        <row r="6">
          <cell r="B6">
            <v>2</v>
          </cell>
          <cell r="C6">
            <v>0</v>
          </cell>
          <cell r="E6">
            <v>7</v>
          </cell>
          <cell r="F6">
            <v>0</v>
          </cell>
          <cell r="H6">
            <v>9</v>
          </cell>
          <cell r="I6">
            <v>0</v>
          </cell>
        </row>
        <row r="7">
          <cell r="B7">
            <v>1</v>
          </cell>
          <cell r="C7">
            <v>0</v>
          </cell>
          <cell r="E7">
            <v>5</v>
          </cell>
          <cell r="F7">
            <v>0</v>
          </cell>
          <cell r="H7">
            <v>6</v>
          </cell>
          <cell r="I7">
            <v>0</v>
          </cell>
        </row>
        <row r="8">
          <cell r="B8">
            <v>5</v>
          </cell>
          <cell r="C8">
            <v>0</v>
          </cell>
          <cell r="E8">
            <v>34</v>
          </cell>
          <cell r="F8">
            <v>0</v>
          </cell>
          <cell r="H8">
            <v>39</v>
          </cell>
          <cell r="I8">
            <v>0</v>
          </cell>
        </row>
        <row r="9">
          <cell r="B9">
            <v>7</v>
          </cell>
          <cell r="C9">
            <v>0</v>
          </cell>
          <cell r="E9">
            <v>18</v>
          </cell>
          <cell r="F9">
            <v>0</v>
          </cell>
          <cell r="H9">
            <v>25</v>
          </cell>
          <cell r="I9">
            <v>0</v>
          </cell>
        </row>
        <row r="10">
          <cell r="B10">
            <v>3</v>
          </cell>
          <cell r="C10">
            <v>0</v>
          </cell>
          <cell r="E10">
            <v>8</v>
          </cell>
          <cell r="F10">
            <v>0</v>
          </cell>
          <cell r="H10">
            <v>11</v>
          </cell>
          <cell r="I10">
            <v>0</v>
          </cell>
        </row>
        <row r="11">
          <cell r="B11">
            <v>1</v>
          </cell>
          <cell r="C11">
            <v>0</v>
          </cell>
          <cell r="E11">
            <v>13</v>
          </cell>
          <cell r="F11">
            <v>0</v>
          </cell>
          <cell r="H11">
            <v>14</v>
          </cell>
          <cell r="I11">
            <v>0</v>
          </cell>
        </row>
        <row r="12">
          <cell r="B12">
            <v>4</v>
          </cell>
          <cell r="C12">
            <v>0</v>
          </cell>
          <cell r="E12">
            <v>37</v>
          </cell>
          <cell r="F12">
            <v>0</v>
          </cell>
          <cell r="H12">
            <v>41</v>
          </cell>
          <cell r="I12">
            <v>0</v>
          </cell>
        </row>
        <row r="13">
          <cell r="B13">
            <v>1</v>
          </cell>
          <cell r="C13">
            <v>0</v>
          </cell>
          <cell r="E13">
            <v>7</v>
          </cell>
          <cell r="F13">
            <v>1</v>
          </cell>
          <cell r="H13">
            <v>8</v>
          </cell>
          <cell r="I13">
            <v>1</v>
          </cell>
        </row>
        <row r="14">
          <cell r="B14">
            <v>450</v>
          </cell>
          <cell r="C14">
            <v>1</v>
          </cell>
          <cell r="E14">
            <v>142</v>
          </cell>
          <cell r="F14">
            <v>1</v>
          </cell>
          <cell r="H14">
            <v>592</v>
          </cell>
          <cell r="I14">
            <v>2</v>
          </cell>
        </row>
        <row r="15">
          <cell r="B15">
            <v>4</v>
          </cell>
          <cell r="C15">
            <v>0</v>
          </cell>
          <cell r="E15">
            <v>33</v>
          </cell>
          <cell r="F15">
            <v>0</v>
          </cell>
          <cell r="H15">
            <v>37</v>
          </cell>
          <cell r="I15">
            <v>0</v>
          </cell>
        </row>
        <row r="16">
          <cell r="B16">
            <v>1</v>
          </cell>
          <cell r="C16">
            <v>0</v>
          </cell>
          <cell r="E16">
            <v>5</v>
          </cell>
          <cell r="F16">
            <v>0</v>
          </cell>
          <cell r="H16">
            <v>6</v>
          </cell>
          <cell r="I16">
            <v>0</v>
          </cell>
        </row>
        <row r="17">
          <cell r="B17">
            <v>7</v>
          </cell>
          <cell r="C17">
            <v>0</v>
          </cell>
          <cell r="E17">
            <v>68</v>
          </cell>
          <cell r="F17">
            <v>0</v>
          </cell>
          <cell r="H17">
            <v>75</v>
          </cell>
          <cell r="I17">
            <v>0</v>
          </cell>
        </row>
        <row r="18">
          <cell r="B18">
            <v>39</v>
          </cell>
          <cell r="C18">
            <v>0</v>
          </cell>
          <cell r="E18">
            <v>133</v>
          </cell>
          <cell r="F18">
            <v>0</v>
          </cell>
          <cell r="H18">
            <v>172</v>
          </cell>
          <cell r="I18">
            <v>0</v>
          </cell>
        </row>
        <row r="19">
          <cell r="B19">
            <v>2</v>
          </cell>
          <cell r="C19">
            <v>0</v>
          </cell>
          <cell r="E19">
            <v>40</v>
          </cell>
          <cell r="F19">
            <v>0</v>
          </cell>
          <cell r="H19">
            <v>42</v>
          </cell>
          <cell r="I19">
            <v>0</v>
          </cell>
        </row>
        <row r="20">
          <cell r="B20">
            <v>2</v>
          </cell>
          <cell r="C20">
            <v>0</v>
          </cell>
          <cell r="E20">
            <v>7</v>
          </cell>
          <cell r="F20">
            <v>0</v>
          </cell>
          <cell r="H20">
            <v>9</v>
          </cell>
          <cell r="I20">
            <v>0</v>
          </cell>
        </row>
        <row r="21">
          <cell r="B21">
            <v>6</v>
          </cell>
          <cell r="C21">
            <v>0</v>
          </cell>
          <cell r="E21">
            <v>28</v>
          </cell>
          <cell r="F21">
            <v>0</v>
          </cell>
          <cell r="H21">
            <v>34</v>
          </cell>
          <cell r="I21">
            <v>0</v>
          </cell>
        </row>
      </sheetData>
      <sheetData sheetId="15"/>
      <sheetData sheetId="16"/>
      <sheetData sheetId="17">
        <row r="4">
          <cell r="B4">
            <v>4</v>
          </cell>
          <cell r="C4">
            <v>0</v>
          </cell>
          <cell r="E4">
            <v>25</v>
          </cell>
          <cell r="F4">
            <v>0</v>
          </cell>
          <cell r="H4">
            <v>29</v>
          </cell>
          <cell r="I4">
            <v>0</v>
          </cell>
        </row>
        <row r="5">
          <cell r="B5">
            <v>3</v>
          </cell>
          <cell r="C5">
            <v>5</v>
          </cell>
          <cell r="E5">
            <v>0</v>
          </cell>
          <cell r="F5">
            <v>4</v>
          </cell>
          <cell r="H5">
            <v>3</v>
          </cell>
          <cell r="I5">
            <v>9</v>
          </cell>
        </row>
        <row r="6">
          <cell r="B6">
            <v>2</v>
          </cell>
          <cell r="C6">
            <v>0</v>
          </cell>
          <cell r="E6">
            <v>8</v>
          </cell>
          <cell r="F6">
            <v>0</v>
          </cell>
          <cell r="H6">
            <v>10</v>
          </cell>
          <cell r="I6">
            <v>0</v>
          </cell>
        </row>
        <row r="7">
          <cell r="B7">
            <v>1</v>
          </cell>
          <cell r="C7">
            <v>0</v>
          </cell>
          <cell r="E7">
            <v>5</v>
          </cell>
          <cell r="F7">
            <v>0</v>
          </cell>
          <cell r="H7">
            <v>6</v>
          </cell>
          <cell r="I7">
            <v>0</v>
          </cell>
        </row>
        <row r="8">
          <cell r="B8">
            <v>5</v>
          </cell>
          <cell r="C8">
            <v>0</v>
          </cell>
          <cell r="E8">
            <v>32</v>
          </cell>
          <cell r="F8">
            <v>0</v>
          </cell>
          <cell r="H8">
            <v>37</v>
          </cell>
          <cell r="I8">
            <v>0</v>
          </cell>
        </row>
        <row r="9">
          <cell r="B9">
            <v>8</v>
          </cell>
          <cell r="C9">
            <v>0</v>
          </cell>
          <cell r="E9">
            <v>22</v>
          </cell>
          <cell r="F9">
            <v>0</v>
          </cell>
          <cell r="H9">
            <v>30</v>
          </cell>
          <cell r="I9">
            <v>0</v>
          </cell>
        </row>
        <row r="10">
          <cell r="B10">
            <v>3</v>
          </cell>
          <cell r="C10">
            <v>0</v>
          </cell>
          <cell r="E10">
            <v>8</v>
          </cell>
          <cell r="F10">
            <v>0</v>
          </cell>
          <cell r="H10">
            <v>11</v>
          </cell>
          <cell r="I10">
            <v>0</v>
          </cell>
        </row>
        <row r="11">
          <cell r="B11">
            <v>1</v>
          </cell>
          <cell r="C11">
            <v>0</v>
          </cell>
          <cell r="E11">
            <v>12</v>
          </cell>
          <cell r="F11">
            <v>0</v>
          </cell>
          <cell r="H11">
            <v>13</v>
          </cell>
          <cell r="I11">
            <v>0</v>
          </cell>
        </row>
        <row r="12">
          <cell r="B12">
            <v>5</v>
          </cell>
          <cell r="C12">
            <v>0</v>
          </cell>
          <cell r="E12">
            <v>34</v>
          </cell>
          <cell r="F12">
            <v>0</v>
          </cell>
          <cell r="H12">
            <v>39</v>
          </cell>
          <cell r="I12">
            <v>0</v>
          </cell>
        </row>
        <row r="13">
          <cell r="B13">
            <v>1</v>
          </cell>
          <cell r="C13">
            <v>0</v>
          </cell>
          <cell r="E13">
            <v>7</v>
          </cell>
          <cell r="F13">
            <v>1</v>
          </cell>
          <cell r="H13">
            <v>8</v>
          </cell>
          <cell r="I13">
            <v>1</v>
          </cell>
        </row>
        <row r="14">
          <cell r="B14">
            <v>452</v>
          </cell>
          <cell r="C14">
            <v>0</v>
          </cell>
          <cell r="E14">
            <v>138</v>
          </cell>
          <cell r="F14">
            <v>1</v>
          </cell>
          <cell r="H14">
            <v>590</v>
          </cell>
          <cell r="I14">
            <v>1</v>
          </cell>
        </row>
        <row r="15">
          <cell r="B15">
            <v>4</v>
          </cell>
          <cell r="C15">
            <v>0</v>
          </cell>
          <cell r="E15">
            <v>33</v>
          </cell>
          <cell r="F15">
            <v>0</v>
          </cell>
          <cell r="H15">
            <v>37</v>
          </cell>
          <cell r="I15">
            <v>0</v>
          </cell>
        </row>
        <row r="16">
          <cell r="B16">
            <v>1</v>
          </cell>
          <cell r="C16">
            <v>0</v>
          </cell>
          <cell r="E16">
            <v>6</v>
          </cell>
          <cell r="F16">
            <v>0</v>
          </cell>
          <cell r="H16">
            <v>7</v>
          </cell>
          <cell r="I16">
            <v>0</v>
          </cell>
        </row>
        <row r="17">
          <cell r="B17">
            <v>6</v>
          </cell>
          <cell r="C17">
            <v>0</v>
          </cell>
          <cell r="E17">
            <v>65</v>
          </cell>
          <cell r="F17">
            <v>0</v>
          </cell>
          <cell r="H17">
            <v>71</v>
          </cell>
          <cell r="I17">
            <v>0</v>
          </cell>
        </row>
        <row r="18">
          <cell r="B18">
            <v>40</v>
          </cell>
          <cell r="C18">
            <v>0</v>
          </cell>
          <cell r="E18">
            <v>132</v>
          </cell>
          <cell r="F18">
            <v>0</v>
          </cell>
          <cell r="H18">
            <v>172</v>
          </cell>
          <cell r="I18">
            <v>0</v>
          </cell>
        </row>
        <row r="19">
          <cell r="B19">
            <v>2</v>
          </cell>
          <cell r="C19">
            <v>0</v>
          </cell>
          <cell r="E19">
            <v>41</v>
          </cell>
          <cell r="F19">
            <v>0</v>
          </cell>
          <cell r="H19">
            <v>43</v>
          </cell>
          <cell r="I19">
            <v>0</v>
          </cell>
        </row>
        <row r="20">
          <cell r="B20">
            <v>2</v>
          </cell>
          <cell r="C20">
            <v>0</v>
          </cell>
          <cell r="E20">
            <v>7</v>
          </cell>
          <cell r="F20">
            <v>0</v>
          </cell>
          <cell r="H20">
            <v>9</v>
          </cell>
          <cell r="I20">
            <v>0</v>
          </cell>
        </row>
        <row r="21">
          <cell r="B21">
            <v>7</v>
          </cell>
          <cell r="C21">
            <v>0</v>
          </cell>
          <cell r="E21">
            <v>28</v>
          </cell>
          <cell r="F21">
            <v>0</v>
          </cell>
          <cell r="H21">
            <v>35</v>
          </cell>
          <cell r="I21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29"/>
  <sheetViews>
    <sheetView showGridLines="0" tabSelected="1" topLeftCell="A87" zoomScale="90" zoomScaleNormal="90" workbookViewId="0">
      <selection activeCell="G122" sqref="G122"/>
    </sheetView>
  </sheetViews>
  <sheetFormatPr defaultColWidth="9.140625" defaultRowHeight="15" x14ac:dyDescent="0.25"/>
  <cols>
    <col min="1" max="1" width="9.140625" style="44"/>
    <col min="2" max="2" width="49.42578125" style="44" customWidth="1"/>
    <col min="3" max="3" width="14.28515625" style="44" customWidth="1"/>
    <col min="4" max="4" width="14.85546875" style="44" customWidth="1"/>
    <col min="5" max="5" width="19.42578125" style="44" bestFit="1" customWidth="1"/>
    <col min="6" max="6" width="82" style="44" bestFit="1" customWidth="1"/>
    <col min="7" max="7" width="44.85546875" style="44" bestFit="1" customWidth="1"/>
    <col min="8" max="16384" width="9.140625" style="44"/>
  </cols>
  <sheetData>
    <row r="1" spans="1:6" x14ac:dyDescent="0.25">
      <c r="A1" s="1" t="s">
        <v>0</v>
      </c>
      <c r="B1" s="1"/>
      <c r="C1" s="2"/>
      <c r="D1" s="2"/>
      <c r="E1" s="2"/>
    </row>
    <row r="2" spans="1:6" x14ac:dyDescent="0.25">
      <c r="A2" s="1" t="s">
        <v>1</v>
      </c>
      <c r="B2" s="1"/>
      <c r="C2" s="2"/>
      <c r="D2" s="2"/>
      <c r="E2" s="2"/>
    </row>
    <row r="3" spans="1:6" x14ac:dyDescent="0.25">
      <c r="A3" s="17" t="s">
        <v>141</v>
      </c>
      <c r="B3" s="17"/>
      <c r="C3" s="2"/>
      <c r="D3" s="2"/>
      <c r="E3" s="2"/>
    </row>
    <row r="4" spans="1:6" x14ac:dyDescent="0.25">
      <c r="A4" s="1"/>
      <c r="B4" s="1"/>
      <c r="C4" s="3" t="s">
        <v>2</v>
      </c>
      <c r="D4" s="4" t="s">
        <v>3</v>
      </c>
      <c r="E4" s="4" t="s">
        <v>4</v>
      </c>
      <c r="F4" s="67" t="s">
        <v>113</v>
      </c>
    </row>
    <row r="5" spans="1:6" x14ac:dyDescent="0.25">
      <c r="A5" s="1" t="s">
        <v>5</v>
      </c>
      <c r="B5" s="1"/>
      <c r="C5" s="5"/>
      <c r="D5" s="5"/>
      <c r="E5" s="5"/>
      <c r="F5" s="142" t="s">
        <v>206</v>
      </c>
    </row>
    <row r="6" spans="1:6" x14ac:dyDescent="0.25">
      <c r="A6" s="1"/>
      <c r="B6" s="1"/>
      <c r="C6" s="6"/>
      <c r="D6" s="7"/>
      <c r="E6" s="7"/>
      <c r="F6" s="142"/>
    </row>
    <row r="7" spans="1:6" x14ac:dyDescent="0.25">
      <c r="A7" s="1"/>
      <c r="B7" s="1" t="s">
        <v>6</v>
      </c>
      <c r="C7" s="5"/>
      <c r="D7" s="8"/>
      <c r="E7" s="5"/>
      <c r="F7" s="142"/>
    </row>
    <row r="8" spans="1:6" x14ac:dyDescent="0.25">
      <c r="A8" s="1"/>
      <c r="B8" s="45" t="s">
        <v>142</v>
      </c>
      <c r="C8" s="9">
        <f>SUM(D8:E8)</f>
        <v>769817</v>
      </c>
      <c r="D8" s="9">
        <v>680476</v>
      </c>
      <c r="E8" s="9">
        <v>89341</v>
      </c>
      <c r="F8" s="142"/>
    </row>
    <row r="9" spans="1:6" x14ac:dyDescent="0.25">
      <c r="A9" s="1"/>
      <c r="B9" s="45" t="s">
        <v>118</v>
      </c>
      <c r="C9" s="10">
        <f>D9+E9</f>
        <v>755465</v>
      </c>
      <c r="D9" s="10">
        <v>669001</v>
      </c>
      <c r="E9" s="10">
        <v>86464</v>
      </c>
      <c r="F9" s="142"/>
    </row>
    <row r="10" spans="1:6" x14ac:dyDescent="0.25">
      <c r="A10" s="1"/>
      <c r="B10" s="1" t="s">
        <v>7</v>
      </c>
      <c r="C10" s="11">
        <f>AVERAGE(C8:C9)</f>
        <v>762641</v>
      </c>
      <c r="D10" s="9">
        <f>AVERAGE(D8:D9)</f>
        <v>674738.5</v>
      </c>
      <c r="E10" s="9">
        <f>AVERAGE(E8:E9)</f>
        <v>87902.5</v>
      </c>
      <c r="F10" s="142"/>
    </row>
    <row r="11" spans="1:6" x14ac:dyDescent="0.25">
      <c r="A11" s="1"/>
      <c r="B11" s="1" t="s">
        <v>8</v>
      </c>
      <c r="C11" s="8"/>
      <c r="D11" s="12">
        <f>ROUND(+D10/C10,4)</f>
        <v>0.88470000000000004</v>
      </c>
      <c r="E11" s="12">
        <f>1-D11</f>
        <v>0.11529999999999996</v>
      </c>
      <c r="F11" s="142"/>
    </row>
    <row r="12" spans="1:6" x14ac:dyDescent="0.25">
      <c r="A12" s="1"/>
      <c r="B12" s="1"/>
      <c r="C12" s="5"/>
      <c r="D12" s="12"/>
      <c r="E12" s="12"/>
      <c r="F12" s="142"/>
    </row>
    <row r="13" spans="1:6" x14ac:dyDescent="0.25">
      <c r="A13" s="1"/>
      <c r="B13" s="13" t="s">
        <v>9</v>
      </c>
      <c r="C13" s="5"/>
      <c r="D13" s="14"/>
      <c r="E13" s="14"/>
      <c r="F13" s="142"/>
    </row>
    <row r="14" spans="1:6" x14ac:dyDescent="0.25">
      <c r="A14" s="1"/>
      <c r="B14" s="1" t="str">
        <f>B$8</f>
        <v xml:space="preserve">   September 2020</v>
      </c>
      <c r="C14" s="9">
        <f>SUM(D14:E14)</f>
        <v>700062</v>
      </c>
      <c r="D14" s="9">
        <v>618032</v>
      </c>
      <c r="E14" s="9">
        <v>82030</v>
      </c>
      <c r="F14" s="142"/>
    </row>
    <row r="15" spans="1:6" x14ac:dyDescent="0.25">
      <c r="A15" s="1"/>
      <c r="B15" s="1" t="str">
        <f>+B9</f>
        <v xml:space="preserve">   September 2019</v>
      </c>
      <c r="C15" s="10">
        <f>D15+E15</f>
        <v>685556</v>
      </c>
      <c r="D15" s="10">
        <v>606361</v>
      </c>
      <c r="E15" s="10">
        <v>79195</v>
      </c>
      <c r="F15" s="142"/>
    </row>
    <row r="16" spans="1:6" x14ac:dyDescent="0.25">
      <c r="A16" s="1"/>
      <c r="B16" s="1" t="s">
        <v>7</v>
      </c>
      <c r="C16" s="11">
        <f>AVERAGE(C14:C15)</f>
        <v>692809</v>
      </c>
      <c r="D16" s="15">
        <f>+AVERAGE(D14:D15)</f>
        <v>612196.5</v>
      </c>
      <c r="E16" s="15">
        <f>+AVERAGE(E14:E15)</f>
        <v>80612.5</v>
      </c>
      <c r="F16" s="142"/>
    </row>
    <row r="17" spans="1:6" x14ac:dyDescent="0.25">
      <c r="A17" s="1"/>
      <c r="B17" s="1" t="s">
        <v>10</v>
      </c>
      <c r="C17" s="9"/>
      <c r="D17" s="12">
        <f>ROUND(+D16/C16,4)</f>
        <v>0.88360000000000005</v>
      </c>
      <c r="E17" s="12">
        <f>1-D17</f>
        <v>0.11639999999999995</v>
      </c>
      <c r="F17" s="142"/>
    </row>
    <row r="18" spans="1:6" x14ac:dyDescent="0.25">
      <c r="A18" s="1"/>
      <c r="B18" s="1"/>
      <c r="C18" s="5"/>
      <c r="D18" s="12"/>
      <c r="E18" s="12"/>
      <c r="F18" s="142"/>
    </row>
    <row r="19" spans="1:6" x14ac:dyDescent="0.25">
      <c r="A19" s="1"/>
      <c r="B19" s="13" t="s">
        <v>11</v>
      </c>
      <c r="C19" s="5"/>
      <c r="D19" s="14"/>
      <c r="E19" s="14"/>
      <c r="F19" s="142"/>
    </row>
    <row r="20" spans="1:6" x14ac:dyDescent="0.25">
      <c r="A20" s="1"/>
      <c r="B20" s="1" t="str">
        <f>B$8</f>
        <v xml:space="preserve">   September 2020</v>
      </c>
      <c r="C20" s="9">
        <f>SUM(D20:E20)</f>
        <v>68767</v>
      </c>
      <c r="D20" s="9">
        <v>61531</v>
      </c>
      <c r="E20" s="9">
        <v>7236</v>
      </c>
      <c r="F20" s="142"/>
    </row>
    <row r="21" spans="1:6" x14ac:dyDescent="0.25">
      <c r="A21" s="1"/>
      <c r="B21" s="1" t="str">
        <f>+B9</f>
        <v xml:space="preserve">   September 2019</v>
      </c>
      <c r="C21" s="10">
        <f>D21+E21</f>
        <v>68891</v>
      </c>
      <c r="D21" s="10">
        <v>61702</v>
      </c>
      <c r="E21" s="10">
        <v>7189</v>
      </c>
      <c r="F21" s="142"/>
    </row>
    <row r="22" spans="1:6" x14ac:dyDescent="0.25">
      <c r="A22" s="1"/>
      <c r="B22" s="1" t="s">
        <v>7</v>
      </c>
      <c r="C22" s="11">
        <f>AVERAGE(C20:C21)</f>
        <v>68829</v>
      </c>
      <c r="D22" s="15">
        <f>+AVERAGE(D20:D21)</f>
        <v>61616.5</v>
      </c>
      <c r="E22" s="15">
        <f>+AVERAGE(E20:E21)</f>
        <v>7212.5</v>
      </c>
      <c r="F22" s="142"/>
    </row>
    <row r="23" spans="1:6" x14ac:dyDescent="0.25">
      <c r="A23" s="1"/>
      <c r="B23" s="1" t="s">
        <v>10</v>
      </c>
      <c r="C23" s="8"/>
      <c r="D23" s="12">
        <f>ROUND(+D22/C22,4)</f>
        <v>0.8952</v>
      </c>
      <c r="E23" s="12">
        <f>1-D23</f>
        <v>0.1048</v>
      </c>
      <c r="F23" s="142"/>
    </row>
    <row r="24" spans="1:6" x14ac:dyDescent="0.25">
      <c r="A24" s="1"/>
      <c r="B24" s="1"/>
      <c r="C24" s="5"/>
      <c r="D24" s="12"/>
      <c r="E24" s="12"/>
      <c r="F24" s="142"/>
    </row>
    <row r="25" spans="1:6" x14ac:dyDescent="0.25">
      <c r="A25" s="1"/>
      <c r="B25" s="1" t="s">
        <v>12</v>
      </c>
      <c r="C25" s="5"/>
      <c r="D25" s="14"/>
      <c r="E25" s="14"/>
      <c r="F25" s="142"/>
    </row>
    <row r="26" spans="1:6" x14ac:dyDescent="0.25">
      <c r="A26" s="1"/>
      <c r="B26" s="1" t="str">
        <f>B$8</f>
        <v xml:space="preserve">   September 2020</v>
      </c>
      <c r="C26" s="9">
        <f>SUM(D26:E26)</f>
        <v>797</v>
      </c>
      <c r="D26" s="9">
        <v>722</v>
      </c>
      <c r="E26" s="9">
        <v>75</v>
      </c>
      <c r="F26" s="142"/>
    </row>
    <row r="27" spans="1:6" x14ac:dyDescent="0.25">
      <c r="A27" s="1"/>
      <c r="B27" s="1" t="str">
        <f>+B21</f>
        <v xml:space="preserve">   September 2019</v>
      </c>
      <c r="C27" s="10">
        <f>D27+E27</f>
        <v>1018</v>
      </c>
      <c r="D27" s="10">
        <v>938</v>
      </c>
      <c r="E27" s="10">
        <v>80</v>
      </c>
      <c r="F27" s="142"/>
    </row>
    <row r="28" spans="1:6" x14ac:dyDescent="0.25">
      <c r="A28" s="1"/>
      <c r="B28" s="1" t="s">
        <v>7</v>
      </c>
      <c r="C28" s="11">
        <f>AVERAGE(C26:C27)</f>
        <v>907.5</v>
      </c>
      <c r="D28" s="15">
        <f>+AVERAGE(D26:D27)</f>
        <v>830</v>
      </c>
      <c r="E28" s="15">
        <f>+AVERAGE(E26:E27)</f>
        <v>77.5</v>
      </c>
      <c r="F28" s="142"/>
    </row>
    <row r="29" spans="1:6" x14ac:dyDescent="0.25">
      <c r="A29" s="13"/>
      <c r="B29" s="1" t="s">
        <v>10</v>
      </c>
      <c r="C29" s="8"/>
      <c r="D29" s="12">
        <f>ROUND(+D28/C28,4)</f>
        <v>0.91459999999999997</v>
      </c>
      <c r="E29" s="12">
        <f>1-D29</f>
        <v>8.5400000000000031E-2</v>
      </c>
      <c r="F29" s="142"/>
    </row>
    <row r="30" spans="1:6" x14ac:dyDescent="0.25">
      <c r="A30" s="13"/>
      <c r="B30" s="1"/>
      <c r="C30" s="9"/>
      <c r="D30" s="12"/>
      <c r="E30" s="12"/>
      <c r="F30" s="142"/>
    </row>
    <row r="31" spans="1:6" x14ac:dyDescent="0.25">
      <c r="A31" s="1"/>
      <c r="B31" s="16" t="s">
        <v>13</v>
      </c>
      <c r="C31" s="6"/>
      <c r="D31" s="6"/>
      <c r="E31" s="6"/>
      <c r="F31" s="142"/>
    </row>
    <row r="32" spans="1:6" x14ac:dyDescent="0.25">
      <c r="A32" s="1"/>
      <c r="B32" s="17" t="str">
        <f>B$8</f>
        <v xml:space="preserve">   September 2020</v>
      </c>
      <c r="C32" s="9">
        <f>SUM(D32:E32)</f>
        <v>8517</v>
      </c>
      <c r="D32" s="11">
        <v>6375</v>
      </c>
      <c r="E32" s="9">
        <v>2142</v>
      </c>
      <c r="F32" s="142"/>
    </row>
    <row r="33" spans="1:6" x14ac:dyDescent="0.25">
      <c r="A33" s="1"/>
      <c r="B33" s="17" t="str">
        <f>+B27</f>
        <v xml:space="preserve">   September 2019</v>
      </c>
      <c r="C33" s="10">
        <f>D33+E33</f>
        <v>8346</v>
      </c>
      <c r="D33" s="10">
        <v>6242</v>
      </c>
      <c r="E33" s="10">
        <v>2104</v>
      </c>
      <c r="F33" s="142"/>
    </row>
    <row r="34" spans="1:6" x14ac:dyDescent="0.25">
      <c r="A34" s="1"/>
      <c r="B34" s="17" t="s">
        <v>7</v>
      </c>
      <c r="C34" s="11">
        <f>AVERAGE(C32:C33)</f>
        <v>8431.5</v>
      </c>
      <c r="D34" s="15">
        <f>+AVERAGE(D32:D33)</f>
        <v>6308.5</v>
      </c>
      <c r="E34" s="15">
        <f>+AVERAGE(E32:E33)</f>
        <v>2123</v>
      </c>
      <c r="F34" s="142"/>
    </row>
    <row r="35" spans="1:6" x14ac:dyDescent="0.25">
      <c r="A35" s="13"/>
      <c r="B35" s="17" t="s">
        <v>10</v>
      </c>
      <c r="C35" s="8"/>
      <c r="D35" s="12">
        <f>ROUND(+D34/C34,4)</f>
        <v>0.74819999999999998</v>
      </c>
      <c r="E35" s="12">
        <f>1-D35</f>
        <v>0.25180000000000002</v>
      </c>
      <c r="F35" s="142"/>
    </row>
    <row r="36" spans="1:6" x14ac:dyDescent="0.25">
      <c r="A36" s="13"/>
      <c r="B36" s="17"/>
      <c r="C36" s="9"/>
      <c r="D36" s="12"/>
      <c r="E36" s="12"/>
      <c r="F36" s="142"/>
    </row>
    <row r="37" spans="1:6" x14ac:dyDescent="0.25">
      <c r="A37" s="1"/>
      <c r="B37" s="16" t="s">
        <v>14</v>
      </c>
      <c r="C37" s="6"/>
      <c r="D37" s="6"/>
      <c r="E37" s="6"/>
      <c r="F37" s="142"/>
    </row>
    <row r="38" spans="1:6" x14ac:dyDescent="0.25">
      <c r="A38" s="1"/>
      <c r="B38" s="17" t="str">
        <f>B$8</f>
        <v xml:space="preserve">   September 2020</v>
      </c>
      <c r="C38" s="9">
        <f>D38+E38</f>
        <v>547821</v>
      </c>
      <c r="D38" s="11">
        <v>460622</v>
      </c>
      <c r="E38" s="9">
        <v>87199</v>
      </c>
      <c r="F38" s="142"/>
    </row>
    <row r="39" spans="1:6" x14ac:dyDescent="0.25">
      <c r="A39" s="1"/>
      <c r="B39" s="17" t="str">
        <f>+B33</f>
        <v xml:space="preserve">   September 2019</v>
      </c>
      <c r="C39" s="10">
        <f>D39+E39</f>
        <v>537540</v>
      </c>
      <c r="D39" s="10">
        <v>453180</v>
      </c>
      <c r="E39" s="10">
        <v>84360</v>
      </c>
      <c r="F39" s="142"/>
    </row>
    <row r="40" spans="1:6" x14ac:dyDescent="0.25">
      <c r="A40" s="1"/>
      <c r="B40" s="17" t="s">
        <v>7</v>
      </c>
      <c r="C40" s="11">
        <f>AVERAGE(C38:C39)</f>
        <v>542680.5</v>
      </c>
      <c r="D40" s="15">
        <f>+AVERAGE(D38:D39)</f>
        <v>456901</v>
      </c>
      <c r="E40" s="15">
        <f>+AVERAGE(E38:E39)</f>
        <v>85779.5</v>
      </c>
      <c r="F40" s="142"/>
    </row>
    <row r="41" spans="1:6" x14ac:dyDescent="0.25">
      <c r="A41" s="13"/>
      <c r="B41" s="17" t="s">
        <v>10</v>
      </c>
      <c r="C41" s="9"/>
      <c r="D41" s="12">
        <f>ROUND(+D40/C40,4)</f>
        <v>0.84189999999999998</v>
      </c>
      <c r="E41" s="12">
        <f>1-D41</f>
        <v>0.15810000000000002</v>
      </c>
      <c r="F41" s="142"/>
    </row>
    <row r="42" spans="1:6" x14ac:dyDescent="0.25">
      <c r="A42" s="13"/>
      <c r="B42" s="17"/>
      <c r="C42" s="9"/>
      <c r="D42" s="12"/>
      <c r="E42" s="12"/>
      <c r="F42" s="142"/>
    </row>
    <row r="43" spans="1:6" x14ac:dyDescent="0.25">
      <c r="A43" s="1"/>
      <c r="B43" s="16" t="s">
        <v>15</v>
      </c>
      <c r="C43" s="6"/>
      <c r="D43" s="6"/>
      <c r="E43" s="6"/>
      <c r="F43" s="142"/>
    </row>
    <row r="44" spans="1:6" x14ac:dyDescent="0.25">
      <c r="A44" s="1"/>
      <c r="B44" s="17" t="str">
        <f>B$8</f>
        <v xml:space="preserve">   September 2020</v>
      </c>
      <c r="C44" s="9">
        <f>D44+E44</f>
        <v>44913</v>
      </c>
      <c r="D44" s="11">
        <v>37891</v>
      </c>
      <c r="E44" s="9">
        <v>7022</v>
      </c>
      <c r="F44" s="142"/>
    </row>
    <row r="45" spans="1:6" x14ac:dyDescent="0.25">
      <c r="A45" s="1"/>
      <c r="B45" s="17" t="str">
        <f>+B39</f>
        <v xml:space="preserve">   September 2019</v>
      </c>
      <c r="C45" s="10">
        <f>D45+E45</f>
        <v>45025</v>
      </c>
      <c r="D45" s="10">
        <v>38051</v>
      </c>
      <c r="E45" s="10">
        <v>6974</v>
      </c>
      <c r="F45" s="142"/>
    </row>
    <row r="46" spans="1:6" x14ac:dyDescent="0.25">
      <c r="A46" s="1"/>
      <c r="B46" s="17" t="s">
        <v>7</v>
      </c>
      <c r="C46" s="11">
        <f>AVERAGE(C44:C45)</f>
        <v>44969</v>
      </c>
      <c r="D46" s="15">
        <f>+AVERAGE(D44:D45)</f>
        <v>37971</v>
      </c>
      <c r="E46" s="15">
        <f>+AVERAGE(E44:E45)</f>
        <v>6998</v>
      </c>
      <c r="F46" s="142"/>
    </row>
    <row r="47" spans="1:6" x14ac:dyDescent="0.25">
      <c r="A47" s="1"/>
      <c r="B47" s="17" t="s">
        <v>10</v>
      </c>
      <c r="C47" s="6"/>
      <c r="D47" s="12">
        <f>ROUND(+D46/C46,4)</f>
        <v>0.84440000000000004</v>
      </c>
      <c r="E47" s="12">
        <f>1-D47</f>
        <v>0.15559999999999996</v>
      </c>
      <c r="F47" s="142"/>
    </row>
    <row r="48" spans="1:6" x14ac:dyDescent="0.25">
      <c r="A48" s="1"/>
      <c r="B48" s="1"/>
      <c r="C48" s="6"/>
      <c r="D48" s="14"/>
      <c r="E48" s="6"/>
      <c r="F48" s="142"/>
    </row>
    <row r="49" spans="1:6" x14ac:dyDescent="0.25">
      <c r="A49" s="1" t="s">
        <v>0</v>
      </c>
      <c r="B49" s="1"/>
      <c r="C49" s="6"/>
      <c r="D49" s="14"/>
      <c r="E49" s="6"/>
      <c r="F49" s="142"/>
    </row>
    <row r="50" spans="1:6" x14ac:dyDescent="0.25">
      <c r="A50" s="1" t="s">
        <v>1</v>
      </c>
      <c r="B50" s="1"/>
      <c r="C50" s="18"/>
      <c r="D50" s="19"/>
      <c r="E50" s="6"/>
      <c r="F50" s="142"/>
    </row>
    <row r="51" spans="1:6" x14ac:dyDescent="0.25">
      <c r="A51" s="1"/>
      <c r="B51" s="1"/>
      <c r="C51" s="18"/>
      <c r="D51" s="19"/>
      <c r="E51" s="20"/>
      <c r="F51" s="142"/>
    </row>
    <row r="52" spans="1:6" x14ac:dyDescent="0.25">
      <c r="A52" s="45" t="s">
        <v>143</v>
      </c>
      <c r="B52" s="17"/>
      <c r="C52" s="8"/>
      <c r="D52" s="19"/>
      <c r="E52" s="19"/>
      <c r="F52" s="142" t="s">
        <v>206</v>
      </c>
    </row>
    <row r="53" spans="1:6" x14ac:dyDescent="0.25">
      <c r="A53" s="1"/>
      <c r="B53" s="1"/>
      <c r="C53" s="9"/>
      <c r="D53" s="9"/>
      <c r="E53" s="9"/>
      <c r="F53" s="142"/>
    </row>
    <row r="54" spans="1:6" x14ac:dyDescent="0.25">
      <c r="A54" s="1"/>
      <c r="B54" s="1" t="s">
        <v>134</v>
      </c>
      <c r="C54" s="9">
        <f>D54+E54</f>
        <v>733363126</v>
      </c>
      <c r="D54" s="9">
        <f>'[1]ZFP_M01_QN014A_SAL_TRN_REV_TMP '!$O$229</f>
        <v>654098333</v>
      </c>
      <c r="E54" s="9">
        <f>'[1]ZFP_M01_QN014A_SAL_TRN_REV_TMP '!$N$229</f>
        <v>79264793</v>
      </c>
      <c r="F54" s="142"/>
    </row>
    <row r="55" spans="1:6" x14ac:dyDescent="0.25">
      <c r="A55" s="1"/>
      <c r="B55" s="1" t="s">
        <v>10</v>
      </c>
      <c r="C55" s="5"/>
      <c r="D55" s="12">
        <f>ROUND(+D54/C54,4)</f>
        <v>0.89190000000000003</v>
      </c>
      <c r="E55" s="12">
        <f>1-D55</f>
        <v>0.10809999999999997</v>
      </c>
      <c r="F55" s="142"/>
    </row>
    <row r="56" spans="1:6" x14ac:dyDescent="0.25">
      <c r="A56" s="1"/>
      <c r="B56" s="1"/>
      <c r="C56" s="5"/>
      <c r="D56" s="21"/>
      <c r="E56" s="8"/>
      <c r="F56" s="142"/>
    </row>
    <row r="57" spans="1:6" x14ac:dyDescent="0.25">
      <c r="A57" s="1"/>
      <c r="B57" s="1" t="s">
        <v>16</v>
      </c>
      <c r="C57" s="9">
        <f>D57+E57</f>
        <v>781354576</v>
      </c>
      <c r="D57" s="9">
        <f>'[1]ZFP_M01_QN014A_SAL_TRN_REV_TMP '!$O$230</f>
        <v>700861303</v>
      </c>
      <c r="E57" s="9">
        <f>'[1]ZFP_M01_QN014A_SAL_TRN_REV_TMP '!$N$230</f>
        <v>80493273</v>
      </c>
      <c r="F57" s="142"/>
    </row>
    <row r="58" spans="1:6" x14ac:dyDescent="0.25">
      <c r="A58" s="1"/>
      <c r="B58" s="1" t="s">
        <v>10</v>
      </c>
      <c r="C58" s="6"/>
      <c r="D58" s="12">
        <f>ROUND(+D57/C57,4)</f>
        <v>0.89700000000000002</v>
      </c>
      <c r="E58" s="12">
        <f>1-D58</f>
        <v>0.10299999999999998</v>
      </c>
      <c r="F58" s="142"/>
    </row>
    <row r="59" spans="1:6" x14ac:dyDescent="0.25">
      <c r="A59" s="1"/>
      <c r="B59" s="1"/>
      <c r="C59" s="22"/>
      <c r="D59" s="18"/>
      <c r="E59" s="6"/>
      <c r="F59" s="142"/>
    </row>
    <row r="60" spans="1:6" x14ac:dyDescent="0.25">
      <c r="A60" s="1"/>
      <c r="B60" s="1" t="s">
        <v>17</v>
      </c>
      <c r="C60" s="9">
        <f>D60+E60</f>
        <v>1167910954</v>
      </c>
      <c r="D60" s="9">
        <f>'[1]ZFP_M01_QN014A_SAL_TRN_REV_TMP '!$O$231</f>
        <v>1067978251.5272009</v>
      </c>
      <c r="E60" s="9">
        <f>'[1]ZFP_M01_QN014A_SAL_TRN_REV_TMP '!$N$231</f>
        <v>99932702.472799048</v>
      </c>
      <c r="F60" s="142"/>
    </row>
    <row r="61" spans="1:6" x14ac:dyDescent="0.25">
      <c r="A61" s="1"/>
      <c r="B61" s="1" t="s">
        <v>10</v>
      </c>
      <c r="C61" s="6"/>
      <c r="D61" s="12">
        <f>ROUND(+D60/C60,4)</f>
        <v>0.91439999999999999</v>
      </c>
      <c r="E61" s="12">
        <f>1-D61</f>
        <v>8.5600000000000009E-2</v>
      </c>
      <c r="F61" s="142"/>
    </row>
    <row r="62" spans="1:6" x14ac:dyDescent="0.25">
      <c r="A62" s="1"/>
      <c r="B62" s="1"/>
      <c r="C62" s="5"/>
      <c r="D62" s="5"/>
      <c r="E62" s="5"/>
      <c r="F62" s="142"/>
    </row>
    <row r="63" spans="1:6" x14ac:dyDescent="0.25">
      <c r="A63" s="1"/>
      <c r="B63" s="1"/>
      <c r="C63" s="5"/>
      <c r="D63" s="5"/>
      <c r="E63" s="5"/>
      <c r="F63" s="142"/>
    </row>
    <row r="64" spans="1:6" x14ac:dyDescent="0.25">
      <c r="A64" s="1" t="s">
        <v>18</v>
      </c>
      <c r="B64" s="1"/>
      <c r="C64" s="5"/>
      <c r="D64" s="5"/>
      <c r="E64" s="5"/>
      <c r="F64" s="142"/>
    </row>
    <row r="65" spans="1:6" x14ac:dyDescent="0.25">
      <c r="A65" s="1"/>
      <c r="B65" s="1" t="s">
        <v>19</v>
      </c>
      <c r="C65" s="5"/>
      <c r="D65" s="24">
        <f>D96</f>
        <v>0.88029999999999997</v>
      </c>
      <c r="E65" s="12">
        <f>1-D65</f>
        <v>0.11970000000000003</v>
      </c>
      <c r="F65" s="142"/>
    </row>
    <row r="66" spans="1:6" x14ac:dyDescent="0.25">
      <c r="A66" s="1"/>
      <c r="B66" s="1" t="s">
        <v>20</v>
      </c>
      <c r="C66" s="5"/>
      <c r="D66" s="24">
        <f>Employees!C162</f>
        <v>0.90609190400820516</v>
      </c>
      <c r="E66" s="12">
        <f>1-D66</f>
        <v>9.3908095991794838E-2</v>
      </c>
      <c r="F66" s="142" t="s">
        <v>123</v>
      </c>
    </row>
    <row r="67" spans="1:6" x14ac:dyDescent="0.25">
      <c r="A67" s="1"/>
      <c r="B67" s="1" t="s">
        <v>21</v>
      </c>
      <c r="C67" s="24"/>
      <c r="D67" s="25">
        <f>D11</f>
        <v>0.88470000000000004</v>
      </c>
      <c r="E67" s="26">
        <f>1-D67</f>
        <v>0.11529999999999996</v>
      </c>
      <c r="F67" s="142"/>
    </row>
    <row r="68" spans="1:6" x14ac:dyDescent="0.25">
      <c r="A68" s="1"/>
      <c r="B68" s="1"/>
      <c r="C68" s="5"/>
      <c r="D68" s="24"/>
      <c r="E68" s="5"/>
      <c r="F68" s="142"/>
    </row>
    <row r="69" spans="1:6" x14ac:dyDescent="0.25">
      <c r="A69" s="1"/>
      <c r="B69" s="1" t="s">
        <v>22</v>
      </c>
      <c r="C69" s="5"/>
      <c r="D69" s="24">
        <f>ROUND(AVERAGE(D65:D67),4)</f>
        <v>0.89039999999999997</v>
      </c>
      <c r="E69" s="24">
        <f>ROUND(AVERAGE(E65:E67),4)</f>
        <v>0.1096</v>
      </c>
      <c r="F69" s="142"/>
    </row>
    <row r="70" spans="1:6" x14ac:dyDescent="0.25">
      <c r="A70" s="1"/>
      <c r="B70" s="1"/>
      <c r="C70" s="5"/>
      <c r="D70" s="5"/>
      <c r="E70" s="5"/>
      <c r="F70" s="142"/>
    </row>
    <row r="71" spans="1:6" x14ac:dyDescent="0.25">
      <c r="A71" s="1"/>
      <c r="B71" s="1"/>
      <c r="C71" s="5"/>
      <c r="D71" s="5"/>
      <c r="E71" s="6"/>
      <c r="F71" s="142"/>
    </row>
    <row r="72" spans="1:6" x14ac:dyDescent="0.25">
      <c r="A72" s="27" t="s">
        <v>23</v>
      </c>
      <c r="B72" s="27"/>
      <c r="C72" s="9"/>
      <c r="D72" s="9"/>
      <c r="E72" s="9"/>
      <c r="F72" s="142" t="s">
        <v>207</v>
      </c>
    </row>
    <row r="73" spans="1:6" x14ac:dyDescent="0.25">
      <c r="A73" s="27"/>
      <c r="B73" s="27"/>
      <c r="C73" s="9"/>
      <c r="D73" s="9"/>
      <c r="E73" s="9"/>
      <c r="F73" s="142"/>
    </row>
    <row r="74" spans="1:6" x14ac:dyDescent="0.25">
      <c r="A74" s="46" t="s">
        <v>144</v>
      </c>
      <c r="B74" s="41"/>
      <c r="C74" s="28" t="s">
        <v>2</v>
      </c>
      <c r="D74" s="28" t="s">
        <v>3</v>
      </c>
      <c r="E74" s="28" t="s">
        <v>4</v>
      </c>
      <c r="F74" s="142"/>
    </row>
    <row r="75" spans="1:6" x14ac:dyDescent="0.25">
      <c r="A75" s="17"/>
      <c r="B75" s="27"/>
      <c r="C75" s="9"/>
      <c r="D75" s="9"/>
      <c r="E75" s="9"/>
      <c r="F75" s="142"/>
    </row>
    <row r="76" spans="1:6" x14ac:dyDescent="0.25">
      <c r="A76" s="17"/>
      <c r="B76" s="27" t="s">
        <v>24</v>
      </c>
      <c r="C76" s="9">
        <f>D76+E76</f>
        <v>84795.27</v>
      </c>
      <c r="D76" s="75">
        <f>[2]Gross!$P$303</f>
        <v>84348.27</v>
      </c>
      <c r="E76" s="75">
        <f>[2]Gross!$P$316</f>
        <v>447</v>
      </c>
      <c r="F76" s="159"/>
    </row>
    <row r="77" spans="1:6" x14ac:dyDescent="0.25">
      <c r="A77" s="17"/>
      <c r="B77" s="27" t="s">
        <v>25</v>
      </c>
      <c r="C77" s="9">
        <f>D77+E77</f>
        <v>675198</v>
      </c>
      <c r="D77" s="9">
        <f>[2]Gross!$P$304</f>
        <v>675198</v>
      </c>
      <c r="E77" s="9">
        <f>[2]Gross!$P$317</f>
        <v>0</v>
      </c>
      <c r="F77" s="159"/>
    </row>
    <row r="78" spans="1:6" x14ac:dyDescent="0.25">
      <c r="A78" s="17"/>
      <c r="B78" s="27" t="s">
        <v>26</v>
      </c>
      <c r="C78" s="9">
        <f>D78+E78</f>
        <v>194512128.98999998</v>
      </c>
      <c r="D78" s="9">
        <f>[2]Gross!$P$305</f>
        <v>193396494.72999999</v>
      </c>
      <c r="E78" s="9">
        <f>[2]Gross!$P$318</f>
        <v>1115634.2599999998</v>
      </c>
      <c r="F78" s="159"/>
    </row>
    <row r="79" spans="1:6" x14ac:dyDescent="0.25">
      <c r="A79" s="17"/>
      <c r="B79" s="27" t="s">
        <v>27</v>
      </c>
      <c r="C79" s="9">
        <f>D79+E79</f>
        <v>2453023843.7699995</v>
      </c>
      <c r="D79" s="9">
        <f>[2]Gross!$P$306</f>
        <v>2139814887.9599993</v>
      </c>
      <c r="E79" s="9">
        <f>[2]Gross!$P$319</f>
        <v>313208955.81</v>
      </c>
      <c r="F79" s="159"/>
    </row>
    <row r="80" spans="1:6" x14ac:dyDescent="0.25">
      <c r="A80" s="41"/>
      <c r="B80" s="27"/>
      <c r="C80" s="9"/>
      <c r="D80" s="9"/>
      <c r="E80" s="9"/>
      <c r="F80" s="142"/>
    </row>
    <row r="81" spans="1:6" x14ac:dyDescent="0.25">
      <c r="A81" s="46" t="s">
        <v>117</v>
      </c>
      <c r="B81" s="41"/>
      <c r="C81" s="28" t="s">
        <v>2</v>
      </c>
      <c r="D81" s="29" t="s">
        <v>3</v>
      </c>
      <c r="E81" s="29" t="s">
        <v>4</v>
      </c>
      <c r="F81" s="142"/>
    </row>
    <row r="82" spans="1:6" x14ac:dyDescent="0.25">
      <c r="A82" s="17"/>
      <c r="B82" s="27"/>
      <c r="C82" s="9"/>
      <c r="D82" s="30"/>
      <c r="E82" s="30"/>
      <c r="F82" s="142"/>
    </row>
    <row r="83" spans="1:6" x14ac:dyDescent="0.25">
      <c r="A83" s="1"/>
      <c r="B83" s="27" t="s">
        <v>24</v>
      </c>
      <c r="C83" s="9">
        <f>D83+E83</f>
        <v>84795.27</v>
      </c>
      <c r="D83" s="75">
        <v>84348.27</v>
      </c>
      <c r="E83" s="75">
        <v>447</v>
      </c>
      <c r="F83" s="142"/>
    </row>
    <row r="84" spans="1:6" x14ac:dyDescent="0.25">
      <c r="A84" s="1"/>
      <c r="B84" s="27" t="s">
        <v>25</v>
      </c>
      <c r="C84" s="9">
        <f>D84+E84</f>
        <v>675198</v>
      </c>
      <c r="D84" s="9">
        <v>675198</v>
      </c>
      <c r="E84" s="9">
        <v>0</v>
      </c>
      <c r="F84" s="142"/>
    </row>
    <row r="85" spans="1:6" x14ac:dyDescent="0.25">
      <c r="A85" s="1"/>
      <c r="B85" s="27" t="s">
        <v>26</v>
      </c>
      <c r="C85" s="9">
        <f>D85+E85</f>
        <v>169634548.50999993</v>
      </c>
      <c r="D85" s="9">
        <v>168519547.43999994</v>
      </c>
      <c r="E85" s="9">
        <v>1115001.0699999996</v>
      </c>
      <c r="F85" s="142"/>
    </row>
    <row r="86" spans="1:6" x14ac:dyDescent="0.25">
      <c r="A86" s="1"/>
      <c r="B86" s="27" t="s">
        <v>27</v>
      </c>
      <c r="C86" s="9">
        <f>D86+E86</f>
        <v>2327611703.3399997</v>
      </c>
      <c r="D86" s="9">
        <v>2026890450.4999998</v>
      </c>
      <c r="E86" s="9">
        <v>300721252.83999997</v>
      </c>
      <c r="F86" s="142"/>
    </row>
    <row r="87" spans="1:6" x14ac:dyDescent="0.25">
      <c r="A87" s="27"/>
      <c r="B87" s="27"/>
      <c r="C87" s="9"/>
      <c r="D87" s="74"/>
      <c r="E87" s="74"/>
      <c r="F87" s="142"/>
    </row>
    <row r="88" spans="1:6" x14ac:dyDescent="0.25">
      <c r="A88" s="31" t="s">
        <v>28</v>
      </c>
      <c r="B88" s="27"/>
      <c r="C88" s="28" t="s">
        <v>2</v>
      </c>
      <c r="D88" s="29" t="s">
        <v>3</v>
      </c>
      <c r="E88" s="29" t="s">
        <v>4</v>
      </c>
      <c r="F88" s="142"/>
    </row>
    <row r="89" spans="1:6" x14ac:dyDescent="0.25">
      <c r="A89" s="1"/>
      <c r="B89" s="27"/>
      <c r="C89" s="9"/>
      <c r="D89" s="30"/>
      <c r="E89" s="30"/>
      <c r="F89" s="142"/>
    </row>
    <row r="90" spans="1:6" x14ac:dyDescent="0.25">
      <c r="A90" s="1"/>
      <c r="B90" s="27" t="s">
        <v>24</v>
      </c>
      <c r="C90" s="9">
        <f>+E90+D90</f>
        <v>84795.27</v>
      </c>
      <c r="D90" s="30">
        <f>(+D83+D76)/2</f>
        <v>84348.27</v>
      </c>
      <c r="E90" s="30">
        <f t="shared" ref="E90:E93" si="0">(+E83+E76)/2</f>
        <v>447</v>
      </c>
      <c r="F90" s="142"/>
    </row>
    <row r="91" spans="1:6" x14ac:dyDescent="0.25">
      <c r="A91" s="1"/>
      <c r="B91" s="27" t="s">
        <v>25</v>
      </c>
      <c r="C91" s="9">
        <f>+E91+D91</f>
        <v>675198</v>
      </c>
      <c r="D91" s="30">
        <f>(+D84+D77)/2</f>
        <v>675198</v>
      </c>
      <c r="E91" s="30">
        <f t="shared" si="0"/>
        <v>0</v>
      </c>
      <c r="F91" s="142"/>
    </row>
    <row r="92" spans="1:6" x14ac:dyDescent="0.25">
      <c r="A92" s="1"/>
      <c r="B92" s="27" t="s">
        <v>26</v>
      </c>
      <c r="C92" s="9">
        <f>+E92+D92</f>
        <v>182073338.74999997</v>
      </c>
      <c r="D92" s="30">
        <f>(+D85+D78)/2</f>
        <v>180958021.08499998</v>
      </c>
      <c r="E92" s="30">
        <f t="shared" si="0"/>
        <v>1115317.6649999996</v>
      </c>
      <c r="F92" s="142"/>
    </row>
    <row r="93" spans="1:6" x14ac:dyDescent="0.25">
      <c r="A93" s="1"/>
      <c r="B93" s="27" t="s">
        <v>27</v>
      </c>
      <c r="C93" s="9">
        <f>+E93+D93</f>
        <v>2390317773.5549994</v>
      </c>
      <c r="D93" s="30">
        <f>(+D86+D79)/2</f>
        <v>2083352669.2299995</v>
      </c>
      <c r="E93" s="30">
        <f t="shared" si="0"/>
        <v>306965104.32499999</v>
      </c>
      <c r="F93" s="142"/>
    </row>
    <row r="94" spans="1:6" x14ac:dyDescent="0.25">
      <c r="A94" s="27"/>
      <c r="B94" s="27"/>
      <c r="C94" s="9"/>
      <c r="D94" s="160"/>
      <c r="E94" s="160"/>
      <c r="F94" s="142"/>
    </row>
    <row r="95" spans="1:6" x14ac:dyDescent="0.25">
      <c r="A95" s="27" t="s">
        <v>19</v>
      </c>
      <c r="B95" s="27"/>
      <c r="C95" s="9">
        <f>SUM(C90:C94)</f>
        <v>2573151105.5749993</v>
      </c>
      <c r="D95" s="30">
        <f>SUM(D90:D94)</f>
        <v>2265070236.5849996</v>
      </c>
      <c r="E95" s="30">
        <f>SUM(E90:E94)</f>
        <v>308080868.99000001</v>
      </c>
      <c r="F95" s="142"/>
    </row>
    <row r="96" spans="1:6" x14ac:dyDescent="0.25">
      <c r="A96" s="1"/>
      <c r="B96" s="1" t="s">
        <v>10</v>
      </c>
      <c r="C96" s="9"/>
      <c r="D96" s="32">
        <f>ROUND(+D95/C95,4)</f>
        <v>0.88029999999999997</v>
      </c>
      <c r="E96" s="32">
        <f>1-D96</f>
        <v>0.11970000000000003</v>
      </c>
      <c r="F96" s="66"/>
    </row>
    <row r="97" spans="1:9" x14ac:dyDescent="0.25">
      <c r="A97" s="1"/>
      <c r="B97" s="1"/>
      <c r="C97" s="9"/>
      <c r="D97" s="32"/>
      <c r="E97" s="32"/>
      <c r="F97" s="30"/>
    </row>
    <row r="98" spans="1:9" x14ac:dyDescent="0.25">
      <c r="A98" s="1"/>
      <c r="B98" s="1"/>
      <c r="C98" s="9"/>
      <c r="D98" s="30"/>
      <c r="E98" s="30"/>
      <c r="F98" s="23"/>
    </row>
    <row r="99" spans="1:9" x14ac:dyDescent="0.25">
      <c r="A99" s="1" t="str">
        <f>+A1</f>
        <v>NW Natural</v>
      </c>
      <c r="B99" s="1"/>
      <c r="C99" s="9"/>
      <c r="D99" s="32"/>
      <c r="E99" s="32"/>
      <c r="F99" s="23"/>
    </row>
    <row r="100" spans="1:9" x14ac:dyDescent="0.25">
      <c r="A100" s="1" t="str">
        <f>+A2</f>
        <v>State Allocation Factors</v>
      </c>
      <c r="B100" s="1"/>
      <c r="C100" s="9"/>
      <c r="D100" s="32"/>
      <c r="E100" s="32"/>
      <c r="F100" s="23"/>
    </row>
    <row r="101" spans="1:9" x14ac:dyDescent="0.25">
      <c r="A101" s="17" t="str">
        <f>+A3</f>
        <v>As of September 30, 2020</v>
      </c>
      <c r="B101" s="41"/>
      <c r="C101" s="9"/>
      <c r="D101" s="33"/>
      <c r="E101" s="33"/>
      <c r="F101" s="23"/>
    </row>
    <row r="102" spans="1:9" x14ac:dyDescent="0.25">
      <c r="A102" s="1"/>
      <c r="B102" s="1"/>
      <c r="C102" s="5"/>
      <c r="D102" s="5"/>
      <c r="E102" s="5"/>
      <c r="F102" s="23"/>
    </row>
    <row r="103" spans="1:9" x14ac:dyDescent="0.25">
      <c r="A103" s="34" t="s">
        <v>29</v>
      </c>
      <c r="B103" s="35"/>
      <c r="C103" s="36" t="s">
        <v>3</v>
      </c>
      <c r="D103" s="36" t="s">
        <v>4</v>
      </c>
      <c r="E103" s="37"/>
      <c r="F103" s="53" t="s">
        <v>113</v>
      </c>
    </row>
    <row r="104" spans="1:9" x14ac:dyDescent="0.25">
      <c r="A104" s="38"/>
      <c r="B104" s="2"/>
      <c r="C104" s="39"/>
      <c r="D104" s="5"/>
      <c r="E104" s="5"/>
      <c r="F104" s="23"/>
    </row>
    <row r="105" spans="1:9" x14ac:dyDescent="0.25">
      <c r="A105" s="38">
        <v>1</v>
      </c>
      <c r="B105" s="13" t="s">
        <v>30</v>
      </c>
      <c r="C105" s="42">
        <f>ROUND(+D11,4)</f>
        <v>0.88470000000000004</v>
      </c>
      <c r="D105" s="42">
        <f>1-C105</f>
        <v>0.11529999999999996</v>
      </c>
      <c r="F105" s="54" t="s">
        <v>112</v>
      </c>
      <c r="H105" s="85"/>
      <c r="I105" s="84"/>
    </row>
    <row r="106" spans="1:9" x14ac:dyDescent="0.25">
      <c r="A106" s="38">
        <f>+A105+1</f>
        <v>2</v>
      </c>
      <c r="B106" s="13" t="s">
        <v>31</v>
      </c>
      <c r="C106" s="42">
        <f>ROUND(+D17,4)</f>
        <v>0.88360000000000005</v>
      </c>
      <c r="D106" s="42">
        <f t="shared" ref="D106:D123" si="1">1-C106</f>
        <v>0.11639999999999995</v>
      </c>
      <c r="F106" s="54" t="s">
        <v>112</v>
      </c>
      <c r="H106" s="85"/>
      <c r="I106" s="84"/>
    </row>
    <row r="107" spans="1:9" x14ac:dyDescent="0.25">
      <c r="A107" s="38">
        <f t="shared" ref="A107:A129" si="2">+A106+1</f>
        <v>3</v>
      </c>
      <c r="B107" s="13" t="s">
        <v>32</v>
      </c>
      <c r="C107" s="42">
        <f>ROUND(+D23,4)</f>
        <v>0.8952</v>
      </c>
      <c r="D107" s="42">
        <f t="shared" si="1"/>
        <v>0.1048</v>
      </c>
      <c r="F107" s="54" t="s">
        <v>112</v>
      </c>
      <c r="H107" s="85"/>
      <c r="I107" s="84"/>
    </row>
    <row r="108" spans="1:9" x14ac:dyDescent="0.25">
      <c r="A108" s="38">
        <f t="shared" si="2"/>
        <v>4</v>
      </c>
      <c r="B108" s="13" t="s">
        <v>33</v>
      </c>
      <c r="C108" s="42">
        <f>ROUND(+D29,54)</f>
        <v>0.91459999999999997</v>
      </c>
      <c r="D108" s="42">
        <f t="shared" si="1"/>
        <v>8.5400000000000031E-2</v>
      </c>
      <c r="F108" s="54" t="s">
        <v>112</v>
      </c>
      <c r="H108" s="85"/>
      <c r="I108" s="84"/>
    </row>
    <row r="109" spans="1:9" x14ac:dyDescent="0.25">
      <c r="A109" s="38">
        <f t="shared" si="2"/>
        <v>5</v>
      </c>
      <c r="B109" s="13" t="s">
        <v>34</v>
      </c>
      <c r="C109" s="42">
        <f>ROUND(+D35,4)</f>
        <v>0.74819999999999998</v>
      </c>
      <c r="D109" s="42">
        <f t="shared" si="1"/>
        <v>0.25180000000000002</v>
      </c>
      <c r="F109" s="54" t="s">
        <v>112</v>
      </c>
      <c r="H109" s="85"/>
      <c r="I109" s="84"/>
    </row>
    <row r="110" spans="1:9" x14ac:dyDescent="0.25">
      <c r="A110" s="38">
        <f t="shared" si="2"/>
        <v>6</v>
      </c>
      <c r="B110" s="13" t="s">
        <v>35</v>
      </c>
      <c r="C110" s="42">
        <f>ROUND(+D69,4)</f>
        <v>0.89039999999999997</v>
      </c>
      <c r="D110" s="42">
        <f t="shared" si="1"/>
        <v>0.10960000000000003</v>
      </c>
      <c r="F110" s="54" t="s">
        <v>112</v>
      </c>
      <c r="H110" s="85"/>
      <c r="I110" s="84"/>
    </row>
    <row r="111" spans="1:9" x14ac:dyDescent="0.25">
      <c r="A111" s="38">
        <f t="shared" si="2"/>
        <v>7</v>
      </c>
      <c r="B111" s="13" t="s">
        <v>36</v>
      </c>
      <c r="C111" s="42">
        <f>ROUND(+D55,4)</f>
        <v>0.89190000000000003</v>
      </c>
      <c r="D111" s="42">
        <f t="shared" si="1"/>
        <v>0.10809999999999997</v>
      </c>
      <c r="F111" s="54" t="s">
        <v>112</v>
      </c>
      <c r="H111" s="85"/>
      <c r="I111" s="84"/>
    </row>
    <row r="112" spans="1:9" x14ac:dyDescent="0.25">
      <c r="A112" s="38">
        <f t="shared" si="2"/>
        <v>8</v>
      </c>
      <c r="B112" s="13" t="s">
        <v>37</v>
      </c>
      <c r="C112" s="42">
        <f>ROUND(+D58,4)</f>
        <v>0.89700000000000002</v>
      </c>
      <c r="D112" s="42">
        <f t="shared" si="1"/>
        <v>0.10299999999999998</v>
      </c>
      <c r="F112" s="54" t="s">
        <v>112</v>
      </c>
      <c r="H112" s="85"/>
      <c r="I112" s="84"/>
    </row>
    <row r="113" spans="1:9" x14ac:dyDescent="0.25">
      <c r="A113" s="38">
        <f t="shared" si="2"/>
        <v>9</v>
      </c>
      <c r="B113" s="13" t="s">
        <v>38</v>
      </c>
      <c r="C113" s="42">
        <f>ROUND(+D61,4)</f>
        <v>0.91439999999999999</v>
      </c>
      <c r="D113" s="42">
        <f t="shared" si="1"/>
        <v>8.5600000000000009E-2</v>
      </c>
      <c r="F113" s="54" t="s">
        <v>112</v>
      </c>
      <c r="H113" s="85"/>
      <c r="I113" s="84"/>
    </row>
    <row r="114" spans="1:9" x14ac:dyDescent="0.25">
      <c r="A114" s="38">
        <f t="shared" si="2"/>
        <v>10</v>
      </c>
      <c r="B114" s="13" t="s">
        <v>39</v>
      </c>
      <c r="C114" s="42">
        <f>ROUND((+C112+C113)/2,4)</f>
        <v>0.90569999999999995</v>
      </c>
      <c r="D114" s="42">
        <f t="shared" si="1"/>
        <v>9.430000000000005E-2</v>
      </c>
      <c r="E114" s="102"/>
      <c r="F114" s="54" t="s">
        <v>112</v>
      </c>
      <c r="H114" s="85"/>
      <c r="I114" s="84"/>
    </row>
    <row r="115" spans="1:9" x14ac:dyDescent="0.25">
      <c r="A115" s="38">
        <f t="shared" si="2"/>
        <v>11</v>
      </c>
      <c r="B115" s="13" t="s">
        <v>40</v>
      </c>
      <c r="C115" s="43">
        <f>1-D115</f>
        <v>0.89972600000000003</v>
      </c>
      <c r="D115" s="42">
        <f>'[3]Payroll Cost'!Z3</f>
        <v>0.100274</v>
      </c>
      <c r="E115" s="103"/>
      <c r="F115" s="54" t="s">
        <v>208</v>
      </c>
      <c r="H115" s="85"/>
      <c r="I115" s="84"/>
    </row>
    <row r="116" spans="1:9" x14ac:dyDescent="0.25">
      <c r="A116" s="38">
        <f t="shared" si="2"/>
        <v>12</v>
      </c>
      <c r="B116" s="13" t="s">
        <v>41</v>
      </c>
      <c r="C116" s="43">
        <f t="shared" ref="C116:C117" si="3">1-D116</f>
        <v>0.88721899999999998</v>
      </c>
      <c r="D116" s="42">
        <f>'[3]Admin Transfer'!$Z$4</f>
        <v>0.11278100000000001</v>
      </c>
      <c r="E116" s="101"/>
      <c r="F116" s="54" t="s">
        <v>208</v>
      </c>
      <c r="H116" s="85"/>
      <c r="I116" s="84"/>
    </row>
    <row r="117" spans="1:9" x14ac:dyDescent="0.25">
      <c r="A117" s="38">
        <f t="shared" si="2"/>
        <v>13</v>
      </c>
      <c r="B117" s="1" t="s">
        <v>42</v>
      </c>
      <c r="C117" s="43">
        <f t="shared" si="3"/>
        <v>0.89011200000000001</v>
      </c>
      <c r="D117" s="42">
        <f>'[3]Employee Cost'!$Z$3</f>
        <v>0.109888</v>
      </c>
      <c r="E117" s="101"/>
      <c r="F117" s="54" t="s">
        <v>208</v>
      </c>
      <c r="H117" s="85"/>
      <c r="I117" s="84"/>
    </row>
    <row r="118" spans="1:9" x14ac:dyDescent="0.25">
      <c r="A118" s="38">
        <f t="shared" si="2"/>
        <v>14</v>
      </c>
      <c r="B118" s="2" t="s">
        <v>43</v>
      </c>
      <c r="C118" s="42">
        <v>0.7</v>
      </c>
      <c r="D118" s="42">
        <f t="shared" si="1"/>
        <v>0.30000000000000004</v>
      </c>
      <c r="E118" s="57"/>
      <c r="F118" s="54" t="s">
        <v>107</v>
      </c>
      <c r="H118" s="85"/>
      <c r="I118" s="84"/>
    </row>
    <row r="119" spans="1:9" x14ac:dyDescent="0.25">
      <c r="A119" s="38">
        <f t="shared" si="2"/>
        <v>15</v>
      </c>
      <c r="B119" s="2" t="s">
        <v>44</v>
      </c>
      <c r="C119" s="42">
        <f>+Telemetering!F3</f>
        <v>0.88888888888888884</v>
      </c>
      <c r="D119" s="42">
        <f t="shared" si="1"/>
        <v>0.11111111111111116</v>
      </c>
      <c r="F119" s="54" t="s">
        <v>111</v>
      </c>
      <c r="H119" s="85"/>
      <c r="I119" s="84"/>
    </row>
    <row r="120" spans="1:9" x14ac:dyDescent="0.25">
      <c r="A120" s="38">
        <f t="shared" si="2"/>
        <v>16</v>
      </c>
      <c r="B120" s="13" t="s">
        <v>114</v>
      </c>
      <c r="C120" s="42">
        <v>0</v>
      </c>
      <c r="D120" s="42">
        <f t="shared" si="1"/>
        <v>1</v>
      </c>
      <c r="F120" s="54" t="s">
        <v>79</v>
      </c>
      <c r="H120" s="85"/>
      <c r="I120" s="84"/>
    </row>
    <row r="121" spans="1:9" x14ac:dyDescent="0.25">
      <c r="A121" s="38">
        <f t="shared" si="2"/>
        <v>17</v>
      </c>
      <c r="B121" s="13" t="s">
        <v>115</v>
      </c>
      <c r="C121" s="42">
        <v>1</v>
      </c>
      <c r="D121" s="42">
        <f t="shared" si="1"/>
        <v>0</v>
      </c>
      <c r="F121" s="54" t="s">
        <v>79</v>
      </c>
      <c r="H121" s="85"/>
      <c r="I121" s="84"/>
    </row>
    <row r="122" spans="1:9" x14ac:dyDescent="0.25">
      <c r="A122" s="38">
        <f t="shared" si="2"/>
        <v>18</v>
      </c>
      <c r="B122" s="2" t="s">
        <v>45</v>
      </c>
      <c r="C122" s="43">
        <f>ROUND(+D96,5)</f>
        <v>0.88029999999999997</v>
      </c>
      <c r="D122" s="42">
        <f t="shared" si="1"/>
        <v>0.11970000000000003</v>
      </c>
      <c r="E122" s="57"/>
      <c r="F122" s="54" t="s">
        <v>112</v>
      </c>
      <c r="H122" s="85"/>
      <c r="I122" s="84"/>
    </row>
    <row r="123" spans="1:9" x14ac:dyDescent="0.25">
      <c r="A123" s="38">
        <f t="shared" si="2"/>
        <v>19</v>
      </c>
      <c r="B123" s="2" t="s">
        <v>26</v>
      </c>
      <c r="C123" s="43">
        <f>+Transmission!E18</f>
        <v>0.98777901275695978</v>
      </c>
      <c r="D123" s="42">
        <f t="shared" si="1"/>
        <v>1.2220987243040216E-2</v>
      </c>
      <c r="F123" s="54" t="s">
        <v>106</v>
      </c>
      <c r="H123" s="85"/>
      <c r="I123" s="84"/>
    </row>
    <row r="124" spans="1:9" x14ac:dyDescent="0.25">
      <c r="A124" s="38">
        <f t="shared" si="2"/>
        <v>20</v>
      </c>
      <c r="B124" s="76" t="s">
        <v>46</v>
      </c>
      <c r="C124" s="42">
        <f>'[4]Dep Exp_Sep20'!$H$159</f>
        <v>0.88443916716336679</v>
      </c>
      <c r="D124" s="72">
        <f>1-C124</f>
        <v>0.11556083283663321</v>
      </c>
      <c r="E124" s="73"/>
      <c r="F124" s="100" t="s">
        <v>209</v>
      </c>
      <c r="G124" s="57"/>
      <c r="H124" s="85"/>
      <c r="I124" s="84"/>
    </row>
    <row r="125" spans="1:9" x14ac:dyDescent="0.25">
      <c r="A125" s="38">
        <f t="shared" si="2"/>
        <v>21</v>
      </c>
      <c r="B125" s="76" t="s">
        <v>27</v>
      </c>
      <c r="C125" s="99">
        <f>1-D125</f>
        <v>0.85734874535595984</v>
      </c>
      <c r="D125" s="72">
        <f>'[5]KTW-3 p6 &amp; p7 - Rate Base'!$Q$88</f>
        <v>0.14265125464404022</v>
      </c>
      <c r="E125" s="73"/>
      <c r="F125" s="100" t="s">
        <v>210</v>
      </c>
      <c r="G125" s="57"/>
    </row>
    <row r="126" spans="1:9" x14ac:dyDescent="0.25">
      <c r="A126" s="38">
        <f t="shared" si="2"/>
        <v>22</v>
      </c>
      <c r="B126" s="40" t="s">
        <v>132</v>
      </c>
      <c r="C126" s="43">
        <f>'Perimeter Alloc'!C11</f>
        <v>0.9375</v>
      </c>
      <c r="D126" s="42">
        <f>1-C126</f>
        <v>6.25E-2</v>
      </c>
      <c r="F126" s="100" t="s">
        <v>147</v>
      </c>
    </row>
    <row r="127" spans="1:9" x14ac:dyDescent="0.25">
      <c r="A127" s="38">
        <f t="shared" si="2"/>
        <v>23</v>
      </c>
      <c r="B127" s="76" t="s">
        <v>135</v>
      </c>
      <c r="C127" s="43">
        <f>1-D127</f>
        <v>0.96679999999999999</v>
      </c>
      <c r="D127" s="42">
        <f>Environmental!E2</f>
        <v>3.3200000000000007E-2</v>
      </c>
      <c r="F127" s="100" t="s">
        <v>136</v>
      </c>
    </row>
    <row r="128" spans="1:9" x14ac:dyDescent="0.25">
      <c r="A128" s="38">
        <f t="shared" si="2"/>
        <v>24</v>
      </c>
      <c r="B128" s="76" t="s">
        <v>149</v>
      </c>
      <c r="C128" s="43">
        <f t="shared" ref="C128:C129" si="4">1-D128</f>
        <v>0.86480682756809357</v>
      </c>
      <c r="D128" s="42">
        <f>'[5]KTW-3 p6 &amp; p7 - Rate Base'!$Q$86/'[5]KTW-3 p6 &amp; p7 - Rate Base'!$Q$43</f>
        <v>0.13519317243190643</v>
      </c>
      <c r="F128" s="100" t="s">
        <v>210</v>
      </c>
    </row>
    <row r="129" spans="1:6" x14ac:dyDescent="0.25">
      <c r="A129" s="38">
        <f t="shared" si="2"/>
        <v>25</v>
      </c>
      <c r="B129" s="76" t="s">
        <v>150</v>
      </c>
      <c r="C129" s="43">
        <f t="shared" si="4"/>
        <v>0.89327933302276075</v>
      </c>
      <c r="D129" s="42">
        <f>'[5]KTW-3 p6 &amp; p7 - Rate Base'!$Q$77/'[5]KTW-3 p6 &amp; p7 - Rate Base'!$Q$34</f>
        <v>0.1067206669772393</v>
      </c>
      <c r="F129" s="100" t="s">
        <v>210</v>
      </c>
    </row>
  </sheetData>
  <pageMargins left="0.7" right="0.7" top="0.75" bottom="0.75" header="0.3" footer="0.3"/>
  <pageSetup scale="64" fitToHeight="3" orientation="landscape" r:id="rId1"/>
  <headerFooter>
    <oddHeader>&amp;RExh. KTW-3 Walker WP2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64"/>
  <sheetViews>
    <sheetView showGridLines="0" zoomScale="70" zoomScaleNormal="70" workbookViewId="0">
      <selection sqref="A1:XFD1048576"/>
    </sheetView>
  </sheetViews>
  <sheetFormatPr defaultColWidth="9.140625" defaultRowHeight="15" x14ac:dyDescent="0.25"/>
  <cols>
    <col min="1" max="1" width="24" style="110" bestFit="1" customWidth="1"/>
    <col min="2" max="2" width="9.140625" style="108"/>
    <col min="3" max="3" width="9.85546875" style="108" bestFit="1" customWidth="1"/>
    <col min="4" max="11" width="9.140625" style="108"/>
    <col min="12" max="12" width="10.28515625" style="108" customWidth="1"/>
    <col min="13" max="13" width="11.28515625" style="109" customWidth="1"/>
    <col min="14" max="14" width="12" style="109" customWidth="1"/>
    <col min="15" max="15" width="68.7109375" style="108" bestFit="1" customWidth="1"/>
    <col min="16" max="16384" width="9.140625" style="108"/>
  </cols>
  <sheetData>
    <row r="1" spans="1:15" x14ac:dyDescent="0.25">
      <c r="A1" s="107"/>
    </row>
    <row r="2" spans="1:15" ht="15.75" thickBot="1" x14ac:dyDescent="0.3"/>
    <row r="3" spans="1:15" ht="15.75" thickBot="1" x14ac:dyDescent="0.3">
      <c r="A3" s="93">
        <v>44104</v>
      </c>
      <c r="B3" s="161" t="s">
        <v>47</v>
      </c>
      <c r="C3" s="162"/>
      <c r="D3" s="163"/>
      <c r="E3" s="161" t="s">
        <v>48</v>
      </c>
      <c r="F3" s="162"/>
      <c r="G3" s="163"/>
      <c r="H3" s="161" t="s">
        <v>49</v>
      </c>
      <c r="I3" s="162"/>
      <c r="J3" s="163"/>
      <c r="M3" s="47" t="s">
        <v>50</v>
      </c>
      <c r="N3" s="47" t="s">
        <v>51</v>
      </c>
      <c r="O3" s="108" t="s">
        <v>151</v>
      </c>
    </row>
    <row r="4" spans="1:15" x14ac:dyDescent="0.25">
      <c r="A4" s="111" t="s">
        <v>52</v>
      </c>
      <c r="B4" s="48" t="s">
        <v>53</v>
      </c>
      <c r="C4" s="49" t="s">
        <v>54</v>
      </c>
      <c r="D4" s="50" t="s">
        <v>49</v>
      </c>
      <c r="E4" s="48" t="s">
        <v>53</v>
      </c>
      <c r="F4" s="49" t="s">
        <v>54</v>
      </c>
      <c r="G4" s="50" t="s">
        <v>49</v>
      </c>
      <c r="H4" s="48" t="s">
        <v>53</v>
      </c>
      <c r="I4" s="49" t="s">
        <v>54</v>
      </c>
      <c r="J4" s="50" t="s">
        <v>49</v>
      </c>
    </row>
    <row r="5" spans="1:15" x14ac:dyDescent="0.25">
      <c r="A5" s="112" t="s">
        <v>55</v>
      </c>
      <c r="B5" s="113">
        <f>'[6]9.30.20 Summary'!B4</f>
        <v>4</v>
      </c>
      <c r="C5" s="114">
        <f>'[6]9.30.20 Summary'!C4</f>
        <v>0</v>
      </c>
      <c r="D5" s="115">
        <f>B5+C5</f>
        <v>4</v>
      </c>
      <c r="E5" s="113">
        <f>'[6]9.30.20 Summary'!E4</f>
        <v>25</v>
      </c>
      <c r="F5" s="114">
        <f>'[6]9.30.20 Summary'!F4</f>
        <v>0</v>
      </c>
      <c r="G5" s="115">
        <f>E5+F5</f>
        <v>25</v>
      </c>
      <c r="H5" s="113">
        <f>'[6]9.30.20 Summary'!H4</f>
        <v>29</v>
      </c>
      <c r="I5" s="114">
        <f>'[6]9.30.20 Summary'!I4</f>
        <v>0</v>
      </c>
      <c r="J5" s="115">
        <f>H5+I5</f>
        <v>29</v>
      </c>
      <c r="M5" s="109">
        <f>+J5</f>
        <v>29</v>
      </c>
    </row>
    <row r="6" spans="1:15" x14ac:dyDescent="0.25">
      <c r="A6" s="112" t="s">
        <v>56</v>
      </c>
      <c r="B6" s="113">
        <f>'[6]9.30.20 Summary'!B5</f>
        <v>3</v>
      </c>
      <c r="C6" s="114">
        <f>'[6]9.30.20 Summary'!C5</f>
        <v>5</v>
      </c>
      <c r="D6" s="115">
        <f t="shared" ref="D6:D22" si="0">B6+C6</f>
        <v>8</v>
      </c>
      <c r="E6" s="113">
        <f>'[6]9.30.20 Summary'!E5</f>
        <v>0</v>
      </c>
      <c r="F6" s="114">
        <f>'[6]9.30.20 Summary'!F5</f>
        <v>4</v>
      </c>
      <c r="G6" s="115">
        <f t="shared" ref="G6:G22" si="1">E6+F6</f>
        <v>4</v>
      </c>
      <c r="H6" s="113">
        <f>'[6]9.30.20 Summary'!H5</f>
        <v>3</v>
      </c>
      <c r="I6" s="114">
        <f>'[6]9.30.20 Summary'!I5</f>
        <v>9</v>
      </c>
      <c r="J6" s="115">
        <f t="shared" ref="J6:J22" si="2">H6+I6</f>
        <v>12</v>
      </c>
      <c r="L6" s="108" t="s">
        <v>57</v>
      </c>
    </row>
    <row r="7" spans="1:15" x14ac:dyDescent="0.25">
      <c r="A7" s="112" t="s">
        <v>58</v>
      </c>
      <c r="B7" s="113">
        <f>'[6]9.30.20 Summary'!B6</f>
        <v>2</v>
      </c>
      <c r="C7" s="114">
        <f>'[6]9.30.20 Summary'!C6</f>
        <v>0</v>
      </c>
      <c r="D7" s="115">
        <f t="shared" si="0"/>
        <v>2</v>
      </c>
      <c r="E7" s="113">
        <f>'[6]9.30.20 Summary'!E6</f>
        <v>8</v>
      </c>
      <c r="F7" s="114">
        <f>'[6]9.30.20 Summary'!F6</f>
        <v>0</v>
      </c>
      <c r="G7" s="115">
        <f t="shared" si="1"/>
        <v>8</v>
      </c>
      <c r="H7" s="113">
        <f>'[6]9.30.20 Summary'!H6</f>
        <v>10</v>
      </c>
      <c r="I7" s="114">
        <f>'[6]9.30.20 Summary'!I6</f>
        <v>0</v>
      </c>
      <c r="J7" s="115">
        <f t="shared" si="2"/>
        <v>10</v>
      </c>
      <c r="M7" s="109">
        <f>+J7</f>
        <v>10</v>
      </c>
    </row>
    <row r="8" spans="1:15" x14ac:dyDescent="0.25">
      <c r="A8" s="112" t="s">
        <v>59</v>
      </c>
      <c r="B8" s="113">
        <f>'[6]9.30.20 Summary'!B7</f>
        <v>1</v>
      </c>
      <c r="C8" s="114">
        <f>'[6]9.30.20 Summary'!C7</f>
        <v>0</v>
      </c>
      <c r="D8" s="115">
        <f t="shared" si="0"/>
        <v>1</v>
      </c>
      <c r="E8" s="113">
        <f>'[6]9.30.20 Summary'!E7</f>
        <v>5</v>
      </c>
      <c r="F8" s="114">
        <f>'[6]9.30.20 Summary'!F7</f>
        <v>0</v>
      </c>
      <c r="G8" s="115">
        <f t="shared" si="1"/>
        <v>5</v>
      </c>
      <c r="H8" s="113">
        <f>'[6]9.30.20 Summary'!H7</f>
        <v>6</v>
      </c>
      <c r="I8" s="114">
        <f>'[6]9.30.20 Summary'!I7</f>
        <v>0</v>
      </c>
      <c r="J8" s="115">
        <f t="shared" si="2"/>
        <v>6</v>
      </c>
      <c r="M8" s="109">
        <f>+J8</f>
        <v>6</v>
      </c>
    </row>
    <row r="9" spans="1:15" x14ac:dyDescent="0.25">
      <c r="A9" s="112" t="s">
        <v>60</v>
      </c>
      <c r="B9" s="113">
        <f>'[6]9.30.20 Summary'!B8</f>
        <v>5</v>
      </c>
      <c r="C9" s="114">
        <f>'[6]9.30.20 Summary'!C8</f>
        <v>0</v>
      </c>
      <c r="D9" s="115">
        <f t="shared" si="0"/>
        <v>5</v>
      </c>
      <c r="E9" s="113">
        <f>'[6]9.30.20 Summary'!E8</f>
        <v>32</v>
      </c>
      <c r="F9" s="114">
        <f>'[6]9.30.20 Summary'!F8</f>
        <v>0</v>
      </c>
      <c r="G9" s="115">
        <f t="shared" si="1"/>
        <v>32</v>
      </c>
      <c r="H9" s="113">
        <f>'[6]9.30.20 Summary'!H8</f>
        <v>37</v>
      </c>
      <c r="I9" s="114">
        <f>'[6]9.30.20 Summary'!I8</f>
        <v>0</v>
      </c>
      <c r="J9" s="115">
        <f t="shared" si="2"/>
        <v>37</v>
      </c>
      <c r="M9" s="109">
        <f>+J9</f>
        <v>37</v>
      </c>
    </row>
    <row r="10" spans="1:15" x14ac:dyDescent="0.25">
      <c r="A10" s="112" t="s">
        <v>61</v>
      </c>
      <c r="B10" s="113">
        <f>'[6]9.30.20 Summary'!B9</f>
        <v>8</v>
      </c>
      <c r="C10" s="114">
        <f>'[6]9.30.20 Summary'!C9</f>
        <v>0</v>
      </c>
      <c r="D10" s="115">
        <f t="shared" si="0"/>
        <v>8</v>
      </c>
      <c r="E10" s="113">
        <f>'[6]9.30.20 Summary'!E9</f>
        <v>22</v>
      </c>
      <c r="F10" s="114">
        <f>'[6]9.30.20 Summary'!F9</f>
        <v>0</v>
      </c>
      <c r="G10" s="115">
        <f t="shared" si="1"/>
        <v>22</v>
      </c>
      <c r="H10" s="113">
        <f>'[6]9.30.20 Summary'!H9</f>
        <v>30</v>
      </c>
      <c r="I10" s="114">
        <f>'[6]9.30.20 Summary'!I9</f>
        <v>0</v>
      </c>
      <c r="J10" s="115">
        <f t="shared" si="2"/>
        <v>30</v>
      </c>
      <c r="M10" s="109">
        <f>+J10</f>
        <v>30</v>
      </c>
    </row>
    <row r="11" spans="1:15" x14ac:dyDescent="0.25">
      <c r="A11" s="112" t="s">
        <v>62</v>
      </c>
      <c r="B11" s="113">
        <f>'[6]9.30.20 Summary'!B10</f>
        <v>3</v>
      </c>
      <c r="C11" s="114">
        <f>'[6]9.30.20 Summary'!C10</f>
        <v>0</v>
      </c>
      <c r="D11" s="115">
        <f t="shared" si="0"/>
        <v>3</v>
      </c>
      <c r="E11" s="113">
        <f>'[6]9.30.20 Summary'!E10</f>
        <v>8</v>
      </c>
      <c r="F11" s="114">
        <f>'[6]9.30.20 Summary'!F10</f>
        <v>0</v>
      </c>
      <c r="G11" s="115">
        <f t="shared" si="1"/>
        <v>8</v>
      </c>
      <c r="H11" s="113">
        <f>'[6]9.30.20 Summary'!H10</f>
        <v>11</v>
      </c>
      <c r="I11" s="114">
        <f>'[6]9.30.20 Summary'!I10</f>
        <v>0</v>
      </c>
      <c r="J11" s="115">
        <f t="shared" si="2"/>
        <v>11</v>
      </c>
      <c r="M11" s="109">
        <f>+J11</f>
        <v>11</v>
      </c>
    </row>
    <row r="12" spans="1:15" x14ac:dyDescent="0.25">
      <c r="A12" s="112" t="s">
        <v>63</v>
      </c>
      <c r="B12" s="113">
        <f>'[6]9.30.20 Summary'!B11</f>
        <v>1</v>
      </c>
      <c r="C12" s="114">
        <f>'[6]9.30.20 Summary'!C11</f>
        <v>0</v>
      </c>
      <c r="D12" s="115">
        <f t="shared" si="0"/>
        <v>1</v>
      </c>
      <c r="E12" s="113">
        <f>'[6]9.30.20 Summary'!E11</f>
        <v>12</v>
      </c>
      <c r="F12" s="114">
        <f>'[6]9.30.20 Summary'!F11</f>
        <v>0</v>
      </c>
      <c r="G12" s="115">
        <f t="shared" si="1"/>
        <v>12</v>
      </c>
      <c r="H12" s="113">
        <f>'[6]9.30.20 Summary'!H11</f>
        <v>13</v>
      </c>
      <c r="I12" s="114">
        <f>'[6]9.30.20 Summary'!I11</f>
        <v>0</v>
      </c>
      <c r="J12" s="115">
        <f t="shared" si="2"/>
        <v>13</v>
      </c>
      <c r="L12" s="108" t="s">
        <v>57</v>
      </c>
    </row>
    <row r="13" spans="1:15" x14ac:dyDescent="0.25">
      <c r="A13" s="112" t="s">
        <v>64</v>
      </c>
      <c r="B13" s="113">
        <f>'[6]9.30.20 Summary'!B12</f>
        <v>5</v>
      </c>
      <c r="C13" s="114">
        <f>'[6]9.30.20 Summary'!C12</f>
        <v>0</v>
      </c>
      <c r="D13" s="115">
        <f t="shared" si="0"/>
        <v>5</v>
      </c>
      <c r="E13" s="113">
        <f>'[6]9.30.20 Summary'!E12</f>
        <v>34</v>
      </c>
      <c r="F13" s="114">
        <f>'[6]9.30.20 Summary'!F12</f>
        <v>0</v>
      </c>
      <c r="G13" s="115">
        <f t="shared" si="1"/>
        <v>34</v>
      </c>
      <c r="H13" s="113">
        <f>'[6]9.30.20 Summary'!H12</f>
        <v>39</v>
      </c>
      <c r="I13" s="114">
        <f>'[6]9.30.20 Summary'!I12</f>
        <v>0</v>
      </c>
      <c r="J13" s="115">
        <f t="shared" si="2"/>
        <v>39</v>
      </c>
      <c r="M13" s="109">
        <f>+J13</f>
        <v>39</v>
      </c>
    </row>
    <row r="14" spans="1:15" x14ac:dyDescent="0.25">
      <c r="A14" s="112" t="s">
        <v>65</v>
      </c>
      <c r="B14" s="113">
        <f>'[6]9.30.20 Summary'!B13</f>
        <v>1</v>
      </c>
      <c r="C14" s="114">
        <f>'[6]9.30.20 Summary'!C13</f>
        <v>0</v>
      </c>
      <c r="D14" s="115">
        <f t="shared" si="0"/>
        <v>1</v>
      </c>
      <c r="E14" s="113">
        <f>'[6]9.30.20 Summary'!E13</f>
        <v>7</v>
      </c>
      <c r="F14" s="114">
        <f>'[6]9.30.20 Summary'!F13</f>
        <v>1</v>
      </c>
      <c r="G14" s="115">
        <f t="shared" si="1"/>
        <v>8</v>
      </c>
      <c r="H14" s="113">
        <f>'[6]9.30.20 Summary'!H13</f>
        <v>8</v>
      </c>
      <c r="I14" s="114">
        <f>'[6]9.30.20 Summary'!I13</f>
        <v>1</v>
      </c>
      <c r="J14" s="115">
        <f t="shared" si="2"/>
        <v>9</v>
      </c>
      <c r="L14" s="108" t="s">
        <v>57</v>
      </c>
    </row>
    <row r="15" spans="1:15" x14ac:dyDescent="0.25">
      <c r="A15" s="112" t="s">
        <v>146</v>
      </c>
      <c r="B15" s="113">
        <f>'[6]9.30.20 Summary'!B14</f>
        <v>452</v>
      </c>
      <c r="C15" s="114">
        <f>'[6]9.30.20 Summary'!C14</f>
        <v>0</v>
      </c>
      <c r="D15" s="115">
        <f t="shared" si="0"/>
        <v>452</v>
      </c>
      <c r="E15" s="113">
        <f>'[6]9.30.20 Summary'!E14</f>
        <v>138</v>
      </c>
      <c r="F15" s="114">
        <f>'[6]9.30.20 Summary'!F14</f>
        <v>1</v>
      </c>
      <c r="G15" s="115">
        <f t="shared" si="1"/>
        <v>139</v>
      </c>
      <c r="H15" s="113">
        <f>'[6]9.30.20 Summary'!H14</f>
        <v>590</v>
      </c>
      <c r="I15" s="114">
        <f>'[6]9.30.20 Summary'!I14</f>
        <v>1</v>
      </c>
      <c r="J15" s="115">
        <f t="shared" si="2"/>
        <v>591</v>
      </c>
      <c r="L15" s="108" t="s">
        <v>57</v>
      </c>
    </row>
    <row r="16" spans="1:15" x14ac:dyDescent="0.25">
      <c r="A16" s="112" t="s">
        <v>67</v>
      </c>
      <c r="B16" s="113">
        <f>'[6]9.30.20 Summary'!B15</f>
        <v>4</v>
      </c>
      <c r="C16" s="114">
        <f>'[6]9.30.20 Summary'!C15</f>
        <v>0</v>
      </c>
      <c r="D16" s="115">
        <f t="shared" si="0"/>
        <v>4</v>
      </c>
      <c r="E16" s="113">
        <f>'[6]9.30.20 Summary'!E15</f>
        <v>33</v>
      </c>
      <c r="F16" s="114">
        <f>'[6]9.30.20 Summary'!F15</f>
        <v>0</v>
      </c>
      <c r="G16" s="115">
        <f t="shared" si="1"/>
        <v>33</v>
      </c>
      <c r="H16" s="113">
        <f>'[6]9.30.20 Summary'!H15</f>
        <v>37</v>
      </c>
      <c r="I16" s="114">
        <f>'[6]9.30.20 Summary'!I15</f>
        <v>0</v>
      </c>
      <c r="J16" s="115">
        <f t="shared" si="2"/>
        <v>37</v>
      </c>
      <c r="M16" s="109">
        <f>+J16</f>
        <v>37</v>
      </c>
    </row>
    <row r="17" spans="1:16" x14ac:dyDescent="0.25">
      <c r="A17" s="112" t="s">
        <v>68</v>
      </c>
      <c r="B17" s="113">
        <f>'[6]9.30.20 Summary'!B16</f>
        <v>1</v>
      </c>
      <c r="C17" s="114">
        <f>'[6]9.30.20 Summary'!C16</f>
        <v>0</v>
      </c>
      <c r="D17" s="115">
        <f t="shared" si="0"/>
        <v>1</v>
      </c>
      <c r="E17" s="113">
        <f>'[6]9.30.20 Summary'!E16</f>
        <v>6</v>
      </c>
      <c r="F17" s="114">
        <f>'[6]9.30.20 Summary'!F16</f>
        <v>0</v>
      </c>
      <c r="G17" s="115">
        <f t="shared" si="1"/>
        <v>6</v>
      </c>
      <c r="H17" s="113">
        <f>'[6]9.30.20 Summary'!H16</f>
        <v>7</v>
      </c>
      <c r="I17" s="114">
        <f>'[6]9.30.20 Summary'!I16</f>
        <v>0</v>
      </c>
      <c r="J17" s="115">
        <f t="shared" si="2"/>
        <v>7</v>
      </c>
      <c r="L17" s="108" t="s">
        <v>57</v>
      </c>
    </row>
    <row r="18" spans="1:16" x14ac:dyDescent="0.25">
      <c r="A18" s="112" t="s">
        <v>69</v>
      </c>
      <c r="B18" s="113">
        <f>'[6]9.30.20 Summary'!B17</f>
        <v>6</v>
      </c>
      <c r="C18" s="114">
        <f>'[6]9.30.20 Summary'!C17</f>
        <v>0</v>
      </c>
      <c r="D18" s="115">
        <f t="shared" si="0"/>
        <v>6</v>
      </c>
      <c r="E18" s="113">
        <f>'[6]9.30.20 Summary'!E17</f>
        <v>65</v>
      </c>
      <c r="F18" s="114">
        <f>'[6]9.30.20 Summary'!F17</f>
        <v>0</v>
      </c>
      <c r="G18" s="115">
        <f t="shared" si="1"/>
        <v>65</v>
      </c>
      <c r="H18" s="113">
        <f>'[6]9.30.20 Summary'!H17</f>
        <v>71</v>
      </c>
      <c r="I18" s="114">
        <f>'[6]9.30.20 Summary'!I17</f>
        <v>0</v>
      </c>
      <c r="J18" s="115">
        <f t="shared" si="2"/>
        <v>71</v>
      </c>
      <c r="M18" s="109">
        <f>+J18</f>
        <v>71</v>
      </c>
    </row>
    <row r="19" spans="1:16" x14ac:dyDescent="0.25">
      <c r="A19" s="112" t="s">
        <v>70</v>
      </c>
      <c r="B19" s="113">
        <f>'[6]9.30.20 Summary'!B18</f>
        <v>40</v>
      </c>
      <c r="C19" s="114">
        <f>'[6]9.30.20 Summary'!C18</f>
        <v>0</v>
      </c>
      <c r="D19" s="115">
        <f t="shared" si="0"/>
        <v>40</v>
      </c>
      <c r="E19" s="113">
        <f>'[6]9.30.20 Summary'!E18</f>
        <v>132</v>
      </c>
      <c r="F19" s="114">
        <f>'[6]9.30.20 Summary'!F18</f>
        <v>0</v>
      </c>
      <c r="G19" s="115">
        <f t="shared" si="1"/>
        <v>132</v>
      </c>
      <c r="H19" s="113">
        <f>'[6]9.30.20 Summary'!H18</f>
        <v>172</v>
      </c>
      <c r="I19" s="114">
        <f>'[6]9.30.20 Summary'!I18</f>
        <v>0</v>
      </c>
      <c r="J19" s="115">
        <f t="shared" si="2"/>
        <v>172</v>
      </c>
      <c r="M19" s="116">
        <v>53</v>
      </c>
    </row>
    <row r="20" spans="1:16" x14ac:dyDescent="0.25">
      <c r="A20" s="112" t="s">
        <v>71</v>
      </c>
      <c r="B20" s="113">
        <f>'[6]9.30.20 Summary'!B19</f>
        <v>2</v>
      </c>
      <c r="C20" s="114">
        <f>'[6]9.30.20 Summary'!C19</f>
        <v>0</v>
      </c>
      <c r="D20" s="115">
        <f t="shared" si="0"/>
        <v>2</v>
      </c>
      <c r="E20" s="113">
        <f>'[6]9.30.20 Summary'!E19</f>
        <v>41</v>
      </c>
      <c r="F20" s="114">
        <f>'[6]9.30.20 Summary'!F19</f>
        <v>0</v>
      </c>
      <c r="G20" s="115">
        <f t="shared" si="1"/>
        <v>41</v>
      </c>
      <c r="H20" s="113">
        <f>'[6]9.30.20 Summary'!H19</f>
        <v>43</v>
      </c>
      <c r="I20" s="114">
        <f>'[6]9.30.20 Summary'!I19</f>
        <v>0</v>
      </c>
      <c r="J20" s="115">
        <f t="shared" si="2"/>
        <v>43</v>
      </c>
      <c r="M20" s="109">
        <f>+J20</f>
        <v>43</v>
      </c>
    </row>
    <row r="21" spans="1:16" x14ac:dyDescent="0.25">
      <c r="A21" s="112" t="s">
        <v>72</v>
      </c>
      <c r="B21" s="113">
        <f>'[6]9.30.20 Summary'!B20</f>
        <v>2</v>
      </c>
      <c r="C21" s="114">
        <f>'[6]9.30.20 Summary'!C20</f>
        <v>0</v>
      </c>
      <c r="D21" s="115">
        <f t="shared" si="0"/>
        <v>2</v>
      </c>
      <c r="E21" s="113">
        <f>'[6]9.30.20 Summary'!E20</f>
        <v>7</v>
      </c>
      <c r="F21" s="114">
        <f>'[6]9.30.20 Summary'!F20</f>
        <v>0</v>
      </c>
      <c r="G21" s="115">
        <f t="shared" si="1"/>
        <v>7</v>
      </c>
      <c r="H21" s="113">
        <f>'[6]9.30.20 Summary'!H20</f>
        <v>9</v>
      </c>
      <c r="I21" s="114">
        <f>'[6]9.30.20 Summary'!I20</f>
        <v>0</v>
      </c>
      <c r="J21" s="115">
        <f t="shared" si="2"/>
        <v>9</v>
      </c>
      <c r="M21" s="109">
        <f>J21-N21</f>
        <v>7</v>
      </c>
      <c r="N21" s="109">
        <v>2</v>
      </c>
      <c r="O21" s="117"/>
      <c r="P21" s="117"/>
    </row>
    <row r="22" spans="1:16" x14ac:dyDescent="0.25">
      <c r="A22" s="112" t="s">
        <v>73</v>
      </c>
      <c r="B22" s="113">
        <f>'[6]9.30.20 Summary'!B21</f>
        <v>7</v>
      </c>
      <c r="C22" s="114">
        <f>'[6]9.30.20 Summary'!C21</f>
        <v>0</v>
      </c>
      <c r="D22" s="115">
        <f t="shared" si="0"/>
        <v>7</v>
      </c>
      <c r="E22" s="113">
        <f>'[6]9.30.20 Summary'!E21</f>
        <v>28</v>
      </c>
      <c r="F22" s="114">
        <f>'[6]9.30.20 Summary'!F21</f>
        <v>0</v>
      </c>
      <c r="G22" s="115">
        <f t="shared" si="1"/>
        <v>28</v>
      </c>
      <c r="H22" s="113">
        <f>'[6]9.30.20 Summary'!H21</f>
        <v>35</v>
      </c>
      <c r="I22" s="114">
        <f>'[6]9.30.20 Summary'!I21</f>
        <v>0</v>
      </c>
      <c r="J22" s="115">
        <f t="shared" si="2"/>
        <v>35</v>
      </c>
      <c r="N22" s="109">
        <f>+J22</f>
        <v>35</v>
      </c>
    </row>
    <row r="23" spans="1:16" ht="15.75" thickBot="1" x14ac:dyDescent="0.3">
      <c r="A23" s="112"/>
      <c r="B23" s="118"/>
      <c r="C23" s="119"/>
      <c r="D23" s="120"/>
      <c r="E23" s="118"/>
      <c r="F23" s="119"/>
      <c r="G23" s="120"/>
      <c r="H23" s="118"/>
      <c r="I23" s="119"/>
      <c r="J23" s="120"/>
      <c r="M23" s="121"/>
      <c r="N23" s="121"/>
    </row>
    <row r="24" spans="1:16" ht="15.75" thickBot="1" x14ac:dyDescent="0.3">
      <c r="A24" s="94" t="s">
        <v>49</v>
      </c>
      <c r="B24" s="122">
        <f>SUM(B5:B23)</f>
        <v>547</v>
      </c>
      <c r="C24" s="123">
        <f t="shared" ref="C24:D24" si="3">SUM(C5:C23)</f>
        <v>5</v>
      </c>
      <c r="D24" s="124">
        <f t="shared" si="3"/>
        <v>552</v>
      </c>
      <c r="E24" s="122">
        <f>SUM(E5:E23)</f>
        <v>603</v>
      </c>
      <c r="F24" s="123">
        <f t="shared" ref="F24:G24" si="4">SUM(F5:F23)</f>
        <v>6</v>
      </c>
      <c r="G24" s="124">
        <f t="shared" si="4"/>
        <v>609</v>
      </c>
      <c r="H24" s="122">
        <f>SUM(H5:H23)</f>
        <v>1150</v>
      </c>
      <c r="I24" s="123">
        <f t="shared" ref="I24:J24" si="5">SUM(I5:I23)</f>
        <v>11</v>
      </c>
      <c r="J24" s="124">
        <f t="shared" si="5"/>
        <v>1161</v>
      </c>
      <c r="M24" s="109">
        <f>SUM(M5:M23)</f>
        <v>373</v>
      </c>
      <c r="N24" s="109">
        <f>SUM(N5:N23)</f>
        <v>37</v>
      </c>
    </row>
    <row r="25" spans="1:16" x14ac:dyDescent="0.25">
      <c r="A25" s="95"/>
      <c r="B25" s="125"/>
      <c r="C25" s="125"/>
      <c r="D25" s="125"/>
      <c r="E25" s="125"/>
      <c r="F25" s="125"/>
      <c r="G25" s="125"/>
      <c r="H25" s="125"/>
      <c r="I25" s="125"/>
      <c r="J25" s="125"/>
    </row>
    <row r="26" spans="1:16" ht="15.75" thickBot="1" x14ac:dyDescent="0.3">
      <c r="M26" s="126">
        <f>+M24/(M24+N24)</f>
        <v>0.90975609756097564</v>
      </c>
      <c r="N26" s="126">
        <f>+N24/(M24+N24)</f>
        <v>9.0243902439024387E-2</v>
      </c>
    </row>
    <row r="27" spans="1:16" ht="15.75" thickBot="1" x14ac:dyDescent="0.3">
      <c r="A27" s="93">
        <v>44012</v>
      </c>
      <c r="B27" s="161" t="s">
        <v>47</v>
      </c>
      <c r="C27" s="162"/>
      <c r="D27" s="163"/>
      <c r="E27" s="164" t="s">
        <v>48</v>
      </c>
      <c r="F27" s="165"/>
      <c r="G27" s="166"/>
      <c r="H27" s="161" t="s">
        <v>49</v>
      </c>
      <c r="I27" s="162"/>
      <c r="J27" s="163"/>
      <c r="M27" s="47" t="s">
        <v>50</v>
      </c>
      <c r="N27" s="47" t="s">
        <v>51</v>
      </c>
      <c r="O27" s="108" t="s">
        <v>151</v>
      </c>
    </row>
    <row r="28" spans="1:16" x14ac:dyDescent="0.25">
      <c r="A28" s="111" t="s">
        <v>52</v>
      </c>
      <c r="B28" s="104" t="s">
        <v>53</v>
      </c>
      <c r="C28" s="105" t="s">
        <v>54</v>
      </c>
      <c r="D28" s="106" t="s">
        <v>49</v>
      </c>
      <c r="E28" s="104" t="s">
        <v>53</v>
      </c>
      <c r="F28" s="105" t="s">
        <v>54</v>
      </c>
      <c r="G28" s="106" t="s">
        <v>49</v>
      </c>
      <c r="H28" s="49" t="s">
        <v>53</v>
      </c>
      <c r="I28" s="49" t="s">
        <v>54</v>
      </c>
      <c r="J28" s="50" t="s">
        <v>49</v>
      </c>
    </row>
    <row r="29" spans="1:16" x14ac:dyDescent="0.25">
      <c r="A29" s="112" t="s">
        <v>55</v>
      </c>
      <c r="B29" s="113">
        <f>'[6]6.30.20 Summary'!B4</f>
        <v>4</v>
      </c>
      <c r="C29" s="114">
        <f>'[6]6.30.20 Summary'!C4</f>
        <v>0</v>
      </c>
      <c r="D29" s="115">
        <f>B29+C29</f>
        <v>4</v>
      </c>
      <c r="E29" s="113">
        <f>'[6]6.30.20 Summary'!E4</f>
        <v>25</v>
      </c>
      <c r="F29" s="114">
        <f>'[6]6.30.20 Summary'!F4</f>
        <v>0</v>
      </c>
      <c r="G29" s="115">
        <f>E29+F29</f>
        <v>25</v>
      </c>
      <c r="H29" s="114">
        <f>'[6]6.30.20 Summary'!H4</f>
        <v>29</v>
      </c>
      <c r="I29" s="114">
        <f>'[6]6.30.20 Summary'!I4</f>
        <v>0</v>
      </c>
      <c r="J29" s="115">
        <f>H29+I29</f>
        <v>29</v>
      </c>
      <c r="M29" s="109">
        <f>+J29</f>
        <v>29</v>
      </c>
    </row>
    <row r="30" spans="1:16" x14ac:dyDescent="0.25">
      <c r="A30" s="112" t="s">
        <v>56</v>
      </c>
      <c r="B30" s="113">
        <f>'[6]6.30.20 Summary'!B5</f>
        <v>3</v>
      </c>
      <c r="C30" s="114">
        <f>'[6]6.30.20 Summary'!C5</f>
        <v>5</v>
      </c>
      <c r="D30" s="115">
        <f t="shared" ref="D30:D46" si="6">B30+C30</f>
        <v>8</v>
      </c>
      <c r="E30" s="113">
        <f>'[6]6.30.20 Summary'!E5</f>
        <v>0</v>
      </c>
      <c r="F30" s="114">
        <f>'[6]6.30.20 Summary'!F5</f>
        <v>4</v>
      </c>
      <c r="G30" s="115">
        <f t="shared" ref="G30:G46" si="7">E30+F30</f>
        <v>4</v>
      </c>
      <c r="H30" s="114">
        <f>'[6]6.30.20 Summary'!H5</f>
        <v>3</v>
      </c>
      <c r="I30" s="114">
        <f>'[6]6.30.20 Summary'!I5</f>
        <v>9</v>
      </c>
      <c r="J30" s="115">
        <f t="shared" ref="J30:J46" si="8">H30+I30</f>
        <v>12</v>
      </c>
      <c r="L30" s="108" t="s">
        <v>57</v>
      </c>
    </row>
    <row r="31" spans="1:16" x14ac:dyDescent="0.25">
      <c r="A31" s="112" t="s">
        <v>58</v>
      </c>
      <c r="B31" s="113">
        <f>'[6]6.30.20 Summary'!B6</f>
        <v>2</v>
      </c>
      <c r="C31" s="114">
        <f>'[6]6.30.20 Summary'!C6</f>
        <v>0</v>
      </c>
      <c r="D31" s="115">
        <f t="shared" si="6"/>
        <v>2</v>
      </c>
      <c r="E31" s="113">
        <f>'[6]6.30.20 Summary'!E6</f>
        <v>7</v>
      </c>
      <c r="F31" s="114">
        <f>'[6]6.30.20 Summary'!F6</f>
        <v>0</v>
      </c>
      <c r="G31" s="115">
        <f t="shared" si="7"/>
        <v>7</v>
      </c>
      <c r="H31" s="114">
        <f>'[6]6.30.20 Summary'!H6</f>
        <v>9</v>
      </c>
      <c r="I31" s="114">
        <f>'[6]6.30.20 Summary'!I6</f>
        <v>0</v>
      </c>
      <c r="J31" s="115">
        <f t="shared" si="8"/>
        <v>9</v>
      </c>
      <c r="M31" s="109">
        <f>+J31</f>
        <v>9</v>
      </c>
    </row>
    <row r="32" spans="1:16" x14ac:dyDescent="0.25">
      <c r="A32" s="112" t="s">
        <v>59</v>
      </c>
      <c r="B32" s="113">
        <f>'[6]6.30.20 Summary'!B7</f>
        <v>1</v>
      </c>
      <c r="C32" s="114">
        <f>'[6]6.30.20 Summary'!C7</f>
        <v>0</v>
      </c>
      <c r="D32" s="115">
        <f t="shared" si="6"/>
        <v>1</v>
      </c>
      <c r="E32" s="113">
        <f>'[6]6.30.20 Summary'!E7</f>
        <v>5</v>
      </c>
      <c r="F32" s="114">
        <f>'[6]6.30.20 Summary'!F7</f>
        <v>0</v>
      </c>
      <c r="G32" s="115">
        <f t="shared" si="7"/>
        <v>5</v>
      </c>
      <c r="H32" s="114">
        <f>'[6]6.30.20 Summary'!H7</f>
        <v>6</v>
      </c>
      <c r="I32" s="114">
        <f>'[6]6.30.20 Summary'!I7</f>
        <v>0</v>
      </c>
      <c r="J32" s="115">
        <f t="shared" si="8"/>
        <v>6</v>
      </c>
      <c r="M32" s="109">
        <f>+J32</f>
        <v>6</v>
      </c>
    </row>
    <row r="33" spans="1:16" x14ac:dyDescent="0.25">
      <c r="A33" s="112" t="s">
        <v>60</v>
      </c>
      <c r="B33" s="113">
        <f>'[6]6.30.20 Summary'!B8</f>
        <v>5</v>
      </c>
      <c r="C33" s="114">
        <f>'[6]6.30.20 Summary'!C8</f>
        <v>0</v>
      </c>
      <c r="D33" s="115">
        <f t="shared" si="6"/>
        <v>5</v>
      </c>
      <c r="E33" s="113">
        <f>'[6]6.30.20 Summary'!E8</f>
        <v>34</v>
      </c>
      <c r="F33" s="114">
        <f>'[6]6.30.20 Summary'!F8</f>
        <v>0</v>
      </c>
      <c r="G33" s="115">
        <f t="shared" si="7"/>
        <v>34</v>
      </c>
      <c r="H33" s="114">
        <f>'[6]6.30.20 Summary'!H8</f>
        <v>39</v>
      </c>
      <c r="I33" s="114">
        <f>'[6]6.30.20 Summary'!I8</f>
        <v>0</v>
      </c>
      <c r="J33" s="115">
        <f t="shared" si="8"/>
        <v>39</v>
      </c>
      <c r="M33" s="109">
        <f>+J33</f>
        <v>39</v>
      </c>
    </row>
    <row r="34" spans="1:16" x14ac:dyDescent="0.25">
      <c r="A34" s="112" t="s">
        <v>61</v>
      </c>
      <c r="B34" s="113">
        <f>'[6]6.30.20 Summary'!B9</f>
        <v>7</v>
      </c>
      <c r="C34" s="114">
        <f>'[6]6.30.20 Summary'!C9</f>
        <v>0</v>
      </c>
      <c r="D34" s="115">
        <f t="shared" si="6"/>
        <v>7</v>
      </c>
      <c r="E34" s="113">
        <f>'[6]6.30.20 Summary'!E9</f>
        <v>18</v>
      </c>
      <c r="F34" s="114">
        <f>'[6]6.30.20 Summary'!F9</f>
        <v>0</v>
      </c>
      <c r="G34" s="115">
        <f t="shared" si="7"/>
        <v>18</v>
      </c>
      <c r="H34" s="114">
        <f>'[6]6.30.20 Summary'!H9</f>
        <v>25</v>
      </c>
      <c r="I34" s="114">
        <f>'[6]6.30.20 Summary'!I9</f>
        <v>0</v>
      </c>
      <c r="J34" s="115">
        <f t="shared" si="8"/>
        <v>25</v>
      </c>
      <c r="M34" s="109">
        <f>+J34</f>
        <v>25</v>
      </c>
    </row>
    <row r="35" spans="1:16" x14ac:dyDescent="0.25">
      <c r="A35" s="112" t="s">
        <v>62</v>
      </c>
      <c r="B35" s="113">
        <f>'[6]6.30.20 Summary'!B10</f>
        <v>3</v>
      </c>
      <c r="C35" s="114">
        <f>'[6]6.30.20 Summary'!C10</f>
        <v>0</v>
      </c>
      <c r="D35" s="115">
        <f t="shared" si="6"/>
        <v>3</v>
      </c>
      <c r="E35" s="113">
        <f>'[6]6.30.20 Summary'!E10</f>
        <v>8</v>
      </c>
      <c r="F35" s="114">
        <f>'[6]6.30.20 Summary'!F10</f>
        <v>0</v>
      </c>
      <c r="G35" s="115">
        <f t="shared" si="7"/>
        <v>8</v>
      </c>
      <c r="H35" s="114">
        <f>'[6]6.30.20 Summary'!H10</f>
        <v>11</v>
      </c>
      <c r="I35" s="114">
        <f>'[6]6.30.20 Summary'!I10</f>
        <v>0</v>
      </c>
      <c r="J35" s="115">
        <f t="shared" si="8"/>
        <v>11</v>
      </c>
      <c r="M35" s="109">
        <f>+J35</f>
        <v>11</v>
      </c>
    </row>
    <row r="36" spans="1:16" x14ac:dyDescent="0.25">
      <c r="A36" s="112" t="s">
        <v>63</v>
      </c>
      <c r="B36" s="113">
        <f>'[6]6.30.20 Summary'!B11</f>
        <v>1</v>
      </c>
      <c r="C36" s="114">
        <f>'[6]6.30.20 Summary'!C11</f>
        <v>0</v>
      </c>
      <c r="D36" s="115">
        <f t="shared" si="6"/>
        <v>1</v>
      </c>
      <c r="E36" s="113">
        <f>'[6]6.30.20 Summary'!E11</f>
        <v>13</v>
      </c>
      <c r="F36" s="114">
        <f>'[6]6.30.20 Summary'!F11</f>
        <v>0</v>
      </c>
      <c r="G36" s="115">
        <f t="shared" si="7"/>
        <v>13</v>
      </c>
      <c r="H36" s="114">
        <f>'[6]6.30.20 Summary'!H11</f>
        <v>14</v>
      </c>
      <c r="I36" s="114">
        <f>'[6]6.30.20 Summary'!I11</f>
        <v>0</v>
      </c>
      <c r="J36" s="115">
        <f t="shared" si="8"/>
        <v>14</v>
      </c>
      <c r="L36" s="108" t="s">
        <v>57</v>
      </c>
    </row>
    <row r="37" spans="1:16" x14ac:dyDescent="0.25">
      <c r="A37" s="112" t="s">
        <v>64</v>
      </c>
      <c r="B37" s="113">
        <f>'[6]6.30.20 Summary'!B12</f>
        <v>4</v>
      </c>
      <c r="C37" s="114">
        <f>'[6]6.30.20 Summary'!C12</f>
        <v>0</v>
      </c>
      <c r="D37" s="115">
        <f t="shared" si="6"/>
        <v>4</v>
      </c>
      <c r="E37" s="113">
        <f>'[6]6.30.20 Summary'!E12</f>
        <v>37</v>
      </c>
      <c r="F37" s="114">
        <f>'[6]6.30.20 Summary'!F12</f>
        <v>0</v>
      </c>
      <c r="G37" s="115">
        <f t="shared" si="7"/>
        <v>37</v>
      </c>
      <c r="H37" s="114">
        <f>'[6]6.30.20 Summary'!H12</f>
        <v>41</v>
      </c>
      <c r="I37" s="114">
        <f>'[6]6.30.20 Summary'!I12</f>
        <v>0</v>
      </c>
      <c r="J37" s="115">
        <f t="shared" si="8"/>
        <v>41</v>
      </c>
      <c r="M37" s="109">
        <f>+J37</f>
        <v>41</v>
      </c>
    </row>
    <row r="38" spans="1:16" x14ac:dyDescent="0.25">
      <c r="A38" s="112" t="s">
        <v>65</v>
      </c>
      <c r="B38" s="113">
        <f>'[6]6.30.20 Summary'!B13</f>
        <v>1</v>
      </c>
      <c r="C38" s="114">
        <f>'[6]6.30.20 Summary'!C13</f>
        <v>0</v>
      </c>
      <c r="D38" s="115">
        <f t="shared" si="6"/>
        <v>1</v>
      </c>
      <c r="E38" s="113">
        <f>'[6]6.30.20 Summary'!E13</f>
        <v>7</v>
      </c>
      <c r="F38" s="114">
        <f>'[6]6.30.20 Summary'!F13</f>
        <v>1</v>
      </c>
      <c r="G38" s="115">
        <f t="shared" si="7"/>
        <v>8</v>
      </c>
      <c r="H38" s="114">
        <f>'[6]6.30.20 Summary'!H13</f>
        <v>8</v>
      </c>
      <c r="I38" s="114">
        <f>'[6]6.30.20 Summary'!I13</f>
        <v>1</v>
      </c>
      <c r="J38" s="115">
        <f t="shared" si="8"/>
        <v>9</v>
      </c>
      <c r="L38" s="108" t="s">
        <v>57</v>
      </c>
    </row>
    <row r="39" spans="1:16" x14ac:dyDescent="0.25">
      <c r="A39" s="112" t="s">
        <v>146</v>
      </c>
      <c r="B39" s="113">
        <f>'[6]6.30.20 Summary'!B14</f>
        <v>450</v>
      </c>
      <c r="C39" s="114">
        <f>'[6]6.30.20 Summary'!C14</f>
        <v>1</v>
      </c>
      <c r="D39" s="115">
        <f t="shared" si="6"/>
        <v>451</v>
      </c>
      <c r="E39" s="113">
        <f>'[6]6.30.20 Summary'!E14</f>
        <v>142</v>
      </c>
      <c r="F39" s="114">
        <f>'[6]6.30.20 Summary'!F14</f>
        <v>1</v>
      </c>
      <c r="G39" s="115">
        <f t="shared" si="7"/>
        <v>143</v>
      </c>
      <c r="H39" s="114">
        <f>'[6]6.30.20 Summary'!H14</f>
        <v>592</v>
      </c>
      <c r="I39" s="114">
        <f>'[6]6.30.20 Summary'!I14</f>
        <v>2</v>
      </c>
      <c r="J39" s="115">
        <f t="shared" si="8"/>
        <v>594</v>
      </c>
      <c r="L39" s="108" t="s">
        <v>57</v>
      </c>
    </row>
    <row r="40" spans="1:16" x14ac:dyDescent="0.25">
      <c r="A40" s="112" t="s">
        <v>67</v>
      </c>
      <c r="B40" s="113">
        <f>'[6]6.30.20 Summary'!B15</f>
        <v>4</v>
      </c>
      <c r="C40" s="114">
        <f>'[6]6.30.20 Summary'!C15</f>
        <v>0</v>
      </c>
      <c r="D40" s="115">
        <f t="shared" si="6"/>
        <v>4</v>
      </c>
      <c r="E40" s="113">
        <f>'[6]6.30.20 Summary'!E15</f>
        <v>33</v>
      </c>
      <c r="F40" s="114">
        <f>'[6]6.30.20 Summary'!F15</f>
        <v>0</v>
      </c>
      <c r="G40" s="115">
        <f t="shared" si="7"/>
        <v>33</v>
      </c>
      <c r="H40" s="114">
        <f>'[6]6.30.20 Summary'!H15</f>
        <v>37</v>
      </c>
      <c r="I40" s="114">
        <f>'[6]6.30.20 Summary'!I15</f>
        <v>0</v>
      </c>
      <c r="J40" s="115">
        <f t="shared" si="8"/>
        <v>37</v>
      </c>
      <c r="M40" s="109">
        <f>+J40</f>
        <v>37</v>
      </c>
    </row>
    <row r="41" spans="1:16" x14ac:dyDescent="0.25">
      <c r="A41" s="112" t="s">
        <v>68</v>
      </c>
      <c r="B41" s="113">
        <f>'[6]6.30.20 Summary'!B16</f>
        <v>1</v>
      </c>
      <c r="C41" s="114">
        <f>'[6]6.30.20 Summary'!C16</f>
        <v>0</v>
      </c>
      <c r="D41" s="115">
        <f t="shared" si="6"/>
        <v>1</v>
      </c>
      <c r="E41" s="113">
        <f>'[6]6.30.20 Summary'!E16</f>
        <v>5</v>
      </c>
      <c r="F41" s="114">
        <f>'[6]6.30.20 Summary'!F16</f>
        <v>0</v>
      </c>
      <c r="G41" s="115">
        <f t="shared" si="7"/>
        <v>5</v>
      </c>
      <c r="H41" s="114">
        <f>'[6]6.30.20 Summary'!H16</f>
        <v>6</v>
      </c>
      <c r="I41" s="114">
        <f>'[6]6.30.20 Summary'!I16</f>
        <v>0</v>
      </c>
      <c r="J41" s="115">
        <f t="shared" si="8"/>
        <v>6</v>
      </c>
      <c r="L41" s="108" t="s">
        <v>57</v>
      </c>
    </row>
    <row r="42" spans="1:16" x14ac:dyDescent="0.25">
      <c r="A42" s="112" t="s">
        <v>69</v>
      </c>
      <c r="B42" s="113">
        <f>'[6]6.30.20 Summary'!B17</f>
        <v>7</v>
      </c>
      <c r="C42" s="114">
        <f>'[6]6.30.20 Summary'!C17</f>
        <v>0</v>
      </c>
      <c r="D42" s="115">
        <f t="shared" si="6"/>
        <v>7</v>
      </c>
      <c r="E42" s="113">
        <f>'[6]6.30.20 Summary'!E17</f>
        <v>68</v>
      </c>
      <c r="F42" s="114">
        <f>'[6]6.30.20 Summary'!F17</f>
        <v>0</v>
      </c>
      <c r="G42" s="115">
        <f t="shared" si="7"/>
        <v>68</v>
      </c>
      <c r="H42" s="114">
        <f>'[6]6.30.20 Summary'!H17</f>
        <v>75</v>
      </c>
      <c r="I42" s="114">
        <f>'[6]6.30.20 Summary'!I17</f>
        <v>0</v>
      </c>
      <c r="J42" s="115">
        <f t="shared" si="8"/>
        <v>75</v>
      </c>
      <c r="M42" s="109">
        <f>+J42</f>
        <v>75</v>
      </c>
    </row>
    <row r="43" spans="1:16" x14ac:dyDescent="0.25">
      <c r="A43" s="112" t="s">
        <v>70</v>
      </c>
      <c r="B43" s="113">
        <f>'[6]6.30.20 Summary'!B18</f>
        <v>39</v>
      </c>
      <c r="C43" s="114">
        <f>'[6]6.30.20 Summary'!C18</f>
        <v>0</v>
      </c>
      <c r="D43" s="115">
        <f t="shared" si="6"/>
        <v>39</v>
      </c>
      <c r="E43" s="113">
        <f>'[6]6.30.20 Summary'!E18</f>
        <v>133</v>
      </c>
      <c r="F43" s="114">
        <f>'[6]6.30.20 Summary'!F18</f>
        <v>0</v>
      </c>
      <c r="G43" s="115">
        <f t="shared" si="7"/>
        <v>133</v>
      </c>
      <c r="H43" s="114">
        <f>'[6]6.30.20 Summary'!H18</f>
        <v>172</v>
      </c>
      <c r="I43" s="114">
        <f>'[6]6.30.20 Summary'!I18</f>
        <v>0</v>
      </c>
      <c r="J43" s="115">
        <f t="shared" si="8"/>
        <v>172</v>
      </c>
      <c r="M43" s="116">
        <v>53</v>
      </c>
    </row>
    <row r="44" spans="1:16" x14ac:dyDescent="0.25">
      <c r="A44" s="112" t="s">
        <v>71</v>
      </c>
      <c r="B44" s="113">
        <f>'[6]6.30.20 Summary'!B19</f>
        <v>2</v>
      </c>
      <c r="C44" s="114">
        <f>'[6]6.30.20 Summary'!C19</f>
        <v>0</v>
      </c>
      <c r="D44" s="115">
        <f t="shared" si="6"/>
        <v>2</v>
      </c>
      <c r="E44" s="113">
        <f>'[6]6.30.20 Summary'!E19</f>
        <v>40</v>
      </c>
      <c r="F44" s="114">
        <f>'[6]6.30.20 Summary'!F19</f>
        <v>0</v>
      </c>
      <c r="G44" s="115">
        <f t="shared" si="7"/>
        <v>40</v>
      </c>
      <c r="H44" s="114">
        <f>'[6]6.30.20 Summary'!H19</f>
        <v>42</v>
      </c>
      <c r="I44" s="114">
        <f>'[6]6.30.20 Summary'!I19</f>
        <v>0</v>
      </c>
      <c r="J44" s="115">
        <f t="shared" si="8"/>
        <v>42</v>
      </c>
      <c r="M44" s="109">
        <f>+J44</f>
        <v>42</v>
      </c>
    </row>
    <row r="45" spans="1:16" x14ac:dyDescent="0.25">
      <c r="A45" s="112" t="s">
        <v>72</v>
      </c>
      <c r="B45" s="113">
        <f>'[6]6.30.20 Summary'!B20</f>
        <v>2</v>
      </c>
      <c r="C45" s="114">
        <f>'[6]6.30.20 Summary'!C20</f>
        <v>0</v>
      </c>
      <c r="D45" s="115">
        <f t="shared" si="6"/>
        <v>2</v>
      </c>
      <c r="E45" s="113">
        <f>'[6]6.30.20 Summary'!E20</f>
        <v>7</v>
      </c>
      <c r="F45" s="114">
        <f>'[6]6.30.20 Summary'!F20</f>
        <v>0</v>
      </c>
      <c r="G45" s="115">
        <f t="shared" si="7"/>
        <v>7</v>
      </c>
      <c r="H45" s="114">
        <f>'[6]6.30.20 Summary'!H20</f>
        <v>9</v>
      </c>
      <c r="I45" s="114">
        <f>'[6]6.30.20 Summary'!I20</f>
        <v>0</v>
      </c>
      <c r="J45" s="115">
        <f t="shared" si="8"/>
        <v>9</v>
      </c>
      <c r="M45" s="109">
        <f>J45-N45</f>
        <v>7</v>
      </c>
      <c r="N45" s="109">
        <v>2</v>
      </c>
      <c r="O45" s="117"/>
      <c r="P45" s="117"/>
    </row>
    <row r="46" spans="1:16" x14ac:dyDescent="0.25">
      <c r="A46" s="112" t="s">
        <v>73</v>
      </c>
      <c r="B46" s="113">
        <f>'[6]6.30.20 Summary'!B21</f>
        <v>6</v>
      </c>
      <c r="C46" s="114">
        <f>'[6]6.30.20 Summary'!C21</f>
        <v>0</v>
      </c>
      <c r="D46" s="115">
        <f t="shared" si="6"/>
        <v>6</v>
      </c>
      <c r="E46" s="113">
        <f>'[6]6.30.20 Summary'!E21</f>
        <v>28</v>
      </c>
      <c r="F46" s="114">
        <f>'[6]6.30.20 Summary'!F21</f>
        <v>0</v>
      </c>
      <c r="G46" s="115">
        <f t="shared" si="7"/>
        <v>28</v>
      </c>
      <c r="H46" s="114">
        <f>'[6]6.30.20 Summary'!H21</f>
        <v>34</v>
      </c>
      <c r="I46" s="114">
        <f>'[6]6.30.20 Summary'!I21</f>
        <v>0</v>
      </c>
      <c r="J46" s="115">
        <f t="shared" si="8"/>
        <v>34</v>
      </c>
      <c r="N46" s="109">
        <f>+J46</f>
        <v>34</v>
      </c>
    </row>
    <row r="47" spans="1:16" ht="15.75" thickBot="1" x14ac:dyDescent="0.3">
      <c r="A47" s="112"/>
      <c r="B47" s="127"/>
      <c r="C47" s="128"/>
      <c r="D47" s="129"/>
      <c r="E47" s="127"/>
      <c r="F47" s="128"/>
      <c r="G47" s="129"/>
      <c r="H47" s="119"/>
      <c r="I47" s="119"/>
      <c r="J47" s="120"/>
      <c r="M47" s="121"/>
      <c r="N47" s="121"/>
    </row>
    <row r="48" spans="1:16" ht="15.75" thickBot="1" x14ac:dyDescent="0.3">
      <c r="A48" s="94" t="s">
        <v>49</v>
      </c>
      <c r="B48" s="122">
        <f>SUM(B29:B47)</f>
        <v>542</v>
      </c>
      <c r="C48" s="123">
        <f t="shared" ref="C48:D48" si="9">SUM(C29:C47)</f>
        <v>6</v>
      </c>
      <c r="D48" s="124">
        <f t="shared" si="9"/>
        <v>548</v>
      </c>
      <c r="E48" s="130">
        <f>SUM(E29:E47)</f>
        <v>610</v>
      </c>
      <c r="F48" s="131">
        <f t="shared" ref="F48:G48" si="10">SUM(F29:F47)</f>
        <v>6</v>
      </c>
      <c r="G48" s="132">
        <f t="shared" si="10"/>
        <v>616</v>
      </c>
      <c r="H48" s="122">
        <f>SUM(H29:H47)</f>
        <v>1152</v>
      </c>
      <c r="I48" s="123">
        <f t="shared" ref="I48:J48" si="11">SUM(I29:I47)</f>
        <v>12</v>
      </c>
      <c r="J48" s="124">
        <f t="shared" si="11"/>
        <v>1164</v>
      </c>
      <c r="M48" s="109">
        <f>SUM(M29:M47)</f>
        <v>374</v>
      </c>
      <c r="N48" s="109">
        <f>SUM(N29:N47)</f>
        <v>36</v>
      </c>
    </row>
    <row r="49" spans="1:15" x14ac:dyDescent="0.25">
      <c r="A49" s="95"/>
      <c r="B49" s="125"/>
      <c r="C49" s="125"/>
      <c r="D49" s="125"/>
      <c r="E49" s="125"/>
      <c r="F49" s="125"/>
      <c r="G49" s="125"/>
      <c r="H49" s="125"/>
      <c r="I49" s="125"/>
      <c r="J49" s="125"/>
    </row>
    <row r="50" spans="1:15" ht="15.75" thickBot="1" x14ac:dyDescent="0.3">
      <c r="M50" s="126">
        <f>+M48/(M48+N48)</f>
        <v>0.91219512195121955</v>
      </c>
      <c r="N50" s="126">
        <f>+N48/(M48+N48)</f>
        <v>8.7804878048780483E-2</v>
      </c>
    </row>
    <row r="51" spans="1:15" ht="15.75" thickBot="1" x14ac:dyDescent="0.3">
      <c r="A51" s="93">
        <v>43830</v>
      </c>
      <c r="B51" s="161" t="s">
        <v>47</v>
      </c>
      <c r="C51" s="162"/>
      <c r="D51" s="163"/>
      <c r="E51" s="161" t="s">
        <v>48</v>
      </c>
      <c r="F51" s="162"/>
      <c r="G51" s="163"/>
      <c r="H51" s="161" t="s">
        <v>49</v>
      </c>
      <c r="I51" s="162"/>
      <c r="J51" s="163"/>
      <c r="M51" s="47" t="s">
        <v>50</v>
      </c>
      <c r="N51" s="47" t="s">
        <v>51</v>
      </c>
      <c r="O51" s="108" t="s">
        <v>151</v>
      </c>
    </row>
    <row r="52" spans="1:15" x14ac:dyDescent="0.25">
      <c r="A52" s="111" t="s">
        <v>52</v>
      </c>
      <c r="B52" s="48" t="s">
        <v>53</v>
      </c>
      <c r="C52" s="49" t="s">
        <v>54</v>
      </c>
      <c r="D52" s="50" t="s">
        <v>49</v>
      </c>
      <c r="E52" s="48" t="s">
        <v>53</v>
      </c>
      <c r="F52" s="49" t="s">
        <v>54</v>
      </c>
      <c r="G52" s="50" t="s">
        <v>49</v>
      </c>
      <c r="H52" s="48" t="s">
        <v>53</v>
      </c>
      <c r="I52" s="49" t="s">
        <v>54</v>
      </c>
      <c r="J52" s="50" t="s">
        <v>49</v>
      </c>
    </row>
    <row r="53" spans="1:15" x14ac:dyDescent="0.25">
      <c r="A53" s="112" t="s">
        <v>55</v>
      </c>
      <c r="B53" s="113">
        <f>'[6]12.31.19 Detail-Count'!AX$1202</f>
        <v>3</v>
      </c>
      <c r="C53" s="114">
        <f>'[6]12.31.19 Detail-Count'!AY$1202</f>
        <v>0</v>
      </c>
      <c r="D53" s="115">
        <f>B53+C53</f>
        <v>3</v>
      </c>
      <c r="E53" s="113">
        <f>'[6]12.31.19 Detail-Count'!CK$1202</f>
        <v>24</v>
      </c>
      <c r="F53" s="114">
        <f>'[6]12.31.19 Detail-Count'!CL$1202</f>
        <v>0</v>
      </c>
      <c r="G53" s="115">
        <f>E53+F53</f>
        <v>24</v>
      </c>
      <c r="H53" s="113">
        <f>'[6]12.31.19 Detail-Count'!K$1202</f>
        <v>27</v>
      </c>
      <c r="I53" s="114">
        <f>'[6]12.31.19 Detail-Count'!L$1202</f>
        <v>0</v>
      </c>
      <c r="J53" s="115">
        <f>H53+I53</f>
        <v>27</v>
      </c>
      <c r="M53" s="109">
        <f>+J53</f>
        <v>27</v>
      </c>
    </row>
    <row r="54" spans="1:15" x14ac:dyDescent="0.25">
      <c r="A54" s="112" t="s">
        <v>56</v>
      </c>
      <c r="B54" s="113">
        <f>'[6]12.31.19 Detail-Count'!AZ$1202</f>
        <v>3</v>
      </c>
      <c r="C54" s="114">
        <f>'[6]12.31.19 Detail-Count'!BA$1202</f>
        <v>5</v>
      </c>
      <c r="D54" s="115">
        <f t="shared" ref="D54:D70" si="12">B54+C54</f>
        <v>8</v>
      </c>
      <c r="E54" s="113">
        <f>'[6]12.31.19 Detail-Count'!CM$1202</f>
        <v>0</v>
      </c>
      <c r="F54" s="114">
        <f>'[6]12.31.19 Detail-Count'!CN$1202</f>
        <v>4</v>
      </c>
      <c r="G54" s="115">
        <f t="shared" ref="G54:G70" si="13">E54+F54</f>
        <v>4</v>
      </c>
      <c r="H54" s="113">
        <f>'[6]12.31.19 Detail-Count'!M$1202</f>
        <v>3</v>
      </c>
      <c r="I54" s="114">
        <f>'[6]12.31.19 Detail-Count'!N$1202</f>
        <v>9</v>
      </c>
      <c r="J54" s="115">
        <f t="shared" ref="J54:J70" si="14">H54+I54</f>
        <v>12</v>
      </c>
      <c r="L54" s="108" t="s">
        <v>57</v>
      </c>
    </row>
    <row r="55" spans="1:15" x14ac:dyDescent="0.25">
      <c r="A55" s="112" t="s">
        <v>58</v>
      </c>
      <c r="B55" s="113">
        <f>'[6]12.31.19 Detail-Count'!BB$1202</f>
        <v>2</v>
      </c>
      <c r="C55" s="114">
        <f>'[6]12.31.19 Detail-Count'!BC$1202</f>
        <v>0</v>
      </c>
      <c r="D55" s="115">
        <f t="shared" si="12"/>
        <v>2</v>
      </c>
      <c r="E55" s="113">
        <f>'[6]12.31.19 Detail-Count'!CO$1202</f>
        <v>6</v>
      </c>
      <c r="F55" s="114">
        <f>'[6]12.31.19 Detail-Count'!CP$1202</f>
        <v>0</v>
      </c>
      <c r="G55" s="115">
        <f t="shared" si="13"/>
        <v>6</v>
      </c>
      <c r="H55" s="113">
        <f>'[6]12.31.19 Detail-Count'!O$1202</f>
        <v>8</v>
      </c>
      <c r="I55" s="114">
        <f>'[6]12.31.19 Detail-Count'!P$1202</f>
        <v>0</v>
      </c>
      <c r="J55" s="115">
        <f t="shared" si="14"/>
        <v>8</v>
      </c>
      <c r="M55" s="109">
        <f>+J55</f>
        <v>8</v>
      </c>
    </row>
    <row r="56" spans="1:15" x14ac:dyDescent="0.25">
      <c r="A56" s="112" t="s">
        <v>59</v>
      </c>
      <c r="B56" s="113">
        <f>'[6]12.31.19 Detail-Count'!BD$1202</f>
        <v>2</v>
      </c>
      <c r="C56" s="114">
        <f>'[6]12.31.19 Detail-Count'!BE$1202</f>
        <v>0</v>
      </c>
      <c r="D56" s="115">
        <f t="shared" si="12"/>
        <v>2</v>
      </c>
      <c r="E56" s="113">
        <f>'[6]12.31.19 Detail-Count'!CQ$1202</f>
        <v>5</v>
      </c>
      <c r="F56" s="114">
        <f>'[6]12.31.19 Detail-Count'!CR$1202</f>
        <v>0</v>
      </c>
      <c r="G56" s="115">
        <f t="shared" si="13"/>
        <v>5</v>
      </c>
      <c r="H56" s="113">
        <f>'[6]12.31.19 Detail-Count'!Q$1202</f>
        <v>7</v>
      </c>
      <c r="I56" s="114">
        <f>'[6]12.31.19 Detail-Count'!R$1202</f>
        <v>0</v>
      </c>
      <c r="J56" s="115">
        <f t="shared" si="14"/>
        <v>7</v>
      </c>
      <c r="M56" s="109">
        <f>+J56</f>
        <v>7</v>
      </c>
    </row>
    <row r="57" spans="1:15" x14ac:dyDescent="0.25">
      <c r="A57" s="112" t="s">
        <v>60</v>
      </c>
      <c r="B57" s="113">
        <f>'[6]12.31.19 Detail-Count'!BF$1202</f>
        <v>5</v>
      </c>
      <c r="C57" s="114">
        <f>'[6]12.31.19 Detail-Count'!BG$1202</f>
        <v>0</v>
      </c>
      <c r="D57" s="115">
        <f t="shared" si="12"/>
        <v>5</v>
      </c>
      <c r="E57" s="113">
        <f>'[6]12.31.19 Detail-Count'!CS$1202</f>
        <v>38</v>
      </c>
      <c r="F57" s="114">
        <f>'[6]12.31.19 Detail-Count'!CT$1202</f>
        <v>0</v>
      </c>
      <c r="G57" s="115">
        <f t="shared" si="13"/>
        <v>38</v>
      </c>
      <c r="H57" s="113">
        <f>'[6]12.31.19 Detail-Count'!S$1202</f>
        <v>43</v>
      </c>
      <c r="I57" s="114">
        <f>'[6]12.31.19 Detail-Count'!T$1202</f>
        <v>0</v>
      </c>
      <c r="J57" s="115">
        <f t="shared" si="14"/>
        <v>43</v>
      </c>
      <c r="M57" s="109">
        <f>+J57</f>
        <v>43</v>
      </c>
    </row>
    <row r="58" spans="1:15" x14ac:dyDescent="0.25">
      <c r="A58" s="112" t="s">
        <v>61</v>
      </c>
      <c r="B58" s="113">
        <f>'[6]12.31.19 Detail-Count'!BH$1202</f>
        <v>3</v>
      </c>
      <c r="C58" s="114">
        <f>'[6]12.31.19 Detail-Count'!BI$1202</f>
        <v>0</v>
      </c>
      <c r="D58" s="115">
        <f t="shared" si="12"/>
        <v>3</v>
      </c>
      <c r="E58" s="113">
        <f>'[6]12.31.19 Detail-Count'!CU$1202</f>
        <v>15</v>
      </c>
      <c r="F58" s="114">
        <f>'[6]12.31.19 Detail-Count'!CV$1202</f>
        <v>0</v>
      </c>
      <c r="G58" s="115">
        <f t="shared" si="13"/>
        <v>15</v>
      </c>
      <c r="H58" s="113">
        <f>'[6]12.31.19 Detail-Count'!U$1202</f>
        <v>18</v>
      </c>
      <c r="I58" s="114">
        <f>'[6]12.31.19 Detail-Count'!V$1202</f>
        <v>0</v>
      </c>
      <c r="J58" s="115">
        <f t="shared" si="14"/>
        <v>18</v>
      </c>
      <c r="M58" s="109">
        <f>+J58</f>
        <v>18</v>
      </c>
    </row>
    <row r="59" spans="1:15" x14ac:dyDescent="0.25">
      <c r="A59" s="112" t="s">
        <v>62</v>
      </c>
      <c r="B59" s="113">
        <f>'[6]12.31.19 Detail-Count'!BJ$1202</f>
        <v>3</v>
      </c>
      <c r="C59" s="114">
        <f>'[6]12.31.19 Detail-Count'!BK$1202</f>
        <v>0</v>
      </c>
      <c r="D59" s="115">
        <f t="shared" si="12"/>
        <v>3</v>
      </c>
      <c r="E59" s="113">
        <f>'[6]12.31.19 Detail-Count'!CW$1202</f>
        <v>8</v>
      </c>
      <c r="F59" s="114">
        <f>'[6]12.31.19 Detail-Count'!CX$1202</f>
        <v>0</v>
      </c>
      <c r="G59" s="115">
        <f t="shared" si="13"/>
        <v>8</v>
      </c>
      <c r="H59" s="113">
        <f>'[6]12.31.19 Detail-Count'!W$1202</f>
        <v>11</v>
      </c>
      <c r="I59" s="114">
        <f>'[6]12.31.19 Detail-Count'!X$1202</f>
        <v>0</v>
      </c>
      <c r="J59" s="115">
        <f t="shared" si="14"/>
        <v>11</v>
      </c>
      <c r="M59" s="109">
        <f>+J59</f>
        <v>11</v>
      </c>
    </row>
    <row r="60" spans="1:15" x14ac:dyDescent="0.25">
      <c r="A60" s="112" t="s">
        <v>63</v>
      </c>
      <c r="B60" s="113">
        <f>'[6]12.31.19 Detail-Count'!BL$1202</f>
        <v>1</v>
      </c>
      <c r="C60" s="114">
        <f>'[6]12.31.19 Detail-Count'!BM$1202</f>
        <v>0</v>
      </c>
      <c r="D60" s="115">
        <f t="shared" si="12"/>
        <v>1</v>
      </c>
      <c r="E60" s="113">
        <f>'[6]12.31.19 Detail-Count'!CY$1202</f>
        <v>13</v>
      </c>
      <c r="F60" s="114">
        <f>'[6]12.31.19 Detail-Count'!CZ$1202</f>
        <v>0</v>
      </c>
      <c r="G60" s="115">
        <f t="shared" si="13"/>
        <v>13</v>
      </c>
      <c r="H60" s="113">
        <f>'[6]12.31.19 Detail-Count'!Y$1202</f>
        <v>14</v>
      </c>
      <c r="I60" s="114">
        <f>'[6]12.31.19 Detail-Count'!Z$1202</f>
        <v>0</v>
      </c>
      <c r="J60" s="115">
        <f t="shared" si="14"/>
        <v>14</v>
      </c>
      <c r="L60" s="108" t="s">
        <v>57</v>
      </c>
    </row>
    <row r="61" spans="1:15" x14ac:dyDescent="0.25">
      <c r="A61" s="112" t="s">
        <v>64</v>
      </c>
      <c r="B61" s="113">
        <f>'[6]12.31.19 Detail-Count'!BN$1202</f>
        <v>3</v>
      </c>
      <c r="C61" s="114">
        <f>'[6]12.31.19 Detail-Count'!BO$1202</f>
        <v>0</v>
      </c>
      <c r="D61" s="115">
        <f t="shared" si="12"/>
        <v>3</v>
      </c>
      <c r="E61" s="113">
        <f>'[6]12.31.19 Detail-Count'!DA$1202</f>
        <v>40</v>
      </c>
      <c r="F61" s="114">
        <f>'[6]12.31.19 Detail-Count'!DB$1202</f>
        <v>0</v>
      </c>
      <c r="G61" s="115">
        <f t="shared" si="13"/>
        <v>40</v>
      </c>
      <c r="H61" s="113">
        <f>'[6]12.31.19 Detail-Count'!AA$1202</f>
        <v>43</v>
      </c>
      <c r="I61" s="114">
        <f>'[6]12.31.19 Detail-Count'!AB$1202</f>
        <v>0</v>
      </c>
      <c r="J61" s="115">
        <f t="shared" si="14"/>
        <v>43</v>
      </c>
      <c r="M61" s="109">
        <f>+J61</f>
        <v>43</v>
      </c>
    </row>
    <row r="62" spans="1:15" x14ac:dyDescent="0.25">
      <c r="A62" s="112" t="s">
        <v>65</v>
      </c>
      <c r="B62" s="113">
        <f>'[6]12.31.19 Detail-Count'!BP$1202</f>
        <v>1</v>
      </c>
      <c r="C62" s="114">
        <f>'[6]12.31.19 Detail-Count'!BQ$1202</f>
        <v>0</v>
      </c>
      <c r="D62" s="115">
        <f t="shared" si="12"/>
        <v>1</v>
      </c>
      <c r="E62" s="113">
        <f>'[6]12.31.19 Detail-Count'!DC$1202</f>
        <v>7</v>
      </c>
      <c r="F62" s="114">
        <f>'[6]12.31.19 Detail-Count'!DD$1202</f>
        <v>1</v>
      </c>
      <c r="G62" s="115">
        <f t="shared" si="13"/>
        <v>8</v>
      </c>
      <c r="H62" s="113">
        <f>'[6]12.31.19 Detail-Count'!AC$1202</f>
        <v>8</v>
      </c>
      <c r="I62" s="114">
        <f>'[6]12.31.19 Detail-Count'!AD$1202</f>
        <v>1</v>
      </c>
      <c r="J62" s="115">
        <f t="shared" si="14"/>
        <v>9</v>
      </c>
      <c r="L62" s="108" t="s">
        <v>57</v>
      </c>
    </row>
    <row r="63" spans="1:15" x14ac:dyDescent="0.25">
      <c r="A63" s="112" t="s">
        <v>146</v>
      </c>
      <c r="B63" s="113">
        <f>'[6]12.31.19 Detail-Count'!BR$1202</f>
        <v>451</v>
      </c>
      <c r="C63" s="114">
        <f>'[6]12.31.19 Detail-Count'!BS$1202</f>
        <v>2</v>
      </c>
      <c r="D63" s="115">
        <f t="shared" si="12"/>
        <v>453</v>
      </c>
      <c r="E63" s="113">
        <f>'[6]12.31.19 Detail-Count'!DE$1202</f>
        <v>145</v>
      </c>
      <c r="F63" s="114">
        <f>'[6]12.31.19 Detail-Count'!DF$1202</f>
        <v>1</v>
      </c>
      <c r="G63" s="115">
        <f t="shared" si="13"/>
        <v>146</v>
      </c>
      <c r="H63" s="113">
        <f>'[6]12.31.19 Detail-Count'!AE$1202</f>
        <v>596</v>
      </c>
      <c r="I63" s="114">
        <f>'[6]12.31.19 Detail-Count'!AF$1202</f>
        <v>3</v>
      </c>
      <c r="J63" s="115">
        <f t="shared" si="14"/>
        <v>599</v>
      </c>
      <c r="L63" s="108" t="s">
        <v>57</v>
      </c>
    </row>
    <row r="64" spans="1:15" x14ac:dyDescent="0.25">
      <c r="A64" s="112" t="s">
        <v>67</v>
      </c>
      <c r="B64" s="113">
        <f>'[6]12.31.19 Detail-Count'!BT$1202</f>
        <v>3</v>
      </c>
      <c r="C64" s="114">
        <f>'[6]12.31.19 Detail-Count'!BU$1202</f>
        <v>0</v>
      </c>
      <c r="D64" s="115">
        <f t="shared" si="12"/>
        <v>3</v>
      </c>
      <c r="E64" s="113">
        <f>'[6]12.31.19 Detail-Count'!DG$1202</f>
        <v>34</v>
      </c>
      <c r="F64" s="114">
        <f>'[6]12.31.19 Detail-Count'!DH$1202</f>
        <v>0</v>
      </c>
      <c r="G64" s="115">
        <f t="shared" si="13"/>
        <v>34</v>
      </c>
      <c r="H64" s="113">
        <f>'[6]12.31.19 Detail-Count'!AG$1202</f>
        <v>37</v>
      </c>
      <c r="I64" s="114">
        <f>'[6]12.31.19 Detail-Count'!AH$1202</f>
        <v>0</v>
      </c>
      <c r="J64" s="115">
        <f t="shared" si="14"/>
        <v>37</v>
      </c>
      <c r="M64" s="109">
        <f>+J64</f>
        <v>37</v>
      </c>
    </row>
    <row r="65" spans="1:16" x14ac:dyDescent="0.25">
      <c r="A65" s="112" t="s">
        <v>68</v>
      </c>
      <c r="B65" s="113">
        <f>'[6]12.31.19 Detail-Count'!BV$1202</f>
        <v>1</v>
      </c>
      <c r="C65" s="114">
        <f>'[6]12.31.19 Detail-Count'!BW$1202</f>
        <v>0</v>
      </c>
      <c r="D65" s="115">
        <f t="shared" si="12"/>
        <v>1</v>
      </c>
      <c r="E65" s="113">
        <f>'[6]12.31.19 Detail-Count'!DI$1202</f>
        <v>4</v>
      </c>
      <c r="F65" s="114">
        <f>'[6]12.31.19 Detail-Count'!DJ$1202</f>
        <v>0</v>
      </c>
      <c r="G65" s="115">
        <f t="shared" si="13"/>
        <v>4</v>
      </c>
      <c r="H65" s="113">
        <f>'[6]12.31.19 Detail-Count'!AI$1202</f>
        <v>5</v>
      </c>
      <c r="I65" s="114">
        <f>'[6]12.31.19 Detail-Count'!AJ$1202</f>
        <v>0</v>
      </c>
      <c r="J65" s="115">
        <f t="shared" si="14"/>
        <v>5</v>
      </c>
      <c r="L65" s="108" t="s">
        <v>57</v>
      </c>
    </row>
    <row r="66" spans="1:16" x14ac:dyDescent="0.25">
      <c r="A66" s="112" t="s">
        <v>69</v>
      </c>
      <c r="B66" s="113">
        <f>'[6]12.31.19 Detail-Count'!BX$1202</f>
        <v>6</v>
      </c>
      <c r="C66" s="114">
        <f>'[6]12.31.19 Detail-Count'!BY$1202</f>
        <v>0</v>
      </c>
      <c r="D66" s="115">
        <f t="shared" si="12"/>
        <v>6</v>
      </c>
      <c r="E66" s="113">
        <f>'[6]12.31.19 Detail-Count'!DK$1202</f>
        <v>64</v>
      </c>
      <c r="F66" s="114">
        <f>'[6]12.31.19 Detail-Count'!DL$1202</f>
        <v>0</v>
      </c>
      <c r="G66" s="115">
        <f t="shared" si="13"/>
        <v>64</v>
      </c>
      <c r="H66" s="113">
        <f>'[6]12.31.19 Detail-Count'!AK$1202</f>
        <v>70</v>
      </c>
      <c r="I66" s="114">
        <f>'[6]12.31.19 Detail-Count'!AL$1202</f>
        <v>0</v>
      </c>
      <c r="J66" s="115">
        <f t="shared" si="14"/>
        <v>70</v>
      </c>
      <c r="M66" s="109">
        <f>+J66</f>
        <v>70</v>
      </c>
    </row>
    <row r="67" spans="1:16" x14ac:dyDescent="0.25">
      <c r="A67" s="112" t="s">
        <v>70</v>
      </c>
      <c r="B67" s="113">
        <f>'[6]12.31.19 Detail-Count'!BZ$1202</f>
        <v>39</v>
      </c>
      <c r="C67" s="114">
        <f>'[6]12.31.19 Detail-Count'!CA$1202</f>
        <v>0</v>
      </c>
      <c r="D67" s="115">
        <f t="shared" si="12"/>
        <v>39</v>
      </c>
      <c r="E67" s="113">
        <f>'[6]12.31.19 Detail-Count'!DM$1202</f>
        <v>137</v>
      </c>
      <c r="F67" s="114">
        <f>'[6]12.31.19 Detail-Count'!DN$1202</f>
        <v>0</v>
      </c>
      <c r="G67" s="115">
        <f t="shared" si="13"/>
        <v>137</v>
      </c>
      <c r="H67" s="113">
        <f>'[6]12.31.19 Detail-Count'!AM$1202</f>
        <v>176</v>
      </c>
      <c r="I67" s="114">
        <f>'[6]12.31.19 Detail-Count'!AN$1202</f>
        <v>0</v>
      </c>
      <c r="J67" s="115">
        <f t="shared" si="14"/>
        <v>176</v>
      </c>
      <c r="M67" s="116">
        <v>53</v>
      </c>
    </row>
    <row r="68" spans="1:16" x14ac:dyDescent="0.25">
      <c r="A68" s="112" t="s">
        <v>71</v>
      </c>
      <c r="B68" s="113">
        <f>'[6]12.31.19 Detail-Count'!CB$1202</f>
        <v>2</v>
      </c>
      <c r="C68" s="114">
        <f>'[6]12.31.19 Detail-Count'!CC$1202</f>
        <v>0</v>
      </c>
      <c r="D68" s="115">
        <f t="shared" si="12"/>
        <v>2</v>
      </c>
      <c r="E68" s="113">
        <f>'[6]12.31.19 Detail-Count'!DO$1202</f>
        <v>43</v>
      </c>
      <c r="F68" s="114">
        <f>'[6]12.31.19 Detail-Count'!DP$1202</f>
        <v>0</v>
      </c>
      <c r="G68" s="115">
        <f t="shared" si="13"/>
        <v>43</v>
      </c>
      <c r="H68" s="113">
        <f>'[6]12.31.19 Detail-Count'!AO$1202</f>
        <v>45</v>
      </c>
      <c r="I68" s="114">
        <f>'[6]12.31.19 Detail-Count'!AP$1202</f>
        <v>0</v>
      </c>
      <c r="J68" s="115">
        <f t="shared" si="14"/>
        <v>45</v>
      </c>
      <c r="M68" s="109">
        <f>+J68</f>
        <v>45</v>
      </c>
    </row>
    <row r="69" spans="1:16" x14ac:dyDescent="0.25">
      <c r="A69" s="112" t="s">
        <v>72</v>
      </c>
      <c r="B69" s="113">
        <f>'[6]12.31.19 Detail-Count'!CD$1202</f>
        <v>2</v>
      </c>
      <c r="C69" s="114">
        <f>'[6]12.31.19 Detail-Count'!CE$1202</f>
        <v>0</v>
      </c>
      <c r="D69" s="115">
        <f t="shared" si="12"/>
        <v>2</v>
      </c>
      <c r="E69" s="113">
        <f>'[6]12.31.19 Detail-Count'!DQ$1202</f>
        <v>7</v>
      </c>
      <c r="F69" s="114">
        <f>'[6]12.31.19 Detail-Count'!DR$1202</f>
        <v>0</v>
      </c>
      <c r="G69" s="115">
        <f t="shared" si="13"/>
        <v>7</v>
      </c>
      <c r="H69" s="113">
        <f>'[6]12.31.19 Detail-Count'!AQ$1202</f>
        <v>9</v>
      </c>
      <c r="I69" s="114">
        <f>'[6]12.31.19 Detail-Count'!AR$1202</f>
        <v>0</v>
      </c>
      <c r="J69" s="115">
        <f t="shared" si="14"/>
        <v>9</v>
      </c>
      <c r="M69" s="109">
        <f>J69-N69</f>
        <v>7</v>
      </c>
      <c r="N69" s="109">
        <v>2</v>
      </c>
      <c r="O69" s="117"/>
      <c r="P69" s="117"/>
    </row>
    <row r="70" spans="1:16" x14ac:dyDescent="0.25">
      <c r="A70" s="112" t="s">
        <v>73</v>
      </c>
      <c r="B70" s="113">
        <f>'[6]12.31.19 Detail-Count'!CF$1202</f>
        <v>4</v>
      </c>
      <c r="C70" s="114">
        <f>'[6]12.31.19 Detail-Count'!CG$1202</f>
        <v>0</v>
      </c>
      <c r="D70" s="115">
        <f t="shared" si="12"/>
        <v>4</v>
      </c>
      <c r="E70" s="113">
        <f>'[6]12.31.19 Detail-Count'!DS$1202</f>
        <v>30</v>
      </c>
      <c r="F70" s="114">
        <f>'[6]12.31.19 Detail-Count'!DT$1202</f>
        <v>0</v>
      </c>
      <c r="G70" s="115">
        <f t="shared" si="13"/>
        <v>30</v>
      </c>
      <c r="H70" s="113">
        <f>'[6]12.31.19 Detail-Count'!AS$1202</f>
        <v>34</v>
      </c>
      <c r="I70" s="114">
        <f>'[6]12.31.19 Detail-Count'!AT$1202</f>
        <v>0</v>
      </c>
      <c r="J70" s="115">
        <f t="shared" si="14"/>
        <v>34</v>
      </c>
      <c r="N70" s="109">
        <f>+J70</f>
        <v>34</v>
      </c>
    </row>
    <row r="71" spans="1:16" ht="15.75" thickBot="1" x14ac:dyDescent="0.3">
      <c r="A71" s="112"/>
      <c r="B71" s="118"/>
      <c r="C71" s="119"/>
      <c r="D71" s="120"/>
      <c r="E71" s="118"/>
      <c r="F71" s="119"/>
      <c r="G71" s="120"/>
      <c r="H71" s="118"/>
      <c r="I71" s="119"/>
      <c r="J71" s="120"/>
      <c r="M71" s="121"/>
      <c r="N71" s="121"/>
    </row>
    <row r="72" spans="1:16" ht="15.75" thickBot="1" x14ac:dyDescent="0.3">
      <c r="A72" s="94" t="s">
        <v>49</v>
      </c>
      <c r="B72" s="122">
        <f>SUM(B53:B71)</f>
        <v>534</v>
      </c>
      <c r="C72" s="123">
        <f t="shared" ref="C72:D72" si="15">SUM(C53:C71)</f>
        <v>7</v>
      </c>
      <c r="D72" s="124">
        <f t="shared" si="15"/>
        <v>541</v>
      </c>
      <c r="E72" s="122">
        <f>SUM(E53:E71)</f>
        <v>620</v>
      </c>
      <c r="F72" s="123">
        <f t="shared" ref="F72:G72" si="16">SUM(F53:F71)</f>
        <v>6</v>
      </c>
      <c r="G72" s="124">
        <f t="shared" si="16"/>
        <v>626</v>
      </c>
      <c r="H72" s="122">
        <f>SUM(H53:H71)</f>
        <v>1154</v>
      </c>
      <c r="I72" s="123">
        <f t="shared" ref="I72:J72" si="17">SUM(I53:I71)</f>
        <v>13</v>
      </c>
      <c r="J72" s="124">
        <f t="shared" si="17"/>
        <v>1167</v>
      </c>
      <c r="M72" s="109">
        <f>SUM(M53:M71)</f>
        <v>369</v>
      </c>
      <c r="N72" s="109">
        <f>SUM(N53:N71)</f>
        <v>36</v>
      </c>
    </row>
    <row r="73" spans="1:16" x14ac:dyDescent="0.25">
      <c r="A73" s="95"/>
      <c r="B73" s="125"/>
      <c r="C73" s="125"/>
      <c r="D73" s="125"/>
      <c r="E73" s="125"/>
      <c r="F73" s="125"/>
      <c r="G73" s="125"/>
      <c r="H73" s="125"/>
      <c r="I73" s="125"/>
      <c r="J73" s="125"/>
    </row>
    <row r="74" spans="1:16" ht="15.75" thickBot="1" x14ac:dyDescent="0.3">
      <c r="M74" s="126">
        <f>+M72/(M72+N72)</f>
        <v>0.91111111111111109</v>
      </c>
      <c r="N74" s="126">
        <f>+N72/(M72+N72)</f>
        <v>8.8888888888888892E-2</v>
      </c>
    </row>
    <row r="75" spans="1:16" ht="15.75" thickBot="1" x14ac:dyDescent="0.3">
      <c r="A75" s="93">
        <v>43738</v>
      </c>
      <c r="B75" s="161" t="s">
        <v>47</v>
      </c>
      <c r="C75" s="162"/>
      <c r="D75" s="163"/>
      <c r="E75" s="161" t="s">
        <v>48</v>
      </c>
      <c r="F75" s="162"/>
      <c r="G75" s="163"/>
      <c r="H75" s="161" t="s">
        <v>49</v>
      </c>
      <c r="I75" s="162"/>
      <c r="J75" s="163"/>
      <c r="M75" s="47" t="s">
        <v>50</v>
      </c>
      <c r="N75" s="47" t="s">
        <v>51</v>
      </c>
      <c r="O75" s="108" t="s">
        <v>151</v>
      </c>
    </row>
    <row r="76" spans="1:16" x14ac:dyDescent="0.25">
      <c r="A76" s="111" t="s">
        <v>52</v>
      </c>
      <c r="B76" s="48" t="s">
        <v>53</v>
      </c>
      <c r="C76" s="49" t="s">
        <v>54</v>
      </c>
      <c r="D76" s="50" t="s">
        <v>49</v>
      </c>
      <c r="E76" s="48" t="s">
        <v>53</v>
      </c>
      <c r="F76" s="49" t="s">
        <v>54</v>
      </c>
      <c r="G76" s="50" t="s">
        <v>49</v>
      </c>
      <c r="H76" s="48" t="s">
        <v>53</v>
      </c>
      <c r="I76" s="49" t="s">
        <v>54</v>
      </c>
      <c r="J76" s="50" t="s">
        <v>49</v>
      </c>
    </row>
    <row r="77" spans="1:16" x14ac:dyDescent="0.25">
      <c r="A77" s="112" t="s">
        <v>55</v>
      </c>
      <c r="B77" s="113">
        <f>'[6]9.30.19 Summary'!B4</f>
        <v>3</v>
      </c>
      <c r="C77" s="114">
        <f>'[6]9.30.19 Summary'!C4</f>
        <v>0</v>
      </c>
      <c r="D77" s="115">
        <v>3</v>
      </c>
      <c r="E77" s="113">
        <f>'[6]9.30.19 Summary'!E4</f>
        <v>25</v>
      </c>
      <c r="F77" s="114">
        <f>'[6]9.30.19 Summary'!F4</f>
        <v>0</v>
      </c>
      <c r="G77" s="115">
        <v>25</v>
      </c>
      <c r="H77" s="113">
        <f>'[6]9.30.19 Summary'!H4</f>
        <v>28</v>
      </c>
      <c r="I77" s="114">
        <f>'[6]9.30.19 Summary'!I4</f>
        <v>0</v>
      </c>
      <c r="J77" s="115">
        <f>H77+I77</f>
        <v>28</v>
      </c>
      <c r="M77" s="109">
        <f>+J77</f>
        <v>28</v>
      </c>
    </row>
    <row r="78" spans="1:16" x14ac:dyDescent="0.25">
      <c r="A78" s="112" t="s">
        <v>56</v>
      </c>
      <c r="B78" s="113">
        <f>'[6]9.30.19 Summary'!B5</f>
        <v>3</v>
      </c>
      <c r="C78" s="114">
        <f>'[6]9.30.19 Summary'!C5</f>
        <v>5</v>
      </c>
      <c r="D78" s="115">
        <v>7.9999999999998934</v>
      </c>
      <c r="E78" s="113">
        <f>'[6]9.30.19 Summary'!E5</f>
        <v>0</v>
      </c>
      <c r="F78" s="114">
        <f>'[6]9.30.19 Summary'!F5</f>
        <v>4</v>
      </c>
      <c r="G78" s="115">
        <v>4</v>
      </c>
      <c r="H78" s="113">
        <f>'[6]9.30.19 Summary'!H5</f>
        <v>3</v>
      </c>
      <c r="I78" s="114">
        <f>'[6]9.30.19 Summary'!I5</f>
        <v>9</v>
      </c>
      <c r="J78" s="115">
        <f t="shared" ref="J78:J94" si="18">H78+I78</f>
        <v>12</v>
      </c>
      <c r="L78" s="108" t="s">
        <v>57</v>
      </c>
    </row>
    <row r="79" spans="1:16" x14ac:dyDescent="0.25">
      <c r="A79" s="112" t="s">
        <v>58</v>
      </c>
      <c r="B79" s="113">
        <f>'[6]9.30.19 Summary'!B6</f>
        <v>2</v>
      </c>
      <c r="C79" s="114">
        <f>'[6]9.30.19 Summary'!C6</f>
        <v>0</v>
      </c>
      <c r="D79" s="115">
        <v>2</v>
      </c>
      <c r="E79" s="113">
        <f>'[6]9.30.19 Summary'!E6</f>
        <v>7</v>
      </c>
      <c r="F79" s="114">
        <f>'[6]9.30.19 Summary'!F6</f>
        <v>0</v>
      </c>
      <c r="G79" s="115">
        <v>7</v>
      </c>
      <c r="H79" s="113">
        <f>'[6]9.30.19 Summary'!H6</f>
        <v>9</v>
      </c>
      <c r="I79" s="114">
        <f>'[6]9.30.19 Summary'!I6</f>
        <v>0</v>
      </c>
      <c r="J79" s="115">
        <f t="shared" si="18"/>
        <v>9</v>
      </c>
      <c r="M79" s="109">
        <f>+J79</f>
        <v>9</v>
      </c>
    </row>
    <row r="80" spans="1:16" x14ac:dyDescent="0.25">
      <c r="A80" s="112" t="s">
        <v>59</v>
      </c>
      <c r="B80" s="113">
        <f>'[6]9.30.19 Summary'!B7</f>
        <v>2</v>
      </c>
      <c r="C80" s="114">
        <f>'[6]9.30.19 Summary'!C7</f>
        <v>0</v>
      </c>
      <c r="D80" s="115">
        <v>2</v>
      </c>
      <c r="E80" s="113">
        <f>'[6]9.30.19 Summary'!E7</f>
        <v>5</v>
      </c>
      <c r="F80" s="114">
        <f>'[6]9.30.19 Summary'!F7</f>
        <v>0</v>
      </c>
      <c r="G80" s="115">
        <v>5</v>
      </c>
      <c r="H80" s="113">
        <f>'[6]9.30.19 Summary'!H7</f>
        <v>7</v>
      </c>
      <c r="I80" s="114">
        <f>'[6]9.30.19 Summary'!I7</f>
        <v>0</v>
      </c>
      <c r="J80" s="115">
        <f t="shared" si="18"/>
        <v>7</v>
      </c>
      <c r="M80" s="109">
        <f>+J80</f>
        <v>7</v>
      </c>
    </row>
    <row r="81" spans="1:16" x14ac:dyDescent="0.25">
      <c r="A81" s="112" t="s">
        <v>60</v>
      </c>
      <c r="B81" s="113">
        <f>'[6]9.30.19 Summary'!B8</f>
        <v>5</v>
      </c>
      <c r="C81" s="114">
        <f>'[6]9.30.19 Summary'!C8</f>
        <v>0</v>
      </c>
      <c r="D81" s="115">
        <v>5</v>
      </c>
      <c r="E81" s="113">
        <f>'[6]9.30.19 Summary'!E8</f>
        <v>33</v>
      </c>
      <c r="F81" s="114">
        <f>'[6]9.30.19 Summary'!F8</f>
        <v>0</v>
      </c>
      <c r="G81" s="115">
        <v>33</v>
      </c>
      <c r="H81" s="113">
        <f>'[6]9.30.19 Summary'!H8</f>
        <v>38</v>
      </c>
      <c r="I81" s="114">
        <f>'[6]9.30.19 Summary'!I8</f>
        <v>0</v>
      </c>
      <c r="J81" s="115">
        <f t="shared" si="18"/>
        <v>38</v>
      </c>
      <c r="M81" s="109">
        <f>+J81</f>
        <v>38</v>
      </c>
    </row>
    <row r="82" spans="1:16" x14ac:dyDescent="0.25">
      <c r="A82" s="112" t="s">
        <v>61</v>
      </c>
      <c r="B82" s="113">
        <f>'[6]9.30.19 Summary'!B9</f>
        <v>3</v>
      </c>
      <c r="C82" s="114">
        <f>'[6]9.30.19 Summary'!C9</f>
        <v>0</v>
      </c>
      <c r="D82" s="115">
        <v>3</v>
      </c>
      <c r="E82" s="113">
        <f>'[6]9.30.19 Summary'!E9</f>
        <v>14</v>
      </c>
      <c r="F82" s="114">
        <f>'[6]9.30.19 Summary'!F9</f>
        <v>0</v>
      </c>
      <c r="G82" s="115">
        <v>14</v>
      </c>
      <c r="H82" s="113">
        <f>'[6]9.30.19 Summary'!H9</f>
        <v>17</v>
      </c>
      <c r="I82" s="114">
        <f>'[6]9.30.19 Summary'!I9</f>
        <v>0</v>
      </c>
      <c r="J82" s="115">
        <f t="shared" si="18"/>
        <v>17</v>
      </c>
      <c r="M82" s="109">
        <f>+J82</f>
        <v>17</v>
      </c>
    </row>
    <row r="83" spans="1:16" x14ac:dyDescent="0.25">
      <c r="A83" s="112" t="s">
        <v>62</v>
      </c>
      <c r="B83" s="113">
        <f>'[6]9.30.19 Summary'!B10</f>
        <v>3</v>
      </c>
      <c r="C83" s="114">
        <f>'[6]9.30.19 Summary'!C10</f>
        <v>0</v>
      </c>
      <c r="D83" s="115">
        <v>3</v>
      </c>
      <c r="E83" s="113">
        <f>'[6]9.30.19 Summary'!E10</f>
        <v>8</v>
      </c>
      <c r="F83" s="114">
        <f>'[6]9.30.19 Summary'!F10</f>
        <v>0</v>
      </c>
      <c r="G83" s="115">
        <v>8</v>
      </c>
      <c r="H83" s="113">
        <f>'[6]9.30.19 Summary'!H10</f>
        <v>11</v>
      </c>
      <c r="I83" s="114">
        <f>'[6]9.30.19 Summary'!I10</f>
        <v>0</v>
      </c>
      <c r="J83" s="115">
        <f t="shared" si="18"/>
        <v>11</v>
      </c>
      <c r="M83" s="109">
        <f>+J83</f>
        <v>11</v>
      </c>
    </row>
    <row r="84" spans="1:16" x14ac:dyDescent="0.25">
      <c r="A84" s="112" t="s">
        <v>63</v>
      </c>
      <c r="B84" s="113">
        <f>'[6]9.30.19 Summary'!B11</f>
        <v>1</v>
      </c>
      <c r="C84" s="114">
        <f>'[6]9.30.19 Summary'!C11</f>
        <v>0</v>
      </c>
      <c r="D84" s="115">
        <v>1</v>
      </c>
      <c r="E84" s="113">
        <f>'[6]9.30.19 Summary'!E11</f>
        <v>13</v>
      </c>
      <c r="F84" s="114">
        <f>'[6]9.30.19 Summary'!F11</f>
        <v>0</v>
      </c>
      <c r="G84" s="115">
        <v>13</v>
      </c>
      <c r="H84" s="113">
        <f>'[6]9.30.19 Summary'!H11</f>
        <v>14</v>
      </c>
      <c r="I84" s="114">
        <f>'[6]9.30.19 Summary'!I11</f>
        <v>0</v>
      </c>
      <c r="J84" s="115">
        <f t="shared" si="18"/>
        <v>14</v>
      </c>
      <c r="L84" s="108" t="s">
        <v>57</v>
      </c>
    </row>
    <row r="85" spans="1:16" x14ac:dyDescent="0.25">
      <c r="A85" s="112" t="s">
        <v>64</v>
      </c>
      <c r="B85" s="113">
        <f>'[6]9.30.19 Summary'!B12</f>
        <v>3</v>
      </c>
      <c r="C85" s="114">
        <f>'[6]9.30.19 Summary'!C12</f>
        <v>0</v>
      </c>
      <c r="D85" s="115">
        <v>3</v>
      </c>
      <c r="E85" s="113">
        <f>'[6]9.30.19 Summary'!E12</f>
        <v>38</v>
      </c>
      <c r="F85" s="114">
        <f>'[6]9.30.19 Summary'!F12</f>
        <v>0</v>
      </c>
      <c r="G85" s="115">
        <v>38</v>
      </c>
      <c r="H85" s="113">
        <f>'[6]9.30.19 Summary'!H12</f>
        <v>41</v>
      </c>
      <c r="I85" s="114">
        <f>'[6]9.30.19 Summary'!I12</f>
        <v>0</v>
      </c>
      <c r="J85" s="115">
        <f t="shared" si="18"/>
        <v>41</v>
      </c>
      <c r="M85" s="109">
        <f>+J85</f>
        <v>41</v>
      </c>
    </row>
    <row r="86" spans="1:16" x14ac:dyDescent="0.25">
      <c r="A86" s="112" t="s">
        <v>65</v>
      </c>
      <c r="B86" s="113">
        <f>'[6]9.30.19 Summary'!B13</f>
        <v>1</v>
      </c>
      <c r="C86" s="114">
        <f>'[6]9.30.19 Summary'!C13</f>
        <v>0</v>
      </c>
      <c r="D86" s="115">
        <v>1</v>
      </c>
      <c r="E86" s="113">
        <f>'[6]9.30.19 Summary'!E13</f>
        <v>7</v>
      </c>
      <c r="F86" s="114">
        <f>'[6]9.30.19 Summary'!F13</f>
        <v>1</v>
      </c>
      <c r="G86" s="115">
        <v>7.9999999999999787</v>
      </c>
      <c r="H86" s="113">
        <f>'[6]9.30.19 Summary'!H13</f>
        <v>8</v>
      </c>
      <c r="I86" s="114">
        <f>'[6]9.30.19 Summary'!I13</f>
        <v>1</v>
      </c>
      <c r="J86" s="115">
        <f t="shared" si="18"/>
        <v>9</v>
      </c>
      <c r="L86" s="108" t="s">
        <v>57</v>
      </c>
    </row>
    <row r="87" spans="1:16" x14ac:dyDescent="0.25">
      <c r="A87" s="112" t="s">
        <v>66</v>
      </c>
      <c r="B87" s="113">
        <f>'[6]9.30.19 Summary'!B14</f>
        <v>446</v>
      </c>
      <c r="C87" s="114">
        <f>'[6]9.30.19 Summary'!C14</f>
        <v>2</v>
      </c>
      <c r="D87" s="115">
        <v>447.99999999999818</v>
      </c>
      <c r="E87" s="113">
        <f>'[6]9.30.19 Summary'!E14</f>
        <v>151</v>
      </c>
      <c r="F87" s="114">
        <f>'[6]9.30.19 Summary'!F14</f>
        <v>1</v>
      </c>
      <c r="G87" s="115">
        <v>151.99999999999909</v>
      </c>
      <c r="H87" s="113">
        <f>'[6]9.30.19 Summary'!H14</f>
        <v>597</v>
      </c>
      <c r="I87" s="114">
        <f>'[6]9.30.19 Summary'!I14</f>
        <v>3</v>
      </c>
      <c r="J87" s="115">
        <f t="shared" si="18"/>
        <v>600</v>
      </c>
      <c r="L87" s="108" t="s">
        <v>57</v>
      </c>
    </row>
    <row r="88" spans="1:16" x14ac:dyDescent="0.25">
      <c r="A88" s="112" t="s">
        <v>67</v>
      </c>
      <c r="B88" s="113">
        <f>'[6]9.30.19 Summary'!B15</f>
        <v>3</v>
      </c>
      <c r="C88" s="114">
        <f>'[6]9.30.19 Summary'!C15</f>
        <v>0</v>
      </c>
      <c r="D88" s="115">
        <v>3</v>
      </c>
      <c r="E88" s="113">
        <f>'[6]9.30.19 Summary'!E15</f>
        <v>34</v>
      </c>
      <c r="F88" s="114">
        <f>'[6]9.30.19 Summary'!F15</f>
        <v>0</v>
      </c>
      <c r="G88" s="115">
        <v>34</v>
      </c>
      <c r="H88" s="113">
        <f>'[6]9.30.19 Summary'!H15</f>
        <v>37</v>
      </c>
      <c r="I88" s="114">
        <f>'[6]9.30.19 Summary'!I15</f>
        <v>0</v>
      </c>
      <c r="J88" s="115">
        <f t="shared" si="18"/>
        <v>37</v>
      </c>
      <c r="M88" s="109">
        <f>+J88</f>
        <v>37</v>
      </c>
    </row>
    <row r="89" spans="1:16" x14ac:dyDescent="0.25">
      <c r="A89" s="112" t="s">
        <v>68</v>
      </c>
      <c r="B89" s="113">
        <f>'[6]9.30.19 Summary'!B16</f>
        <v>0</v>
      </c>
      <c r="C89" s="114">
        <f>'[6]9.30.19 Summary'!C16</f>
        <v>0</v>
      </c>
      <c r="D89" s="115">
        <v>0</v>
      </c>
      <c r="E89" s="113">
        <f>'[6]9.30.19 Summary'!E16</f>
        <v>4</v>
      </c>
      <c r="F89" s="114">
        <f>'[6]9.30.19 Summary'!F16</f>
        <v>0</v>
      </c>
      <c r="G89" s="115">
        <v>4</v>
      </c>
      <c r="H89" s="113">
        <f>'[6]9.30.19 Summary'!H16</f>
        <v>4</v>
      </c>
      <c r="I89" s="114">
        <f>'[6]9.30.19 Summary'!I16</f>
        <v>0</v>
      </c>
      <c r="J89" s="115">
        <f t="shared" si="18"/>
        <v>4</v>
      </c>
      <c r="L89" s="108" t="s">
        <v>57</v>
      </c>
    </row>
    <row r="90" spans="1:16" x14ac:dyDescent="0.25">
      <c r="A90" s="112" t="s">
        <v>69</v>
      </c>
      <c r="B90" s="113">
        <f>'[6]9.30.19 Summary'!B17</f>
        <v>7</v>
      </c>
      <c r="C90" s="114">
        <f>'[6]9.30.19 Summary'!C17</f>
        <v>0</v>
      </c>
      <c r="D90" s="115">
        <v>7</v>
      </c>
      <c r="E90" s="113">
        <f>'[6]9.30.19 Summary'!E17</f>
        <v>62</v>
      </c>
      <c r="F90" s="114">
        <f>'[6]9.30.19 Summary'!F17</f>
        <v>0</v>
      </c>
      <c r="G90" s="115">
        <v>62</v>
      </c>
      <c r="H90" s="113">
        <f>'[6]9.30.19 Summary'!H17</f>
        <v>69</v>
      </c>
      <c r="I90" s="114">
        <f>'[6]9.30.19 Summary'!I17</f>
        <v>0</v>
      </c>
      <c r="J90" s="115">
        <f t="shared" si="18"/>
        <v>69</v>
      </c>
      <c r="M90" s="109">
        <f>+J90</f>
        <v>69</v>
      </c>
    </row>
    <row r="91" spans="1:16" x14ac:dyDescent="0.25">
      <c r="A91" s="112" t="s">
        <v>70</v>
      </c>
      <c r="B91" s="113">
        <f>'[6]9.30.19 Summary'!B18</f>
        <v>38</v>
      </c>
      <c r="C91" s="114">
        <f>'[6]9.30.19 Summary'!C18</f>
        <v>0</v>
      </c>
      <c r="D91" s="115">
        <v>38</v>
      </c>
      <c r="E91" s="113">
        <f>'[6]9.30.19 Summary'!E18</f>
        <v>133</v>
      </c>
      <c r="F91" s="114">
        <f>'[6]9.30.19 Summary'!F18</f>
        <v>0</v>
      </c>
      <c r="G91" s="115">
        <v>133</v>
      </c>
      <c r="H91" s="113">
        <f>'[6]9.30.19 Summary'!H18</f>
        <v>171</v>
      </c>
      <c r="I91" s="114">
        <f>'[6]9.30.19 Summary'!I18</f>
        <v>0</v>
      </c>
      <c r="J91" s="115">
        <f t="shared" si="18"/>
        <v>171</v>
      </c>
      <c r="M91" s="116">
        <v>53</v>
      </c>
    </row>
    <row r="92" spans="1:16" x14ac:dyDescent="0.25">
      <c r="A92" s="112" t="s">
        <v>71</v>
      </c>
      <c r="B92" s="113">
        <f>'[6]9.30.19 Summary'!B19</f>
        <v>2</v>
      </c>
      <c r="C92" s="114">
        <f>'[6]9.30.19 Summary'!C19</f>
        <v>0</v>
      </c>
      <c r="D92" s="115">
        <v>2</v>
      </c>
      <c r="E92" s="113">
        <f>'[6]9.30.19 Summary'!E19</f>
        <v>40</v>
      </c>
      <c r="F92" s="114">
        <f>'[6]9.30.19 Summary'!F19</f>
        <v>0</v>
      </c>
      <c r="G92" s="115">
        <v>40</v>
      </c>
      <c r="H92" s="113">
        <f>'[6]9.30.19 Summary'!H19</f>
        <v>42</v>
      </c>
      <c r="I92" s="114">
        <f>'[6]9.30.19 Summary'!I19</f>
        <v>0</v>
      </c>
      <c r="J92" s="115">
        <f t="shared" si="18"/>
        <v>42</v>
      </c>
      <c r="M92" s="109">
        <f>+J92</f>
        <v>42</v>
      </c>
    </row>
    <row r="93" spans="1:16" x14ac:dyDescent="0.25">
      <c r="A93" s="112" t="s">
        <v>72</v>
      </c>
      <c r="B93" s="113">
        <f>'[6]9.30.19 Summary'!B20</f>
        <v>2</v>
      </c>
      <c r="C93" s="114">
        <f>'[6]9.30.19 Summary'!C20</f>
        <v>0</v>
      </c>
      <c r="D93" s="115">
        <v>2</v>
      </c>
      <c r="E93" s="113">
        <f>'[6]9.30.19 Summary'!E20</f>
        <v>7</v>
      </c>
      <c r="F93" s="114">
        <f>'[6]9.30.19 Summary'!F20</f>
        <v>0</v>
      </c>
      <c r="G93" s="115">
        <v>7</v>
      </c>
      <c r="H93" s="113">
        <f>'[6]9.30.19 Summary'!H20</f>
        <v>9</v>
      </c>
      <c r="I93" s="114">
        <f>'[6]9.30.19 Summary'!I20</f>
        <v>0</v>
      </c>
      <c r="J93" s="115">
        <f t="shared" si="18"/>
        <v>9</v>
      </c>
      <c r="M93" s="109">
        <f>J93-N93</f>
        <v>7</v>
      </c>
      <c r="N93" s="109">
        <v>2</v>
      </c>
      <c r="O93" s="117"/>
      <c r="P93" s="117"/>
    </row>
    <row r="94" spans="1:16" x14ac:dyDescent="0.25">
      <c r="A94" s="112" t="s">
        <v>73</v>
      </c>
      <c r="B94" s="113">
        <f>'[6]9.30.19 Summary'!B21</f>
        <v>4</v>
      </c>
      <c r="C94" s="114">
        <f>'[6]9.30.19 Summary'!C21</f>
        <v>0</v>
      </c>
      <c r="D94" s="115">
        <v>4</v>
      </c>
      <c r="E94" s="113">
        <f>'[6]9.30.19 Summary'!E21</f>
        <v>31</v>
      </c>
      <c r="F94" s="114">
        <f>'[6]9.30.19 Summary'!F21</f>
        <v>0</v>
      </c>
      <c r="G94" s="115">
        <v>31</v>
      </c>
      <c r="H94" s="113">
        <f>'[6]9.30.19 Summary'!H21</f>
        <v>35</v>
      </c>
      <c r="I94" s="114">
        <f>'[6]9.30.19 Summary'!I21</f>
        <v>0</v>
      </c>
      <c r="J94" s="115">
        <f t="shared" si="18"/>
        <v>35</v>
      </c>
      <c r="N94" s="109">
        <f>+J94</f>
        <v>35</v>
      </c>
    </row>
    <row r="95" spans="1:16" ht="15.75" thickBot="1" x14ac:dyDescent="0.3">
      <c r="A95" s="112"/>
      <c r="B95" s="118"/>
      <c r="C95" s="119"/>
      <c r="D95" s="120"/>
      <c r="E95" s="118"/>
      <c r="F95" s="119"/>
      <c r="G95" s="120"/>
      <c r="H95" s="118"/>
      <c r="I95" s="119"/>
      <c r="J95" s="120"/>
      <c r="M95" s="121"/>
      <c r="N95" s="121"/>
    </row>
    <row r="96" spans="1:16" ht="15.75" thickBot="1" x14ac:dyDescent="0.3">
      <c r="A96" s="94" t="s">
        <v>49</v>
      </c>
      <c r="B96" s="122">
        <f>SUM(B77:B94)</f>
        <v>528</v>
      </c>
      <c r="C96" s="123">
        <f>SUM(C77:C94)</f>
        <v>7</v>
      </c>
      <c r="D96" s="124">
        <f>SUM(D77:D95)</f>
        <v>534.99999999999807</v>
      </c>
      <c r="E96" s="122">
        <f>SUM(E77:E94)</f>
        <v>612</v>
      </c>
      <c r="F96" s="123">
        <f>SUM(F77:F94)</f>
        <v>6</v>
      </c>
      <c r="G96" s="124">
        <f>SUM(G77:G95)</f>
        <v>617.99999999999909</v>
      </c>
      <c r="H96" s="122">
        <f>SUM(H77:H94)</f>
        <v>1140</v>
      </c>
      <c r="I96" s="123">
        <f>SUM(I77:I94)</f>
        <v>13</v>
      </c>
      <c r="J96" s="124">
        <f>SUM(J77:J95)</f>
        <v>1153</v>
      </c>
      <c r="M96" s="109">
        <f>SUM(M77:M95)</f>
        <v>359</v>
      </c>
      <c r="N96" s="109">
        <f>SUM(N77:N95)</f>
        <v>37</v>
      </c>
    </row>
    <row r="97" spans="1:15" x14ac:dyDescent="0.25">
      <c r="A97" s="95"/>
      <c r="B97" s="125"/>
      <c r="C97" s="125"/>
      <c r="D97" s="125"/>
      <c r="E97" s="125"/>
      <c r="F97" s="125"/>
      <c r="G97" s="125"/>
      <c r="H97" s="125"/>
      <c r="I97" s="125"/>
      <c r="J97" s="125"/>
    </row>
    <row r="98" spans="1:15" x14ac:dyDescent="0.25">
      <c r="M98" s="126">
        <f>+M96/(M96+N96)</f>
        <v>0.90656565656565657</v>
      </c>
      <c r="N98" s="126">
        <f>+N96/(M96+N96)</f>
        <v>9.3434343434343439E-2</v>
      </c>
    </row>
    <row r="99" spans="1:15" ht="15.75" thickBot="1" x14ac:dyDescent="0.3">
      <c r="M99" s="126"/>
      <c r="N99" s="126"/>
    </row>
    <row r="100" spans="1:15" ht="15.75" thickBot="1" x14ac:dyDescent="0.3">
      <c r="A100" s="93">
        <v>43465</v>
      </c>
      <c r="B100" s="161" t="s">
        <v>47</v>
      </c>
      <c r="C100" s="162"/>
      <c r="D100" s="163"/>
      <c r="E100" s="161" t="s">
        <v>48</v>
      </c>
      <c r="F100" s="162"/>
      <c r="G100" s="163"/>
      <c r="H100" s="161" t="s">
        <v>49</v>
      </c>
      <c r="I100" s="162"/>
      <c r="J100" s="163"/>
      <c r="M100" s="47" t="s">
        <v>50</v>
      </c>
      <c r="N100" s="47" t="s">
        <v>51</v>
      </c>
      <c r="O100" s="108" t="s">
        <v>151</v>
      </c>
    </row>
    <row r="101" spans="1:15" x14ac:dyDescent="0.25">
      <c r="A101" s="111" t="s">
        <v>52</v>
      </c>
      <c r="B101" s="48" t="s">
        <v>53</v>
      </c>
      <c r="C101" s="49" t="s">
        <v>54</v>
      </c>
      <c r="D101" s="50" t="s">
        <v>49</v>
      </c>
      <c r="E101" s="48" t="s">
        <v>53</v>
      </c>
      <c r="F101" s="49" t="s">
        <v>54</v>
      </c>
      <c r="G101" s="50" t="s">
        <v>49</v>
      </c>
      <c r="H101" s="48" t="s">
        <v>53</v>
      </c>
      <c r="I101" s="49" t="s">
        <v>54</v>
      </c>
      <c r="J101" s="50" t="s">
        <v>49</v>
      </c>
    </row>
    <row r="102" spans="1:15" x14ac:dyDescent="0.25">
      <c r="A102" s="112" t="s">
        <v>55</v>
      </c>
      <c r="B102" s="113">
        <f>'[6]12.31.18 Summary'!B4</f>
        <v>3</v>
      </c>
      <c r="C102" s="114">
        <f>'[6]12.31.18 Summary'!C4</f>
        <v>0</v>
      </c>
      <c r="D102" s="115">
        <f>B102+C102</f>
        <v>3</v>
      </c>
      <c r="E102" s="113">
        <f>'[6]12.31.18 Summary'!E4</f>
        <v>26</v>
      </c>
      <c r="F102" s="114">
        <f>'[6]12.31.18 Summary'!F4</f>
        <v>0</v>
      </c>
      <c r="G102" s="115">
        <f>E102+F102</f>
        <v>26</v>
      </c>
      <c r="H102" s="113">
        <f>'[6]12.31.18 Summary'!H4</f>
        <v>29</v>
      </c>
      <c r="I102" s="114">
        <f>'[6]12.31.18 Summary'!I4</f>
        <v>0</v>
      </c>
      <c r="J102" s="115">
        <f>H102+I102</f>
        <v>29</v>
      </c>
      <c r="M102" s="109">
        <f>+J102</f>
        <v>29</v>
      </c>
    </row>
    <row r="103" spans="1:15" x14ac:dyDescent="0.25">
      <c r="A103" s="112" t="s">
        <v>56</v>
      </c>
      <c r="B103" s="113">
        <f>'[6]12.31.18 Summary'!B5</f>
        <v>3</v>
      </c>
      <c r="C103" s="114">
        <f>'[6]12.31.18 Summary'!C5</f>
        <v>5</v>
      </c>
      <c r="D103" s="115">
        <f t="shared" ref="D103:D119" si="19">B103+C103</f>
        <v>8</v>
      </c>
      <c r="E103" s="113">
        <f>'[6]12.31.18 Summary'!E5</f>
        <v>0</v>
      </c>
      <c r="F103" s="114">
        <f>'[6]12.31.18 Summary'!F5</f>
        <v>4</v>
      </c>
      <c r="G103" s="115">
        <f t="shared" ref="G103:G119" si="20">E103+F103</f>
        <v>4</v>
      </c>
      <c r="H103" s="113">
        <f>'[6]12.31.18 Summary'!H5</f>
        <v>3</v>
      </c>
      <c r="I103" s="114">
        <f>'[6]12.31.18 Summary'!I5</f>
        <v>9</v>
      </c>
      <c r="J103" s="115">
        <f t="shared" ref="J103:J119" si="21">H103+I103</f>
        <v>12</v>
      </c>
      <c r="L103" s="108" t="s">
        <v>57</v>
      </c>
    </row>
    <row r="104" spans="1:15" x14ac:dyDescent="0.25">
      <c r="A104" s="112" t="s">
        <v>58</v>
      </c>
      <c r="B104" s="113">
        <f>'[6]12.31.18 Summary'!B6</f>
        <v>2</v>
      </c>
      <c r="C104" s="114">
        <f>'[6]12.31.18 Summary'!C6</f>
        <v>0</v>
      </c>
      <c r="D104" s="115">
        <f t="shared" si="19"/>
        <v>2</v>
      </c>
      <c r="E104" s="113">
        <f>'[6]12.31.18 Summary'!E6</f>
        <v>7</v>
      </c>
      <c r="F104" s="114">
        <f>'[6]12.31.18 Summary'!F6</f>
        <v>0</v>
      </c>
      <c r="G104" s="115">
        <f t="shared" si="20"/>
        <v>7</v>
      </c>
      <c r="H104" s="113">
        <f>'[6]12.31.18 Summary'!H6</f>
        <v>9</v>
      </c>
      <c r="I104" s="114">
        <f>'[6]12.31.18 Summary'!I6</f>
        <v>0</v>
      </c>
      <c r="J104" s="115">
        <f t="shared" si="21"/>
        <v>9</v>
      </c>
      <c r="M104" s="109">
        <f>+J104</f>
        <v>9</v>
      </c>
    </row>
    <row r="105" spans="1:15" x14ac:dyDescent="0.25">
      <c r="A105" s="112" t="s">
        <v>59</v>
      </c>
      <c r="B105" s="113">
        <f>'[6]12.31.18 Summary'!B7</f>
        <v>2</v>
      </c>
      <c r="C105" s="114">
        <f>'[6]12.31.18 Summary'!C7</f>
        <v>0</v>
      </c>
      <c r="D105" s="115">
        <f t="shared" si="19"/>
        <v>2</v>
      </c>
      <c r="E105" s="113">
        <f>'[6]12.31.18 Summary'!E7</f>
        <v>5</v>
      </c>
      <c r="F105" s="114">
        <f>'[6]12.31.18 Summary'!F7</f>
        <v>0</v>
      </c>
      <c r="G105" s="115">
        <f t="shared" si="20"/>
        <v>5</v>
      </c>
      <c r="H105" s="113">
        <f>'[6]12.31.18 Summary'!H7</f>
        <v>7</v>
      </c>
      <c r="I105" s="114">
        <f>'[6]12.31.18 Summary'!I7</f>
        <v>0</v>
      </c>
      <c r="J105" s="115">
        <f t="shared" si="21"/>
        <v>7</v>
      </c>
      <c r="M105" s="109">
        <f>+J105</f>
        <v>7</v>
      </c>
    </row>
    <row r="106" spans="1:15" x14ac:dyDescent="0.25">
      <c r="A106" s="112" t="s">
        <v>60</v>
      </c>
      <c r="B106" s="113">
        <f>'[6]12.31.18 Summary'!B8</f>
        <v>5</v>
      </c>
      <c r="C106" s="114">
        <f>'[6]12.31.18 Summary'!C8</f>
        <v>0</v>
      </c>
      <c r="D106" s="115">
        <f t="shared" si="19"/>
        <v>5</v>
      </c>
      <c r="E106" s="113">
        <f>'[6]12.31.18 Summary'!E8</f>
        <v>31</v>
      </c>
      <c r="F106" s="114">
        <f>'[6]12.31.18 Summary'!F8</f>
        <v>0</v>
      </c>
      <c r="G106" s="115">
        <f t="shared" si="20"/>
        <v>31</v>
      </c>
      <c r="H106" s="113">
        <f>'[6]12.31.18 Summary'!H8</f>
        <v>36</v>
      </c>
      <c r="I106" s="114">
        <f>'[6]12.31.18 Summary'!I8</f>
        <v>0</v>
      </c>
      <c r="J106" s="115">
        <f t="shared" si="21"/>
        <v>36</v>
      </c>
      <c r="M106" s="109">
        <f>+J106</f>
        <v>36</v>
      </c>
    </row>
    <row r="107" spans="1:15" x14ac:dyDescent="0.25">
      <c r="A107" s="112" t="s">
        <v>61</v>
      </c>
      <c r="B107" s="113">
        <f>'[6]12.31.18 Summary'!B9</f>
        <v>2</v>
      </c>
      <c r="C107" s="114">
        <f>'[6]12.31.18 Summary'!C9</f>
        <v>0</v>
      </c>
      <c r="D107" s="115">
        <f t="shared" si="19"/>
        <v>2</v>
      </c>
      <c r="E107" s="113">
        <f>'[6]12.31.18 Summary'!E9</f>
        <v>16</v>
      </c>
      <c r="F107" s="114">
        <f>'[6]12.31.18 Summary'!F9</f>
        <v>0</v>
      </c>
      <c r="G107" s="115">
        <f t="shared" si="20"/>
        <v>16</v>
      </c>
      <c r="H107" s="113">
        <f>'[6]12.31.18 Summary'!H9</f>
        <v>18</v>
      </c>
      <c r="I107" s="114">
        <f>'[6]12.31.18 Summary'!I9</f>
        <v>0</v>
      </c>
      <c r="J107" s="115">
        <f t="shared" si="21"/>
        <v>18</v>
      </c>
      <c r="M107" s="109">
        <f>+J107</f>
        <v>18</v>
      </c>
    </row>
    <row r="108" spans="1:15" x14ac:dyDescent="0.25">
      <c r="A108" s="112" t="s">
        <v>62</v>
      </c>
      <c r="B108" s="113">
        <f>'[6]12.31.18 Summary'!B10</f>
        <v>2</v>
      </c>
      <c r="C108" s="114">
        <f>'[6]12.31.18 Summary'!C10</f>
        <v>0</v>
      </c>
      <c r="D108" s="115">
        <f t="shared" si="19"/>
        <v>2</v>
      </c>
      <c r="E108" s="113">
        <f>'[6]12.31.18 Summary'!E10</f>
        <v>7</v>
      </c>
      <c r="F108" s="114">
        <f>'[6]12.31.18 Summary'!F10</f>
        <v>0</v>
      </c>
      <c r="G108" s="115">
        <f t="shared" si="20"/>
        <v>7</v>
      </c>
      <c r="H108" s="113">
        <f>'[6]12.31.18 Summary'!H10</f>
        <v>9</v>
      </c>
      <c r="I108" s="114">
        <f>'[6]12.31.18 Summary'!I10</f>
        <v>0</v>
      </c>
      <c r="J108" s="115">
        <f t="shared" si="21"/>
        <v>9</v>
      </c>
      <c r="M108" s="109">
        <f>+J108</f>
        <v>9</v>
      </c>
    </row>
    <row r="109" spans="1:15" x14ac:dyDescent="0.25">
      <c r="A109" s="112" t="s">
        <v>63</v>
      </c>
      <c r="B109" s="113">
        <f>'[6]12.31.18 Summary'!B11</f>
        <v>1</v>
      </c>
      <c r="C109" s="114">
        <f>'[6]12.31.18 Summary'!C11</f>
        <v>0</v>
      </c>
      <c r="D109" s="115">
        <f t="shared" si="19"/>
        <v>1</v>
      </c>
      <c r="E109" s="113">
        <f>'[6]12.31.18 Summary'!E11</f>
        <v>13</v>
      </c>
      <c r="F109" s="114">
        <f>'[6]12.31.18 Summary'!F11</f>
        <v>0</v>
      </c>
      <c r="G109" s="115">
        <f t="shared" si="20"/>
        <v>13</v>
      </c>
      <c r="H109" s="113">
        <f>'[6]12.31.18 Summary'!H11</f>
        <v>14</v>
      </c>
      <c r="I109" s="114">
        <f>'[6]12.31.18 Summary'!I11</f>
        <v>0</v>
      </c>
      <c r="J109" s="115">
        <f t="shared" si="21"/>
        <v>14</v>
      </c>
      <c r="L109" s="108" t="s">
        <v>57</v>
      </c>
    </row>
    <row r="110" spans="1:15" x14ac:dyDescent="0.25">
      <c r="A110" s="112" t="s">
        <v>64</v>
      </c>
      <c r="B110" s="113">
        <f>'[6]12.31.18 Summary'!B12</f>
        <v>3</v>
      </c>
      <c r="C110" s="114">
        <f>'[6]12.31.18 Summary'!C12</f>
        <v>0</v>
      </c>
      <c r="D110" s="115">
        <f t="shared" si="19"/>
        <v>3</v>
      </c>
      <c r="E110" s="113">
        <f>'[6]12.31.18 Summary'!E12</f>
        <v>43</v>
      </c>
      <c r="F110" s="114">
        <f>'[6]12.31.18 Summary'!F12</f>
        <v>0</v>
      </c>
      <c r="G110" s="115">
        <f t="shared" si="20"/>
        <v>43</v>
      </c>
      <c r="H110" s="113">
        <f>'[6]12.31.18 Summary'!H12</f>
        <v>46</v>
      </c>
      <c r="I110" s="114">
        <f>'[6]12.31.18 Summary'!I12</f>
        <v>0</v>
      </c>
      <c r="J110" s="115">
        <f t="shared" si="21"/>
        <v>46</v>
      </c>
      <c r="M110" s="109">
        <f>+J110</f>
        <v>46</v>
      </c>
    </row>
    <row r="111" spans="1:15" x14ac:dyDescent="0.25">
      <c r="A111" s="112" t="s">
        <v>65</v>
      </c>
      <c r="B111" s="113">
        <f>'[6]12.31.18 Summary'!B13</f>
        <v>1</v>
      </c>
      <c r="C111" s="114">
        <f>'[6]12.31.18 Summary'!C13</f>
        <v>0</v>
      </c>
      <c r="D111" s="115">
        <f t="shared" si="19"/>
        <v>1</v>
      </c>
      <c r="E111" s="113">
        <f>'[6]12.31.18 Summary'!E13</f>
        <v>7</v>
      </c>
      <c r="F111" s="114">
        <f>'[6]12.31.18 Summary'!F13</f>
        <v>1</v>
      </c>
      <c r="G111" s="115">
        <f t="shared" si="20"/>
        <v>8</v>
      </c>
      <c r="H111" s="113">
        <f>'[6]12.31.18 Summary'!H13</f>
        <v>8</v>
      </c>
      <c r="I111" s="114">
        <f>'[6]12.31.18 Summary'!I13</f>
        <v>1</v>
      </c>
      <c r="J111" s="115">
        <f t="shared" si="21"/>
        <v>9</v>
      </c>
      <c r="L111" s="108" t="s">
        <v>57</v>
      </c>
    </row>
    <row r="112" spans="1:15" x14ac:dyDescent="0.25">
      <c r="A112" s="112" t="s">
        <v>66</v>
      </c>
      <c r="B112" s="113">
        <f>'[6]12.31.18 Summary'!B14</f>
        <v>443</v>
      </c>
      <c r="C112" s="114">
        <f>'[6]12.31.18 Summary'!C14</f>
        <v>3</v>
      </c>
      <c r="D112" s="115">
        <f t="shared" si="19"/>
        <v>446</v>
      </c>
      <c r="E112" s="113">
        <f>'[6]12.31.18 Summary'!E14</f>
        <v>154</v>
      </c>
      <c r="F112" s="114">
        <f>'[6]12.31.18 Summary'!F14</f>
        <v>2</v>
      </c>
      <c r="G112" s="115">
        <f t="shared" si="20"/>
        <v>156</v>
      </c>
      <c r="H112" s="113">
        <f>'[6]12.31.18 Summary'!H14</f>
        <v>597</v>
      </c>
      <c r="I112" s="114">
        <f>'[6]12.31.18 Summary'!I14</f>
        <v>5</v>
      </c>
      <c r="J112" s="115">
        <f t="shared" si="21"/>
        <v>602</v>
      </c>
      <c r="L112" s="108" t="s">
        <v>57</v>
      </c>
    </row>
    <row r="113" spans="1:15" x14ac:dyDescent="0.25">
      <c r="A113" s="112" t="s">
        <v>67</v>
      </c>
      <c r="B113" s="113">
        <f>'[6]12.31.18 Summary'!B15</f>
        <v>3</v>
      </c>
      <c r="C113" s="114">
        <f>'[6]12.31.18 Summary'!C15</f>
        <v>0</v>
      </c>
      <c r="D113" s="115">
        <f t="shared" si="19"/>
        <v>3</v>
      </c>
      <c r="E113" s="113">
        <f>'[6]12.31.18 Summary'!E15</f>
        <v>37</v>
      </c>
      <c r="F113" s="114">
        <f>'[6]12.31.18 Summary'!F15</f>
        <v>0</v>
      </c>
      <c r="G113" s="115">
        <f t="shared" si="20"/>
        <v>37</v>
      </c>
      <c r="H113" s="113">
        <f>'[6]12.31.18 Summary'!H15</f>
        <v>40</v>
      </c>
      <c r="I113" s="114">
        <f>'[6]12.31.18 Summary'!I15</f>
        <v>0</v>
      </c>
      <c r="J113" s="115">
        <f t="shared" si="21"/>
        <v>40</v>
      </c>
      <c r="M113" s="109">
        <f>+J113</f>
        <v>40</v>
      </c>
    </row>
    <row r="114" spans="1:15" x14ac:dyDescent="0.25">
      <c r="A114" s="112" t="s">
        <v>68</v>
      </c>
      <c r="B114" s="113">
        <f>'[6]12.31.18 Summary'!B16</f>
        <v>1</v>
      </c>
      <c r="C114" s="114">
        <f>'[6]12.31.18 Summary'!C16</f>
        <v>0</v>
      </c>
      <c r="D114" s="115">
        <f t="shared" si="19"/>
        <v>1</v>
      </c>
      <c r="E114" s="113">
        <f>'[6]12.31.18 Summary'!E16</f>
        <v>3</v>
      </c>
      <c r="F114" s="114">
        <f>'[6]12.31.18 Summary'!F16</f>
        <v>0</v>
      </c>
      <c r="G114" s="115">
        <f t="shared" si="20"/>
        <v>3</v>
      </c>
      <c r="H114" s="113">
        <f>'[6]12.31.18 Summary'!H16</f>
        <v>4</v>
      </c>
      <c r="I114" s="114">
        <f>'[6]12.31.18 Summary'!I16</f>
        <v>0</v>
      </c>
      <c r="J114" s="115">
        <f t="shared" si="21"/>
        <v>4</v>
      </c>
      <c r="L114" s="108" t="s">
        <v>57</v>
      </c>
    </row>
    <row r="115" spans="1:15" x14ac:dyDescent="0.25">
      <c r="A115" s="112" t="s">
        <v>69</v>
      </c>
      <c r="B115" s="113">
        <f>'[6]12.31.18 Summary'!B17</f>
        <v>8</v>
      </c>
      <c r="C115" s="114">
        <f>'[6]12.31.18 Summary'!C17</f>
        <v>0</v>
      </c>
      <c r="D115" s="115">
        <f t="shared" si="19"/>
        <v>8</v>
      </c>
      <c r="E115" s="113">
        <f>'[6]12.31.18 Summary'!E17</f>
        <v>64</v>
      </c>
      <c r="F115" s="114">
        <f>'[6]12.31.18 Summary'!F17</f>
        <v>0</v>
      </c>
      <c r="G115" s="115">
        <f t="shared" si="20"/>
        <v>64</v>
      </c>
      <c r="H115" s="113">
        <f>'[6]12.31.18 Summary'!H17</f>
        <v>72</v>
      </c>
      <c r="I115" s="114">
        <f>'[6]12.31.18 Summary'!I17</f>
        <v>0</v>
      </c>
      <c r="J115" s="115">
        <f t="shared" si="21"/>
        <v>72</v>
      </c>
      <c r="M115" s="109">
        <f>+J115</f>
        <v>72</v>
      </c>
    </row>
    <row r="116" spans="1:15" x14ac:dyDescent="0.25">
      <c r="A116" s="112" t="s">
        <v>70</v>
      </c>
      <c r="B116" s="113">
        <f>'[6]12.31.18 Summary'!B18</f>
        <v>37</v>
      </c>
      <c r="C116" s="114">
        <f>'[6]12.31.18 Summary'!C18</f>
        <v>0</v>
      </c>
      <c r="D116" s="115">
        <f t="shared" si="19"/>
        <v>37</v>
      </c>
      <c r="E116" s="113">
        <f>'[6]12.31.18 Summary'!E18</f>
        <v>130</v>
      </c>
      <c r="F116" s="114">
        <f>'[6]12.31.18 Summary'!F18</f>
        <v>0</v>
      </c>
      <c r="G116" s="115">
        <f t="shared" si="20"/>
        <v>130</v>
      </c>
      <c r="H116" s="113">
        <f>'[6]12.31.18 Summary'!H18</f>
        <v>167</v>
      </c>
      <c r="I116" s="114">
        <f>'[6]12.31.18 Summary'!I18</f>
        <v>0</v>
      </c>
      <c r="J116" s="115">
        <f t="shared" si="21"/>
        <v>167</v>
      </c>
      <c r="M116" s="116">
        <v>51</v>
      </c>
    </row>
    <row r="117" spans="1:15" x14ac:dyDescent="0.25">
      <c r="A117" s="112" t="s">
        <v>71</v>
      </c>
      <c r="B117" s="113">
        <f>'[6]12.31.18 Summary'!B19</f>
        <v>2</v>
      </c>
      <c r="C117" s="114">
        <f>'[6]12.31.18 Summary'!C19</f>
        <v>0</v>
      </c>
      <c r="D117" s="115">
        <f t="shared" si="19"/>
        <v>2</v>
      </c>
      <c r="E117" s="113">
        <f>'[6]12.31.18 Summary'!E19</f>
        <v>44</v>
      </c>
      <c r="F117" s="114">
        <f>'[6]12.31.18 Summary'!F19</f>
        <v>0</v>
      </c>
      <c r="G117" s="115">
        <f t="shared" si="20"/>
        <v>44</v>
      </c>
      <c r="H117" s="113">
        <f>'[6]12.31.18 Summary'!H19</f>
        <v>46</v>
      </c>
      <c r="I117" s="114">
        <f>'[6]12.31.18 Summary'!I19</f>
        <v>0</v>
      </c>
      <c r="J117" s="115">
        <f t="shared" si="21"/>
        <v>46</v>
      </c>
      <c r="M117" s="109">
        <f>+J117</f>
        <v>46</v>
      </c>
    </row>
    <row r="118" spans="1:15" x14ac:dyDescent="0.25">
      <c r="A118" s="112" t="s">
        <v>72</v>
      </c>
      <c r="B118" s="113">
        <f>'[6]12.31.18 Summary'!B20</f>
        <v>2</v>
      </c>
      <c r="C118" s="114">
        <f>'[6]12.31.18 Summary'!C20</f>
        <v>0</v>
      </c>
      <c r="D118" s="115">
        <f t="shared" si="19"/>
        <v>2</v>
      </c>
      <c r="E118" s="113">
        <f>'[6]12.31.18 Summary'!E20</f>
        <v>7</v>
      </c>
      <c r="F118" s="114">
        <f>'[6]12.31.18 Summary'!F20</f>
        <v>0</v>
      </c>
      <c r="G118" s="115">
        <f t="shared" si="20"/>
        <v>7</v>
      </c>
      <c r="H118" s="113">
        <f>'[6]12.31.18 Summary'!H20</f>
        <v>9</v>
      </c>
      <c r="I118" s="114">
        <f>'[6]12.31.18 Summary'!I20</f>
        <v>0</v>
      </c>
      <c r="J118" s="115">
        <f t="shared" si="21"/>
        <v>9</v>
      </c>
      <c r="M118" s="109">
        <f>J118-N118</f>
        <v>7</v>
      </c>
      <c r="N118" s="109">
        <v>2</v>
      </c>
    </row>
    <row r="119" spans="1:15" x14ac:dyDescent="0.25">
      <c r="A119" s="112" t="s">
        <v>73</v>
      </c>
      <c r="B119" s="113">
        <f>'[6]12.31.18 Summary'!B21</f>
        <v>4</v>
      </c>
      <c r="C119" s="114">
        <f>'[6]12.31.18 Summary'!C21</f>
        <v>0</v>
      </c>
      <c r="D119" s="115">
        <f t="shared" si="19"/>
        <v>4</v>
      </c>
      <c r="E119" s="113">
        <f>'[6]12.31.18 Summary'!E21</f>
        <v>34</v>
      </c>
      <c r="F119" s="114">
        <f>'[6]12.31.18 Summary'!F21</f>
        <v>0</v>
      </c>
      <c r="G119" s="115">
        <f t="shared" si="20"/>
        <v>34</v>
      </c>
      <c r="H119" s="113">
        <f>'[6]12.31.18 Summary'!H21</f>
        <v>38</v>
      </c>
      <c r="I119" s="114">
        <f>'[6]12.31.18 Summary'!I21</f>
        <v>0</v>
      </c>
      <c r="J119" s="115">
        <f t="shared" si="21"/>
        <v>38</v>
      </c>
      <c r="N119" s="109">
        <f>+J119</f>
        <v>38</v>
      </c>
    </row>
    <row r="120" spans="1:15" ht="15.75" thickBot="1" x14ac:dyDescent="0.3">
      <c r="A120" s="112"/>
      <c r="B120" s="118"/>
      <c r="C120" s="119"/>
      <c r="D120" s="120"/>
      <c r="E120" s="118"/>
      <c r="F120" s="119"/>
      <c r="G120" s="120"/>
      <c r="H120" s="118"/>
      <c r="I120" s="119"/>
      <c r="J120" s="120"/>
      <c r="M120" s="121"/>
      <c r="N120" s="121"/>
    </row>
    <row r="121" spans="1:15" ht="15.75" thickBot="1" x14ac:dyDescent="0.3">
      <c r="A121" s="94" t="s">
        <v>49</v>
      </c>
      <c r="B121" s="122">
        <f>SUM(B102:B119)</f>
        <v>524</v>
      </c>
      <c r="C121" s="123">
        <f>SUM(C102:C119)</f>
        <v>8</v>
      </c>
      <c r="D121" s="124">
        <f>SUM(D102:D120)</f>
        <v>532</v>
      </c>
      <c r="E121" s="122">
        <f>SUM(E102:E119)</f>
        <v>628</v>
      </c>
      <c r="F121" s="123">
        <f>SUM(F102:F119)</f>
        <v>7</v>
      </c>
      <c r="G121" s="124">
        <f>SUM(G102:G120)</f>
        <v>635</v>
      </c>
      <c r="H121" s="122">
        <f>SUM(H102:H119)</f>
        <v>1152</v>
      </c>
      <c r="I121" s="123">
        <f>SUM(I102:I119)</f>
        <v>15</v>
      </c>
      <c r="J121" s="124">
        <f>SUM(J102:J120)</f>
        <v>1167</v>
      </c>
      <c r="M121" s="109">
        <f>SUM(M102:M120)</f>
        <v>370</v>
      </c>
      <c r="N121" s="109">
        <f>SUM(N102:N120)</f>
        <v>40</v>
      </c>
    </row>
    <row r="122" spans="1:15" x14ac:dyDescent="0.25">
      <c r="A122" s="95"/>
      <c r="B122" s="125"/>
      <c r="C122" s="125"/>
      <c r="D122" s="125"/>
      <c r="E122" s="125"/>
      <c r="F122" s="125"/>
      <c r="G122" s="125"/>
      <c r="H122" s="125"/>
      <c r="I122" s="125"/>
      <c r="J122" s="125"/>
      <c r="M122" s="126">
        <f>+M121/(M121+N121)</f>
        <v>0.90243902439024393</v>
      </c>
      <c r="N122" s="126">
        <f>+N121/(M121+N121)</f>
        <v>9.7560975609756101E-2</v>
      </c>
    </row>
    <row r="123" spans="1:15" ht="15.75" thickBot="1" x14ac:dyDescent="0.3">
      <c r="A123" s="95"/>
      <c r="B123" s="125"/>
      <c r="C123" s="125"/>
      <c r="D123" s="125"/>
      <c r="E123" s="125"/>
      <c r="F123" s="125"/>
      <c r="G123" s="125"/>
      <c r="H123" s="125"/>
      <c r="I123" s="125"/>
      <c r="J123" s="125"/>
      <c r="M123" s="126"/>
      <c r="N123" s="126"/>
    </row>
    <row r="124" spans="1:15" ht="15.75" thickBot="1" x14ac:dyDescent="0.3">
      <c r="A124" s="93">
        <v>43281</v>
      </c>
      <c r="B124" s="161" t="s">
        <v>47</v>
      </c>
      <c r="C124" s="162"/>
      <c r="D124" s="163"/>
      <c r="E124" s="161" t="s">
        <v>48</v>
      </c>
      <c r="F124" s="162"/>
      <c r="G124" s="163"/>
      <c r="H124" s="161" t="s">
        <v>49</v>
      </c>
      <c r="I124" s="162"/>
      <c r="J124" s="163"/>
      <c r="M124" s="47" t="s">
        <v>50</v>
      </c>
      <c r="N124" s="47" t="s">
        <v>51</v>
      </c>
      <c r="O124" s="108" t="s">
        <v>151</v>
      </c>
    </row>
    <row r="125" spans="1:15" x14ac:dyDescent="0.25">
      <c r="A125" s="111" t="s">
        <v>52</v>
      </c>
      <c r="B125" s="48" t="s">
        <v>53</v>
      </c>
      <c r="C125" s="49" t="s">
        <v>54</v>
      </c>
      <c r="D125" s="50" t="s">
        <v>49</v>
      </c>
      <c r="E125" s="48" t="s">
        <v>53</v>
      </c>
      <c r="F125" s="49" t="s">
        <v>54</v>
      </c>
      <c r="G125" s="50" t="s">
        <v>49</v>
      </c>
      <c r="H125" s="48" t="s">
        <v>53</v>
      </c>
      <c r="I125" s="49" t="s">
        <v>54</v>
      </c>
      <c r="J125" s="50" t="s">
        <v>49</v>
      </c>
    </row>
    <row r="126" spans="1:15" x14ac:dyDescent="0.25">
      <c r="A126" s="112" t="s">
        <v>55</v>
      </c>
      <c r="B126" s="113">
        <f>'[6]6.30.18 Summary'!B4</f>
        <v>2</v>
      </c>
      <c r="C126" s="114">
        <f>'[6]6.30.18 Summary'!C4</f>
        <v>0</v>
      </c>
      <c r="D126" s="115">
        <v>2</v>
      </c>
      <c r="E126" s="113">
        <f>'[6]6.30.18 Summary'!E4</f>
        <v>28</v>
      </c>
      <c r="F126" s="114">
        <f>'[6]6.30.18 Summary'!F4</f>
        <v>0</v>
      </c>
      <c r="G126" s="115">
        <v>28</v>
      </c>
      <c r="H126" s="113">
        <f>'[6]6.30.18 Summary'!H4</f>
        <v>30</v>
      </c>
      <c r="I126" s="114">
        <f>'[6]6.30.18 Summary'!I4</f>
        <v>0</v>
      </c>
      <c r="J126" s="115">
        <v>30</v>
      </c>
      <c r="M126" s="109">
        <f>+J126</f>
        <v>30</v>
      </c>
    </row>
    <row r="127" spans="1:15" x14ac:dyDescent="0.25">
      <c r="A127" s="112" t="s">
        <v>56</v>
      </c>
      <c r="B127" s="113">
        <f>'[6]6.30.18 Summary'!B5</f>
        <v>3</v>
      </c>
      <c r="C127" s="114">
        <f>'[6]6.30.18 Summary'!C5</f>
        <v>5</v>
      </c>
      <c r="D127" s="115">
        <v>8</v>
      </c>
      <c r="E127" s="113">
        <f>'[6]6.30.18 Summary'!E5</f>
        <v>0</v>
      </c>
      <c r="F127" s="114">
        <f>'[6]6.30.18 Summary'!F5</f>
        <v>4</v>
      </c>
      <c r="G127" s="115">
        <v>4</v>
      </c>
      <c r="H127" s="113">
        <f>'[6]6.30.18 Summary'!H5</f>
        <v>3</v>
      </c>
      <c r="I127" s="114">
        <f>'[6]6.30.18 Summary'!I5</f>
        <v>9</v>
      </c>
      <c r="J127" s="115">
        <v>12</v>
      </c>
      <c r="L127" s="108" t="s">
        <v>57</v>
      </c>
    </row>
    <row r="128" spans="1:15" x14ac:dyDescent="0.25">
      <c r="A128" s="112" t="s">
        <v>58</v>
      </c>
      <c r="B128" s="113">
        <f>'[6]6.30.18 Summary'!B6</f>
        <v>2</v>
      </c>
      <c r="C128" s="114">
        <f>'[6]6.30.18 Summary'!C6</f>
        <v>0</v>
      </c>
      <c r="D128" s="115">
        <v>2</v>
      </c>
      <c r="E128" s="113">
        <f>'[6]6.30.18 Summary'!E6</f>
        <v>7</v>
      </c>
      <c r="F128" s="114">
        <f>'[6]6.30.18 Summary'!F6</f>
        <v>0</v>
      </c>
      <c r="G128" s="115">
        <v>7</v>
      </c>
      <c r="H128" s="113">
        <f>'[6]6.30.18 Summary'!H6</f>
        <v>9</v>
      </c>
      <c r="I128" s="114">
        <f>'[6]6.30.18 Summary'!I6</f>
        <v>0</v>
      </c>
      <c r="J128" s="115">
        <v>9</v>
      </c>
      <c r="M128" s="109">
        <f>+J128</f>
        <v>9</v>
      </c>
    </row>
    <row r="129" spans="1:14" x14ac:dyDescent="0.25">
      <c r="A129" s="112" t="s">
        <v>59</v>
      </c>
      <c r="B129" s="113">
        <f>'[6]6.30.18 Summary'!B7</f>
        <v>2</v>
      </c>
      <c r="C129" s="114">
        <f>'[6]6.30.18 Summary'!C7</f>
        <v>0</v>
      </c>
      <c r="D129" s="115">
        <v>2</v>
      </c>
      <c r="E129" s="113">
        <f>'[6]6.30.18 Summary'!E7</f>
        <v>5</v>
      </c>
      <c r="F129" s="114">
        <f>'[6]6.30.18 Summary'!F7</f>
        <v>0</v>
      </c>
      <c r="G129" s="115">
        <v>5</v>
      </c>
      <c r="H129" s="113">
        <f>'[6]6.30.18 Summary'!H7</f>
        <v>7</v>
      </c>
      <c r="I129" s="114">
        <f>'[6]6.30.18 Summary'!I7</f>
        <v>0</v>
      </c>
      <c r="J129" s="115">
        <v>7</v>
      </c>
      <c r="M129" s="109">
        <f>+J129</f>
        <v>7</v>
      </c>
    </row>
    <row r="130" spans="1:14" x14ac:dyDescent="0.25">
      <c r="A130" s="112" t="s">
        <v>60</v>
      </c>
      <c r="B130" s="113">
        <f>'[6]6.30.18 Summary'!B8</f>
        <v>5</v>
      </c>
      <c r="C130" s="114">
        <f>'[6]6.30.18 Summary'!C8</f>
        <v>0</v>
      </c>
      <c r="D130" s="115">
        <v>5</v>
      </c>
      <c r="E130" s="113">
        <f>'[6]6.30.18 Summary'!E8</f>
        <v>28</v>
      </c>
      <c r="F130" s="114">
        <f>'[6]6.30.18 Summary'!F8</f>
        <v>0</v>
      </c>
      <c r="G130" s="115">
        <v>28</v>
      </c>
      <c r="H130" s="113">
        <f>'[6]6.30.18 Summary'!H8</f>
        <v>33</v>
      </c>
      <c r="I130" s="114">
        <f>'[6]6.30.18 Summary'!I8</f>
        <v>0</v>
      </c>
      <c r="J130" s="115">
        <v>33</v>
      </c>
      <c r="M130" s="109">
        <f>+J130</f>
        <v>33</v>
      </c>
    </row>
    <row r="131" spans="1:14" x14ac:dyDescent="0.25">
      <c r="A131" s="112" t="s">
        <v>61</v>
      </c>
      <c r="B131" s="113">
        <f>'[6]6.30.18 Summary'!B9</f>
        <v>2</v>
      </c>
      <c r="C131" s="114">
        <f>'[6]6.30.18 Summary'!C9</f>
        <v>0</v>
      </c>
      <c r="D131" s="115">
        <v>2</v>
      </c>
      <c r="E131" s="113">
        <f>'[6]6.30.18 Summary'!E9</f>
        <v>17</v>
      </c>
      <c r="F131" s="114">
        <f>'[6]6.30.18 Summary'!F9</f>
        <v>0</v>
      </c>
      <c r="G131" s="115">
        <v>17</v>
      </c>
      <c r="H131" s="113">
        <f>'[6]6.30.18 Summary'!H9</f>
        <v>19</v>
      </c>
      <c r="I131" s="114">
        <f>'[6]6.30.18 Summary'!I9</f>
        <v>0</v>
      </c>
      <c r="J131" s="115">
        <v>19</v>
      </c>
      <c r="M131" s="109">
        <f>+J131</f>
        <v>19</v>
      </c>
    </row>
    <row r="132" spans="1:14" x14ac:dyDescent="0.25">
      <c r="A132" s="112" t="s">
        <v>62</v>
      </c>
      <c r="B132" s="113">
        <f>'[6]6.30.18 Summary'!B10</f>
        <v>2</v>
      </c>
      <c r="C132" s="114">
        <f>'[6]6.30.18 Summary'!C10</f>
        <v>0</v>
      </c>
      <c r="D132" s="115">
        <v>2</v>
      </c>
      <c r="E132" s="113">
        <f>'[6]6.30.18 Summary'!E10</f>
        <v>7</v>
      </c>
      <c r="F132" s="114">
        <f>'[6]6.30.18 Summary'!F10</f>
        <v>0</v>
      </c>
      <c r="G132" s="115">
        <v>7</v>
      </c>
      <c r="H132" s="113">
        <f>'[6]6.30.18 Summary'!H10</f>
        <v>9</v>
      </c>
      <c r="I132" s="114">
        <f>'[6]6.30.18 Summary'!I10</f>
        <v>0</v>
      </c>
      <c r="J132" s="115">
        <v>9</v>
      </c>
      <c r="M132" s="109">
        <f>+J132</f>
        <v>9</v>
      </c>
    </row>
    <row r="133" spans="1:14" x14ac:dyDescent="0.25">
      <c r="A133" s="112" t="s">
        <v>63</v>
      </c>
      <c r="B133" s="113">
        <f>'[6]6.30.18 Summary'!B11</f>
        <v>1</v>
      </c>
      <c r="C133" s="114">
        <f>'[6]6.30.18 Summary'!C11</f>
        <v>0</v>
      </c>
      <c r="D133" s="115">
        <v>1</v>
      </c>
      <c r="E133" s="113">
        <f>'[6]6.30.18 Summary'!E11</f>
        <v>11</v>
      </c>
      <c r="F133" s="114">
        <f>'[6]6.30.18 Summary'!F11</f>
        <v>0</v>
      </c>
      <c r="G133" s="115">
        <v>11</v>
      </c>
      <c r="H133" s="113">
        <f>'[6]6.30.18 Summary'!H11</f>
        <v>12</v>
      </c>
      <c r="I133" s="114">
        <f>'[6]6.30.18 Summary'!I11</f>
        <v>0</v>
      </c>
      <c r="J133" s="115">
        <v>12</v>
      </c>
      <c r="L133" s="108" t="s">
        <v>57</v>
      </c>
    </row>
    <row r="134" spans="1:14" x14ac:dyDescent="0.25">
      <c r="A134" s="112" t="s">
        <v>64</v>
      </c>
      <c r="B134" s="113">
        <f>'[6]6.30.18 Summary'!B12</f>
        <v>3</v>
      </c>
      <c r="C134" s="114">
        <f>'[6]6.30.18 Summary'!C12</f>
        <v>0</v>
      </c>
      <c r="D134" s="115">
        <v>3</v>
      </c>
      <c r="E134" s="113">
        <f>'[6]6.30.18 Summary'!E12</f>
        <v>44</v>
      </c>
      <c r="F134" s="114">
        <f>'[6]6.30.18 Summary'!F12</f>
        <v>0</v>
      </c>
      <c r="G134" s="115">
        <v>44</v>
      </c>
      <c r="H134" s="113">
        <f>'[6]6.30.18 Summary'!H12</f>
        <v>47</v>
      </c>
      <c r="I134" s="114">
        <f>'[6]6.30.18 Summary'!I12</f>
        <v>0</v>
      </c>
      <c r="J134" s="115">
        <v>47</v>
      </c>
      <c r="M134" s="109">
        <f>+J134</f>
        <v>47</v>
      </c>
    </row>
    <row r="135" spans="1:14" x14ac:dyDescent="0.25">
      <c r="A135" s="112" t="s">
        <v>65</v>
      </c>
      <c r="B135" s="113">
        <f>'[6]6.30.18 Summary'!B13</f>
        <v>1</v>
      </c>
      <c r="C135" s="114">
        <f>'[6]6.30.18 Summary'!C13</f>
        <v>0</v>
      </c>
      <c r="D135" s="115">
        <v>1</v>
      </c>
      <c r="E135" s="113">
        <f>'[6]6.30.18 Summary'!E13</f>
        <v>7</v>
      </c>
      <c r="F135" s="114">
        <f>'[6]6.30.18 Summary'!F13</f>
        <v>1</v>
      </c>
      <c r="G135" s="115">
        <v>8</v>
      </c>
      <c r="H135" s="113">
        <f>'[6]6.30.18 Summary'!H13</f>
        <v>8</v>
      </c>
      <c r="I135" s="114">
        <f>'[6]6.30.18 Summary'!I13</f>
        <v>1</v>
      </c>
      <c r="J135" s="115">
        <v>9</v>
      </c>
      <c r="L135" s="108" t="s">
        <v>57</v>
      </c>
    </row>
    <row r="136" spans="1:14" x14ac:dyDescent="0.25">
      <c r="A136" s="112" t="s">
        <v>66</v>
      </c>
      <c r="B136" s="113">
        <f>'[6]6.30.18 Summary'!B14</f>
        <v>435</v>
      </c>
      <c r="C136" s="114">
        <f>'[6]6.30.18 Summary'!C14</f>
        <v>2</v>
      </c>
      <c r="D136" s="115">
        <v>437</v>
      </c>
      <c r="E136" s="113">
        <f>'[6]6.30.18 Summary'!E14</f>
        <v>154</v>
      </c>
      <c r="F136" s="114">
        <f>'[6]6.30.18 Summary'!F14</f>
        <v>2</v>
      </c>
      <c r="G136" s="115">
        <v>156</v>
      </c>
      <c r="H136" s="113">
        <f>'[6]6.30.18 Summary'!H14</f>
        <v>589</v>
      </c>
      <c r="I136" s="114">
        <f>'[6]6.30.18 Summary'!I14</f>
        <v>4</v>
      </c>
      <c r="J136" s="115">
        <v>593</v>
      </c>
      <c r="L136" s="108" t="s">
        <v>57</v>
      </c>
    </row>
    <row r="137" spans="1:14" x14ac:dyDescent="0.25">
      <c r="A137" s="112" t="s">
        <v>67</v>
      </c>
      <c r="B137" s="113">
        <f>'[6]6.30.18 Summary'!B15</f>
        <v>3</v>
      </c>
      <c r="C137" s="114">
        <f>'[6]6.30.18 Summary'!C15</f>
        <v>0</v>
      </c>
      <c r="D137" s="115">
        <v>3</v>
      </c>
      <c r="E137" s="113">
        <f>'[6]6.30.18 Summary'!E15</f>
        <v>37</v>
      </c>
      <c r="F137" s="114">
        <f>'[6]6.30.18 Summary'!F15</f>
        <v>0</v>
      </c>
      <c r="G137" s="115">
        <v>37</v>
      </c>
      <c r="H137" s="113">
        <f>'[6]6.30.18 Summary'!H15</f>
        <v>40</v>
      </c>
      <c r="I137" s="114">
        <f>'[6]6.30.18 Summary'!I15</f>
        <v>0</v>
      </c>
      <c r="J137" s="115">
        <v>40</v>
      </c>
      <c r="M137" s="109">
        <f>+J137</f>
        <v>40</v>
      </c>
    </row>
    <row r="138" spans="1:14" x14ac:dyDescent="0.25">
      <c r="A138" s="112" t="s">
        <v>68</v>
      </c>
      <c r="B138" s="113">
        <f>'[6]6.30.18 Summary'!B16</f>
        <v>1</v>
      </c>
      <c r="C138" s="114">
        <f>'[6]6.30.18 Summary'!C16</f>
        <v>0</v>
      </c>
      <c r="D138" s="115">
        <v>1</v>
      </c>
      <c r="E138" s="113">
        <f>'[6]6.30.18 Summary'!E16</f>
        <v>6</v>
      </c>
      <c r="F138" s="114">
        <f>'[6]6.30.18 Summary'!F16</f>
        <v>0</v>
      </c>
      <c r="G138" s="115">
        <v>6</v>
      </c>
      <c r="H138" s="113">
        <f>'[6]6.30.18 Summary'!H16</f>
        <v>7</v>
      </c>
      <c r="I138" s="114">
        <f>'[6]6.30.18 Summary'!I16</f>
        <v>0</v>
      </c>
      <c r="J138" s="115">
        <v>7</v>
      </c>
      <c r="L138" s="108" t="s">
        <v>57</v>
      </c>
    </row>
    <row r="139" spans="1:14" x14ac:dyDescent="0.25">
      <c r="A139" s="112" t="s">
        <v>69</v>
      </c>
      <c r="B139" s="113">
        <f>'[6]6.30.18 Summary'!B17</f>
        <v>8</v>
      </c>
      <c r="C139" s="114">
        <f>'[6]6.30.18 Summary'!C17</f>
        <v>0</v>
      </c>
      <c r="D139" s="115">
        <v>8</v>
      </c>
      <c r="E139" s="113">
        <f>'[6]6.30.18 Summary'!E17</f>
        <v>66</v>
      </c>
      <c r="F139" s="114">
        <f>'[6]6.30.18 Summary'!F17</f>
        <v>0</v>
      </c>
      <c r="G139" s="115">
        <v>66</v>
      </c>
      <c r="H139" s="113">
        <f>'[6]6.30.18 Summary'!H17</f>
        <v>74</v>
      </c>
      <c r="I139" s="114">
        <f>'[6]6.30.18 Summary'!I17</f>
        <v>0</v>
      </c>
      <c r="J139" s="115">
        <v>74</v>
      </c>
      <c r="M139" s="109">
        <f>+J139</f>
        <v>74</v>
      </c>
    </row>
    <row r="140" spans="1:14" x14ac:dyDescent="0.25">
      <c r="A140" s="112" t="s">
        <v>70</v>
      </c>
      <c r="B140" s="113">
        <f>'[6]6.30.18 Summary'!B18</f>
        <v>36</v>
      </c>
      <c r="C140" s="114">
        <f>'[6]6.30.18 Summary'!C18</f>
        <v>0</v>
      </c>
      <c r="D140" s="115">
        <v>36</v>
      </c>
      <c r="E140" s="113">
        <f>'[6]6.30.18 Summary'!E18</f>
        <v>130</v>
      </c>
      <c r="F140" s="114">
        <f>'[6]6.30.18 Summary'!F18</f>
        <v>0</v>
      </c>
      <c r="G140" s="115">
        <v>130</v>
      </c>
      <c r="H140" s="113">
        <f>'[6]6.30.18 Summary'!H18</f>
        <v>166</v>
      </c>
      <c r="I140" s="114">
        <f>'[6]6.30.18 Summary'!I18</f>
        <v>0</v>
      </c>
      <c r="J140" s="115">
        <v>166</v>
      </c>
      <c r="M140" s="116">
        <v>53</v>
      </c>
    </row>
    <row r="141" spans="1:14" x14ac:dyDescent="0.25">
      <c r="A141" s="112" t="s">
        <v>71</v>
      </c>
      <c r="B141" s="113">
        <f>'[6]6.30.18 Summary'!B19</f>
        <v>2</v>
      </c>
      <c r="C141" s="114">
        <f>'[6]6.30.18 Summary'!C19</f>
        <v>0</v>
      </c>
      <c r="D141" s="115">
        <v>2</v>
      </c>
      <c r="E141" s="113">
        <f>'[6]6.30.18 Summary'!E19</f>
        <v>43</v>
      </c>
      <c r="F141" s="114">
        <f>'[6]6.30.18 Summary'!F19</f>
        <v>0</v>
      </c>
      <c r="G141" s="115">
        <v>43</v>
      </c>
      <c r="H141" s="113">
        <f>'[6]6.30.18 Summary'!H19</f>
        <v>45</v>
      </c>
      <c r="I141" s="114">
        <f>'[6]6.30.18 Summary'!I19</f>
        <v>0</v>
      </c>
      <c r="J141" s="115">
        <v>45</v>
      </c>
      <c r="M141" s="109">
        <f>+J141</f>
        <v>45</v>
      </c>
    </row>
    <row r="142" spans="1:14" x14ac:dyDescent="0.25">
      <c r="A142" s="112" t="s">
        <v>72</v>
      </c>
      <c r="B142" s="113">
        <f>'[6]6.30.18 Summary'!B20</f>
        <v>2</v>
      </c>
      <c r="C142" s="114">
        <f>'[6]6.30.18 Summary'!C20</f>
        <v>0</v>
      </c>
      <c r="D142" s="115">
        <v>2</v>
      </c>
      <c r="E142" s="113">
        <f>'[6]6.30.18 Summary'!E20</f>
        <v>7</v>
      </c>
      <c r="F142" s="114">
        <f>'[6]6.30.18 Summary'!F20</f>
        <v>0</v>
      </c>
      <c r="G142" s="115">
        <v>7</v>
      </c>
      <c r="H142" s="113">
        <f>'[6]6.30.18 Summary'!H20</f>
        <v>9</v>
      </c>
      <c r="I142" s="114">
        <f>'[6]6.30.18 Summary'!I20</f>
        <v>0</v>
      </c>
      <c r="J142" s="115">
        <v>9</v>
      </c>
      <c r="M142" s="109">
        <f>J142-N142</f>
        <v>7</v>
      </c>
      <c r="N142" s="109">
        <v>2</v>
      </c>
    </row>
    <row r="143" spans="1:14" x14ac:dyDescent="0.25">
      <c r="A143" s="112" t="s">
        <v>73</v>
      </c>
      <c r="B143" s="113">
        <f>'[6]6.30.18 Summary'!B21</f>
        <v>4</v>
      </c>
      <c r="C143" s="114">
        <f>'[6]6.30.18 Summary'!C21</f>
        <v>0</v>
      </c>
      <c r="D143" s="115">
        <v>4</v>
      </c>
      <c r="E143" s="113">
        <f>'[6]6.30.18 Summary'!E21</f>
        <v>38</v>
      </c>
      <c r="F143" s="114">
        <f>'[6]6.30.18 Summary'!F21</f>
        <v>0</v>
      </c>
      <c r="G143" s="115">
        <v>38</v>
      </c>
      <c r="H143" s="113">
        <f>'[6]6.30.18 Summary'!H21</f>
        <v>42</v>
      </c>
      <c r="I143" s="114">
        <f>'[6]6.30.18 Summary'!I21</f>
        <v>0</v>
      </c>
      <c r="J143" s="115">
        <v>42</v>
      </c>
      <c r="N143" s="109">
        <f>+J143</f>
        <v>42</v>
      </c>
    </row>
    <row r="144" spans="1:14" ht="15.75" thickBot="1" x14ac:dyDescent="0.3">
      <c r="A144" s="112" t="s">
        <v>138</v>
      </c>
      <c r="B144" s="113"/>
      <c r="C144" s="114"/>
      <c r="D144" s="133"/>
      <c r="E144" s="134"/>
      <c r="F144" s="125"/>
      <c r="G144" s="133"/>
      <c r="H144" s="134"/>
      <c r="I144" s="125"/>
      <c r="J144" s="133"/>
      <c r="L144" s="108" t="s">
        <v>57</v>
      </c>
      <c r="M144" s="121"/>
      <c r="N144" s="121"/>
    </row>
    <row r="145" spans="1:14" ht="15.75" thickBot="1" x14ac:dyDescent="0.3">
      <c r="A145" s="94" t="s">
        <v>49</v>
      </c>
      <c r="B145" s="122">
        <f>SUM(B126:B144)</f>
        <v>514</v>
      </c>
      <c r="C145" s="123">
        <f t="shared" ref="C145:J145" si="22">SUM(C126:C144)</f>
        <v>7</v>
      </c>
      <c r="D145" s="124">
        <f t="shared" si="22"/>
        <v>521</v>
      </c>
      <c r="E145" s="122">
        <f t="shared" si="22"/>
        <v>635</v>
      </c>
      <c r="F145" s="123">
        <f t="shared" si="22"/>
        <v>7</v>
      </c>
      <c r="G145" s="124">
        <f t="shared" si="22"/>
        <v>642</v>
      </c>
      <c r="H145" s="122">
        <f t="shared" si="22"/>
        <v>1149</v>
      </c>
      <c r="I145" s="123">
        <f t="shared" si="22"/>
        <v>14</v>
      </c>
      <c r="J145" s="124">
        <f t="shared" si="22"/>
        <v>1163</v>
      </c>
      <c r="M145" s="109">
        <f>SUM(M126:M144)</f>
        <v>373</v>
      </c>
      <c r="N145" s="109">
        <f>SUM(N126:N144)</f>
        <v>44</v>
      </c>
    </row>
    <row r="146" spans="1:14" x14ac:dyDescent="0.25">
      <c r="A146" s="95"/>
      <c r="B146" s="125"/>
      <c r="C146" s="125"/>
      <c r="D146" s="125"/>
      <c r="E146" s="125"/>
      <c r="F146" s="125"/>
      <c r="G146" s="125"/>
      <c r="H146" s="125"/>
      <c r="I146" s="125"/>
      <c r="J146" s="125"/>
      <c r="M146" s="126">
        <f>+M145/(M145+N145)</f>
        <v>0.89448441247002397</v>
      </c>
      <c r="N146" s="126">
        <f>+N145/(M145+N145)</f>
        <v>0.10551558752997602</v>
      </c>
    </row>
    <row r="147" spans="1:14" x14ac:dyDescent="0.25">
      <c r="A147" s="95"/>
      <c r="B147" s="125"/>
      <c r="C147" s="125"/>
      <c r="D147" s="125"/>
      <c r="E147" s="125"/>
      <c r="F147" s="125"/>
      <c r="G147" s="125"/>
      <c r="H147" s="125"/>
      <c r="I147" s="125"/>
      <c r="J147" s="125"/>
      <c r="M147" s="126"/>
      <c r="N147" s="126"/>
    </row>
    <row r="151" spans="1:14" x14ac:dyDescent="0.25">
      <c r="B151" s="135"/>
      <c r="C151" s="135"/>
      <c r="D151" s="135"/>
      <c r="E151" s="135"/>
    </row>
    <row r="152" spans="1:14" x14ac:dyDescent="0.25">
      <c r="A152" s="96" t="s">
        <v>74</v>
      </c>
      <c r="B152" s="135"/>
      <c r="C152" s="58" t="s">
        <v>50</v>
      </c>
      <c r="D152" s="58" t="s">
        <v>51</v>
      </c>
      <c r="E152" s="135"/>
    </row>
    <row r="153" spans="1:14" x14ac:dyDescent="0.25">
      <c r="A153" s="97"/>
      <c r="B153" s="135"/>
      <c r="C153" s="135"/>
      <c r="D153" s="135"/>
      <c r="E153" s="135"/>
    </row>
    <row r="154" spans="1:14" x14ac:dyDescent="0.25">
      <c r="A154" s="97" t="s">
        <v>133</v>
      </c>
      <c r="B154" s="136">
        <v>2020</v>
      </c>
      <c r="C154" s="137">
        <f>M26</f>
        <v>0.90975609756097564</v>
      </c>
      <c r="D154" s="137">
        <f>N26</f>
        <v>9.0243902439024387E-2</v>
      </c>
      <c r="E154" s="135"/>
    </row>
    <row r="155" spans="1:14" x14ac:dyDescent="0.25">
      <c r="A155" s="97" t="s">
        <v>75</v>
      </c>
      <c r="B155" s="136">
        <v>2020</v>
      </c>
      <c r="C155" s="137">
        <f>M50</f>
        <v>0.91219512195121955</v>
      </c>
      <c r="D155" s="137">
        <f>N50</f>
        <v>8.7804878048780483E-2</v>
      </c>
      <c r="E155" s="135"/>
    </row>
    <row r="156" spans="1:14" x14ac:dyDescent="0.25">
      <c r="A156" s="97" t="s">
        <v>76</v>
      </c>
      <c r="B156" s="136">
        <v>2019</v>
      </c>
      <c r="C156" s="137">
        <f>M74</f>
        <v>0.91111111111111109</v>
      </c>
      <c r="D156" s="137">
        <f>N74</f>
        <v>8.8888888888888892E-2</v>
      </c>
      <c r="E156" s="135"/>
    </row>
    <row r="157" spans="1:14" x14ac:dyDescent="0.25">
      <c r="A157" s="97" t="s">
        <v>133</v>
      </c>
      <c r="B157" s="136">
        <v>2019</v>
      </c>
      <c r="C157" s="137">
        <f>M98</f>
        <v>0.90656565656565657</v>
      </c>
      <c r="D157" s="137">
        <f>N98</f>
        <v>9.3434343434343439E-2</v>
      </c>
      <c r="E157" s="135"/>
    </row>
    <row r="158" spans="1:14" x14ac:dyDescent="0.25">
      <c r="A158" s="97" t="s">
        <v>76</v>
      </c>
      <c r="B158" s="136">
        <v>2018</v>
      </c>
      <c r="C158" s="137">
        <f>M122</f>
        <v>0.90243902439024393</v>
      </c>
      <c r="D158" s="137">
        <f>N122</f>
        <v>9.7560975609756101E-2</v>
      </c>
      <c r="E158" s="135"/>
    </row>
    <row r="159" spans="1:14" x14ac:dyDescent="0.25">
      <c r="A159" s="97" t="s">
        <v>75</v>
      </c>
      <c r="B159" s="136">
        <v>2018</v>
      </c>
      <c r="C159" s="137">
        <f>M146</f>
        <v>0.89448441247002397</v>
      </c>
      <c r="D159" s="137">
        <f>N146</f>
        <v>0.10551558752997602</v>
      </c>
      <c r="E159" s="135"/>
    </row>
    <row r="160" spans="1:14" x14ac:dyDescent="0.25">
      <c r="A160" s="97" t="s">
        <v>7</v>
      </c>
      <c r="B160" s="135"/>
      <c r="C160" s="138">
        <f>AVERAGE(C154:C159)</f>
        <v>0.90609190400820516</v>
      </c>
      <c r="D160" s="138">
        <f>AVERAGE(D154:D159)</f>
        <v>9.3908095991794893E-2</v>
      </c>
      <c r="E160" s="135"/>
    </row>
    <row r="161" spans="1:5" x14ac:dyDescent="0.25">
      <c r="A161" s="98"/>
      <c r="B161" s="135"/>
      <c r="C161" s="139"/>
      <c r="D161" s="139"/>
      <c r="E161" s="135"/>
    </row>
    <row r="162" spans="1:5" x14ac:dyDescent="0.25">
      <c r="B162" s="140" t="s">
        <v>119</v>
      </c>
      <c r="C162" s="138">
        <f>AVERAGE(C154:C159)</f>
        <v>0.90609190400820516</v>
      </c>
      <c r="D162" s="138">
        <f>AVERAGE(D154:D159)</f>
        <v>9.3908095991794893E-2</v>
      </c>
      <c r="E162" s="135"/>
    </row>
    <row r="163" spans="1:5" x14ac:dyDescent="0.25">
      <c r="B163" s="135"/>
      <c r="C163" s="139"/>
      <c r="D163" s="139"/>
      <c r="E163" s="135"/>
    </row>
    <row r="164" spans="1:5" x14ac:dyDescent="0.25">
      <c r="B164" s="135"/>
      <c r="C164" s="135"/>
      <c r="D164" s="135"/>
      <c r="E164" s="135"/>
    </row>
  </sheetData>
  <mergeCells count="18">
    <mergeCell ref="B3:D3"/>
    <mergeCell ref="E3:G3"/>
    <mergeCell ref="H3:J3"/>
    <mergeCell ref="B51:D51"/>
    <mergeCell ref="E51:G51"/>
    <mergeCell ref="H51:J51"/>
    <mergeCell ref="B27:D27"/>
    <mergeCell ref="E27:G27"/>
    <mergeCell ref="H27:J27"/>
    <mergeCell ref="B124:D124"/>
    <mergeCell ref="E124:G124"/>
    <mergeCell ref="H124:J124"/>
    <mergeCell ref="B75:D75"/>
    <mergeCell ref="E75:G75"/>
    <mergeCell ref="H75:J75"/>
    <mergeCell ref="B100:D100"/>
    <mergeCell ref="E100:G100"/>
    <mergeCell ref="H100:J100"/>
  </mergeCells>
  <pageMargins left="0.7" right="0.7" top="0.75" bottom="0.75" header="0.3" footer="0.3"/>
  <pageSetup scale="80" orientation="portrait" r:id="rId1"/>
  <headerFooter>
    <oddHeader>&amp;RExh. KTW-3 Walker WP2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32"/>
  <sheetViews>
    <sheetView zoomScaleNormal="100" workbookViewId="0">
      <selection activeCell="K13" sqref="K13"/>
    </sheetView>
  </sheetViews>
  <sheetFormatPr defaultRowHeight="15" x14ac:dyDescent="0.25"/>
  <cols>
    <col min="1" max="1" width="9.140625" style="141"/>
    <col min="2" max="2" width="13.7109375" style="141" customWidth="1"/>
    <col min="3" max="3" width="18.42578125" style="141" customWidth="1"/>
    <col min="4" max="5" width="16.7109375" style="44" customWidth="1"/>
    <col min="6" max="6" width="15.7109375" style="142" customWidth="1"/>
    <col min="7" max="16384" width="9.140625" style="44"/>
  </cols>
  <sheetData>
    <row r="1" spans="1:7" x14ac:dyDescent="0.25">
      <c r="A1" s="141" t="s">
        <v>77</v>
      </c>
    </row>
    <row r="2" spans="1:7" x14ac:dyDescent="0.25">
      <c r="A2" s="143" t="s">
        <v>148</v>
      </c>
      <c r="B2" s="143"/>
      <c r="C2" s="143"/>
      <c r="D2" s="57"/>
      <c r="E2" s="57"/>
      <c r="F2" s="144"/>
      <c r="G2" s="57"/>
    </row>
    <row r="4" spans="1:7" x14ac:dyDescent="0.25">
      <c r="D4" s="67" t="s">
        <v>78</v>
      </c>
    </row>
    <row r="5" spans="1:7" x14ac:dyDescent="0.25">
      <c r="A5" s="145">
        <v>1</v>
      </c>
      <c r="B5" s="141" t="s">
        <v>3</v>
      </c>
      <c r="C5" s="141" t="s">
        <v>79</v>
      </c>
      <c r="D5" s="146">
        <v>656</v>
      </c>
      <c r="F5" s="142" t="s">
        <v>80</v>
      </c>
    </row>
    <row r="6" spans="1:7" x14ac:dyDescent="0.25">
      <c r="A6" s="145">
        <f>+A5+1</f>
        <v>2</v>
      </c>
      <c r="C6" s="141" t="s">
        <v>81</v>
      </c>
      <c r="D6" s="147">
        <f>-D10</f>
        <v>-4.5597410867849986</v>
      </c>
      <c r="F6" s="142" t="s">
        <v>82</v>
      </c>
    </row>
    <row r="7" spans="1:7" x14ac:dyDescent="0.25">
      <c r="A7" s="145">
        <f t="shared" ref="A7:A32" si="0">+A6+1</f>
        <v>3</v>
      </c>
      <c r="C7" s="148" t="s">
        <v>83</v>
      </c>
      <c r="D7" s="146">
        <f>+D5+D6</f>
        <v>651.44025891321496</v>
      </c>
    </row>
    <row r="8" spans="1:7" x14ac:dyDescent="0.25">
      <c r="A8" s="145">
        <f t="shared" si="0"/>
        <v>4</v>
      </c>
      <c r="C8" s="149">
        <f>SUM(D8:E8)</f>
        <v>0</v>
      </c>
      <c r="D8" s="146"/>
    </row>
    <row r="9" spans="1:7" x14ac:dyDescent="0.25">
      <c r="A9" s="145">
        <f t="shared" si="0"/>
        <v>5</v>
      </c>
      <c r="B9" s="141" t="s">
        <v>4</v>
      </c>
      <c r="C9" s="141" t="s">
        <v>79</v>
      </c>
      <c r="D9" s="146">
        <v>3.5</v>
      </c>
      <c r="F9" s="142" t="s">
        <v>80</v>
      </c>
    </row>
    <row r="10" spans="1:7" x14ac:dyDescent="0.25">
      <c r="A10" s="145">
        <f t="shared" si="0"/>
        <v>6</v>
      </c>
      <c r="C10" s="141" t="s">
        <v>84</v>
      </c>
      <c r="D10" s="150">
        <f>+E32</f>
        <v>4.5597410867849986</v>
      </c>
      <c r="F10" s="142" t="s">
        <v>85</v>
      </c>
    </row>
    <row r="11" spans="1:7" x14ac:dyDescent="0.25">
      <c r="A11" s="145">
        <f t="shared" si="0"/>
        <v>7</v>
      </c>
      <c r="C11" s="148" t="s">
        <v>83</v>
      </c>
      <c r="D11" s="151">
        <f>+D9+D10</f>
        <v>8.0597410867849995</v>
      </c>
    </row>
    <row r="12" spans="1:7" x14ac:dyDescent="0.25">
      <c r="A12" s="145">
        <f t="shared" si="0"/>
        <v>8</v>
      </c>
    </row>
    <row r="13" spans="1:7" x14ac:dyDescent="0.25">
      <c r="A13" s="145">
        <f t="shared" si="0"/>
        <v>9</v>
      </c>
      <c r="B13" s="141" t="s">
        <v>49</v>
      </c>
      <c r="C13" s="141" t="s">
        <v>79</v>
      </c>
      <c r="D13" s="151">
        <f>+D5+D9</f>
        <v>659.5</v>
      </c>
      <c r="F13" s="142" t="s">
        <v>86</v>
      </c>
    </row>
    <row r="14" spans="1:7" x14ac:dyDescent="0.25">
      <c r="A14" s="145">
        <f t="shared" si="0"/>
        <v>10</v>
      </c>
      <c r="C14" s="141" t="s">
        <v>84</v>
      </c>
      <c r="D14" s="150">
        <f>+D6+D10</f>
        <v>0</v>
      </c>
      <c r="F14" s="142" t="s">
        <v>87</v>
      </c>
    </row>
    <row r="15" spans="1:7" x14ac:dyDescent="0.25">
      <c r="A15" s="145">
        <f t="shared" si="0"/>
        <v>11</v>
      </c>
      <c r="C15" s="148" t="s">
        <v>83</v>
      </c>
      <c r="D15" s="151">
        <f t="shared" ref="D15" si="1">+D7+D11</f>
        <v>659.5</v>
      </c>
    </row>
    <row r="16" spans="1:7" x14ac:dyDescent="0.25">
      <c r="A16" s="145">
        <f t="shared" si="0"/>
        <v>12</v>
      </c>
      <c r="C16" s="148"/>
      <c r="D16" s="151"/>
    </row>
    <row r="17" spans="1:7" x14ac:dyDescent="0.25">
      <c r="A17" s="145">
        <f t="shared" si="0"/>
        <v>13</v>
      </c>
      <c r="E17" s="152" t="s">
        <v>88</v>
      </c>
    </row>
    <row r="18" spans="1:7" x14ac:dyDescent="0.25">
      <c r="A18" s="145">
        <f t="shared" si="0"/>
        <v>14</v>
      </c>
      <c r="B18" s="141" t="s">
        <v>3</v>
      </c>
      <c r="D18" s="153">
        <f>+D7</f>
        <v>651.44025891321496</v>
      </c>
      <c r="E18" s="154">
        <f>+D18/D20</f>
        <v>0.98777901275695978</v>
      </c>
      <c r="F18" s="142" t="s">
        <v>89</v>
      </c>
    </row>
    <row r="19" spans="1:7" x14ac:dyDescent="0.25">
      <c r="A19" s="145">
        <f t="shared" si="0"/>
        <v>15</v>
      </c>
      <c r="B19" s="141" t="s">
        <v>4</v>
      </c>
      <c r="D19" s="155">
        <f>+D11</f>
        <v>8.0597410867849995</v>
      </c>
      <c r="E19" s="154">
        <f>+D19/D20</f>
        <v>1.2220987243040181E-2</v>
      </c>
      <c r="F19" s="142" t="s">
        <v>90</v>
      </c>
    </row>
    <row r="20" spans="1:7" x14ac:dyDescent="0.25">
      <c r="A20" s="145">
        <f t="shared" si="0"/>
        <v>16</v>
      </c>
      <c r="D20" s="153">
        <f>+D18+D19</f>
        <v>659.5</v>
      </c>
    </row>
    <row r="21" spans="1:7" x14ac:dyDescent="0.25">
      <c r="A21" s="145">
        <f t="shared" si="0"/>
        <v>17</v>
      </c>
    </row>
    <row r="22" spans="1:7" x14ac:dyDescent="0.25">
      <c r="A22" s="145">
        <f t="shared" si="0"/>
        <v>18</v>
      </c>
      <c r="D22" s="67" t="s">
        <v>91</v>
      </c>
      <c r="E22" s="67" t="s">
        <v>78</v>
      </c>
    </row>
    <row r="23" spans="1:7" x14ac:dyDescent="0.25">
      <c r="A23" s="145">
        <f t="shared" si="0"/>
        <v>19</v>
      </c>
      <c r="B23" s="148" t="s">
        <v>92</v>
      </c>
      <c r="D23" s="156">
        <v>17466182</v>
      </c>
      <c r="E23" s="146">
        <v>11.7</v>
      </c>
      <c r="F23" s="142" t="s">
        <v>93</v>
      </c>
    </row>
    <row r="24" spans="1:7" x14ac:dyDescent="0.25">
      <c r="A24" s="145">
        <f t="shared" si="0"/>
        <v>20</v>
      </c>
      <c r="B24" s="148" t="s">
        <v>94</v>
      </c>
      <c r="D24" s="156">
        <v>18613651</v>
      </c>
      <c r="E24" s="146">
        <v>12</v>
      </c>
      <c r="F24" s="142" t="s">
        <v>95</v>
      </c>
    </row>
    <row r="25" spans="1:7" x14ac:dyDescent="0.25">
      <c r="A25" s="145">
        <f t="shared" si="0"/>
        <v>21</v>
      </c>
      <c r="B25" s="148" t="s">
        <v>96</v>
      </c>
      <c r="D25" s="157">
        <v>68232676</v>
      </c>
      <c r="E25" s="147">
        <v>38</v>
      </c>
      <c r="F25" s="142" t="s">
        <v>97</v>
      </c>
    </row>
    <row r="26" spans="1:7" x14ac:dyDescent="0.25">
      <c r="A26" s="145">
        <f t="shared" si="0"/>
        <v>22</v>
      </c>
      <c r="D26" s="156">
        <f>+D23+D24+D25</f>
        <v>104312509</v>
      </c>
      <c r="E26" s="151">
        <f>SUM(E23:E25)</f>
        <v>61.7</v>
      </c>
    </row>
    <row r="27" spans="1:7" x14ac:dyDescent="0.25">
      <c r="A27" s="145">
        <f t="shared" si="0"/>
        <v>23</v>
      </c>
      <c r="B27" s="141" t="s">
        <v>98</v>
      </c>
      <c r="D27" s="156">
        <v>33000000</v>
      </c>
      <c r="F27" s="57" t="s">
        <v>116</v>
      </c>
      <c r="G27" s="57"/>
    </row>
    <row r="28" spans="1:7" x14ac:dyDescent="0.25">
      <c r="A28" s="145">
        <f t="shared" si="0"/>
        <v>24</v>
      </c>
      <c r="B28" s="141" t="s">
        <v>99</v>
      </c>
      <c r="D28" s="158">
        <f>+D27/D26</f>
        <v>0.31635707276487807</v>
      </c>
    </row>
    <row r="29" spans="1:7" x14ac:dyDescent="0.25">
      <c r="A29" s="145">
        <f t="shared" si="0"/>
        <v>25</v>
      </c>
      <c r="B29" s="141" t="s">
        <v>100</v>
      </c>
      <c r="E29" s="151">
        <f>+E26*D28</f>
        <v>19.519231389592978</v>
      </c>
      <c r="F29" s="142" t="s">
        <v>101</v>
      </c>
    </row>
    <row r="30" spans="1:7" x14ac:dyDescent="0.25">
      <c r="A30" s="145">
        <f t="shared" si="0"/>
        <v>26</v>
      </c>
      <c r="B30" s="141" t="s">
        <v>102</v>
      </c>
      <c r="E30" s="153">
        <f>+E26-E29</f>
        <v>42.180768610407029</v>
      </c>
      <c r="F30" s="142" t="s">
        <v>103</v>
      </c>
    </row>
    <row r="31" spans="1:7" x14ac:dyDescent="0.25">
      <c r="A31" s="145">
        <f t="shared" si="0"/>
        <v>27</v>
      </c>
      <c r="B31" s="141" t="s">
        <v>104</v>
      </c>
      <c r="E31" s="68">
        <f>'Primary and Summary'!D111</f>
        <v>0.10809999999999997</v>
      </c>
    </row>
    <row r="32" spans="1:7" x14ac:dyDescent="0.25">
      <c r="A32" s="145">
        <f t="shared" si="0"/>
        <v>28</v>
      </c>
      <c r="B32" s="141" t="s">
        <v>105</v>
      </c>
      <c r="E32" s="153">
        <f>+E31*E30</f>
        <v>4.5597410867849986</v>
      </c>
    </row>
  </sheetData>
  <pageMargins left="0.7" right="0.7" top="0.75" bottom="0.75" header="0.3" footer="0.3"/>
  <pageSetup scale="80" orientation="portrait" r:id="rId1"/>
  <headerFooter>
    <oddHeader>&amp;RExh. KTW-3 Walker WP2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55"/>
  <sheetViews>
    <sheetView zoomScaleNormal="100" workbookViewId="0">
      <selection sqref="A1:XFD1048576"/>
    </sheetView>
  </sheetViews>
  <sheetFormatPr defaultRowHeight="15" x14ac:dyDescent="0.25"/>
  <cols>
    <col min="1" max="1" width="30.85546875" style="60" bestFit="1" customWidth="1"/>
    <col min="2" max="2" width="12.42578125" style="59" customWidth="1"/>
    <col min="3" max="3" width="12.42578125" style="62" customWidth="1"/>
    <col min="4" max="4" width="12.42578125" style="60" customWidth="1"/>
    <col min="5" max="5" width="30.5703125" bestFit="1" customWidth="1"/>
    <col min="6" max="6" width="10.85546875" customWidth="1"/>
  </cols>
  <sheetData>
    <row r="1" spans="1:6" x14ac:dyDescent="0.25">
      <c r="A1" s="63" t="s">
        <v>108</v>
      </c>
      <c r="B1" s="63" t="s">
        <v>120</v>
      </c>
      <c r="C1" s="64" t="s">
        <v>121</v>
      </c>
      <c r="D1" s="59"/>
      <c r="E1" s="65"/>
    </row>
    <row r="2" spans="1:6" ht="15.75" thickBot="1" x14ac:dyDescent="0.3">
      <c r="A2" s="87" t="s">
        <v>152</v>
      </c>
      <c r="B2" s="87" t="s">
        <v>51</v>
      </c>
      <c r="C2" s="88" t="s">
        <v>122</v>
      </c>
    </row>
    <row r="3" spans="1:6" x14ac:dyDescent="0.25">
      <c r="A3" s="89" t="s">
        <v>153</v>
      </c>
      <c r="B3" s="89" t="s">
        <v>51</v>
      </c>
      <c r="C3" s="90" t="s">
        <v>122</v>
      </c>
      <c r="E3" s="77" t="s">
        <v>109</v>
      </c>
      <c r="F3" s="78">
        <f>F6/($F$6+$F$7)</f>
        <v>0.88888888888888884</v>
      </c>
    </row>
    <row r="4" spans="1:6" x14ac:dyDescent="0.25">
      <c r="A4" s="87" t="s">
        <v>154</v>
      </c>
      <c r="B4" s="87" t="s">
        <v>51</v>
      </c>
      <c r="C4" s="88" t="s">
        <v>122</v>
      </c>
      <c r="E4" s="79" t="s">
        <v>110</v>
      </c>
      <c r="F4" s="80">
        <f>F7/($F$6+$F$7)</f>
        <v>0.1111111111111111</v>
      </c>
    </row>
    <row r="5" spans="1:6" x14ac:dyDescent="0.25">
      <c r="A5" s="89" t="s">
        <v>155</v>
      </c>
      <c r="B5" s="89" t="s">
        <v>51</v>
      </c>
      <c r="C5" s="90" t="s">
        <v>122</v>
      </c>
      <c r="E5" s="79"/>
      <c r="F5" s="81"/>
    </row>
    <row r="6" spans="1:6" x14ac:dyDescent="0.25">
      <c r="A6" s="87" t="s">
        <v>156</v>
      </c>
      <c r="B6" s="87" t="s">
        <v>51</v>
      </c>
      <c r="C6" s="88" t="s">
        <v>122</v>
      </c>
      <c r="E6" s="79" t="s">
        <v>139</v>
      </c>
      <c r="F6" s="81">
        <f>COUNTIF($B$2:$B$55,"OR")</f>
        <v>48</v>
      </c>
    </row>
    <row r="7" spans="1:6" ht="15.75" thickBot="1" x14ac:dyDescent="0.3">
      <c r="A7" s="89" t="s">
        <v>157</v>
      </c>
      <c r="B7" s="89" t="s">
        <v>51</v>
      </c>
      <c r="C7" s="90" t="s">
        <v>122</v>
      </c>
      <c r="E7" s="82" t="s">
        <v>140</v>
      </c>
      <c r="F7" s="83">
        <f>COUNTIF($B$2:$B$55,"WA")</f>
        <v>6</v>
      </c>
    </row>
    <row r="8" spans="1:6" x14ac:dyDescent="0.25">
      <c r="A8" s="87" t="s">
        <v>158</v>
      </c>
      <c r="B8" s="87" t="s">
        <v>50</v>
      </c>
      <c r="C8" s="88" t="s">
        <v>122</v>
      </c>
    </row>
    <row r="9" spans="1:6" x14ac:dyDescent="0.25">
      <c r="A9" s="89" t="s">
        <v>159</v>
      </c>
      <c r="B9" s="89" t="s">
        <v>50</v>
      </c>
      <c r="C9" s="90" t="s">
        <v>122</v>
      </c>
    </row>
    <row r="10" spans="1:6" x14ac:dyDescent="0.25">
      <c r="A10" s="87" t="s">
        <v>160</v>
      </c>
      <c r="B10" s="87" t="s">
        <v>50</v>
      </c>
      <c r="C10" s="88" t="s">
        <v>122</v>
      </c>
    </row>
    <row r="11" spans="1:6" x14ac:dyDescent="0.25">
      <c r="A11" s="89" t="s">
        <v>161</v>
      </c>
      <c r="B11" s="89" t="s">
        <v>50</v>
      </c>
      <c r="C11" s="90" t="s">
        <v>122</v>
      </c>
    </row>
    <row r="12" spans="1:6" x14ac:dyDescent="0.25">
      <c r="A12" s="87" t="s">
        <v>162</v>
      </c>
      <c r="B12" s="87" t="s">
        <v>50</v>
      </c>
      <c r="C12" s="88" t="s">
        <v>122</v>
      </c>
    </row>
    <row r="13" spans="1:6" x14ac:dyDescent="0.25">
      <c r="A13" s="89" t="s">
        <v>163</v>
      </c>
      <c r="B13" s="89" t="s">
        <v>50</v>
      </c>
      <c r="C13" s="90" t="s">
        <v>122</v>
      </c>
    </row>
    <row r="14" spans="1:6" x14ac:dyDescent="0.25">
      <c r="A14" s="87" t="s">
        <v>164</v>
      </c>
      <c r="B14" s="87" t="s">
        <v>50</v>
      </c>
      <c r="C14" s="88" t="s">
        <v>122</v>
      </c>
    </row>
    <row r="15" spans="1:6" x14ac:dyDescent="0.25">
      <c r="A15" s="89" t="s">
        <v>165</v>
      </c>
      <c r="B15" s="89" t="s">
        <v>50</v>
      </c>
      <c r="C15" s="90" t="s">
        <v>122</v>
      </c>
    </row>
    <row r="16" spans="1:6" x14ac:dyDescent="0.25">
      <c r="A16" s="87" t="s">
        <v>166</v>
      </c>
      <c r="B16" s="87" t="s">
        <v>50</v>
      </c>
      <c r="C16" s="88" t="s">
        <v>122</v>
      </c>
    </row>
    <row r="17" spans="1:3" x14ac:dyDescent="0.25">
      <c r="A17" s="89" t="s">
        <v>167</v>
      </c>
      <c r="B17" s="89" t="s">
        <v>50</v>
      </c>
      <c r="C17" s="90" t="s">
        <v>122</v>
      </c>
    </row>
    <row r="18" spans="1:3" x14ac:dyDescent="0.25">
      <c r="A18" s="87" t="s">
        <v>168</v>
      </c>
      <c r="B18" s="87" t="s">
        <v>50</v>
      </c>
      <c r="C18" s="88" t="s">
        <v>122</v>
      </c>
    </row>
    <row r="19" spans="1:3" x14ac:dyDescent="0.25">
      <c r="A19" s="89" t="s">
        <v>169</v>
      </c>
      <c r="B19" s="89" t="s">
        <v>50</v>
      </c>
      <c r="C19" s="90" t="s">
        <v>122</v>
      </c>
    </row>
    <row r="20" spans="1:3" x14ac:dyDescent="0.25">
      <c r="A20" s="87" t="s">
        <v>170</v>
      </c>
      <c r="B20" s="87" t="s">
        <v>50</v>
      </c>
      <c r="C20" s="88" t="s">
        <v>122</v>
      </c>
    </row>
    <row r="21" spans="1:3" x14ac:dyDescent="0.25">
      <c r="A21" s="89" t="s">
        <v>171</v>
      </c>
      <c r="B21" s="89" t="s">
        <v>50</v>
      </c>
      <c r="C21" s="90" t="s">
        <v>122</v>
      </c>
    </row>
    <row r="22" spans="1:3" x14ac:dyDescent="0.25">
      <c r="A22" s="87" t="s">
        <v>172</v>
      </c>
      <c r="B22" s="87" t="s">
        <v>50</v>
      </c>
      <c r="C22" s="88" t="s">
        <v>122</v>
      </c>
    </row>
    <row r="23" spans="1:3" x14ac:dyDescent="0.25">
      <c r="A23" s="89" t="s">
        <v>173</v>
      </c>
      <c r="B23" s="89" t="s">
        <v>50</v>
      </c>
      <c r="C23" s="90" t="s">
        <v>122</v>
      </c>
    </row>
    <row r="24" spans="1:3" x14ac:dyDescent="0.25">
      <c r="A24" s="87" t="s">
        <v>174</v>
      </c>
      <c r="B24" s="87" t="s">
        <v>50</v>
      </c>
      <c r="C24" s="88" t="s">
        <v>122</v>
      </c>
    </row>
    <row r="25" spans="1:3" x14ac:dyDescent="0.25">
      <c r="A25" s="89" t="s">
        <v>175</v>
      </c>
      <c r="B25" s="89" t="s">
        <v>50</v>
      </c>
      <c r="C25" s="90" t="s">
        <v>122</v>
      </c>
    </row>
    <row r="26" spans="1:3" x14ac:dyDescent="0.25">
      <c r="A26" s="87" t="s">
        <v>176</v>
      </c>
      <c r="B26" s="87" t="s">
        <v>50</v>
      </c>
      <c r="C26" s="88" t="s">
        <v>122</v>
      </c>
    </row>
    <row r="27" spans="1:3" x14ac:dyDescent="0.25">
      <c r="A27" s="89" t="s">
        <v>177</v>
      </c>
      <c r="B27" s="89" t="s">
        <v>50</v>
      </c>
      <c r="C27" s="90" t="s">
        <v>122</v>
      </c>
    </row>
    <row r="28" spans="1:3" x14ac:dyDescent="0.25">
      <c r="A28" s="87" t="s">
        <v>178</v>
      </c>
      <c r="B28" s="87" t="s">
        <v>50</v>
      </c>
      <c r="C28" s="88" t="s">
        <v>122</v>
      </c>
    </row>
    <row r="29" spans="1:3" x14ac:dyDescent="0.25">
      <c r="A29" s="89" t="s">
        <v>179</v>
      </c>
      <c r="B29" s="89" t="s">
        <v>50</v>
      </c>
      <c r="C29" s="90" t="s">
        <v>122</v>
      </c>
    </row>
    <row r="30" spans="1:3" x14ac:dyDescent="0.25">
      <c r="A30" s="87" t="s">
        <v>180</v>
      </c>
      <c r="B30" s="87" t="s">
        <v>50</v>
      </c>
      <c r="C30" s="88" t="s">
        <v>122</v>
      </c>
    </row>
    <row r="31" spans="1:3" x14ac:dyDescent="0.25">
      <c r="A31" s="89" t="s">
        <v>181</v>
      </c>
      <c r="B31" s="89" t="s">
        <v>50</v>
      </c>
      <c r="C31" s="90" t="s">
        <v>122</v>
      </c>
    </row>
    <row r="32" spans="1:3" x14ac:dyDescent="0.25">
      <c r="A32" s="87" t="s">
        <v>182</v>
      </c>
      <c r="B32" s="87" t="s">
        <v>50</v>
      </c>
      <c r="C32" s="88" t="s">
        <v>122</v>
      </c>
    </row>
    <row r="33" spans="1:4" x14ac:dyDescent="0.25">
      <c r="A33" s="89" t="s">
        <v>183</v>
      </c>
      <c r="B33" s="89" t="s">
        <v>50</v>
      </c>
      <c r="C33" s="90" t="s">
        <v>122</v>
      </c>
    </row>
    <row r="34" spans="1:4" x14ac:dyDescent="0.25">
      <c r="A34" s="87" t="s">
        <v>184</v>
      </c>
      <c r="B34" s="87" t="s">
        <v>50</v>
      </c>
      <c r="C34" s="88" t="s">
        <v>122</v>
      </c>
    </row>
    <row r="35" spans="1:4" x14ac:dyDescent="0.25">
      <c r="A35" s="89" t="s">
        <v>185</v>
      </c>
      <c r="B35" s="89" t="s">
        <v>50</v>
      </c>
      <c r="C35" s="90" t="s">
        <v>122</v>
      </c>
    </row>
    <row r="36" spans="1:4" x14ac:dyDescent="0.25">
      <c r="A36" s="87" t="s">
        <v>186</v>
      </c>
      <c r="B36" s="87" t="s">
        <v>50</v>
      </c>
      <c r="C36" s="88" t="s">
        <v>122</v>
      </c>
    </row>
    <row r="37" spans="1:4" x14ac:dyDescent="0.25">
      <c r="A37" s="89" t="s">
        <v>187</v>
      </c>
      <c r="B37" s="89" t="s">
        <v>50</v>
      </c>
      <c r="C37" s="90" t="s">
        <v>122</v>
      </c>
    </row>
    <row r="38" spans="1:4" x14ac:dyDescent="0.25">
      <c r="A38" s="87" t="s">
        <v>188</v>
      </c>
      <c r="B38" s="87" t="s">
        <v>50</v>
      </c>
      <c r="C38" s="88" t="s">
        <v>122</v>
      </c>
    </row>
    <row r="39" spans="1:4" x14ac:dyDescent="0.25">
      <c r="A39" s="89" t="s">
        <v>189</v>
      </c>
      <c r="B39" s="89" t="s">
        <v>50</v>
      </c>
      <c r="C39" s="90" t="s">
        <v>122</v>
      </c>
    </row>
    <row r="40" spans="1:4" x14ac:dyDescent="0.25">
      <c r="A40" s="87" t="s">
        <v>190</v>
      </c>
      <c r="B40" s="87" t="s">
        <v>50</v>
      </c>
      <c r="C40" s="88" t="s">
        <v>122</v>
      </c>
    </row>
    <row r="41" spans="1:4" x14ac:dyDescent="0.25">
      <c r="A41" s="89" t="s">
        <v>191</v>
      </c>
      <c r="B41" s="89" t="s">
        <v>50</v>
      </c>
      <c r="C41" s="90" t="s">
        <v>122</v>
      </c>
    </row>
    <row r="42" spans="1:4" x14ac:dyDescent="0.25">
      <c r="A42" s="87" t="s">
        <v>192</v>
      </c>
      <c r="B42" s="87" t="s">
        <v>50</v>
      </c>
      <c r="C42" s="88" t="s">
        <v>122</v>
      </c>
      <c r="D42" s="61"/>
    </row>
    <row r="43" spans="1:4" x14ac:dyDescent="0.25">
      <c r="A43" s="89" t="s">
        <v>193</v>
      </c>
      <c r="B43" s="89" t="s">
        <v>50</v>
      </c>
      <c r="C43" s="90" t="s">
        <v>122</v>
      </c>
      <c r="D43" s="61"/>
    </row>
    <row r="44" spans="1:4" x14ac:dyDescent="0.25">
      <c r="A44" s="87" t="s">
        <v>194</v>
      </c>
      <c r="B44" s="87" t="s">
        <v>50</v>
      </c>
      <c r="C44" s="88" t="s">
        <v>122</v>
      </c>
      <c r="D44" s="61"/>
    </row>
    <row r="45" spans="1:4" x14ac:dyDescent="0.25">
      <c r="A45" s="89" t="s">
        <v>195</v>
      </c>
      <c r="B45" s="89" t="s">
        <v>50</v>
      </c>
      <c r="C45" s="90" t="s">
        <v>122</v>
      </c>
      <c r="D45" s="61"/>
    </row>
    <row r="46" spans="1:4" x14ac:dyDescent="0.25">
      <c r="A46" s="87" t="s">
        <v>196</v>
      </c>
      <c r="B46" s="87" t="s">
        <v>50</v>
      </c>
      <c r="C46" s="88" t="s">
        <v>122</v>
      </c>
    </row>
    <row r="47" spans="1:4" x14ac:dyDescent="0.25">
      <c r="A47" s="89" t="s">
        <v>197</v>
      </c>
      <c r="B47" s="89" t="s">
        <v>50</v>
      </c>
      <c r="C47" s="90" t="s">
        <v>122</v>
      </c>
    </row>
    <row r="48" spans="1:4" x14ac:dyDescent="0.25">
      <c r="A48" s="87" t="s">
        <v>198</v>
      </c>
      <c r="B48" s="87" t="s">
        <v>50</v>
      </c>
      <c r="C48" s="88" t="s">
        <v>122</v>
      </c>
    </row>
    <row r="49" spans="1:3" x14ac:dyDescent="0.25">
      <c r="A49" s="89" t="s">
        <v>199</v>
      </c>
      <c r="B49" s="89" t="s">
        <v>50</v>
      </c>
      <c r="C49" s="90" t="s">
        <v>122</v>
      </c>
    </row>
    <row r="50" spans="1:3" x14ac:dyDescent="0.25">
      <c r="A50" s="87" t="s">
        <v>200</v>
      </c>
      <c r="B50" s="87" t="s">
        <v>50</v>
      </c>
      <c r="C50" s="88" t="s">
        <v>122</v>
      </c>
    </row>
    <row r="51" spans="1:3" x14ac:dyDescent="0.25">
      <c r="A51" s="89" t="s">
        <v>201</v>
      </c>
      <c r="B51" s="89" t="s">
        <v>50</v>
      </c>
      <c r="C51" s="90" t="s">
        <v>122</v>
      </c>
    </row>
    <row r="52" spans="1:3" x14ac:dyDescent="0.25">
      <c r="A52" s="87" t="s">
        <v>202</v>
      </c>
      <c r="B52" s="87" t="s">
        <v>50</v>
      </c>
      <c r="C52" s="88" t="s">
        <v>122</v>
      </c>
    </row>
    <row r="53" spans="1:3" x14ac:dyDescent="0.25">
      <c r="A53" s="89" t="s">
        <v>203</v>
      </c>
      <c r="B53" s="89" t="s">
        <v>50</v>
      </c>
      <c r="C53" s="90" t="s">
        <v>122</v>
      </c>
    </row>
    <row r="54" spans="1:3" x14ac:dyDescent="0.25">
      <c r="A54" s="87" t="s">
        <v>204</v>
      </c>
      <c r="B54" s="87" t="s">
        <v>50</v>
      </c>
      <c r="C54" s="88" t="s">
        <v>122</v>
      </c>
    </row>
    <row r="55" spans="1:3" x14ac:dyDescent="0.25">
      <c r="A55" s="89" t="s">
        <v>205</v>
      </c>
      <c r="B55" s="89" t="s">
        <v>50</v>
      </c>
      <c r="C55" s="90" t="s">
        <v>122</v>
      </c>
    </row>
  </sheetData>
  <autoFilter ref="A1:C50" xr:uid="{00000000-0009-0000-0000-000003000000}"/>
  <pageMargins left="0.7" right="0.7" top="0.75" bottom="0.75" header="0.3" footer="0.3"/>
  <pageSetup scale="80" orientation="portrait" r:id="rId1"/>
  <headerFooter>
    <oddHeader>&amp;RExh. KTW-3 Walker WP2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11"/>
  <sheetViews>
    <sheetView showGridLines="0" zoomScaleNormal="100" workbookViewId="0">
      <selection sqref="A1:XFD1048576"/>
    </sheetView>
  </sheetViews>
  <sheetFormatPr defaultRowHeight="15" x14ac:dyDescent="0.25"/>
  <cols>
    <col min="1" max="4" width="14.7109375" customWidth="1"/>
  </cols>
  <sheetData>
    <row r="1" spans="1:4" x14ac:dyDescent="0.25">
      <c r="A1" s="51" t="s">
        <v>124</v>
      </c>
    </row>
    <row r="2" spans="1:4" x14ac:dyDescent="0.25">
      <c r="A2" s="56" t="s">
        <v>145</v>
      </c>
    </row>
    <row r="3" spans="1:4" x14ac:dyDescent="0.25">
      <c r="A3" s="71"/>
    </row>
    <row r="5" spans="1:4" x14ac:dyDescent="0.25">
      <c r="A5" s="51" t="s">
        <v>125</v>
      </c>
      <c r="B5" s="51" t="s">
        <v>126</v>
      </c>
      <c r="C5" s="51" t="s">
        <v>127</v>
      </c>
      <c r="D5" s="51" t="s">
        <v>4</v>
      </c>
    </row>
    <row r="6" spans="1:4" x14ac:dyDescent="0.25">
      <c r="A6" t="s">
        <v>128</v>
      </c>
      <c r="B6">
        <f>Employees!H79</f>
        <v>9</v>
      </c>
      <c r="C6">
        <f>+B6</f>
        <v>9</v>
      </c>
      <c r="D6">
        <v>0</v>
      </c>
    </row>
    <row r="7" spans="1:4" x14ac:dyDescent="0.25">
      <c r="A7" t="s">
        <v>129</v>
      </c>
      <c r="B7">
        <f>Employees!H80</f>
        <v>7</v>
      </c>
      <c r="C7" s="55">
        <f t="shared" ref="C7:C8" si="0">+B7</f>
        <v>7</v>
      </c>
      <c r="D7">
        <v>0</v>
      </c>
    </row>
    <row r="8" spans="1:4" x14ac:dyDescent="0.25">
      <c r="A8" t="s">
        <v>130</v>
      </c>
      <c r="B8">
        <f>Employees!H83</f>
        <v>11</v>
      </c>
      <c r="C8" s="55">
        <f t="shared" si="0"/>
        <v>11</v>
      </c>
      <c r="D8">
        <v>0</v>
      </c>
    </row>
    <row r="9" spans="1:4" x14ac:dyDescent="0.25">
      <c r="A9" t="s">
        <v>131</v>
      </c>
      <c r="B9" s="69">
        <f>Employees!H93</f>
        <v>9</v>
      </c>
      <c r="C9" s="86">
        <f>+B9*0.75</f>
        <v>6.75</v>
      </c>
      <c r="D9" s="69">
        <f>+B9-C9</f>
        <v>2.25</v>
      </c>
    </row>
    <row r="10" spans="1:4" x14ac:dyDescent="0.25">
      <c r="B10" s="51">
        <f>SUM(B6:B9)</f>
        <v>36</v>
      </c>
      <c r="C10" s="56">
        <f t="shared" ref="C10:D10" si="1">SUM(C6:C9)</f>
        <v>33.75</v>
      </c>
      <c r="D10" s="51">
        <f t="shared" si="1"/>
        <v>2.25</v>
      </c>
    </row>
    <row r="11" spans="1:4" x14ac:dyDescent="0.25">
      <c r="C11" s="70">
        <f>C10/B10</f>
        <v>0.9375</v>
      </c>
      <c r="D11" s="70">
        <f>D10/B10</f>
        <v>6.25E-2</v>
      </c>
    </row>
  </sheetData>
  <pageMargins left="0.7" right="0.7" top="0.75" bottom="0.75" header="0.3" footer="0.3"/>
  <pageSetup scale="80" orientation="portrait" horizontalDpi="4294967295" verticalDpi="4294967295" r:id="rId1"/>
  <headerFooter>
    <oddHeader>&amp;RExh. KTW-3 Walker WP2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2"/>
  <sheetViews>
    <sheetView zoomScale="90" zoomScaleNormal="90" workbookViewId="0">
      <selection sqref="A1:XFD1048576"/>
    </sheetView>
  </sheetViews>
  <sheetFormatPr defaultRowHeight="15" x14ac:dyDescent="0.25"/>
  <cols>
    <col min="5" max="5" width="16.140625" customWidth="1"/>
    <col min="6" max="6" width="13.140625" customWidth="1"/>
  </cols>
  <sheetData>
    <row r="1" spans="1:6" x14ac:dyDescent="0.25">
      <c r="E1" s="52" t="s">
        <v>4</v>
      </c>
      <c r="F1" s="52" t="s">
        <v>3</v>
      </c>
    </row>
    <row r="2" spans="1:6" x14ac:dyDescent="0.25">
      <c r="A2" s="51" t="s">
        <v>137</v>
      </c>
      <c r="E2" s="91">
        <f>1-F2</f>
        <v>3.3200000000000007E-2</v>
      </c>
      <c r="F2" s="92">
        <v>0.96679999999999999</v>
      </c>
    </row>
  </sheetData>
  <pageMargins left="0.7" right="0.7" top="0.75" bottom="0.75" header="0.3" footer="0.3"/>
  <pageSetup scale="80" orientation="portrait" horizontalDpi="4294967295" verticalDpi="4294967295" r:id="rId1"/>
  <headerFooter>
    <oddHeader>&amp;RExh. KTW-3 Walker WP2</oddHead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2020-12-18T08:00:00+00:00</OpenedDate>
    <SignificantOrder xmlns="dc463f71-b30c-4ab2-9473-d307f9d35888">false</SignificantOrder>
    <Date1 xmlns="dc463f71-b30c-4ab2-9473-d307f9d35888">2020-12-18T08:00:00+00:00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Northwest Natural Gas Company</CaseCompanyNames>
    <Nickname xmlns="http://schemas.microsoft.com/sharepoint/v3" xsi:nil="true"/>
    <DocketNumber xmlns="dc463f71-b30c-4ab2-9473-d307f9d35888">200994</DocketNumber>
    <DelegatedOrder xmlns="dc463f71-b30c-4ab2-9473-d307f9d35888">false</DelegatedOrder>
  </documentManagement>
</p:properties>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8EEC80525953A745BD9B79DC421B8604" ma:contentTypeVersion="52" ma:contentTypeDescription="" ma:contentTypeScope="" ma:versionID="661ebdd58a449a96898bb3f3afaf286a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4C059CD-3B33-4DE4-86D6-FCBD42722D0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B4EFE09-6ECB-4C3F-9F9A-5EAF3AD0E3A1}">
  <ds:schemaRefs>
    <ds:schemaRef ds:uri="http://purl.org/dc/elements/1.1/"/>
    <ds:schemaRef ds:uri="http://schemas.microsoft.com/office/infopath/2007/PartnerControls"/>
    <ds:schemaRef ds:uri="http://www.w3.org/XML/1998/namespace"/>
    <ds:schemaRef ds:uri="http://schemas.microsoft.com/office/2006/documentManagement/types"/>
    <ds:schemaRef ds:uri="http://purl.org/dc/terms/"/>
    <ds:schemaRef ds:uri="http://purl.org/dc/dcmitype/"/>
    <ds:schemaRef ds:uri="http://schemas.openxmlformats.org/package/2006/metadata/core-propertie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06E687EE-32CD-4563-A4AF-9935450092F5}"/>
</file>

<file path=customXml/itemProps4.xml><?xml version="1.0" encoding="utf-8"?>
<ds:datastoreItem xmlns:ds="http://schemas.openxmlformats.org/officeDocument/2006/customXml" ds:itemID="{2735D8AA-87B1-45DA-A5FD-D177A7DABCB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Primary and Summary</vt:lpstr>
      <vt:lpstr>Employees</vt:lpstr>
      <vt:lpstr>Transmission</vt:lpstr>
      <vt:lpstr>Telemetering</vt:lpstr>
      <vt:lpstr>Perimeter Alloc</vt:lpstr>
      <vt:lpstr>Environmental</vt:lpstr>
    </vt:vector>
  </TitlesOfParts>
  <Company>NW Natural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Walker, Kyle T.</dc:creator>
  <cp:lastModifiedBy>Lee-Pella, Erica N.</cp:lastModifiedBy>
  <cp:lastPrinted>2020-12-17T19:38:36Z</cp:lastPrinted>
  <dcterms:created xsi:type="dcterms:W3CDTF">2017-10-19T12:29:42Z</dcterms:created>
  <dcterms:modified xsi:type="dcterms:W3CDTF">2020-12-17T19:38:42Z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policyId">
    <vt:lpwstr/>
  </property>
  <property fmtid="{D5CDD505-2E9C-101B-9397-08002B2CF9AE}" pid="3" name="ContentTypeId">
    <vt:lpwstr>0x0101006E56B4D1795A2E4DB2F0B01679ED314A008EEC80525953A745BD9B79DC421B8604</vt:lpwstr>
  </property>
  <property fmtid="{D5CDD505-2E9C-101B-9397-08002B2CF9AE}" pid="4" name="ItemRetentionFormula">
    <vt:lpwstr>&lt;formula id="Microsoft.Office.RecordsManagement.PolicyFeatures.Expiration.Formula.BuiltIn"&gt;&lt;number&gt;5&lt;/number&gt;&lt;property&gt;Modified&lt;/property&gt;&lt;propertyId&gt;28cf69c5-fa48-462a-b5cd-27b6f9d2bd5f&lt;/propertyId&gt;&lt;period&gt;years&lt;/period&gt;&lt;/formula&gt;</vt:lpwstr>
  </property>
  <property fmtid="{D5CDD505-2E9C-101B-9397-08002B2CF9AE}" pid="5" name="_docset_NoMedatataSyncRequired">
    <vt:lpwstr>False</vt:lpwstr>
  </property>
  <property fmtid="{D5CDD505-2E9C-101B-9397-08002B2CF9AE}" pid="6" name="IsEFSEC">
    <vt:bool>false</vt:bool>
  </property>
</Properties>
</file>