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2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0.xml" ContentType="application/vnd.openxmlformats-package.core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meatadata/core-properties" Target="docProps/core0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pspilots.sharepoint.com/sites/UTC-RateCommittee/Shared Documents/General/"/>
    </mc:Choice>
  </mc:AlternateContent>
  <xr:revisionPtr revIDLastSave="29" documentId="8_{F87468ED-D133-4093-90E7-495F39AF70B2}" xr6:coauthVersionLast="47" xr6:coauthVersionMax="47" xr10:uidLastSave="{411D7C4D-E55E-4ADA-923F-114E623A950C}"/>
  <bookViews>
    <workbookView xWindow="-108" yWindow="-108" windowWidth="23256" windowHeight="12576" xr2:uid="{00000000-000D-0000-FFFF-FFFF00000000}"/>
  </bookViews>
  <sheets>
    <sheet name="12 Month Income &amp; Expense" sheetId="3" r:id="rId1"/>
    <sheet name="2022wages wrksheet" sheetId="7" r:id="rId2"/>
    <sheet name="2023 wages wrksht" sheetId="12" r:id="rId3"/>
    <sheet name="Training cost2022" sheetId="10" r:id="rId4"/>
    <sheet name="Training cost2023" sheetId="11" r:id="rId5"/>
    <sheet name="conferences 2022-2023" sheetId="19" r:id="rId6"/>
    <sheet name="ins - med 2022" sheetId="14" r:id="rId7"/>
    <sheet name="ins - med 2023" sheetId="15" r:id="rId8"/>
    <sheet name="Pension 22-23" sheetId="16" r:id="rId9"/>
    <sheet name="Transpo 2021" sheetId="18" r:id="rId10"/>
    <sheet name="Sheet6" sheetId="17" r:id="rId11"/>
  </sheets>
  <externalReferences>
    <externalReference r:id="rId12"/>
  </externalReferences>
  <definedNames>
    <definedName name="OLE_LINK1" localSheetId="8">'Pension 22-23'!$B$10</definedName>
    <definedName name="_xlnm.Print_Area" localSheetId="0">'12 Month Income &amp; Expense'!$A$1:$P$113</definedName>
    <definedName name="_xlnm.Print_Titles" localSheetId="0">'12 Month Income &amp; Expense'!$1:$5</definedName>
    <definedName name="_xlnm.Print_Titles" localSheetId="1">'2022wages wrksheet'!$6:$6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109" i="3" l="1"/>
  <c r="Q107" i="3"/>
  <c r="D10" i="19"/>
  <c r="P10" i="19"/>
  <c r="R10" i="19"/>
  <c r="P9" i="19"/>
  <c r="D9" i="19"/>
  <c r="O10" i="19"/>
  <c r="N10" i="19"/>
  <c r="Q8" i="19"/>
  <c r="Q7" i="19"/>
  <c r="Q6" i="19"/>
  <c r="Q5" i="19"/>
  <c r="Q4" i="19"/>
  <c r="Q3" i="19"/>
  <c r="E3" i="19"/>
  <c r="E4" i="19"/>
  <c r="E5" i="19"/>
  <c r="E6" i="19"/>
  <c r="E7" i="19"/>
  <c r="E8" i="19"/>
  <c r="B10" i="19"/>
  <c r="C10" i="19"/>
  <c r="E17" i="19"/>
  <c r="E18" i="19"/>
  <c r="E19" i="19"/>
  <c r="B20" i="19"/>
  <c r="C20" i="19"/>
  <c r="D20" i="19"/>
  <c r="F20" i="19"/>
  <c r="C24" i="19"/>
  <c r="E24" i="19"/>
  <c r="C25" i="19"/>
  <c r="E25" i="19"/>
  <c r="C26" i="19"/>
  <c r="E26" i="19"/>
  <c r="C27" i="19"/>
  <c r="C28" i="19" s="1"/>
  <c r="E27" i="19"/>
  <c r="B28" i="19"/>
  <c r="D28" i="19"/>
  <c r="F32" i="19"/>
  <c r="M30" i="18"/>
  <c r="E20" i="19" l="1"/>
  <c r="G20" i="19" s="1"/>
  <c r="Q10" i="19"/>
  <c r="E10" i="19"/>
  <c r="E28" i="19"/>
  <c r="F28" i="19" s="1"/>
  <c r="F10" i="19"/>
  <c r="B134" i="3"/>
  <c r="N2" i="18"/>
  <c r="O2" i="18"/>
  <c r="N3" i="18"/>
  <c r="O3" i="18"/>
  <c r="N4" i="18"/>
  <c r="O4" i="18"/>
  <c r="N5" i="18"/>
  <c r="O5" i="18"/>
  <c r="N6" i="18"/>
  <c r="O6" i="18"/>
  <c r="N7" i="18"/>
  <c r="O7" i="18"/>
  <c r="N8" i="18"/>
  <c r="O8" i="18"/>
  <c r="N9" i="18"/>
  <c r="O9" i="18"/>
  <c r="N10" i="18"/>
  <c r="O10" i="18"/>
  <c r="N11" i="18"/>
  <c r="O11" i="18"/>
  <c r="N12" i="18"/>
  <c r="O12" i="18"/>
  <c r="N13" i="18"/>
  <c r="O13" i="18"/>
  <c r="N14" i="18"/>
  <c r="O14" i="18"/>
  <c r="N15" i="18"/>
  <c r="O15" i="18"/>
  <c r="N16" i="18"/>
  <c r="O16" i="18"/>
  <c r="N17" i="18"/>
  <c r="O17" i="18"/>
  <c r="N18" i="18"/>
  <c r="O18" i="18"/>
  <c r="B19" i="18"/>
  <c r="M27" i="18" s="1"/>
  <c r="C19" i="18"/>
  <c r="D19" i="18"/>
  <c r="E19" i="18"/>
  <c r="F19" i="18"/>
  <c r="G19" i="18"/>
  <c r="N19" i="18" s="1"/>
  <c r="H19" i="18"/>
  <c r="I19" i="18"/>
  <c r="J19" i="18"/>
  <c r="K19" i="18"/>
  <c r="L19" i="18"/>
  <c r="M19" i="18"/>
  <c r="N20" i="18"/>
  <c r="O20" i="18"/>
  <c r="B21" i="18"/>
  <c r="O21" i="18" s="1"/>
  <c r="C21" i="18"/>
  <c r="D21" i="18"/>
  <c r="E21" i="18"/>
  <c r="F21" i="18"/>
  <c r="N21" i="18" s="1"/>
  <c r="G21" i="18"/>
  <c r="H21" i="18"/>
  <c r="I21" i="18"/>
  <c r="J21" i="18"/>
  <c r="K21" i="18"/>
  <c r="L21" i="18"/>
  <c r="M21" i="18"/>
  <c r="M24" i="18"/>
  <c r="M25" i="18"/>
  <c r="M26" i="18"/>
  <c r="B34" i="19" l="1"/>
  <c r="M28" i="18"/>
  <c r="N28" i="18" s="1"/>
  <c r="O19" i="18"/>
  <c r="D55" i="15" l="1"/>
  <c r="D56" i="15"/>
  <c r="D62" i="15" s="1"/>
  <c r="D57" i="15"/>
  <c r="D58" i="15"/>
  <c r="D59" i="15"/>
  <c r="D60" i="15"/>
  <c r="C61" i="15"/>
  <c r="D2" i="14"/>
  <c r="D3" i="14"/>
  <c r="D4" i="14"/>
  <c r="D5" i="14"/>
  <c r="D6" i="14"/>
  <c r="D7" i="14"/>
  <c r="D8" i="14"/>
  <c r="D58" i="14" s="1"/>
  <c r="D9" i="14"/>
  <c r="D10" i="14"/>
  <c r="D11" i="14"/>
  <c r="D12" i="14"/>
  <c r="D13" i="14"/>
  <c r="D14" i="14"/>
  <c r="D15" i="14"/>
  <c r="D16" i="14"/>
  <c r="D17" i="14"/>
  <c r="D18" i="14"/>
  <c r="D19" i="14"/>
  <c r="D20" i="14"/>
  <c r="D21" i="14"/>
  <c r="D22" i="14"/>
  <c r="D23" i="14"/>
  <c r="D24" i="14"/>
  <c r="D25" i="14"/>
  <c r="D26" i="14"/>
  <c r="D27" i="14"/>
  <c r="D28" i="14"/>
  <c r="D29" i="14"/>
  <c r="D30" i="14"/>
  <c r="D31" i="14"/>
  <c r="D32" i="14"/>
  <c r="D33" i="14"/>
  <c r="D34" i="14"/>
  <c r="D35" i="14"/>
  <c r="D36" i="14"/>
  <c r="D37" i="14"/>
  <c r="D38" i="14"/>
  <c r="D39" i="14"/>
  <c r="D40" i="14"/>
  <c r="D41" i="14"/>
  <c r="D42" i="14"/>
  <c r="D43" i="14"/>
  <c r="D44" i="14"/>
  <c r="D45" i="14"/>
  <c r="D46" i="14"/>
  <c r="D47" i="14"/>
  <c r="D48" i="14"/>
  <c r="D49" i="14"/>
  <c r="D50" i="14"/>
  <c r="D51" i="14"/>
  <c r="D52" i="14"/>
  <c r="D53" i="14"/>
  <c r="D54" i="14"/>
  <c r="D55" i="14"/>
  <c r="D56" i="14"/>
  <c r="C57" i="14"/>
  <c r="L50" i="12" l="1"/>
  <c r="Q22" i="12"/>
  <c r="R22" i="12" s="1"/>
  <c r="Q21" i="12"/>
  <c r="Q18" i="12"/>
  <c r="Q17" i="12"/>
  <c r="R17" i="12" s="1"/>
  <c r="Q14" i="12"/>
  <c r="L51" i="12"/>
  <c r="R43" i="12"/>
  <c r="J46" i="12"/>
  <c r="K44" i="12"/>
  <c r="I44" i="12"/>
  <c r="F44" i="12"/>
  <c r="G44" i="12" s="1"/>
  <c r="H44" i="12" s="1"/>
  <c r="P43" i="12"/>
  <c r="K43" i="12"/>
  <c r="I43" i="12"/>
  <c r="Q42" i="12"/>
  <c r="N42" i="12"/>
  <c r="O43" i="12" s="1"/>
  <c r="K42" i="12"/>
  <c r="I42" i="12"/>
  <c r="F42" i="12"/>
  <c r="F46" i="12" s="1"/>
  <c r="Q41" i="12"/>
  <c r="N41" i="12"/>
  <c r="K41" i="12"/>
  <c r="K46" i="12" s="1"/>
  <c r="I41" i="12"/>
  <c r="I46" i="12" s="1"/>
  <c r="Q40" i="12"/>
  <c r="N40" i="12"/>
  <c r="Q43" i="12" s="1"/>
  <c r="G40" i="12"/>
  <c r="F40" i="12"/>
  <c r="Q39" i="12"/>
  <c r="N39" i="12"/>
  <c r="Q33" i="12"/>
  <c r="R33" i="12" s="1"/>
  <c r="O33" i="12"/>
  <c r="Q32" i="12"/>
  <c r="R32" i="12" s="1"/>
  <c r="O32" i="12"/>
  <c r="Q31" i="12"/>
  <c r="R31" i="12" s="1"/>
  <c r="R34" i="12" s="1"/>
  <c r="O31" i="12"/>
  <c r="Q28" i="12"/>
  <c r="R28" i="12" s="1"/>
  <c r="O28" i="12"/>
  <c r="Q27" i="12"/>
  <c r="R27" i="12" s="1"/>
  <c r="O27" i="12"/>
  <c r="R26" i="12"/>
  <c r="Q26" i="12"/>
  <c r="O26" i="12"/>
  <c r="R23" i="12"/>
  <c r="O21" i="12"/>
  <c r="O18" i="12"/>
  <c r="O14" i="12"/>
  <c r="R14" i="12" s="1"/>
  <c r="R21" i="12" l="1"/>
  <c r="R18" i="12"/>
  <c r="R19" i="12" s="1"/>
  <c r="H40" i="12"/>
  <c r="H46" i="12" s="1"/>
  <c r="G42" i="12"/>
  <c r="H42" i="12" s="1"/>
  <c r="R29" i="12"/>
  <c r="R24" i="12"/>
  <c r="G46" i="12" l="1"/>
  <c r="E31" i="11" l="1"/>
  <c r="E33" i="11" s="1"/>
  <c r="D31" i="11"/>
  <c r="D33" i="11" s="1"/>
  <c r="F33" i="11" s="1"/>
  <c r="E46" i="10"/>
  <c r="D46" i="10"/>
  <c r="F46" i="10" s="1"/>
  <c r="K5" i="10" s="1"/>
  <c r="K6" i="10"/>
  <c r="K7" i="10" l="1"/>
  <c r="H242" i="7" l="1"/>
  <c r="H241" i="7"/>
  <c r="K242" i="7"/>
  <c r="K241" i="7"/>
  <c r="M241" i="7" s="1"/>
  <c r="M244" i="7"/>
  <c r="M243" i="7"/>
  <c r="E242" i="7"/>
  <c r="E241" i="7"/>
  <c r="D253" i="7"/>
  <c r="H244" i="7"/>
  <c r="H243" i="7"/>
  <c r="D251" i="7"/>
  <c r="D252" i="7"/>
  <c r="D250" i="7"/>
  <c r="B244" i="7"/>
  <c r="D244" i="7" s="1"/>
  <c r="B243" i="7"/>
  <c r="D243" i="7" s="1"/>
  <c r="B242" i="7"/>
  <c r="D242" i="7" s="1"/>
  <c r="B241" i="7"/>
  <c r="D241" i="7" s="1"/>
  <c r="M247" i="7" l="1"/>
  <c r="M242" i="7"/>
  <c r="D107" i="3" l="1"/>
  <c r="E107" i="3"/>
  <c r="F107" i="3"/>
  <c r="G107" i="3"/>
  <c r="H107" i="3"/>
  <c r="I107" i="3"/>
  <c r="J107" i="3"/>
  <c r="K107" i="3"/>
  <c r="L107" i="3"/>
  <c r="M107" i="3"/>
  <c r="N107" i="3"/>
  <c r="O107" i="3"/>
  <c r="D7" i="3"/>
  <c r="E7" i="3"/>
  <c r="F7" i="3"/>
  <c r="G7" i="3"/>
  <c r="H7" i="3"/>
  <c r="I7" i="3"/>
  <c r="J7" i="3"/>
  <c r="K7" i="3"/>
  <c r="L7" i="3"/>
  <c r="M7" i="3"/>
  <c r="N7" i="3"/>
  <c r="O7" i="3"/>
  <c r="D109" i="3" l="1"/>
  <c r="G109" i="3"/>
  <c r="F109" i="3"/>
  <c r="O109" i="3"/>
  <c r="N109" i="3"/>
  <c r="L109" i="3"/>
  <c r="E109" i="3"/>
  <c r="H109" i="3"/>
  <c r="J109" i="3"/>
  <c r="M109" i="3"/>
  <c r="K109" i="3"/>
  <c r="I109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mbroo</author>
  </authors>
  <commentList>
    <comment ref="P31" authorId="0" shapeId="0" xr:uid="{5898A429-DF4C-4C90-B04B-51FC020F3376}">
      <text>
        <r>
          <rPr>
            <b/>
            <sz val="9"/>
            <color indexed="81"/>
            <rFont val="Tahoma"/>
            <family val="2"/>
          </rPr>
          <t>mbroo:</t>
        </r>
        <r>
          <rPr>
            <sz val="9"/>
            <color indexed="81"/>
            <rFont val="Tahoma"/>
            <family val="2"/>
          </rPr>
          <t xml:space="preserve">
higher 2021 because we had patricia/erin on at the same time one month</t>
        </r>
      </text>
    </comment>
  </commentList>
</comments>
</file>

<file path=xl/sharedStrings.xml><?xml version="1.0" encoding="utf-8"?>
<sst xmlns="http://schemas.openxmlformats.org/spreadsheetml/2006/main" count="1344" uniqueCount="669">
  <si>
    <t>Puget Sound Pilots</t>
  </si>
  <si>
    <t>Pro Forma Revenue and Expenses</t>
  </si>
  <si>
    <t>For year ending December 31, 2022</t>
  </si>
  <si>
    <t>2023 Adjusted Expenses</t>
  </si>
  <si>
    <t>Account Number</t>
  </si>
  <si>
    <t>Account  Name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</si>
  <si>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</si>
  <si>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</si>
  <si>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</si>
  <si>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</si>
  <si>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</si>
  <si>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</si>
  <si>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</si>
  <si>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</si>
  <si>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</si>
  <si>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</si>
  <si>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</si>
  <si>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</si>
  <si>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</si>
  <si>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Revenues</t>
  </si>
  <si>
    <t>Total Revenues</t>
  </si>
  <si>
    <t>Expenses</t>
  </si>
  <si>
    <t>Account: 50050-009</t>
  </si>
  <si>
    <t>Administrative Expenses</t>
  </si>
  <si>
    <t>Account: 50080-009</t>
  </si>
  <si>
    <t>Advertising</t>
  </si>
  <si>
    <t>Account: 50100-009</t>
  </si>
  <si>
    <t>Attorney Fees-General</t>
  </si>
  <si>
    <t>Account: 50110-009</t>
  </si>
  <si>
    <t>Attorney Fees-UTC</t>
  </si>
  <si>
    <t>Account: 50150-009</t>
  </si>
  <si>
    <t>Bank Fees</t>
  </si>
  <si>
    <t>Account: 50250-009</t>
  </si>
  <si>
    <t>Capital Assets</t>
  </si>
  <si>
    <t>Account: 50280-009</t>
  </si>
  <si>
    <t>Cash Reserves</t>
  </si>
  <si>
    <t>Account: 50290-009</t>
  </si>
  <si>
    <t>UTC REG FEES</t>
  </si>
  <si>
    <t>Account: 50300-006</t>
  </si>
  <si>
    <t>Commission-Senate Bill 5096</t>
  </si>
  <si>
    <t>Account: 50450-006</t>
  </si>
  <si>
    <t>Comp Day Expense</t>
  </si>
  <si>
    <t>Account: 50500-007</t>
  </si>
  <si>
    <t>Computer Maintenance - P.A.</t>
  </si>
  <si>
    <t>Account: 50500-009</t>
  </si>
  <si>
    <t>Computer Maintenance, Hardware, Phone</t>
  </si>
  <si>
    <t>Account: 50600-009</t>
  </si>
  <si>
    <t>Computer Programming, Changes</t>
  </si>
  <si>
    <t>Account: 50700-009</t>
  </si>
  <si>
    <t>Consulting Fees</t>
  </si>
  <si>
    <t>Account: 50800-009</t>
  </si>
  <si>
    <t>CPA Fees</t>
  </si>
  <si>
    <t>Account: 50850-009</t>
  </si>
  <si>
    <t>General Charitable Donations</t>
  </si>
  <si>
    <t>Account: 50870-009</t>
  </si>
  <si>
    <t>DEI Outreach</t>
  </si>
  <si>
    <t>Account: 50880-009</t>
  </si>
  <si>
    <t>DEI - Donations</t>
  </si>
  <si>
    <t>Account: 50900-009</t>
  </si>
  <si>
    <t>Dues, Other</t>
  </si>
  <si>
    <t>Account: 50910-009</t>
  </si>
  <si>
    <t>Dues, MM&amp;P</t>
  </si>
  <si>
    <t>Account: 50920-009</t>
  </si>
  <si>
    <t>Dues, APA</t>
  </si>
  <si>
    <t>Account: 51000-006</t>
  </si>
  <si>
    <t>Employee Health &amp; Welfare - Seattle</t>
  </si>
  <si>
    <t>Account: 51000-007</t>
  </si>
  <si>
    <t>Employee Health &amp; Welfare - P.A.</t>
  </si>
  <si>
    <t>Account: 51100-006</t>
  </si>
  <si>
    <t>Employee Pension - Seattle</t>
  </si>
  <si>
    <t>Account: 51100-007</t>
  </si>
  <si>
    <t>Employee Pension - P.A.</t>
  </si>
  <si>
    <t>Account: 51100-009</t>
  </si>
  <si>
    <t>Retirement Plan, Manager</t>
  </si>
  <si>
    <t>new gl</t>
  </si>
  <si>
    <t>401k contributions</t>
  </si>
  <si>
    <t>Account: 51200-009</t>
  </si>
  <si>
    <t>Equipment Leases</t>
  </si>
  <si>
    <t xml:space="preserve">PTS II Equip. </t>
  </si>
  <si>
    <t>Account: 51310-009</t>
  </si>
  <si>
    <t>Depreciation, Portable Radios</t>
  </si>
  <si>
    <t>Account: 51320-009</t>
  </si>
  <si>
    <t>Depreciation, Computer</t>
  </si>
  <si>
    <t>Account: 51330-006</t>
  </si>
  <si>
    <t>Depreciation, Equipment &amp; Furniture - Seattle</t>
  </si>
  <si>
    <t>Account: 51330-007</t>
  </si>
  <si>
    <t>Depreciation, Equipment &amp; Furniture - P.A.</t>
  </si>
  <si>
    <t>Account: 51340-006</t>
  </si>
  <si>
    <t>Depreciation, Leasehold Improv. - Seattle</t>
  </si>
  <si>
    <t>Account: 51380-007</t>
  </si>
  <si>
    <t>Depreciation, Buildings - P.A.</t>
  </si>
  <si>
    <t>Account: 51385-007</t>
  </si>
  <si>
    <t>Depreciation, Ediz Hook</t>
  </si>
  <si>
    <t>Account: 51390-008</t>
  </si>
  <si>
    <t>Depreciation, Puget Sound</t>
  </si>
  <si>
    <t>Account: 51400-008</t>
  </si>
  <si>
    <t>Depreciation, Juan de Fuca</t>
  </si>
  <si>
    <t>Account: 51430-006</t>
  </si>
  <si>
    <t>Drug Testing</t>
  </si>
  <si>
    <t>Account: 51440-006</t>
  </si>
  <si>
    <t>Education - Seattle</t>
  </si>
  <si>
    <t>Account: 51440-007</t>
  </si>
  <si>
    <t>Education - P.A.</t>
  </si>
  <si>
    <t>Account: 51500-007</t>
  </si>
  <si>
    <t>Food - P.A.</t>
  </si>
  <si>
    <t>Account: 51550-007</t>
  </si>
  <si>
    <t>Lodging - PA</t>
  </si>
  <si>
    <t>Account: 51600-006</t>
  </si>
  <si>
    <t>Insurance - Seattle</t>
  </si>
  <si>
    <t>Account: 51600-007</t>
  </si>
  <si>
    <t>Insurance - P.A.</t>
  </si>
  <si>
    <t>Account: 51600-008</t>
  </si>
  <si>
    <t>Insurance, Boats</t>
  </si>
  <si>
    <t>Account: 51610-006</t>
  </si>
  <si>
    <t>Insurance - License &amp; Defense</t>
  </si>
  <si>
    <t>Account: 51620-006</t>
  </si>
  <si>
    <t>Insurance - Medical</t>
  </si>
  <si>
    <t>Account: 51765-009</t>
  </si>
  <si>
    <t>Interest, Dispatch Software</t>
  </si>
  <si>
    <t>Account: 51900-007</t>
  </si>
  <si>
    <t>Laundry - P.A.</t>
  </si>
  <si>
    <t>Account: 51940-006</t>
  </si>
  <si>
    <t>License Fees - Pilots</t>
  </si>
  <si>
    <t>Account: 51950-009</t>
  </si>
  <si>
    <t>Lobbyist</t>
  </si>
  <si>
    <t>Account: 52050-009</t>
  </si>
  <si>
    <t>Miscellaneous, Other</t>
  </si>
  <si>
    <t>Account: 52100-006</t>
  </si>
  <si>
    <t>Office Supplies - Seattle</t>
  </si>
  <si>
    <t>Account: 52220-009</t>
  </si>
  <si>
    <t>Pension, 1978</t>
  </si>
  <si>
    <t>Account: 52230-009</t>
  </si>
  <si>
    <t>Pension, Puget Sound Pilots</t>
  </si>
  <si>
    <t>Account: 52250-009</t>
  </si>
  <si>
    <t>Pension, Tabler</t>
  </si>
  <si>
    <t>Account: 52300-006</t>
  </si>
  <si>
    <t>Postage - Seattle</t>
  </si>
  <si>
    <t>Account: 52300-007</t>
  </si>
  <si>
    <t>Postage - P.A.</t>
  </si>
  <si>
    <t>Account: 52400-006</t>
  </si>
  <si>
    <t>Printing - Seattle</t>
  </si>
  <si>
    <t>Account: 52560-008</t>
  </si>
  <si>
    <t>Puget Sound, Fuel</t>
  </si>
  <si>
    <t>Account: 52570-008</t>
  </si>
  <si>
    <t>Puget Sound, Prev. Maintenance</t>
  </si>
  <si>
    <t>Account: 52660-008</t>
  </si>
  <si>
    <t>Juan de Fuca, Fuel</t>
  </si>
  <si>
    <t>Account: 52670-008</t>
  </si>
  <si>
    <t>Juan de Fuca, Prev. Maintenance</t>
  </si>
  <si>
    <t>Account: 52900-006</t>
  </si>
  <si>
    <t>Rent &amp; Parking - Seattle</t>
  </si>
  <si>
    <t>Account: 52900-007</t>
  </si>
  <si>
    <t>Rent, Tidelands Lease</t>
  </si>
  <si>
    <t>Account: 52950-006</t>
  </si>
  <si>
    <t>Repairs &amp; Maintenance - Seattle</t>
  </si>
  <si>
    <t>Account: 52950-007</t>
  </si>
  <si>
    <t>Repairs &amp; Maintenance - P.A.</t>
  </si>
  <si>
    <t>Account: 52955-006</t>
  </si>
  <si>
    <t>Remodel/Relocation - Seattle</t>
  </si>
  <si>
    <t>Account: 53010-006</t>
  </si>
  <si>
    <t>Salaries, Regular - Seattle</t>
  </si>
  <si>
    <t>Account: 53010-007</t>
  </si>
  <si>
    <t>Salaries, Regular - P.A.</t>
  </si>
  <si>
    <t>Account: 53020-006</t>
  </si>
  <si>
    <t>Salaries, Overtime - Seattle</t>
  </si>
  <si>
    <t>Account: 53020-007</t>
  </si>
  <si>
    <t>Salaries, Overtime - P.A.</t>
  </si>
  <si>
    <t>Account: 53100-006</t>
  </si>
  <si>
    <t>Subscriptions - Seattle</t>
  </si>
  <si>
    <t>Account: 53100-007</t>
  </si>
  <si>
    <t>Subscriptions - P.A.</t>
  </si>
  <si>
    <t>Account: 53200-006</t>
  </si>
  <si>
    <t>Supplies - Seattle</t>
  </si>
  <si>
    <t>Account: 53200-007</t>
  </si>
  <si>
    <t>Supplies - P.A.</t>
  </si>
  <si>
    <t>Account: 53320-006</t>
  </si>
  <si>
    <t>Taxes, FICA/Medicare - Seattle</t>
  </si>
  <si>
    <t>Account: 53320-007</t>
  </si>
  <si>
    <t>Taxes, FICA/Medicare - P.A.</t>
  </si>
  <si>
    <t>Account: 53330-006</t>
  </si>
  <si>
    <t>Taxes, SUTA - Seattle</t>
  </si>
  <si>
    <t>Account: 53330-007</t>
  </si>
  <si>
    <t>Taxes, SUTA - P.A.</t>
  </si>
  <si>
    <t>Account: 53340-006</t>
  </si>
  <si>
    <t>Taxes, FUTA - Seattle</t>
  </si>
  <si>
    <t>Account: 53340-007</t>
  </si>
  <si>
    <t>Taxes, FUTA - P.A.</t>
  </si>
  <si>
    <t>Account: 53350-006</t>
  </si>
  <si>
    <t>Taxes, L &amp; I - Seattle</t>
  </si>
  <si>
    <t>Account: 53360-006</t>
  </si>
  <si>
    <t>Taxes, Property - Seattle</t>
  </si>
  <si>
    <t>Account: 53360-007</t>
  </si>
  <si>
    <t>Taxes, Property - P.A.</t>
  </si>
  <si>
    <t>Account: 53360-008</t>
  </si>
  <si>
    <t>Taxes, Property - Boats</t>
  </si>
  <si>
    <t>Account: 53370-006</t>
  </si>
  <si>
    <t>Taxes, Food/Subscriptions - Seattle</t>
  </si>
  <si>
    <t>Account: 53370-007</t>
  </si>
  <si>
    <t>Taxes, Food/Subscriptions - P.A.</t>
  </si>
  <si>
    <t>Account: 53370-009</t>
  </si>
  <si>
    <t>Taxes, B &amp; O</t>
  </si>
  <si>
    <t>Account: 53400-006</t>
  </si>
  <si>
    <t>Telephone &amp; Communications - Seattle</t>
  </si>
  <si>
    <t>Account: 53400-007</t>
  </si>
  <si>
    <t>Telephone &amp; Communications - P.A.</t>
  </si>
  <si>
    <t>Account: 53500-006</t>
  </si>
  <si>
    <t>Training, Pilots</t>
  </si>
  <si>
    <t>Account: 53600-006</t>
  </si>
  <si>
    <t>Transportation Expense - Seattle</t>
  </si>
  <si>
    <t>Account: 53700-007</t>
  </si>
  <si>
    <t>Employee Reimbursments - P.A.</t>
  </si>
  <si>
    <t>Account: 53700-009</t>
  </si>
  <si>
    <t>Travel/Promo/Mileage/Meetings</t>
  </si>
  <si>
    <t>Account: 53800-007</t>
  </si>
  <si>
    <t>Utilities - P.A.</t>
  </si>
  <si>
    <t>Total Expenses</t>
  </si>
  <si>
    <t>Net Distributive Revenue</t>
  </si>
  <si>
    <t>Member Distributions</t>
  </si>
  <si>
    <t>Pilot Count</t>
  </si>
  <si>
    <t>02/01/22..02/28/22</t>
  </si>
  <si>
    <t>03/01/22..03/31/22</t>
  </si>
  <si>
    <t>MTD</t>
  </si>
  <si>
    <t>Previous Year MTD</t>
  </si>
  <si>
    <t>YTD</t>
  </si>
  <si>
    <t>Previous YTD</t>
  </si>
  <si>
    <t>Seattle Station</t>
  </si>
  <si>
    <t>--- Attorney Fees, Total ---</t>
  </si>
  <si>
    <t>---Capital Assets, Total---</t>
  </si>
  <si>
    <t>UTC Reg Fees</t>
  </si>
  <si>
    <t>---Cash Reserves, Total---</t>
  </si>
  <si>
    <t>--- Senate Bill 5096, Total ---</t>
  </si>
  <si>
    <t>--- Comp Day Expense, Total ---</t>
  </si>
  <si>
    <t>TOTE Deferral</t>
  </si>
  <si>
    <t>---TOTE Expense Total---</t>
  </si>
  <si>
    <t>Computer Maintenance, Seattle</t>
  </si>
  <si>
    <t>Computer Maintenance, P.A.</t>
  </si>
  <si>
    <t>Computer Maintenance, Hardware</t>
  </si>
  <si>
    <t>Computer Maintenance/Repair</t>
  </si>
  <si>
    <t>--- Computer System, Total ---</t>
  </si>
  <si>
    <t>Conferences</t>
  </si>
  <si>
    <t>--- Conferences, Total ---</t>
  </si>
  <si>
    <t>--- Consulting Fees, Total ---</t>
  </si>
  <si>
    <t>--- CPA, Total ---</t>
  </si>
  <si>
    <t>Depreciation, Equipment</t>
  </si>
  <si>
    <t>Depreciation, Leasholde Improv.</t>
  </si>
  <si>
    <t>--- Depreciation, Total ---</t>
  </si>
  <si>
    <t>--- Drug Testing, Total ---</t>
  </si>
  <si>
    <t>Dues, Marine Exchange</t>
  </si>
  <si>
    <t>--- Dues, Total ---</t>
  </si>
  <si>
    <t>--- Education, Total ---</t>
  </si>
  <si>
    <t>Employee Health &amp; Welfare</t>
  </si>
  <si>
    <t>MP/Retirement Plan, Manager</t>
  </si>
  <si>
    <t>--- Employee Benefits, Total ---</t>
  </si>
  <si>
    <t>Salaries, Regular, Seattle</t>
  </si>
  <si>
    <t>--- Employee Salaries, Total ---</t>
  </si>
  <si>
    <t>--- Insurance, Total ---</t>
  </si>
  <si>
    <t>Interest, Equipment - Seattle</t>
  </si>
  <si>
    <t>Interes, Other</t>
  </si>
  <si>
    <t>Interest, Portable Radios</t>
  </si>
  <si>
    <t>--- Interest, Total ---</t>
  </si>
  <si>
    <t>Payment to LLC, PPU Lease</t>
  </si>
  <si>
    <t>--- Leases (Equipment), Total ---</t>
  </si>
  <si>
    <t>--- License Fees, Total ---</t>
  </si>
  <si>
    <t>--- Lobbyist, Total ---</t>
  </si>
  <si>
    <t>Cleaning - Seattle</t>
  </si>
  <si>
    <t>Radio Maintenance - Seattle</t>
  </si>
  <si>
    <t>--- Maintenance &amp; Repair, Total ---</t>
  </si>
  <si>
    <t>--- Medical Insurance, Total ---</t>
  </si>
  <si>
    <t>Miscellaneous - Seattle</t>
  </si>
  <si>
    <t>Supplies, Other</t>
  </si>
  <si>
    <t>--- Office Supplies, Total ---</t>
  </si>
  <si>
    <t>Pension, Grays Harbor Pilots</t>
  </si>
  <si>
    <t>--- Pension, GHP, Total</t>
  </si>
  <si>
    <t>Pension, 1952</t>
  </si>
  <si>
    <t>--- Pension, Total ---</t>
  </si>
  <si>
    <t>Payments to LLC - PPU Equip</t>
  </si>
  <si>
    <t>--- PPU-Equipment &amp; SVC to LLC, Total ---</t>
  </si>
  <si>
    <t>Charts, Etc - Seattle</t>
  </si>
  <si>
    <t>Printing, Other</t>
  </si>
  <si>
    <t>Tide Books</t>
  </si>
  <si>
    <t>--- Printing &amp; Publication, Total ---</t>
  </si>
  <si>
    <t>--- Rent, Total ---</t>
  </si>
  <si>
    <t>---Taxes, Payroll, Total ---</t>
  </si>
  <si>
    <t>Taxes. Food / Subscriptions</t>
  </si>
  <si>
    <t>Taxes, Other</t>
  </si>
  <si>
    <t>--- Taxes, Other, Total ---</t>
  </si>
  <si>
    <t>--- Taxes, Revenue, Total ---</t>
  </si>
  <si>
    <t>---Telephone &amp; Comm., Total ---</t>
  </si>
  <si>
    <t>--- Training, Pilots, Total ---</t>
  </si>
  <si>
    <t>Donations</t>
  </si>
  <si>
    <t>Food - Office</t>
  </si>
  <si>
    <t>Food - Pilots</t>
  </si>
  <si>
    <t>Gifts</t>
  </si>
  <si>
    <t>Lodging - Seattle</t>
  </si>
  <si>
    <t>Industry Events</t>
  </si>
  <si>
    <t>Promotion</t>
  </si>
  <si>
    <t>Travel Expense - Seattle</t>
  </si>
  <si>
    <t>Entertainment</t>
  </si>
  <si>
    <t>Travel,Promo &amp; Meetings</t>
  </si>
  <si>
    <t>Office Functions</t>
  </si>
  <si>
    <t>--- Travel, Promo,Meetings Total ---</t>
  </si>
  <si>
    <t>Provisions for Unreceivable A/R</t>
  </si>
  <si>
    <t>--- Unreceivable A/R, Total ---</t>
  </si>
  <si>
    <t/>
  </si>
  <si>
    <t>Seattle Station Totals</t>
  </si>
  <si>
    <t>Port Angeles Station</t>
  </si>
  <si>
    <t>Depreciation, Equipment &amp;</t>
  </si>
  <si>
    <t>Depreciation, Docks - P.A.</t>
  </si>
  <si>
    <t>--- Food, Total ---</t>
  </si>
  <si>
    <t>Interest, Remodel - P.A./Ediz Hook</t>
  </si>
  <si>
    <t>Interest, Ediz Hook</t>
  </si>
  <si>
    <t>Lodging - P.A.</t>
  </si>
  <si>
    <t>--- Lodging, Total ---</t>
  </si>
  <si>
    <t>Cleaning - P.A.</t>
  </si>
  <si>
    <t>Ediz Hook, Prev. Maintenance</t>
  </si>
  <si>
    <t>Ediz Hook, Repairs</t>
  </si>
  <si>
    <t>Ediz Hook, Other</t>
  </si>
  <si>
    <t>Radio Maintenance - P.A.</t>
  </si>
  <si>
    <t>Repairs/Remodel - P.A.</t>
  </si>
  <si>
    <t>--- Maintenance &amp; Repair ---</t>
  </si>
  <si>
    <t>Ediz Hook OPS Expense, Total</t>
  </si>
  <si>
    <t>--- Oper. Of Ediz Hook, Total ---</t>
  </si>
  <si>
    <t>--- Rent, Tidelands Lease, Total ---</t>
  </si>
  <si>
    <t>Transportation Expense - P.A.</t>
  </si>
  <si>
    <t>--- Reposition Pilots, Total ---</t>
  </si>
  <si>
    <t>Charts, Etc. - P.A.</t>
  </si>
  <si>
    <t>Miscellaneous - P.A.</t>
  </si>
  <si>
    <t>Office Supplies - P.A.</t>
  </si>
  <si>
    <t>--- Supplies, Total ---</t>
  </si>
  <si>
    <t>--- Taxes, Property, Total ---</t>
  </si>
  <si>
    <t>--- Telephone &amp; Communications, Total ---</t>
  </si>
  <si>
    <t>--- Utilities, Total ---</t>
  </si>
  <si>
    <t>Port Angeles Station Totals</t>
  </si>
  <si>
    <t>Pilot Boat Totals</t>
  </si>
  <si>
    <t>Interest, Puget Sound</t>
  </si>
  <si>
    <t>Interest, Juan de Fuca</t>
  </si>
  <si>
    <t>TotMiscBoats</t>
  </si>
  <si>
    <t>Miscellaneous, Boats</t>
  </si>
  <si>
    <t>Juan de Fuca, Moorage/Electricity</t>
  </si>
  <si>
    <t>Juan de Fuca, Repair</t>
  </si>
  <si>
    <t>Juan de Fuca, Engine Repair</t>
  </si>
  <si>
    <t>Juan de Fuca, Other</t>
  </si>
  <si>
    <t>TotRadioMaintBoats</t>
  </si>
  <si>
    <t>Radio Maintenance, Boats</t>
  </si>
  <si>
    <t>Employee Reimbursements</t>
  </si>
  <si>
    <t>--- Oper. Of Juan de Fuca, Total ---</t>
  </si>
  <si>
    <t>--- Oper of Juan de Fuca Fuel, Total ---</t>
  </si>
  <si>
    <t>Puget Sound, Moorage/Electricity</t>
  </si>
  <si>
    <t>Puget Sound, Repair</t>
  </si>
  <si>
    <t>Puget Sound, Fire Damage Repairs</t>
  </si>
  <si>
    <t>Puget Sound, Other</t>
  </si>
  <si>
    <t>Employee Reimbursements - P.A.</t>
  </si>
  <si>
    <t>--- Oper. Of Puget Sound, Total ---</t>
  </si>
  <si>
    <t>--- Puget Sound Fuel, Total ---</t>
  </si>
  <si>
    <t>Taxes, L&amp;I - P.A.</t>
  </si>
  <si>
    <t>--- Taxes, Payroll, Total ---</t>
  </si>
  <si>
    <t>All Division Total</t>
  </si>
  <si>
    <t>2month averages, pre 3% retroactive increase (retroactive to jan 22)</t>
  </si>
  <si>
    <t>2month average , with 3% retro increase enacted</t>
  </si>
  <si>
    <t>2 mth avg with mou increases (start 10/1/22)</t>
  </si>
  <si>
    <t>Jan-SEPT Wage Estimates (OCT there is probable wage increases)</t>
  </si>
  <si>
    <t>Oct-Dec Estimates (with proposed MOU increases)</t>
  </si>
  <si>
    <t>2022 total estimated payrolls</t>
  </si>
  <si>
    <t>no mou increase pa</t>
  </si>
  <si>
    <t>jan-dec</t>
  </si>
  <si>
    <t>Total 2022 Payroll Estimate</t>
  </si>
  <si>
    <t>current hourly wage</t>
  </si>
  <si>
    <t>MOU proposed wage</t>
  </si>
  <si>
    <t>percentage increase</t>
  </si>
  <si>
    <t>ap</t>
  </si>
  <si>
    <t>ar</t>
  </si>
  <si>
    <t>dispatch</t>
  </si>
  <si>
    <t>average % increase</t>
  </si>
  <si>
    <t>Payroll Register by Employee</t>
  </si>
  <si>
    <t>Empl #</t>
  </si>
  <si>
    <t>Name</t>
  </si>
  <si>
    <t>Dept</t>
  </si>
  <si>
    <t xml:space="preserve">Category
</t>
  </si>
  <si>
    <r>
      <rPr>
        <b/>
        <sz val="9"/>
        <color rgb="FF000000"/>
        <rFont val="Segoe UI"/>
        <family val="2"/>
      </rPr>
      <t xml:space="preserve">PTD 
</t>
    </r>
    <r>
      <rPr>
        <b/>
        <sz val="9"/>
        <color rgb="FF000000"/>
        <rFont val="Segoe UI"/>
        <family val="2"/>
      </rPr>
      <t>Hours</t>
    </r>
  </si>
  <si>
    <t>PTD Amount</t>
  </si>
  <si>
    <t>YTD Hours</t>
  </si>
  <si>
    <t>YTD Amount</t>
  </si>
  <si>
    <t>payrate2022</t>
  </si>
  <si>
    <t>2023 hours</t>
  </si>
  <si>
    <t>pay rate 2023</t>
  </si>
  <si>
    <t>2023 Payroll</t>
  </si>
  <si>
    <t>BML1</t>
  </si>
  <si>
    <t>Magen Brooks</t>
  </si>
  <si>
    <t>SEATTLE</t>
  </si>
  <si>
    <t>HOLIDAY</t>
  </si>
  <si>
    <t>OTHERTAXABLE</t>
  </si>
  <si>
    <t>REGULAR</t>
  </si>
  <si>
    <t>SALARY</t>
  </si>
  <si>
    <t>VACATION</t>
  </si>
  <si>
    <t>BML1 Total:</t>
  </si>
  <si>
    <t>CCP1</t>
  </si>
  <si>
    <t>Charles Costanzo</t>
  </si>
  <si>
    <t>CCP1 Total:</t>
  </si>
  <si>
    <t>FEM1</t>
  </si>
  <si>
    <t>AP Accountant</t>
  </si>
  <si>
    <t>OVERTIME</t>
  </si>
  <si>
    <t>FEM1 Total:</t>
  </si>
  <si>
    <t>WDA1</t>
  </si>
  <si>
    <t>AR Clerk</t>
  </si>
  <si>
    <t>WDA1 Total:</t>
  </si>
  <si>
    <t>DISPATCH</t>
  </si>
  <si>
    <t>ST &amp; VAC</t>
  </si>
  <si>
    <t>2021 actual wages</t>
  </si>
  <si>
    <t>With 2022 3% raise</t>
  </si>
  <si>
    <t>WITH 2023 CPI (3%)</t>
  </si>
  <si>
    <t>2023 AVG AT PROPOSED RATES</t>
  </si>
  <si>
    <t>2021 AVG OT hours</t>
  </si>
  <si>
    <t>2023 AVG OT hours</t>
  </si>
  <si>
    <t>MOU Rates</t>
  </si>
  <si>
    <t>2023 cpi</t>
  </si>
  <si>
    <t>2023 reg hrs</t>
  </si>
  <si>
    <t>2023 ot hrs</t>
  </si>
  <si>
    <t>2023 holiday</t>
  </si>
  <si>
    <t>2023 vacation</t>
  </si>
  <si>
    <t>BURNELL</t>
  </si>
  <si>
    <t>HRS</t>
  </si>
  <si>
    <t>WAGES</t>
  </si>
  <si>
    <t>4 DISPATCHERS</t>
  </si>
  <si>
    <t>HOUSTON</t>
  </si>
  <si>
    <t>VALENTINE</t>
  </si>
  <si>
    <t>2023 average</t>
  </si>
  <si>
    <t>AVERAGES</t>
  </si>
  <si>
    <t>SEA OFFICE PAYROLL TOTALS</t>
  </si>
  <si>
    <t>Class Type</t>
  </si>
  <si>
    <t xml:space="preserve">Pilot </t>
  </si>
  <si>
    <t>School</t>
  </si>
  <si>
    <t>Training Class Cost</t>
  </si>
  <si>
    <t>Additional Costs (travel, food, insurance, etc)</t>
  </si>
  <si>
    <t>Notes</t>
  </si>
  <si>
    <t>MM</t>
  </si>
  <si>
    <t>McGourty</t>
  </si>
  <si>
    <t>MPI - Louisiana</t>
  </si>
  <si>
    <t>Velarde</t>
  </si>
  <si>
    <t>Miller</t>
  </si>
  <si>
    <t>Estimated Yearly Training Totals</t>
  </si>
  <si>
    <t>Bozina</t>
  </si>
  <si>
    <t>Siddell</t>
  </si>
  <si>
    <t>actual costs</t>
  </si>
  <si>
    <t>Knutsen</t>
  </si>
  <si>
    <t>Grand Total</t>
  </si>
  <si>
    <t>Jensen</t>
  </si>
  <si>
    <t>Warsash - UK</t>
  </si>
  <si>
    <t>Carstensen</t>
  </si>
  <si>
    <t>Lowe</t>
  </si>
  <si>
    <t>Kelleher</t>
  </si>
  <si>
    <t>Gartner</t>
  </si>
  <si>
    <t>Hannuksela M</t>
  </si>
  <si>
    <t>Moore N</t>
  </si>
  <si>
    <t>Stewart</t>
  </si>
  <si>
    <t>Bouma</t>
  </si>
  <si>
    <t>Revel - FR</t>
  </si>
  <si>
    <t>Coleman S</t>
  </si>
  <si>
    <t>Brusco</t>
  </si>
  <si>
    <t>MANN</t>
  </si>
  <si>
    <t>New Pilot #2</t>
  </si>
  <si>
    <t>EKL</t>
  </si>
  <si>
    <t>New Pilot #1</t>
  </si>
  <si>
    <t>Scragg</t>
  </si>
  <si>
    <t>Galvin J</t>
  </si>
  <si>
    <t>Henderson</t>
  </si>
  <si>
    <t>Rounds</t>
  </si>
  <si>
    <t>ULCV</t>
  </si>
  <si>
    <t>VON</t>
  </si>
  <si>
    <t>PMI - Seattle</t>
  </si>
  <si>
    <t>NEW</t>
  </si>
  <si>
    <t>AZIPOD</t>
  </si>
  <si>
    <t>PMI/MiTAGS</t>
  </si>
  <si>
    <t>Myers</t>
  </si>
  <si>
    <t>HUP</t>
  </si>
  <si>
    <t>ESCORT</t>
  </si>
  <si>
    <t>GAR</t>
  </si>
  <si>
    <t>MOO</t>
  </si>
  <si>
    <t>STA</t>
  </si>
  <si>
    <t>VonBrandenfels</t>
  </si>
  <si>
    <t>TBD</t>
  </si>
  <si>
    <t>Costs Depend on location attending</t>
  </si>
  <si>
    <t>Kearns</t>
  </si>
  <si>
    <t>Anacker</t>
  </si>
  <si>
    <t>Carlson</t>
  </si>
  <si>
    <t>Sliker</t>
  </si>
  <si>
    <t>Kelly</t>
  </si>
  <si>
    <t>Bujacich</t>
  </si>
  <si>
    <t>TOTALS</t>
  </si>
  <si>
    <t>Grand total</t>
  </si>
  <si>
    <t>Semler</t>
  </si>
  <si>
    <t>Avg Costs Depend on location attending</t>
  </si>
  <si>
    <t>Kalvoy</t>
  </si>
  <si>
    <t>Klapperich</t>
  </si>
  <si>
    <t>Anthony</t>
  </si>
  <si>
    <t>Carley</t>
  </si>
  <si>
    <t>Hunter</t>
  </si>
  <si>
    <t>Bendixen</t>
  </si>
  <si>
    <t>NEW - BOSTIK</t>
  </si>
  <si>
    <t>NEW - CASSEE</t>
  </si>
  <si>
    <t>NEW - RIDDLE</t>
  </si>
  <si>
    <t>NEW - HOLLAND</t>
  </si>
  <si>
    <t>NEW - GUMP</t>
  </si>
  <si>
    <t>NEW - SCOTT</t>
  </si>
  <si>
    <t>NEW -MANCINI</t>
  </si>
  <si>
    <t>NEW - KELLY</t>
  </si>
  <si>
    <t>Mann</t>
  </si>
  <si>
    <t>PMI</t>
  </si>
  <si>
    <t>New Pilot</t>
  </si>
  <si>
    <t>Grieser</t>
  </si>
  <si>
    <t>McGrath</t>
  </si>
  <si>
    <t>Seamans</t>
  </si>
  <si>
    <t>Ninburg</t>
  </si>
  <si>
    <t>Kridler</t>
  </si>
  <si>
    <t>Melin</t>
  </si>
  <si>
    <t>BRMP</t>
  </si>
  <si>
    <t>MULTIPLE PILOTS</t>
  </si>
  <si>
    <t>RECORDS INDICATE ALL PILOTS NEED THIS COURSE ASAP  ($5,000*52)</t>
  </si>
  <si>
    <t>** Any Pilots unable to go to Manned Model in Fall 2022 will rollover to 2023</t>
  </si>
  <si>
    <t>Regional Pilot Conference</t>
  </si>
  <si>
    <t xml:space="preserve">Victoria </t>
  </si>
  <si>
    <t>April 27 - 29</t>
  </si>
  <si>
    <t>west coast pilo</t>
  </si>
  <si>
    <t>Travel</t>
  </si>
  <si>
    <t>Hotel</t>
  </si>
  <si>
    <t>Registration</t>
  </si>
  <si>
    <t>Meals</t>
  </si>
  <si>
    <t>President - Pilot</t>
  </si>
  <si>
    <t>Pilot</t>
  </si>
  <si>
    <t>Staff</t>
  </si>
  <si>
    <t>5 Pilots (Conference fees only)</t>
  </si>
  <si>
    <t>International Pilot Conference</t>
  </si>
  <si>
    <t xml:space="preserve">Mexico </t>
  </si>
  <si>
    <t>June 12 - 18</t>
  </si>
  <si>
    <t xml:space="preserve">Ins. </t>
  </si>
  <si>
    <t>National Pilot Conference</t>
  </si>
  <si>
    <t>South Carolina</t>
  </si>
  <si>
    <t>October 16 - 21</t>
  </si>
  <si>
    <t>Pacific NW Waterways</t>
  </si>
  <si>
    <t>Spokane</t>
  </si>
  <si>
    <t>3 days</t>
  </si>
  <si>
    <t>2022 Total</t>
  </si>
  <si>
    <r>
      <rPr>
        <b/>
        <u/>
        <sz val="10"/>
        <rFont val="Microsoft Tai Le"/>
        <family val="2"/>
      </rPr>
      <t>LICENSED PILOTS – Puget Sound</t>
    </r>
  </si>
  <si>
    <t>Months premium in 2022</t>
  </si>
  <si>
    <t xml:space="preserve">FAMILY MONTHLY PREMIUM=$2,807 </t>
  </si>
  <si>
    <t xml:space="preserve">ANACKER, Donald (Scott)            </t>
  </si>
  <si>
    <t>INDIVIDUAL MONTHLY PREM.=$1,255</t>
  </si>
  <si>
    <t xml:space="preserve">ANTHONY, Michael                    </t>
  </si>
  <si>
    <t xml:space="preserve">BENDIXEN, Sandra                       </t>
  </si>
  <si>
    <t xml:space="preserve">BOUMA, Blair                               </t>
  </si>
  <si>
    <t xml:space="preserve">BOZINA, Trevor                            </t>
  </si>
  <si>
    <t xml:space="preserve">BRUSCO, David                            </t>
  </si>
  <si>
    <t xml:space="preserve">BUJACICH, Jack                         </t>
  </si>
  <si>
    <t xml:space="preserve">CARLEY, Warren (Bud)                 </t>
  </si>
  <si>
    <t xml:space="preserve">CARLSON, Ivan                           </t>
  </si>
  <si>
    <t xml:space="preserve">CARSTENSEN, James                   </t>
  </si>
  <si>
    <t xml:space="preserve">COLEMAN, Scott                        </t>
  </si>
  <si>
    <t xml:space="preserve">CORYELL, Thomas                        </t>
  </si>
  <si>
    <t xml:space="preserve">GALVIN, James (Jamie)               </t>
  </si>
  <si>
    <t xml:space="preserve">GARTNER, Ryan                        </t>
  </si>
  <si>
    <t xml:space="preserve">GRIESER, Kenneth                        </t>
  </si>
  <si>
    <r>
      <rPr>
        <sz val="10"/>
        <rFont val="Microsoft Tai Le"/>
        <family val="2"/>
      </rPr>
      <t>GROBSCHMIT, David</t>
    </r>
  </si>
  <si>
    <r>
      <rPr>
        <sz val="10"/>
        <rFont val="Microsoft Tai Le"/>
        <family val="2"/>
      </rPr>
      <t>HANNUKSELA, James</t>
    </r>
  </si>
  <si>
    <r>
      <rPr>
        <sz val="10"/>
        <rFont val="Microsoft Tai Le"/>
        <family val="2"/>
      </rPr>
      <t>HANNUKSELA, Matthew</t>
    </r>
  </si>
  <si>
    <r>
      <rPr>
        <sz val="10"/>
        <rFont val="Microsoft Tai Le"/>
        <family val="2"/>
      </rPr>
      <t>HENDERSON, J. David</t>
    </r>
  </si>
  <si>
    <r>
      <rPr>
        <sz val="10"/>
        <rFont val="Microsoft Tai Le"/>
        <family val="2"/>
      </rPr>
      <t>HUNTER, Philip</t>
    </r>
  </si>
  <si>
    <r>
      <rPr>
        <sz val="10"/>
        <rFont val="Microsoft Tai Le"/>
        <family val="2"/>
      </rPr>
      <t>JENSEN, Brian</t>
    </r>
  </si>
  <si>
    <r>
      <rPr>
        <sz val="10"/>
        <rFont val="Microsoft Tai Le"/>
        <family val="2"/>
      </rPr>
      <t>KALVOY, Jostein</t>
    </r>
  </si>
  <si>
    <r>
      <rPr>
        <sz val="10"/>
        <rFont val="Microsoft Tai Le"/>
        <family val="2"/>
      </rPr>
      <t>KEARNS, James</t>
    </r>
  </si>
  <si>
    <r>
      <rPr>
        <sz val="10"/>
        <rFont val="Microsoft Tai Le"/>
        <family val="2"/>
      </rPr>
      <t>KELLEHER, Neil</t>
    </r>
  </si>
  <si>
    <r>
      <rPr>
        <sz val="10"/>
        <rFont val="Microsoft Tai Le"/>
        <family val="2"/>
      </rPr>
      <t>KELLY, Patrick</t>
    </r>
  </si>
  <si>
    <r>
      <rPr>
        <sz val="10"/>
        <rFont val="Microsoft Tai Le"/>
        <family val="2"/>
      </rPr>
      <t>KLAPPERICH, Eric</t>
    </r>
  </si>
  <si>
    <r>
      <rPr>
        <sz val="10"/>
        <rFont val="Microsoft Tai Le"/>
        <family val="2"/>
      </rPr>
      <t>KNUTSEN, Severin</t>
    </r>
  </si>
  <si>
    <t xml:space="preserve">KRIDLER, Keith 
</t>
  </si>
  <si>
    <t>LOWE, Brad</t>
  </si>
  <si>
    <t>MANN, Peter</t>
  </si>
  <si>
    <r>
      <rPr>
        <sz val="10"/>
        <rFont val="Microsoft Tai Le"/>
        <family val="2"/>
      </rPr>
      <t>McGRATH, Travis</t>
    </r>
  </si>
  <si>
    <r>
      <rPr>
        <sz val="10"/>
        <rFont val="Microsoft Tai Le"/>
        <family val="2"/>
      </rPr>
      <t>McGOURTY, Neil</t>
    </r>
  </si>
  <si>
    <r>
      <rPr>
        <sz val="10"/>
        <rFont val="Microsoft Tai Le"/>
        <family val="2"/>
      </rPr>
      <t>MELIN, David</t>
    </r>
  </si>
  <si>
    <r>
      <rPr>
        <sz val="10"/>
        <rFont val="Microsoft Tai Le"/>
        <family val="2"/>
      </rPr>
      <t>MILLER, J. Matt</t>
    </r>
  </si>
  <si>
    <r>
      <rPr>
        <sz val="10"/>
        <rFont val="Microsoft Tai Le"/>
        <family val="2"/>
      </rPr>
      <t>MOORE, Nicholas</t>
    </r>
  </si>
  <si>
    <r>
      <rPr>
        <sz val="10"/>
        <rFont val="Microsoft Tai Le"/>
        <family val="2"/>
      </rPr>
      <t>MORENO, Stephan</t>
    </r>
  </si>
  <si>
    <r>
      <rPr>
        <sz val="10"/>
        <rFont val="Microsoft Tai Le"/>
        <family val="2"/>
      </rPr>
      <t>MYERS, Rodney</t>
    </r>
  </si>
  <si>
    <r>
      <rPr>
        <sz val="10"/>
        <rFont val="Microsoft Tai Le"/>
        <family val="2"/>
      </rPr>
      <t>NEWMAN, Alec</t>
    </r>
  </si>
  <si>
    <r>
      <rPr>
        <sz val="10"/>
        <rFont val="Microsoft Tai Le"/>
        <family val="2"/>
      </rPr>
      <t>NINBURG, E. Patrick</t>
    </r>
  </si>
  <si>
    <r>
      <rPr>
        <sz val="10"/>
        <rFont val="Microsoft Tai Le"/>
        <family val="2"/>
      </rPr>
      <t>ROUNDS, Christopher</t>
    </r>
  </si>
  <si>
    <r>
      <rPr>
        <sz val="10"/>
        <rFont val="Microsoft Tai Le"/>
        <family val="2"/>
      </rPr>
      <t>SCRAGG, John</t>
    </r>
  </si>
  <si>
    <r>
      <rPr>
        <sz val="10"/>
        <rFont val="Microsoft Tai Le"/>
        <family val="2"/>
      </rPr>
      <t>SEAMANS, Adam</t>
    </r>
  </si>
  <si>
    <r>
      <rPr>
        <sz val="10"/>
        <rFont val="Microsoft Tai Le"/>
        <family val="2"/>
      </rPr>
      <t>SEMLER, Joseph</t>
    </r>
  </si>
  <si>
    <r>
      <rPr>
        <sz val="10"/>
        <rFont val="Microsoft Tai Le"/>
        <family val="2"/>
      </rPr>
      <t>SEMLER, Stephen</t>
    </r>
  </si>
  <si>
    <r>
      <rPr>
        <sz val="10"/>
        <rFont val="Microsoft Tai Le"/>
        <family val="2"/>
      </rPr>
      <t>SEYMOUR, Lawrence</t>
    </r>
  </si>
  <si>
    <r>
      <rPr>
        <sz val="10"/>
        <rFont val="Microsoft Tai Le"/>
        <family val="2"/>
      </rPr>
      <t>SIDDELL, Joseph</t>
    </r>
  </si>
  <si>
    <r>
      <rPr>
        <sz val="10"/>
        <rFont val="Microsoft Tai Le"/>
        <family val="2"/>
      </rPr>
      <t>SLIKER, William</t>
    </r>
  </si>
  <si>
    <r>
      <rPr>
        <sz val="10"/>
        <rFont val="Microsoft Tai Le"/>
        <family val="2"/>
      </rPr>
      <t>SORIANO, Donald</t>
    </r>
  </si>
  <si>
    <r>
      <rPr>
        <sz val="10"/>
        <rFont val="Microsoft Tai Le"/>
        <family val="2"/>
      </rPr>
      <t>STEWART, Andrew</t>
    </r>
  </si>
  <si>
    <r>
      <rPr>
        <sz val="10"/>
        <rFont val="Microsoft Tai Le"/>
        <family val="2"/>
      </rPr>
      <t>THORESON, George</t>
    </r>
  </si>
  <si>
    <r>
      <rPr>
        <sz val="10"/>
        <rFont val="Microsoft Tai Le"/>
        <family val="2"/>
      </rPr>
      <t>VELARDE, Peter</t>
    </r>
  </si>
  <si>
    <r>
      <rPr>
        <sz val="10"/>
        <rFont val="Microsoft Tai Le"/>
        <family val="2"/>
      </rPr>
      <t>vonBRANDENFELS, Eric</t>
    </r>
  </si>
  <si>
    <t>MIE*</t>
  </si>
  <si>
    <t>EKE*</t>
  </si>
  <si>
    <t>BOS*</t>
  </si>
  <si>
    <t>Total premimum moths</t>
  </si>
  <si>
    <t>* EXPECTED TO BE LICENSED</t>
  </si>
  <si>
    <t>2022 PREMIUM</t>
  </si>
  <si>
    <t>Premium months in 2023</t>
  </si>
  <si>
    <t>FAMILY MONTHLY PREMIUM=$2,891 (with predicted3% increase)</t>
  </si>
  <si>
    <t>INDIVIDUAL MONTHLY PREM.=$1,293(with predicted 3% increase)</t>
  </si>
  <si>
    <t>MICHAEL*</t>
  </si>
  <si>
    <t>EKELMANN*</t>
  </si>
  <si>
    <t>BOSTICK*</t>
  </si>
  <si>
    <t>CASSEE*</t>
  </si>
  <si>
    <t>HOLLAND*</t>
  </si>
  <si>
    <t>RIDDLE</t>
  </si>
  <si>
    <t>SCOTT*</t>
  </si>
  <si>
    <t>KELLY*</t>
  </si>
  <si>
    <t>MANCINI*</t>
  </si>
  <si>
    <t>Total premium months</t>
  </si>
  <si>
    <t>2023 PREMIUM</t>
  </si>
  <si>
    <t>Pension 2022 &amp; 2023</t>
  </si>
  <si>
    <r>
      <t>1.</t>
    </r>
    <r>
      <rPr>
        <sz val="7"/>
        <color rgb="FF000000"/>
        <rFont val="Times New Roman"/>
        <family val="1"/>
      </rPr>
      <t xml:space="preserve">      </t>
    </r>
    <r>
      <rPr>
        <sz val="11"/>
        <color rgb="FF000000"/>
        <rFont val="Calibri"/>
        <family val="2"/>
        <scheme val="minor"/>
      </rPr>
      <t>Jan and Feb were both $507,659.96</t>
    </r>
  </si>
  <si>
    <r>
      <t>2.</t>
    </r>
    <r>
      <rPr>
        <sz val="7"/>
        <color rgb="FF000000"/>
        <rFont val="Times New Roman"/>
        <family val="1"/>
      </rPr>
      <t xml:space="preserve">      </t>
    </r>
    <r>
      <rPr>
        <sz val="11"/>
        <color rgb="FF000000"/>
        <rFont val="Calibri"/>
        <family val="2"/>
        <scheme val="minor"/>
      </rPr>
      <t>Mar widow passed away reducing monthly pension expense to $500,300.96</t>
    </r>
  </si>
  <si>
    <r>
      <t>3.</t>
    </r>
    <r>
      <rPr>
        <sz val="7"/>
        <color rgb="FF000000"/>
        <rFont val="Times New Roman"/>
        <family val="1"/>
      </rPr>
      <t xml:space="preserve">      </t>
    </r>
    <r>
      <rPr>
        <sz val="11"/>
        <color rgb="FF000000"/>
        <rFont val="Calibri"/>
        <family val="2"/>
        <scheme val="minor"/>
      </rPr>
      <t>No pilots are expected to collect pension until Jan of 2023</t>
    </r>
  </si>
  <si>
    <r>
      <t>4.</t>
    </r>
    <r>
      <rPr>
        <sz val="7"/>
        <color rgb="FF000000"/>
        <rFont val="Times New Roman"/>
        <family val="1"/>
      </rPr>
      <t xml:space="preserve">      </t>
    </r>
    <r>
      <rPr>
        <sz val="11"/>
        <color rgb="FF000000"/>
        <rFont val="Calibri"/>
        <family val="2"/>
        <scheme val="minor"/>
      </rPr>
      <t>This means the “pay go” pension expense in 2022 is expected to be $6,018,329.52.</t>
    </r>
  </si>
  <si>
    <r>
      <t>5.</t>
    </r>
    <r>
      <rPr>
        <sz val="7"/>
        <color rgb="FF000000"/>
        <rFont val="Times New Roman"/>
        <family val="1"/>
      </rPr>
      <t xml:space="preserve">      </t>
    </r>
    <r>
      <rPr>
        <sz val="11"/>
        <color rgb="FF000000"/>
        <rFont val="Calibri"/>
        <family val="2"/>
        <scheme val="minor"/>
      </rPr>
      <t>In 2023 we will see 4 pilots entering retirement at various points in the year. The 2023 increase will be $330,873.98, bringing the 2023 “pay-go” total to $6,349,203.5.</t>
    </r>
  </si>
  <si>
    <r>
      <t>6.</t>
    </r>
    <r>
      <rPr>
        <sz val="7"/>
        <color rgb="FF000000"/>
        <rFont val="Times New Roman"/>
        <family val="1"/>
      </rPr>
      <t xml:space="preserve">      </t>
    </r>
    <r>
      <rPr>
        <sz val="11"/>
        <color rgb="FF000000"/>
        <rFont val="Calibri"/>
        <family val="2"/>
        <scheme val="minor"/>
      </rPr>
      <t>This represents 38 months of additional retirement benefits paid, vs. an annual increase of $454,257.61 if all 4 pilots were collecting the entire year.</t>
    </r>
  </si>
  <si>
    <t>VENDOR</t>
  </si>
  <si>
    <t>JANUARY (25th-31st)</t>
  </si>
  <si>
    <t xml:space="preserve">FEBRUARY </t>
  </si>
  <si>
    <t xml:space="preserve">MARCH </t>
  </si>
  <si>
    <t>APRIL</t>
  </si>
  <si>
    <t xml:space="preserve">MAY </t>
  </si>
  <si>
    <t>JUNE</t>
  </si>
  <si>
    <t xml:space="preserve">JULY </t>
  </si>
  <si>
    <t xml:space="preserve">AUGUST </t>
  </si>
  <si>
    <t>SEPTEMBER</t>
  </si>
  <si>
    <t xml:space="preserve">OCTOBER </t>
  </si>
  <si>
    <t>NOVEMBER</t>
  </si>
  <si>
    <t>DECEMBER</t>
  </si>
  <si>
    <t>TOTALS FROM FEB-CURRENT</t>
  </si>
  <si>
    <t>Monthly Average</t>
  </si>
  <si>
    <t>ZOHO</t>
  </si>
  <si>
    <t>PILOTS NOT ON ZOHO</t>
  </si>
  <si>
    <t>-</t>
  </si>
  <si>
    <t>LYFT</t>
  </si>
  <si>
    <t>GREEN CAR CLUB</t>
  </si>
  <si>
    <t>ALL BLACK LIMO</t>
  </si>
  <si>
    <t>CHRIS COOK TRANSPO</t>
  </si>
  <si>
    <t>EVERGREEN TOWN CAR</t>
  </si>
  <si>
    <t>FIFE MARITIME INC</t>
  </si>
  <si>
    <t>PERRY COOK FLIGHT</t>
  </si>
  <si>
    <t>RITE BROS. AVIATION</t>
  </si>
  <si>
    <t>JOYCE RIGBY</t>
  </si>
  <si>
    <t>RANDALL K. WILLS</t>
  </si>
  <si>
    <t>WELLINGTON TRANSPO</t>
  </si>
  <si>
    <t>SEDA MARKAROWA/SEATTLE LIMO</t>
  </si>
  <si>
    <t>MAREK RADZIMIRSKI - OLYMPIA</t>
  </si>
  <si>
    <t>SUPER/DD/BRAR AIRPORT TOWN CAR</t>
  </si>
  <si>
    <t xml:space="preserve">Semper Fi Chauffer </t>
  </si>
  <si>
    <t>Total Transpo Spend Per Month:</t>
  </si>
  <si>
    <t>Total Amount of Transportation Charges Invoiced</t>
  </si>
  <si>
    <t>DIFFERENCE</t>
  </si>
  <si>
    <t>Number of Revenue assignments billed transpo</t>
  </si>
  <si>
    <t>Total invoiced to industry</t>
  </si>
  <si>
    <t>Total number of invoices</t>
  </si>
  <si>
    <t>cross check</t>
  </si>
  <si>
    <t>PSP transpo spend</t>
  </si>
  <si>
    <t>AVG cost of Transpo per rev assign.</t>
  </si>
  <si>
    <t>Difference between invoiced and avg collected transpo cost.</t>
  </si>
  <si>
    <t xml:space="preserve">Requested for 2023-2023 </t>
  </si>
  <si>
    <t>4% avg increase due to fuel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</si>
</sst>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164" formatCode="&quot;$&quot;#,##0"/>
    <numFmt numFmtId="165" formatCode="[$-10409]#,##0.00"/>
    <numFmt numFmtId="166" formatCode="&quot;$&quot;#,##0.00"/>
    <numFmt numFmtId="167" formatCode="#,##0.0"/>
    <numFmt numFmtId="168" formatCode="_(&quot;$&quot;* #,##0.000_);_(&quot;$&quot;* \(#,##0.000\);_(&quot;$&quot;* &quot;-&quot;??_);_(@_)"/>
    <numFmt numFmtId="169" formatCode="_(&quot;$&quot;* #,##0_);_(&quot;$&quot;* \(#,##0\);_(&quot;$&quot;* &quot;-&quot;??_);_(@_)"/>
    <numFmt numFmtId="170" formatCode="_([$$-409]* #,##0.00_);_([$$-409]* \(#,##0.00\);_([$$-409]* &quot;-&quot;??_);_(@_)"/>
  </numFmts>
  <fonts count="41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b/>
      <sz val="14"/>
      <name val="Calibri"/>
      <family val="2"/>
    </font>
    <font>
      <b/>
      <sz val="11"/>
      <name val="Calibri"/>
      <family val="2"/>
    </font>
    <font>
      <sz val="11"/>
      <color rgb="FF00000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color rgb="FF000000"/>
      <name val="Segoe UI"/>
      <family val="2"/>
    </font>
    <font>
      <sz val="9"/>
      <color rgb="FF000000"/>
      <name val="Segoe UI"/>
      <family val="2"/>
    </font>
    <font>
      <b/>
      <sz val="11"/>
      <color rgb="FFFF0000"/>
      <name val="Calibri"/>
      <family val="2"/>
    </font>
    <font>
      <sz val="9"/>
      <color rgb="FF00B0F0"/>
      <name val="Segoe UI"/>
      <family val="2"/>
    </font>
    <font>
      <sz val="11"/>
      <color rgb="FF00B0F0"/>
      <name val="Calibri"/>
      <family val="2"/>
    </font>
    <font>
      <b/>
      <sz val="11"/>
      <color rgb="FF00B0F0"/>
      <name val="Calibri"/>
      <family val="2"/>
    </font>
    <font>
      <b/>
      <sz val="11"/>
      <color rgb="FF00B05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9"/>
      <color rgb="FFFF0000"/>
      <name val="Segoe UI"/>
      <family val="2"/>
    </font>
    <font>
      <b/>
      <sz val="9"/>
      <color rgb="FFFF0000"/>
      <name val="Segoe UI"/>
      <family val="2"/>
    </font>
    <font>
      <sz val="11"/>
      <color rgb="FFFF0000"/>
      <name val="Calibri"/>
      <family val="2"/>
    </font>
    <font>
      <sz val="10"/>
      <color rgb="FFFF0000"/>
      <name val="Arial"/>
      <family val="2"/>
    </font>
    <font>
      <i/>
      <sz val="10"/>
      <name val="Arial"/>
      <family val="2"/>
    </font>
    <font>
      <sz val="11"/>
      <color rgb="FF00B0F0"/>
      <name val="Calibri"/>
      <family val="2"/>
      <scheme val="minor"/>
    </font>
    <font>
      <b/>
      <sz val="11"/>
      <color theme="5" tint="-0.249977111117893"/>
      <name val="Calibri"/>
      <family val="2"/>
    </font>
    <font>
      <sz val="10"/>
      <color rgb="FF000000"/>
      <name val="Times New Roman"/>
      <family val="1"/>
    </font>
    <font>
      <sz val="10"/>
      <color rgb="FFFF0000"/>
      <name val="Times New Roman"/>
      <family val="1"/>
    </font>
    <font>
      <sz val="10"/>
      <color rgb="FF000000"/>
      <name val="Microsoft Tai Le"/>
      <family val="2"/>
    </font>
    <font>
      <sz val="10"/>
      <name val="Microsoft Tai Le"/>
      <family val="2"/>
    </font>
    <font>
      <b/>
      <sz val="10"/>
      <name val="Microsoft Tai Le"/>
      <family val="2"/>
    </font>
    <font>
      <b/>
      <u/>
      <sz val="10"/>
      <name val="Microsoft Tai Le"/>
      <family val="2"/>
    </font>
    <font>
      <sz val="7"/>
      <color rgb="FF000000"/>
      <name val="Times New Roman"/>
      <family val="1"/>
    </font>
    <font>
      <sz val="11"/>
      <color rgb="FF000000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A9D08E"/>
        <bgColor rgb="FF000000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C00000"/>
      </right>
      <top style="thin">
        <color indexed="64"/>
      </top>
      <bottom style="thick">
        <color rgb="FFC00000"/>
      </bottom>
      <diagonal/>
    </border>
    <border>
      <left/>
      <right/>
      <top/>
      <bottom style="thick">
        <color rgb="FFC00000"/>
      </bottom>
      <diagonal/>
    </border>
    <border>
      <left style="thick">
        <color rgb="FF0070C0"/>
      </left>
      <right style="thin">
        <color indexed="64"/>
      </right>
      <top style="thin">
        <color indexed="64"/>
      </top>
      <bottom style="thick">
        <color rgb="FFC00000"/>
      </bottom>
      <diagonal/>
    </border>
    <border>
      <left style="thin">
        <color indexed="64"/>
      </left>
      <right style="thick">
        <color rgb="FF0070C0"/>
      </right>
      <top style="thin">
        <color indexed="64"/>
      </top>
      <bottom style="thick">
        <color rgb="FF0070C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0070C0"/>
      </bottom>
      <diagonal/>
    </border>
    <border>
      <left style="thick">
        <color rgb="FF0070C0"/>
      </left>
      <right style="thin">
        <color indexed="64"/>
      </right>
      <top style="thin">
        <color indexed="64"/>
      </top>
      <bottom style="thick">
        <color rgb="FF0070C0"/>
      </bottom>
      <diagonal/>
    </border>
    <border>
      <left style="thin">
        <color indexed="64"/>
      </left>
      <right style="thick">
        <color rgb="FFC00000"/>
      </right>
      <top style="thin">
        <color indexed="64"/>
      </top>
      <bottom style="thin">
        <color indexed="64"/>
      </bottom>
      <diagonal/>
    </border>
    <border>
      <left style="thick">
        <color rgb="FF0070C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0070C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C00000"/>
      </right>
      <top style="thick">
        <color rgb="FFC00000"/>
      </top>
      <bottom style="thin">
        <color indexed="64"/>
      </bottom>
      <diagonal/>
    </border>
    <border>
      <left/>
      <right/>
      <top style="thick">
        <color rgb="FFC00000"/>
      </top>
      <bottom/>
      <diagonal/>
    </border>
    <border>
      <left style="thick">
        <color rgb="FF0070C0"/>
      </left>
      <right style="thin">
        <color indexed="64"/>
      </right>
      <top style="thick">
        <color rgb="FFC00000"/>
      </top>
      <bottom style="thin">
        <color indexed="64"/>
      </bottom>
      <diagonal/>
    </border>
    <border>
      <left style="thin">
        <color indexed="64"/>
      </left>
      <right style="thick">
        <color rgb="FF0070C0"/>
      </right>
      <top style="thick">
        <color rgb="FF0070C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rgb="FF0070C0"/>
      </top>
      <bottom style="thin">
        <color indexed="64"/>
      </bottom>
      <diagonal/>
    </border>
    <border>
      <left style="thick">
        <color rgb="FF0070C0"/>
      </left>
      <right style="thin">
        <color indexed="64"/>
      </right>
      <top style="thick">
        <color rgb="FF0070C0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9">
    <xf numFmtId="0" fontId="0" fillId="0" borderId="0"/>
    <xf numFmtId="44" fontId="7" fillId="0" borderId="0" applyFont="0" applyFill="0" applyBorder="0" applyAlignment="0" applyProtection="0"/>
    <xf numFmtId="0" fontId="12" fillId="0" borderId="0"/>
    <xf numFmtId="0" fontId="3" fillId="0" borderId="0"/>
    <xf numFmtId="44" fontId="3" fillId="0" borderId="0" applyFont="0" applyFill="0" applyBorder="0" applyAlignment="0" applyProtection="0"/>
    <xf numFmtId="0" fontId="2" fillId="0" borderId="0"/>
    <xf numFmtId="0" fontId="33" fillId="0" borderId="0"/>
    <xf numFmtId="44" fontId="2" fillId="0" borderId="0" applyFont="0" applyFill="0" applyBorder="0" applyAlignment="0" applyProtection="0"/>
    <xf numFmtId="0" fontId="1" fillId="0" borderId="0"/>
  </cellStyleXfs>
  <cellXfs count="223">
    <xf numFmtId="0" fontId="4" fillId="0" borderId="0" xfId="0" applyFont="1"/>
    <xf numFmtId="0" fontId="5" fillId="0" borderId="0" xfId="0" applyFont="1" applyAlignment="1">
      <alignment horizontal="centerContinuous"/>
    </xf>
    <xf numFmtId="0" fontId="4" fillId="0" borderId="0" xfId="0" applyFont="1" applyAlignment="1">
      <alignment horizontal="centerContinuous"/>
    </xf>
    <xf numFmtId="3" fontId="4" fillId="0" borderId="0" xfId="0" applyNumberFormat="1" applyFont="1"/>
    <xf numFmtId="0" fontId="6" fillId="0" borderId="0" xfId="0" applyFont="1"/>
    <xf numFmtId="0" fontId="4" fillId="0" borderId="0" xfId="0" applyFont="1" applyAlignment="1">
      <alignment horizontal="left" indent="1"/>
    </xf>
    <xf numFmtId="42" fontId="4" fillId="0" borderId="0" xfId="0" applyNumberFormat="1" applyFont="1"/>
    <xf numFmtId="41" fontId="4" fillId="0" borderId="0" xfId="0" applyNumberFormat="1" applyFont="1"/>
    <xf numFmtId="41" fontId="4" fillId="0" borderId="3" xfId="0" applyNumberFormat="1" applyFont="1" applyBorder="1"/>
    <xf numFmtId="164" fontId="4" fillId="0" borderId="0" xfId="0" applyNumberFormat="1" applyFont="1"/>
    <xf numFmtId="164" fontId="4" fillId="0" borderId="4" xfId="0" applyNumberFormat="1" applyFont="1" applyBorder="1"/>
    <xf numFmtId="41" fontId="4" fillId="3" borderId="0" xfId="0" applyNumberFormat="1" applyFont="1" applyFill="1"/>
    <xf numFmtId="44" fontId="4" fillId="0" borderId="5" xfId="1" applyFont="1" applyBorder="1"/>
    <xf numFmtId="44" fontId="4" fillId="0" borderId="0" xfId="1" applyFont="1"/>
    <xf numFmtId="44" fontId="6" fillId="0" borderId="5" xfId="1" applyFont="1" applyBorder="1"/>
    <xf numFmtId="44" fontId="4" fillId="0" borderId="5" xfId="1" applyFont="1" applyFill="1" applyBorder="1"/>
    <xf numFmtId="0" fontId="6" fillId="0" borderId="0" xfId="1" applyNumberFormat="1" applyFont="1"/>
    <xf numFmtId="0" fontId="12" fillId="0" borderId="0" xfId="2"/>
    <xf numFmtId="4" fontId="13" fillId="0" borderId="0" xfId="2" applyNumberFormat="1" applyFont="1"/>
    <xf numFmtId="49" fontId="13" fillId="0" borderId="0" xfId="2" applyNumberFormat="1" applyFont="1"/>
    <xf numFmtId="0" fontId="13" fillId="0" borderId="0" xfId="2" applyFont="1"/>
    <xf numFmtId="49" fontId="12" fillId="0" borderId="0" xfId="2" applyNumberFormat="1"/>
    <xf numFmtId="4" fontId="12" fillId="0" borderId="0" xfId="2" applyNumberFormat="1"/>
    <xf numFmtId="4" fontId="12" fillId="2" borderId="0" xfId="2" applyNumberFormat="1" applyFill="1"/>
    <xf numFmtId="49" fontId="12" fillId="2" borderId="0" xfId="2" applyNumberFormat="1" applyFill="1"/>
    <xf numFmtId="49" fontId="14" fillId="0" borderId="0" xfId="2" applyNumberFormat="1" applyFont="1"/>
    <xf numFmtId="0" fontId="12" fillId="2" borderId="0" xfId="2" applyFill="1"/>
    <xf numFmtId="49" fontId="11" fillId="0" borderId="0" xfId="2" applyNumberFormat="1" applyFont="1"/>
    <xf numFmtId="4" fontId="0" fillId="0" borderId="0" xfId="0" applyNumberFormat="1"/>
    <xf numFmtId="49" fontId="0" fillId="2" borderId="0" xfId="0" applyNumberFormat="1" applyFill="1"/>
    <xf numFmtId="4" fontId="0" fillId="2" borderId="0" xfId="0" applyNumberFormat="1" applyFill="1"/>
    <xf numFmtId="0" fontId="11" fillId="0" borderId="0" xfId="2" applyFont="1"/>
    <xf numFmtId="44" fontId="12" fillId="2" borderId="0" xfId="1" applyFont="1" applyFill="1"/>
    <xf numFmtId="0" fontId="11" fillId="0" borderId="0" xfId="2" applyFont="1" applyAlignment="1">
      <alignment wrapText="1"/>
    </xf>
    <xf numFmtId="44" fontId="12" fillId="2" borderId="0" xfId="2" applyNumberFormat="1" applyFill="1"/>
    <xf numFmtId="10" fontId="12" fillId="0" borderId="0" xfId="2" applyNumberFormat="1"/>
    <xf numFmtId="0" fontId="13" fillId="0" borderId="0" xfId="2" applyFont="1" applyAlignment="1">
      <alignment horizontal="right"/>
    </xf>
    <xf numFmtId="44" fontId="12" fillId="0" borderId="0" xfId="2" applyNumberFormat="1"/>
    <xf numFmtId="44" fontId="13" fillId="2" borderId="0" xfId="2" applyNumberFormat="1" applyFont="1" applyFill="1"/>
    <xf numFmtId="0" fontId="13" fillId="2" borderId="0" xfId="2" applyFont="1" applyFill="1"/>
    <xf numFmtId="10" fontId="13" fillId="0" borderId="0" xfId="2" applyNumberFormat="1" applyFont="1"/>
    <xf numFmtId="0" fontId="13" fillId="2" borderId="7" xfId="2" applyFont="1" applyFill="1" applyBorder="1"/>
    <xf numFmtId="44" fontId="13" fillId="2" borderId="8" xfId="2" applyNumberFormat="1" applyFont="1" applyFill="1" applyBorder="1"/>
    <xf numFmtId="44" fontId="13" fillId="2" borderId="9" xfId="2" applyNumberFormat="1" applyFont="1" applyFill="1" applyBorder="1"/>
    <xf numFmtId="0" fontId="12" fillId="0" borderId="7" xfId="2" applyBorder="1"/>
    <xf numFmtId="44" fontId="12" fillId="0" borderId="8" xfId="2" applyNumberFormat="1" applyBorder="1"/>
    <xf numFmtId="14" fontId="10" fillId="0" borderId="5" xfId="3" applyNumberFormat="1" applyFont="1" applyBorder="1" applyAlignment="1">
      <alignment horizontal="left"/>
    </xf>
    <xf numFmtId="0" fontId="10" fillId="0" borderId="5" xfId="3" applyFont="1" applyBorder="1" applyAlignment="1">
      <alignment horizontal="center"/>
    </xf>
    <xf numFmtId="0" fontId="3" fillId="0" borderId="0" xfId="3"/>
    <xf numFmtId="14" fontId="3" fillId="0" borderId="5" xfId="3" applyNumberFormat="1" applyBorder="1" applyAlignment="1">
      <alignment horizontal="left"/>
    </xf>
    <xf numFmtId="0" fontId="3" fillId="0" borderId="5" xfId="3" applyBorder="1" applyAlignment="1">
      <alignment horizontal="center"/>
    </xf>
    <xf numFmtId="0" fontId="7" fillId="0" borderId="5" xfId="3" applyFont="1" applyBorder="1" applyAlignment="1">
      <alignment horizontal="center"/>
    </xf>
    <xf numFmtId="0" fontId="12" fillId="0" borderId="5" xfId="3" applyFont="1" applyBorder="1" applyAlignment="1">
      <alignment horizontal="center"/>
    </xf>
    <xf numFmtId="0" fontId="10" fillId="0" borderId="11" xfId="3" applyFont="1" applyBorder="1" applyAlignment="1">
      <alignment horizontal="right"/>
    </xf>
    <xf numFmtId="44" fontId="3" fillId="0" borderId="12" xfId="3" applyNumberFormat="1" applyBorder="1"/>
    <xf numFmtId="0" fontId="10" fillId="0" borderId="13" xfId="3" applyFont="1" applyBorder="1" applyAlignment="1">
      <alignment horizontal="right"/>
    </xf>
    <xf numFmtId="44" fontId="3" fillId="0" borderId="14" xfId="3" applyNumberFormat="1" applyBorder="1"/>
    <xf numFmtId="14" fontId="3" fillId="0" borderId="0" xfId="3" applyNumberFormat="1" applyAlignment="1">
      <alignment horizontal="left"/>
    </xf>
    <xf numFmtId="0" fontId="3" fillId="0" borderId="0" xfId="3" applyAlignment="1">
      <alignment horizontal="center"/>
    </xf>
    <xf numFmtId="0" fontId="3" fillId="0" borderId="1" xfId="3" applyBorder="1" applyAlignment="1">
      <alignment horizontal="center"/>
    </xf>
    <xf numFmtId="44" fontId="0" fillId="0" borderId="2" xfId="4" applyFont="1" applyBorder="1" applyAlignment="1">
      <alignment horizontal="center"/>
    </xf>
    <xf numFmtId="44" fontId="10" fillId="0" borderId="2" xfId="4" applyFont="1" applyBorder="1" applyAlignment="1">
      <alignment horizontal="center"/>
    </xf>
    <xf numFmtId="0" fontId="10" fillId="0" borderId="10" xfId="3" applyFont="1" applyBorder="1" applyAlignment="1">
      <alignment horizontal="center"/>
    </xf>
    <xf numFmtId="0" fontId="3" fillId="0" borderId="5" xfId="3" applyBorder="1"/>
    <xf numFmtId="0" fontId="3" fillId="0" borderId="1" xfId="3" applyBorder="1"/>
    <xf numFmtId="44" fontId="0" fillId="0" borderId="2" xfId="4" applyFont="1" applyBorder="1"/>
    <xf numFmtId="44" fontId="10" fillId="0" borderId="2" xfId="3" applyNumberFormat="1" applyFont="1" applyBorder="1"/>
    <xf numFmtId="0" fontId="10" fillId="0" borderId="10" xfId="3" applyFont="1" applyBorder="1"/>
    <xf numFmtId="0" fontId="4" fillId="2" borderId="0" xfId="0" applyFont="1" applyFill="1"/>
    <xf numFmtId="44" fontId="6" fillId="2" borderId="0" xfId="1" applyFont="1" applyFill="1"/>
    <xf numFmtId="0" fontId="18" fillId="0" borderId="15" xfId="0" applyFont="1" applyBorder="1" applyAlignment="1">
      <alignment vertical="top" wrapText="1" readingOrder="1"/>
    </xf>
    <xf numFmtId="0" fontId="18" fillId="0" borderId="15" xfId="0" applyFont="1" applyBorder="1" applyAlignment="1">
      <alignment horizontal="right" vertical="top" wrapText="1" readingOrder="1"/>
    </xf>
    <xf numFmtId="0" fontId="18" fillId="0" borderId="0" xfId="0" applyFont="1" applyAlignment="1">
      <alignment vertical="top" wrapText="1" readingOrder="1"/>
    </xf>
    <xf numFmtId="0" fontId="19" fillId="0" borderId="0" xfId="0" applyFont="1" applyAlignment="1">
      <alignment vertical="top" wrapText="1" readingOrder="1"/>
    </xf>
    <xf numFmtId="0" fontId="19" fillId="0" borderId="0" xfId="0" applyFont="1" applyAlignment="1">
      <alignment horizontal="right" vertical="top" wrapText="1" readingOrder="1"/>
    </xf>
    <xf numFmtId="165" fontId="19" fillId="0" borderId="0" xfId="0" applyNumberFormat="1" applyFont="1" applyAlignment="1">
      <alignment horizontal="right" vertical="top" wrapText="1" readingOrder="1"/>
    </xf>
    <xf numFmtId="165" fontId="18" fillId="0" borderId="16" xfId="0" applyNumberFormat="1" applyFont="1" applyBorder="1" applyAlignment="1">
      <alignment horizontal="right" vertical="top" wrapText="1" readingOrder="1"/>
    </xf>
    <xf numFmtId="44" fontId="20" fillId="2" borderId="17" xfId="1" applyFont="1" applyFill="1" applyBorder="1"/>
    <xf numFmtId="44" fontId="20" fillId="2" borderId="0" xfId="1" applyFont="1" applyFill="1"/>
    <xf numFmtId="44" fontId="23" fillId="2" borderId="0" xfId="1" applyFont="1" applyFill="1"/>
    <xf numFmtId="0" fontId="2" fillId="0" borderId="0" xfId="5"/>
    <xf numFmtId="0" fontId="2" fillId="0" borderId="5" xfId="5" applyBorder="1"/>
    <xf numFmtId="0" fontId="2" fillId="0" borderId="18" xfId="5" applyBorder="1"/>
    <xf numFmtId="167" fontId="24" fillId="0" borderId="19" xfId="5" applyNumberFormat="1" applyFont="1" applyBorder="1"/>
    <xf numFmtId="165" fontId="11" fillId="0" borderId="20" xfId="5" applyNumberFormat="1" applyFont="1" applyBorder="1"/>
    <xf numFmtId="166" fontId="10" fillId="0" borderId="21" xfId="5" applyNumberFormat="1" applyFont="1" applyBorder="1" applyAlignment="1">
      <alignment horizontal="center"/>
    </xf>
    <xf numFmtId="166" fontId="24" fillId="0" borderId="22" xfId="5" applyNumberFormat="1" applyFont="1" applyBorder="1" applyAlignment="1">
      <alignment horizontal="center"/>
    </xf>
    <xf numFmtId="166" fontId="25" fillId="0" borderId="23" xfId="5" applyNumberFormat="1" applyFont="1" applyBorder="1" applyAlignment="1">
      <alignment horizontal="center"/>
    </xf>
    <xf numFmtId="166" fontId="11" fillId="0" borderId="23" xfId="5" applyNumberFormat="1" applyFont="1" applyBorder="1" applyAlignment="1">
      <alignment horizontal="center"/>
    </xf>
    <xf numFmtId="0" fontId="2" fillId="0" borderId="23" xfId="5" applyBorder="1" applyAlignment="1">
      <alignment horizontal="center"/>
    </xf>
    <xf numFmtId="0" fontId="2" fillId="0" borderId="24" xfId="5" applyBorder="1" applyAlignment="1">
      <alignment horizontal="center"/>
    </xf>
    <xf numFmtId="0" fontId="2" fillId="4" borderId="0" xfId="5" applyFill="1"/>
    <xf numFmtId="0" fontId="2" fillId="4" borderId="5" xfId="5" applyFill="1" applyBorder="1"/>
    <xf numFmtId="0" fontId="2" fillId="4" borderId="18" xfId="5" applyFill="1" applyBorder="1"/>
    <xf numFmtId="1" fontId="2" fillId="4" borderId="25" xfId="5" applyNumberFormat="1" applyFill="1" applyBorder="1"/>
    <xf numFmtId="0" fontId="11" fillId="4" borderId="0" xfId="5" applyFont="1" applyFill="1"/>
    <xf numFmtId="0" fontId="10" fillId="4" borderId="26" xfId="5" applyFont="1" applyFill="1" applyBorder="1" applyAlignment="1">
      <alignment horizontal="center"/>
    </xf>
    <xf numFmtId="1" fontId="24" fillId="4" borderId="27" xfId="5" applyNumberFormat="1" applyFont="1" applyFill="1" applyBorder="1" applyAlignment="1">
      <alignment horizontal="center"/>
    </xf>
    <xf numFmtId="1" fontId="25" fillId="4" borderId="5" xfId="5" applyNumberFormat="1" applyFont="1" applyFill="1" applyBorder="1" applyAlignment="1">
      <alignment horizontal="center"/>
    </xf>
    <xf numFmtId="1" fontId="11" fillId="2" borderId="5" xfId="5" applyNumberFormat="1" applyFont="1" applyFill="1" applyBorder="1" applyAlignment="1">
      <alignment horizontal="center"/>
    </xf>
    <xf numFmtId="166" fontId="15" fillId="4" borderId="5" xfId="5" applyNumberFormat="1" applyFont="1" applyFill="1" applyBorder="1" applyAlignment="1">
      <alignment horizontal="center"/>
    </xf>
    <xf numFmtId="166" fontId="26" fillId="4" borderId="5" xfId="5" applyNumberFormat="1" applyFont="1" applyFill="1" applyBorder="1" applyAlignment="1">
      <alignment horizontal="center" vertical="top" wrapText="1" readingOrder="1"/>
    </xf>
    <xf numFmtId="0" fontId="2" fillId="4" borderId="5" xfId="5" applyFill="1" applyBorder="1" applyAlignment="1">
      <alignment horizontal="center"/>
    </xf>
    <xf numFmtId="0" fontId="2" fillId="4" borderId="26" xfId="5" applyFill="1" applyBorder="1" applyAlignment="1">
      <alignment horizontal="center"/>
    </xf>
    <xf numFmtId="167" fontId="2" fillId="4" borderId="25" xfId="5" applyNumberFormat="1" applyFill="1" applyBorder="1"/>
    <xf numFmtId="3" fontId="11" fillId="4" borderId="5" xfId="5" applyNumberFormat="1" applyFont="1" applyFill="1" applyBorder="1" applyAlignment="1">
      <alignment horizontal="center"/>
    </xf>
    <xf numFmtId="166" fontId="10" fillId="4" borderId="26" xfId="5" applyNumberFormat="1" applyFont="1" applyFill="1" applyBorder="1" applyAlignment="1">
      <alignment horizontal="center"/>
    </xf>
    <xf numFmtId="166" fontId="24" fillId="4" borderId="27" xfId="5" applyNumberFormat="1" applyFont="1" applyFill="1" applyBorder="1" applyAlignment="1">
      <alignment horizontal="center"/>
    </xf>
    <xf numFmtId="166" fontId="25" fillId="4" borderId="5" xfId="5" applyNumberFormat="1" applyFont="1" applyFill="1" applyBorder="1" applyAlignment="1">
      <alignment horizontal="center"/>
    </xf>
    <xf numFmtId="166" fontId="11" fillId="2" borderId="5" xfId="5" applyNumberFormat="1" applyFont="1" applyFill="1" applyBorder="1" applyAlignment="1">
      <alignment horizontal="center"/>
    </xf>
    <xf numFmtId="0" fontId="2" fillId="2" borderId="5" xfId="5" applyFill="1" applyBorder="1" applyAlignment="1">
      <alignment horizontal="center"/>
    </xf>
    <xf numFmtId="0" fontId="24" fillId="4" borderId="27" xfId="5" applyFont="1" applyFill="1" applyBorder="1" applyAlignment="1">
      <alignment horizontal="center"/>
    </xf>
    <xf numFmtId="0" fontId="25" fillId="4" borderId="5" xfId="5" applyFont="1" applyFill="1" applyBorder="1" applyAlignment="1">
      <alignment horizontal="center"/>
    </xf>
    <xf numFmtId="3" fontId="2" fillId="4" borderId="5" xfId="5" applyNumberFormat="1" applyFill="1" applyBorder="1" applyAlignment="1">
      <alignment horizontal="center"/>
    </xf>
    <xf numFmtId="44" fontId="10" fillId="4" borderId="5" xfId="5" applyNumberFormat="1" applyFont="1" applyFill="1" applyBorder="1"/>
    <xf numFmtId="44" fontId="2" fillId="4" borderId="5" xfId="5" applyNumberFormat="1" applyFill="1" applyBorder="1"/>
    <xf numFmtId="44" fontId="2" fillId="4" borderId="18" xfId="5" applyNumberFormat="1" applyFill="1" applyBorder="1"/>
    <xf numFmtId="165" fontId="27" fillId="4" borderId="5" xfId="5" applyNumberFormat="1" applyFont="1" applyFill="1" applyBorder="1" applyAlignment="1">
      <alignment horizontal="center" vertical="top" wrapText="1" readingOrder="1"/>
    </xf>
    <xf numFmtId="44" fontId="24" fillId="4" borderId="27" xfId="5" applyNumberFormat="1" applyFont="1" applyFill="1" applyBorder="1" applyAlignment="1">
      <alignment horizontal="center"/>
    </xf>
    <xf numFmtId="44" fontId="25" fillId="4" borderId="5" xfId="5" applyNumberFormat="1" applyFont="1" applyFill="1" applyBorder="1" applyAlignment="1">
      <alignment horizontal="center"/>
    </xf>
    <xf numFmtId="44" fontId="2" fillId="4" borderId="5" xfId="5" applyNumberFormat="1" applyFill="1" applyBorder="1" applyAlignment="1">
      <alignment horizontal="center"/>
    </xf>
    <xf numFmtId="37" fontId="2" fillId="4" borderId="5" xfId="5" applyNumberFormat="1" applyFill="1" applyBorder="1" applyAlignment="1">
      <alignment horizontal="center"/>
    </xf>
    <xf numFmtId="165" fontId="19" fillId="4" borderId="5" xfId="5" applyNumberFormat="1" applyFont="1" applyFill="1" applyBorder="1" applyAlignment="1">
      <alignment horizontal="center" vertical="top" wrapText="1" readingOrder="1"/>
    </xf>
    <xf numFmtId="0" fontId="2" fillId="4" borderId="25" xfId="5" applyFill="1" applyBorder="1"/>
    <xf numFmtId="166" fontId="28" fillId="4" borderId="5" xfId="5" applyNumberFormat="1" applyFont="1" applyFill="1" applyBorder="1" applyAlignment="1">
      <alignment horizontal="center"/>
    </xf>
    <xf numFmtId="168" fontId="15" fillId="4" borderId="5" xfId="5" applyNumberFormat="1" applyFont="1" applyFill="1" applyBorder="1"/>
    <xf numFmtId="168" fontId="15" fillId="4" borderId="18" xfId="5" applyNumberFormat="1" applyFont="1" applyFill="1" applyBorder="1"/>
    <xf numFmtId="44" fontId="15" fillId="4" borderId="28" xfId="5" applyNumberFormat="1" applyFont="1" applyFill="1" applyBorder="1" applyAlignment="1">
      <alignment wrapText="1"/>
    </xf>
    <xf numFmtId="0" fontId="11" fillId="0" borderId="29" xfId="5" applyFont="1" applyBorder="1" applyAlignment="1">
      <alignment wrapText="1"/>
    </xf>
    <xf numFmtId="168" fontId="11" fillId="4" borderId="30" xfId="5" applyNumberFormat="1" applyFont="1" applyFill="1" applyBorder="1" applyAlignment="1">
      <alignment horizontal="center" wrapText="1"/>
    </xf>
    <xf numFmtId="168" fontId="24" fillId="4" borderId="31" xfId="5" applyNumberFormat="1" applyFont="1" applyFill="1" applyBorder="1" applyAlignment="1">
      <alignment horizontal="center" wrapText="1"/>
    </xf>
    <xf numFmtId="168" fontId="25" fillId="4" borderId="32" xfId="5" applyNumberFormat="1" applyFont="1" applyFill="1" applyBorder="1" applyAlignment="1">
      <alignment horizontal="center" wrapText="1"/>
    </xf>
    <xf numFmtId="164" fontId="15" fillId="4" borderId="32" xfId="5" applyNumberFormat="1" applyFont="1" applyFill="1" applyBorder="1" applyAlignment="1">
      <alignment horizontal="center" wrapText="1"/>
    </xf>
    <xf numFmtId="164" fontId="15" fillId="4" borderId="32" xfId="5" applyNumberFormat="1" applyFont="1" applyFill="1" applyBorder="1" applyAlignment="1">
      <alignment horizontal="center"/>
    </xf>
    <xf numFmtId="164" fontId="29" fillId="4" borderId="32" xfId="5" applyNumberFormat="1" applyFont="1" applyFill="1" applyBorder="1" applyAlignment="1">
      <alignment horizontal="center"/>
    </xf>
    <xf numFmtId="164" fontId="30" fillId="4" borderId="32" xfId="5" applyNumberFormat="1" applyFont="1" applyFill="1" applyBorder="1" applyAlignment="1">
      <alignment horizontal="center"/>
    </xf>
    <xf numFmtId="0" fontId="11" fillId="4" borderId="33" xfId="5" applyFont="1" applyFill="1" applyBorder="1" applyAlignment="1">
      <alignment horizontal="center"/>
    </xf>
    <xf numFmtId="168" fontId="31" fillId="4" borderId="5" xfId="5" applyNumberFormat="1" applyFont="1" applyFill="1" applyBorder="1"/>
    <xf numFmtId="0" fontId="31" fillId="4" borderId="5" xfId="5" applyFont="1" applyFill="1" applyBorder="1"/>
    <xf numFmtId="44" fontId="31" fillId="4" borderId="5" xfId="5" applyNumberFormat="1" applyFont="1" applyFill="1" applyBorder="1"/>
    <xf numFmtId="44" fontId="6" fillId="0" borderId="0" xfId="1" applyFont="1" applyFill="1"/>
    <xf numFmtId="0" fontId="32" fillId="0" borderId="34" xfId="0" applyFont="1" applyBorder="1"/>
    <xf numFmtId="0" fontId="32" fillId="0" borderId="35" xfId="0" applyFont="1" applyBorder="1"/>
    <xf numFmtId="0" fontId="32" fillId="0" borderId="11" xfId="0" applyFont="1" applyBorder="1"/>
    <xf numFmtId="0" fontId="32" fillId="0" borderId="12" xfId="0" applyFont="1" applyBorder="1"/>
    <xf numFmtId="44" fontId="32" fillId="0" borderId="12" xfId="0" applyNumberFormat="1" applyFont="1" applyBorder="1"/>
    <xf numFmtId="0" fontId="32" fillId="0" borderId="13" xfId="0" applyFont="1" applyBorder="1"/>
    <xf numFmtId="0" fontId="32" fillId="0" borderId="14" xfId="0" applyFont="1" applyBorder="1"/>
    <xf numFmtId="0" fontId="33" fillId="0" borderId="0" xfId="6" applyAlignment="1">
      <alignment horizontal="left" vertical="top"/>
    </xf>
    <xf numFmtId="0" fontId="33" fillId="0" borderId="0" xfId="6" applyAlignment="1">
      <alignment horizontal="center" vertical="top"/>
    </xf>
    <xf numFmtId="164" fontId="33" fillId="2" borderId="0" xfId="6" applyNumberFormat="1" applyFill="1" applyAlignment="1">
      <alignment horizontal="left" vertical="top"/>
    </xf>
    <xf numFmtId="0" fontId="33" fillId="2" borderId="0" xfId="6" applyFill="1" applyAlignment="1">
      <alignment horizontal="left" vertical="top"/>
    </xf>
    <xf numFmtId="0" fontId="34" fillId="0" borderId="0" xfId="6" applyFont="1" applyAlignment="1">
      <alignment horizontal="center" vertical="top"/>
    </xf>
    <xf numFmtId="164" fontId="34" fillId="0" borderId="0" xfId="6" applyNumberFormat="1" applyFont="1" applyAlignment="1">
      <alignment horizontal="left" vertical="top"/>
    </xf>
    <xf numFmtId="0" fontId="34" fillId="0" borderId="0" xfId="6" applyFont="1" applyAlignment="1">
      <alignment horizontal="left" vertical="top"/>
    </xf>
    <xf numFmtId="164" fontId="33" fillId="0" borderId="0" xfId="6" applyNumberFormat="1" applyAlignment="1">
      <alignment horizontal="left" vertical="top"/>
    </xf>
    <xf numFmtId="1" fontId="35" fillId="0" borderId="0" xfId="6" applyNumberFormat="1" applyFont="1" applyAlignment="1">
      <alignment horizontal="center" vertical="top" shrinkToFit="1"/>
    </xf>
    <xf numFmtId="0" fontId="36" fillId="0" borderId="0" xfId="6" applyFont="1" applyAlignment="1">
      <alignment horizontal="center" vertical="top" wrapText="1"/>
    </xf>
    <xf numFmtId="1" fontId="35" fillId="0" borderId="0" xfId="6" applyNumberFormat="1" applyFont="1" applyAlignment="1">
      <alignment horizontal="left" vertical="top" indent="2" shrinkToFit="1"/>
    </xf>
    <xf numFmtId="0" fontId="33" fillId="0" borderId="0" xfId="6" applyAlignment="1">
      <alignment horizontal="center" vertical="top" wrapText="1"/>
    </xf>
    <xf numFmtId="0" fontId="37" fillId="0" borderId="0" xfId="6" applyFont="1" applyAlignment="1">
      <alignment horizontal="center" vertical="top" wrapText="1"/>
    </xf>
    <xf numFmtId="166" fontId="33" fillId="0" borderId="0" xfId="6" applyNumberFormat="1" applyAlignment="1">
      <alignment horizontal="left" vertical="top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 indent="5"/>
    </xf>
    <xf numFmtId="0" fontId="15" fillId="2" borderId="0" xfId="5" applyFont="1" applyFill="1"/>
    <xf numFmtId="44" fontId="0" fillId="0" borderId="0" xfId="7" applyFont="1"/>
    <xf numFmtId="0" fontId="15" fillId="0" borderId="0" xfId="5" applyFont="1"/>
    <xf numFmtId="166" fontId="2" fillId="0" borderId="0" xfId="5" applyNumberFormat="1"/>
    <xf numFmtId="0" fontId="2" fillId="0" borderId="10" xfId="5" applyBorder="1" applyAlignment="1">
      <alignment wrapText="1"/>
    </xf>
    <xf numFmtId="44" fontId="15" fillId="0" borderId="1" xfId="5" applyNumberFormat="1" applyFont="1" applyBorder="1"/>
    <xf numFmtId="44" fontId="25" fillId="0" borderId="0" xfId="5" applyNumberFormat="1" applyFont="1"/>
    <xf numFmtId="0" fontId="25" fillId="0" borderId="0" xfId="5" applyFont="1" applyAlignment="1">
      <alignment wrapText="1"/>
    </xf>
    <xf numFmtId="44" fontId="2" fillId="0" borderId="0" xfId="5" applyNumberFormat="1"/>
    <xf numFmtId="166" fontId="25" fillId="0" borderId="0" xfId="5" applyNumberFormat="1" applyFont="1"/>
    <xf numFmtId="0" fontId="25" fillId="0" borderId="0" xfId="5" applyFont="1"/>
    <xf numFmtId="1" fontId="25" fillId="0" borderId="0" xfId="5" applyNumberFormat="1" applyFont="1"/>
    <xf numFmtId="1" fontId="25" fillId="0" borderId="0" xfId="7" applyNumberFormat="1" applyFont="1" applyFill="1"/>
    <xf numFmtId="169" fontId="15" fillId="0" borderId="0" xfId="5" applyNumberFormat="1" applyFont="1"/>
    <xf numFmtId="166" fontId="25" fillId="0" borderId="0" xfId="7" applyNumberFormat="1" applyFont="1" applyFill="1"/>
    <xf numFmtId="44" fontId="15" fillId="2" borderId="36" xfId="5" applyNumberFormat="1" applyFont="1" applyFill="1" applyBorder="1"/>
    <xf numFmtId="44" fontId="0" fillId="5" borderId="5" xfId="7" applyFont="1" applyFill="1" applyBorder="1"/>
    <xf numFmtId="44" fontId="2" fillId="5" borderId="5" xfId="5" applyNumberFormat="1" applyFill="1" applyBorder="1"/>
    <xf numFmtId="0" fontId="2" fillId="5" borderId="5" xfId="5" applyFill="1" applyBorder="1"/>
    <xf numFmtId="44" fontId="15" fillId="2" borderId="37" xfId="5" applyNumberFormat="1" applyFont="1" applyFill="1" applyBorder="1"/>
    <xf numFmtId="170" fontId="2" fillId="6" borderId="38" xfId="5" applyNumberFormat="1" applyFill="1" applyBorder="1"/>
    <xf numFmtId="44" fontId="0" fillId="6" borderId="5" xfId="7" applyFont="1" applyFill="1" applyBorder="1"/>
    <xf numFmtId="8" fontId="40" fillId="7" borderId="5" xfId="5" applyNumberFormat="1" applyFont="1" applyFill="1" applyBorder="1"/>
    <xf numFmtId="0" fontId="2" fillId="6" borderId="5" xfId="5" applyFill="1" applyBorder="1"/>
    <xf numFmtId="44" fontId="2" fillId="8" borderId="5" xfId="5" applyNumberFormat="1" applyFill="1" applyBorder="1"/>
    <xf numFmtId="8" fontId="2" fillId="8" borderId="5" xfId="5" applyNumberFormat="1" applyFill="1" applyBorder="1"/>
    <xf numFmtId="44" fontId="0" fillId="8" borderId="5" xfId="7" applyFont="1" applyFill="1" applyBorder="1"/>
    <xf numFmtId="0" fontId="2" fillId="8" borderId="5" xfId="5" applyFill="1" applyBorder="1"/>
    <xf numFmtId="44" fontId="0" fillId="0" borderId="38" xfId="7" applyFont="1" applyFill="1" applyBorder="1"/>
    <xf numFmtId="44" fontId="0" fillId="0" borderId="5" xfId="7" applyFont="1" applyFill="1" applyBorder="1"/>
    <xf numFmtId="44" fontId="0" fillId="0" borderId="5" xfId="7" applyFont="1" applyBorder="1"/>
    <xf numFmtId="8" fontId="40" fillId="0" borderId="6" xfId="5" applyNumberFormat="1" applyFont="1" applyBorder="1"/>
    <xf numFmtId="8" fontId="40" fillId="0" borderId="5" xfId="5" applyNumberFormat="1" applyFont="1" applyBorder="1"/>
    <xf numFmtId="0" fontId="15" fillId="2" borderId="39" xfId="5" applyFont="1" applyFill="1" applyBorder="1"/>
    <xf numFmtId="0" fontId="2" fillId="9" borderId="38" xfId="5" applyFill="1" applyBorder="1"/>
    <xf numFmtId="0" fontId="2" fillId="9" borderId="5" xfId="5" applyFill="1" applyBorder="1"/>
    <xf numFmtId="44" fontId="0" fillId="9" borderId="5" xfId="7" applyFont="1" applyFill="1" applyBorder="1"/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1" fillId="0" borderId="0" xfId="8"/>
    <xf numFmtId="0" fontId="10" fillId="10" borderId="0" xfId="8" applyFont="1" applyFill="1"/>
    <xf numFmtId="0" fontId="10" fillId="0" borderId="0" xfId="8" applyFont="1"/>
    <xf numFmtId="0" fontId="10" fillId="0" borderId="0" xfId="5" applyFont="1"/>
    <xf numFmtId="44" fontId="1" fillId="4" borderId="5" xfId="1" applyFont="1" applyFill="1" applyBorder="1"/>
    <xf numFmtId="0" fontId="6" fillId="0" borderId="0" xfId="0" applyFont="1" applyAlignment="1">
      <alignment horizontal="center"/>
    </xf>
    <xf numFmtId="0" fontId="16" fillId="0" borderId="0" xfId="0" applyFont="1" applyAlignment="1">
      <alignment horizontal="center" vertical="top" wrapText="1" readingOrder="1"/>
    </xf>
    <xf numFmtId="0" fontId="17" fillId="0" borderId="0" xfId="0" applyFont="1" applyAlignment="1">
      <alignment horizontal="center" vertical="top" wrapText="1" readingOrder="1"/>
    </xf>
    <xf numFmtId="0" fontId="18" fillId="0" borderId="15" xfId="0" applyFont="1" applyBorder="1" applyAlignment="1">
      <alignment vertical="top" wrapText="1" readingOrder="1"/>
    </xf>
    <xf numFmtId="0" fontId="4" fillId="0" borderId="15" xfId="0" applyFont="1" applyBorder="1" applyAlignment="1">
      <alignment vertical="top" wrapText="1"/>
    </xf>
    <xf numFmtId="0" fontId="18" fillId="0" borderId="0" xfId="0" applyFont="1" applyAlignment="1">
      <alignment vertical="top" wrapText="1" readingOrder="1"/>
    </xf>
    <xf numFmtId="0" fontId="19" fillId="0" borderId="0" xfId="0" applyFont="1" applyAlignment="1">
      <alignment vertical="top" wrapText="1" readingOrder="1"/>
    </xf>
    <xf numFmtId="0" fontId="18" fillId="0" borderId="0" xfId="0" applyFont="1" applyAlignment="1">
      <alignment horizontal="right" vertical="top" wrapText="1" readingOrder="1"/>
    </xf>
    <xf numFmtId="0" fontId="21" fillId="0" borderId="0" xfId="0" applyFont="1" applyAlignment="1">
      <alignment vertical="top" wrapText="1" readingOrder="1"/>
    </xf>
    <xf numFmtId="0" fontId="10" fillId="0" borderId="1" xfId="3" applyFont="1" applyBorder="1" applyAlignment="1">
      <alignment horizontal="center"/>
    </xf>
    <xf numFmtId="0" fontId="3" fillId="0" borderId="10" xfId="3" applyBorder="1" applyAlignment="1">
      <alignment horizontal="center"/>
    </xf>
    <xf numFmtId="0" fontId="37" fillId="0" borderId="0" xfId="6" applyFont="1" applyAlignment="1">
      <alignment horizontal="center" vertical="top" wrapText="1"/>
    </xf>
    <xf numFmtId="0" fontId="33" fillId="0" borderId="0" xfId="6" applyAlignment="1">
      <alignment horizontal="left" vertical="top"/>
    </xf>
    <xf numFmtId="0" fontId="4" fillId="0" borderId="0" xfId="0" applyFont="1" applyAlignment="1"/>
    <xf numFmtId="0" fontId="22" fillId="0" borderId="0" xfId="0" applyFont="1" applyAlignment="1"/>
  </cellXfs>
  <cellStyles count="9">
    <cellStyle name="Currency" xfId="1" builtinId="4"/>
    <cellStyle name="Currency 2" xfId="4" xr:uid="{68C2B3A0-C697-4AE0-9C30-F7500A843165}"/>
    <cellStyle name="Currency 3" xfId="7" xr:uid="{0ED3B837-DC80-4059-AE61-94DF3EC01C9D}"/>
    <cellStyle name="Normal" xfId="0" builtinId="0"/>
    <cellStyle name="Normal 2" xfId="2" xr:uid="{E509121D-BBD7-4E23-8801-2951A75907AE}"/>
    <cellStyle name="Normal 3" xfId="3" xr:uid="{DC905806-5898-4045-9F2E-BD72FEC90645}"/>
    <cellStyle name="Normal 4" xfId="5" xr:uid="{1E68EAB8-E4AB-46F8-967B-651ABF280920}"/>
    <cellStyle name="Normal 5" xfId="6" xr:uid="{54D2F34C-07EB-4B26-8214-1F0F535103A4}"/>
    <cellStyle name="Normal 6" xfId="8" xr:uid="{F7A428E0-DBF9-4B4E-861E-58546E611E97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20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broo\AppData\Local\Microsoft\Windows\INetCache\Content.Outlook\ZP9R6TSQ\2022-2023%20Training%20Costs%20for%20Rate%20Cas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2"/>
      <sheetName val="2023"/>
    </sheetNames>
    <sheetDataSet>
      <sheetData sheetId="0"/>
      <sheetData sheetId="1">
        <row r="33">
          <cell r="F33">
            <v>572700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71BD7D-65D5-4CAD-8996-E6EA77719E9F}">
  <sheetPr>
    <tabColor rgb="FF92D050"/>
    <pageSetUpPr fitToPage="1"/>
  </sheetPr>
  <dimension ref="A1:EC134"/>
  <sheetViews>
    <sheetView tabSelected="1" zoomScale="85" zoomScaleNormal="85" workbookViewId="0">
      <pane xSplit="2" ySplit="4" topLeftCell="C97" activePane="bottomRight" state="frozen"/>
      <selection pane="bottomRight" activeCell="A26" sqref="A26:A27"/>
      <selection pane="bottomLeft" activeCell="A5" sqref="A5"/>
      <selection pane="topRight" activeCell="C1" sqref="C1"/>
    </sheetView>
  </sheetViews>
  <sheetFormatPr defaultColWidth="9" defaultRowHeight="14.45"/>
  <cols>
    <col min="1" max="1" width="25.28515625" bestFit="1" customWidth="1"/>
    <col min="2" max="2" width="70.28515625" customWidth="1"/>
    <col min="3" max="3" width="4.7109375" customWidth="1"/>
    <col min="4" max="5" width="12.5703125" hidden="1" customWidth="1"/>
    <col min="6" max="13" width="14.28515625" hidden="1" customWidth="1"/>
    <col min="14" max="14" width="12.5703125" hidden="1" customWidth="1"/>
    <col min="15" max="15" width="11.7109375" hidden="1" customWidth="1"/>
    <col min="16" max="16" width="12.5703125" hidden="1" customWidth="1"/>
    <col min="17" max="17" width="23.7109375" style="13" bestFit="1" customWidth="1"/>
  </cols>
  <sheetData>
    <row r="1" spans="1:17" ht="18">
      <c r="B1" s="1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7" ht="18">
      <c r="A2" s="1"/>
      <c r="B2" s="1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7" ht="18">
      <c r="A3" s="1"/>
      <c r="B3" s="1" t="s">
        <v>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16"/>
    </row>
    <row r="4" spans="1:17" ht="15" thickBot="1">
      <c r="D4">
        <v>1</v>
      </c>
      <c r="E4">
        <v>2</v>
      </c>
      <c r="F4">
        <v>3</v>
      </c>
      <c r="G4">
        <v>4</v>
      </c>
      <c r="H4">
        <v>5</v>
      </c>
      <c r="I4">
        <v>6</v>
      </c>
      <c r="J4">
        <v>7</v>
      </c>
      <c r="K4">
        <v>8</v>
      </c>
      <c r="L4">
        <v>9</v>
      </c>
      <c r="M4">
        <v>10</v>
      </c>
      <c r="N4">
        <v>11</v>
      </c>
      <c r="O4">
        <v>12</v>
      </c>
      <c r="P4">
        <v>2021</v>
      </c>
      <c r="Q4" s="14" t="s">
        <v>3</v>
      </c>
    </row>
    <row r="5" spans="1:17" ht="15" thickBot="1">
      <c r="A5" t="s">
        <v>4</v>
      </c>
      <c r="B5" t="s">
        <v>5</v>
      </c>
      <c r="D5" s="201" t="s">
        <v>6</v>
      </c>
      <c r="E5" s="202" t="s">
        <v>7</v>
      </c>
      <c r="F5" s="202" t="s">
        <v>8</v>
      </c>
      <c r="G5" s="202" t="s">
        <v>9</v>
      </c>
      <c r="H5" s="202" t="s">
        <v>10</v>
      </c>
      <c r="I5" s="202" t="s">
        <v>11</v>
      </c>
      <c r="J5" s="202" t="s">
        <v>12</v>
      </c>
      <c r="K5" s="202" t="s">
        <v>13</v>
      </c>
      <c r="L5" s="202" t="s">
        <v>14</v>
      </c>
      <c r="M5" s="202" t="s">
        <v>15</v>
      </c>
      <c r="N5" s="202" t="s">
        <v>16</v>
      </c>
      <c r="O5" s="202" t="s">
        <v>17</v>
      </c>
      <c r="P5" s="202" t="s">
        <v>18</v>
      </c>
      <c r="Q5" s="12"/>
    </row>
    <row r="6" spans="1:17">
      <c r="A6" s="4" t="s">
        <v>19</v>
      </c>
      <c r="Q6" s="12"/>
    </row>
    <row r="7" spans="1:17">
      <c r="A7" s="208" t="s">
        <v>20</v>
      </c>
      <c r="B7" s="208"/>
      <c r="D7" s="6" t="e">
        <f>SUM(#REF!)</f>
        <v>#REF!</v>
      </c>
      <c r="E7" s="6" t="e">
        <f>SUM(#REF!)</f>
        <v>#REF!</v>
      </c>
      <c r="F7" s="6" t="e">
        <f>SUM(#REF!)</f>
        <v>#REF!</v>
      </c>
      <c r="G7" s="6" t="e">
        <f>SUM(#REF!)</f>
        <v>#REF!</v>
      </c>
      <c r="H7" s="6" t="e">
        <f>SUM(#REF!)</f>
        <v>#REF!</v>
      </c>
      <c r="I7" s="6" t="e">
        <f>SUM(#REF!)</f>
        <v>#REF!</v>
      </c>
      <c r="J7" s="6" t="e">
        <f>SUM(#REF!)</f>
        <v>#REF!</v>
      </c>
      <c r="K7" s="6" t="e">
        <f>SUM(#REF!)</f>
        <v>#REF!</v>
      </c>
      <c r="L7" s="6" t="e">
        <f>SUM(#REF!)</f>
        <v>#REF!</v>
      </c>
      <c r="M7" s="6" t="e">
        <f>SUM(#REF!)</f>
        <v>#REF!</v>
      </c>
      <c r="N7" s="6" t="e">
        <f>SUM(#REF!)</f>
        <v>#REF!</v>
      </c>
      <c r="O7" s="6" t="e">
        <f>SUM(#REF!)</f>
        <v>#REF!</v>
      </c>
      <c r="P7" s="6" t="e">
        <v>#REF!</v>
      </c>
      <c r="Q7" s="12">
        <v>48031836</v>
      </c>
    </row>
    <row r="8" spans="1:17">
      <c r="Q8" s="12"/>
    </row>
    <row r="9" spans="1:17">
      <c r="A9" s="4" t="s">
        <v>21</v>
      </c>
      <c r="Q9" s="12"/>
    </row>
    <row r="10" spans="1:17">
      <c r="A10" s="5" t="s">
        <v>22</v>
      </c>
      <c r="B10" s="5" t="s">
        <v>23</v>
      </c>
      <c r="D10" s="6">
        <v>0</v>
      </c>
      <c r="E10" s="6">
        <v>6525</v>
      </c>
      <c r="F10" s="6">
        <v>0</v>
      </c>
      <c r="G10" s="6">
        <v>2080</v>
      </c>
      <c r="H10" s="6">
        <v>1950</v>
      </c>
      <c r="I10" s="6">
        <v>3900</v>
      </c>
      <c r="J10" s="6">
        <v>56</v>
      </c>
      <c r="K10" s="6">
        <v>2015</v>
      </c>
      <c r="L10" s="6">
        <v>2015</v>
      </c>
      <c r="M10" s="6">
        <v>3199.02</v>
      </c>
      <c r="N10" s="6">
        <v>2613</v>
      </c>
      <c r="O10" s="6">
        <v>8150.9399999999987</v>
      </c>
      <c r="P10" s="6">
        <v>32503.96</v>
      </c>
      <c r="Q10" s="12">
        <v>32503.96</v>
      </c>
    </row>
    <row r="11" spans="1:17">
      <c r="A11" s="5" t="s">
        <v>24</v>
      </c>
      <c r="B11" s="5" t="s">
        <v>25</v>
      </c>
      <c r="D11" s="7">
        <v>0</v>
      </c>
      <c r="E11" s="7">
        <v>0</v>
      </c>
      <c r="F11" s="7">
        <v>0</v>
      </c>
      <c r="G11" s="7">
        <v>0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v>0</v>
      </c>
      <c r="O11" s="7">
        <v>0</v>
      </c>
      <c r="P11" s="7">
        <v>0</v>
      </c>
      <c r="Q11" s="12">
        <v>0</v>
      </c>
    </row>
    <row r="12" spans="1:17">
      <c r="A12" s="5" t="s">
        <v>26</v>
      </c>
      <c r="B12" s="5" t="s">
        <v>27</v>
      </c>
      <c r="D12" s="7">
        <v>50000</v>
      </c>
      <c r="E12" s="7">
        <v>50000</v>
      </c>
      <c r="F12" s="7">
        <v>50000</v>
      </c>
      <c r="G12" s="7">
        <v>37794.120000000003</v>
      </c>
      <c r="H12" s="7">
        <v>4119.8500000000004</v>
      </c>
      <c r="I12" s="7">
        <v>47120.5</v>
      </c>
      <c r="J12" s="7">
        <v>40745.089999999997</v>
      </c>
      <c r="K12" s="7">
        <v>24544.92</v>
      </c>
      <c r="L12" s="7">
        <v>6159.1</v>
      </c>
      <c r="M12" s="7">
        <v>33599.83</v>
      </c>
      <c r="N12" s="7">
        <v>39380.29</v>
      </c>
      <c r="O12" s="7">
        <v>79113.249999999956</v>
      </c>
      <c r="P12" s="7">
        <v>462576.9499999999</v>
      </c>
      <c r="Q12" s="12">
        <v>325000</v>
      </c>
    </row>
    <row r="13" spans="1:17">
      <c r="A13" s="5" t="s">
        <v>28</v>
      </c>
      <c r="B13" s="5" t="s">
        <v>29</v>
      </c>
      <c r="D13" s="7">
        <v>0</v>
      </c>
      <c r="E13" s="7">
        <v>0</v>
      </c>
      <c r="F13" s="7">
        <v>0</v>
      </c>
      <c r="G13" s="7">
        <v>0</v>
      </c>
      <c r="H13" s="7">
        <v>0</v>
      </c>
      <c r="I13" s="7">
        <v>0</v>
      </c>
      <c r="J13" s="7">
        <v>0</v>
      </c>
      <c r="K13" s="7">
        <v>0</v>
      </c>
      <c r="L13" s="7">
        <v>0</v>
      </c>
      <c r="M13" s="7">
        <v>0</v>
      </c>
      <c r="N13" s="7">
        <v>0</v>
      </c>
      <c r="O13" s="7">
        <v>0</v>
      </c>
      <c r="P13" s="7">
        <v>0</v>
      </c>
      <c r="Q13" s="12">
        <v>0</v>
      </c>
    </row>
    <row r="14" spans="1:17">
      <c r="A14" s="5" t="s">
        <v>30</v>
      </c>
      <c r="B14" s="5" t="s">
        <v>31</v>
      </c>
      <c r="D14" s="7">
        <v>1426.19</v>
      </c>
      <c r="E14" s="7">
        <v>1368.45</v>
      </c>
      <c r="F14" s="7">
        <v>1318.04</v>
      </c>
      <c r="G14" s="7">
        <v>1298.8800000000001</v>
      </c>
      <c r="H14" s="7">
        <v>1442.6</v>
      </c>
      <c r="I14" s="7">
        <v>1362.69</v>
      </c>
      <c r="J14" s="7">
        <v>1441.4</v>
      </c>
      <c r="K14" s="7">
        <v>1573.47</v>
      </c>
      <c r="L14" s="7">
        <v>2151.5</v>
      </c>
      <c r="M14" s="7">
        <v>1459.89</v>
      </c>
      <c r="N14" s="7">
        <v>1613.25</v>
      </c>
      <c r="O14" s="7">
        <v>2125.4899999999998</v>
      </c>
      <c r="P14" s="7">
        <v>18581.849999999999</v>
      </c>
      <c r="Q14" s="12">
        <v>18581.849999999999</v>
      </c>
    </row>
    <row r="15" spans="1:17">
      <c r="A15" s="5" t="s">
        <v>32</v>
      </c>
      <c r="B15" s="5" t="s">
        <v>33</v>
      </c>
      <c r="D15" s="7">
        <v>0</v>
      </c>
      <c r="E15" s="7">
        <v>0</v>
      </c>
      <c r="F15" s="7">
        <v>0</v>
      </c>
      <c r="G15" s="7">
        <v>0</v>
      </c>
      <c r="H15" s="7">
        <v>0</v>
      </c>
      <c r="I15" s="7">
        <v>0</v>
      </c>
      <c r="J15" s="7">
        <v>0</v>
      </c>
      <c r="K15" s="7">
        <v>13601.5</v>
      </c>
      <c r="L15" s="7">
        <v>0</v>
      </c>
      <c r="M15" s="7">
        <v>0</v>
      </c>
      <c r="N15" s="7">
        <v>0</v>
      </c>
      <c r="O15" s="7">
        <v>-13602</v>
      </c>
      <c r="P15" s="7">
        <v>-0.5</v>
      </c>
      <c r="Q15" s="12">
        <v>-0.5</v>
      </c>
    </row>
    <row r="16" spans="1:17">
      <c r="A16" s="5" t="s">
        <v>34</v>
      </c>
      <c r="B16" s="5" t="s">
        <v>35</v>
      </c>
      <c r="D16" s="7">
        <v>26500</v>
      </c>
      <c r="E16" s="7">
        <v>27000</v>
      </c>
      <c r="F16" s="7">
        <v>27000</v>
      </c>
      <c r="G16" s="7">
        <v>26500</v>
      </c>
      <c r="H16" s="7">
        <v>26500</v>
      </c>
      <c r="I16" s="7">
        <v>26500</v>
      </c>
      <c r="J16" s="7">
        <v>26500</v>
      </c>
      <c r="K16" s="7">
        <v>26500</v>
      </c>
      <c r="L16" s="7">
        <v>0</v>
      </c>
      <c r="M16" s="7">
        <v>0</v>
      </c>
      <c r="N16" s="7">
        <v>0</v>
      </c>
      <c r="O16" s="7">
        <v>-213000</v>
      </c>
      <c r="P16" s="7">
        <v>0</v>
      </c>
      <c r="Q16" s="12">
        <v>0</v>
      </c>
    </row>
    <row r="17" spans="1:17">
      <c r="A17" s="5" t="s">
        <v>36</v>
      </c>
      <c r="B17" s="5" t="s">
        <v>37</v>
      </c>
      <c r="D17" s="7">
        <v>0</v>
      </c>
      <c r="E17" s="7">
        <v>0</v>
      </c>
      <c r="F17" s="7">
        <v>12333</v>
      </c>
      <c r="G17" s="7">
        <v>28779</v>
      </c>
      <c r="H17" s="7">
        <v>10278</v>
      </c>
      <c r="I17" s="7">
        <v>10278</v>
      </c>
      <c r="J17" s="7">
        <v>10278</v>
      </c>
      <c r="K17" s="7">
        <v>10278</v>
      </c>
      <c r="L17" s="7">
        <v>10278</v>
      </c>
      <c r="M17" s="7">
        <v>10278</v>
      </c>
      <c r="N17" s="7">
        <v>10278</v>
      </c>
      <c r="O17" s="7">
        <v>10278</v>
      </c>
      <c r="P17" s="7">
        <v>123336</v>
      </c>
      <c r="Q17" s="12">
        <v>123336</v>
      </c>
    </row>
    <row r="18" spans="1:17">
      <c r="A18" s="5" t="s">
        <v>38</v>
      </c>
      <c r="B18" s="5" t="s">
        <v>39</v>
      </c>
      <c r="D18" s="7">
        <v>0</v>
      </c>
      <c r="E18" s="7">
        <v>0</v>
      </c>
      <c r="F18" s="7">
        <v>0</v>
      </c>
      <c r="G18" s="7">
        <v>0</v>
      </c>
      <c r="H18" s="7">
        <v>0</v>
      </c>
      <c r="I18" s="7">
        <v>0</v>
      </c>
      <c r="J18" s="7">
        <v>150000</v>
      </c>
      <c r="K18" s="7">
        <v>0</v>
      </c>
      <c r="L18" s="7">
        <v>0</v>
      </c>
      <c r="M18" s="7">
        <v>0</v>
      </c>
      <c r="N18" s="7">
        <v>0</v>
      </c>
      <c r="O18" s="7">
        <v>0</v>
      </c>
      <c r="P18" s="7">
        <v>150000</v>
      </c>
      <c r="Q18" s="12">
        <v>150000</v>
      </c>
    </row>
    <row r="19" spans="1:17">
      <c r="A19" s="5" t="s">
        <v>40</v>
      </c>
      <c r="B19" s="5" t="s">
        <v>41</v>
      </c>
      <c r="D19" s="7">
        <v>0</v>
      </c>
      <c r="E19" s="7">
        <v>0</v>
      </c>
      <c r="F19" s="7">
        <v>0</v>
      </c>
      <c r="G19" s="7">
        <v>0</v>
      </c>
      <c r="H19" s="7">
        <v>40732</v>
      </c>
      <c r="I19" s="7">
        <v>51514</v>
      </c>
      <c r="J19" s="7">
        <v>88652</v>
      </c>
      <c r="K19" s="7">
        <v>46722</v>
      </c>
      <c r="L19" s="7">
        <v>56306</v>
      </c>
      <c r="M19" s="7">
        <v>41930</v>
      </c>
      <c r="N19" s="7">
        <v>33544</v>
      </c>
      <c r="O19" s="7">
        <v>29950</v>
      </c>
      <c r="P19" s="7">
        <v>389350</v>
      </c>
      <c r="Q19" s="12">
        <v>389350</v>
      </c>
    </row>
    <row r="20" spans="1:17">
      <c r="A20" s="5" t="s">
        <v>42</v>
      </c>
      <c r="B20" s="5" t="s">
        <v>43</v>
      </c>
      <c r="D20" s="7">
        <v>298</v>
      </c>
      <c r="E20" s="7">
        <v>298</v>
      </c>
      <c r="F20" s="7">
        <v>298</v>
      </c>
      <c r="G20" s="7">
        <v>298</v>
      </c>
      <c r="H20" s="7">
        <v>298</v>
      </c>
      <c r="I20" s="7">
        <v>298</v>
      </c>
      <c r="J20" s="7">
        <v>298</v>
      </c>
      <c r="K20" s="7">
        <v>298</v>
      </c>
      <c r="L20" s="7">
        <v>298</v>
      </c>
      <c r="M20" s="7">
        <v>298</v>
      </c>
      <c r="N20" s="7">
        <v>0</v>
      </c>
      <c r="O20" s="7">
        <v>298</v>
      </c>
      <c r="P20" s="7">
        <v>3278</v>
      </c>
      <c r="Q20" s="12">
        <v>19400</v>
      </c>
    </row>
    <row r="21" spans="1:17">
      <c r="A21" s="5" t="s">
        <v>44</v>
      </c>
      <c r="B21" s="5" t="s">
        <v>45</v>
      </c>
      <c r="D21" s="7">
        <v>29023</v>
      </c>
      <c r="E21" s="7">
        <v>50220.88</v>
      </c>
      <c r="F21" s="7">
        <v>33284.560000000005</v>
      </c>
      <c r="G21" s="7">
        <v>32151.78</v>
      </c>
      <c r="H21" s="7">
        <v>9080.9000000000015</v>
      </c>
      <c r="I21" s="7">
        <v>12160.47</v>
      </c>
      <c r="J21" s="7">
        <v>21409.940000000002</v>
      </c>
      <c r="K21" s="7">
        <v>45685.71</v>
      </c>
      <c r="L21" s="7">
        <v>10487.779999999999</v>
      </c>
      <c r="M21" s="7">
        <v>38221.129999999997</v>
      </c>
      <c r="N21" s="7">
        <v>6029.5499999999993</v>
      </c>
      <c r="O21" s="7">
        <v>46739.81</v>
      </c>
      <c r="P21" s="7">
        <v>334495.50999999995</v>
      </c>
      <c r="Q21" s="12">
        <v>334495.50999999995</v>
      </c>
    </row>
    <row r="22" spans="1:17">
      <c r="A22" s="5" t="s">
        <v>46</v>
      </c>
      <c r="B22" s="5" t="s">
        <v>47</v>
      </c>
      <c r="D22" s="7">
        <v>2824.03</v>
      </c>
      <c r="E22" s="7">
        <v>1406</v>
      </c>
      <c r="F22" s="7">
        <v>903</v>
      </c>
      <c r="G22" s="7">
        <v>231</v>
      </c>
      <c r="H22" s="7">
        <v>1981.8</v>
      </c>
      <c r="I22" s="7">
        <v>0</v>
      </c>
      <c r="J22" s="7">
        <v>0</v>
      </c>
      <c r="K22" s="7">
        <v>0</v>
      </c>
      <c r="L22" s="7">
        <v>0</v>
      </c>
      <c r="M22" s="7">
        <v>252</v>
      </c>
      <c r="N22" s="7">
        <v>462</v>
      </c>
      <c r="O22" s="7">
        <v>2116.9</v>
      </c>
      <c r="P22" s="7">
        <v>10176.730000000001</v>
      </c>
      <c r="Q22" s="12">
        <v>10176.730000000001</v>
      </c>
    </row>
    <row r="23" spans="1:17">
      <c r="A23" s="5" t="s">
        <v>48</v>
      </c>
      <c r="B23" s="5" t="s">
        <v>49</v>
      </c>
      <c r="D23" s="7">
        <v>0</v>
      </c>
      <c r="E23" s="7">
        <v>2358.75</v>
      </c>
      <c r="F23" s="7">
        <v>7000</v>
      </c>
      <c r="G23" s="7">
        <v>7000</v>
      </c>
      <c r="H23" s="7">
        <v>34459.339999999997</v>
      </c>
      <c r="I23" s="7">
        <v>29317.5</v>
      </c>
      <c r="J23" s="7">
        <v>8887.5</v>
      </c>
      <c r="K23" s="7">
        <v>11859.119999999999</v>
      </c>
      <c r="L23" s="7">
        <v>11272.25</v>
      </c>
      <c r="M23" s="7">
        <v>9993</v>
      </c>
      <c r="N23" s="7">
        <v>29427.309999999998</v>
      </c>
      <c r="O23" s="7">
        <v>60771.75</v>
      </c>
      <c r="P23" s="7">
        <v>212346.52</v>
      </c>
      <c r="Q23" s="12">
        <v>195000</v>
      </c>
    </row>
    <row r="24" spans="1:17">
      <c r="A24" s="5" t="s">
        <v>50</v>
      </c>
      <c r="B24" s="5" t="s">
        <v>51</v>
      </c>
      <c r="D24" s="7">
        <v>3650</v>
      </c>
      <c r="E24" s="7">
        <v>13746.5</v>
      </c>
      <c r="F24" s="7">
        <v>0</v>
      </c>
      <c r="G24" s="7">
        <v>40225</v>
      </c>
      <c r="H24" s="7">
        <v>0</v>
      </c>
      <c r="I24" s="7">
        <v>13100</v>
      </c>
      <c r="J24" s="7">
        <v>480</v>
      </c>
      <c r="K24" s="7">
        <v>4855</v>
      </c>
      <c r="L24" s="7">
        <v>0</v>
      </c>
      <c r="M24" s="7">
        <v>0</v>
      </c>
      <c r="N24" s="7">
        <v>10250</v>
      </c>
      <c r="O24" s="7">
        <v>0</v>
      </c>
      <c r="P24" s="7">
        <v>86306.5</v>
      </c>
      <c r="Q24" s="12">
        <v>86306.5</v>
      </c>
    </row>
    <row r="25" spans="1:17">
      <c r="A25" s="5" t="s">
        <v>52</v>
      </c>
      <c r="B25" s="5" t="s">
        <v>53</v>
      </c>
      <c r="D25" s="7">
        <v>0</v>
      </c>
      <c r="E25" s="7">
        <v>0</v>
      </c>
      <c r="F25" s="7">
        <v>0</v>
      </c>
      <c r="G25" s="7">
        <v>0</v>
      </c>
      <c r="H25" s="7">
        <v>0</v>
      </c>
      <c r="I25" s="7">
        <v>5000</v>
      </c>
      <c r="J25" s="7">
        <v>0</v>
      </c>
      <c r="K25" s="7">
        <v>0</v>
      </c>
      <c r="L25" s="7">
        <v>2000</v>
      </c>
      <c r="M25" s="7">
        <v>0</v>
      </c>
      <c r="N25" s="7">
        <v>0</v>
      </c>
      <c r="O25" s="7">
        <v>0</v>
      </c>
      <c r="P25" s="7">
        <v>7000</v>
      </c>
      <c r="Q25" s="12">
        <v>7000</v>
      </c>
    </row>
    <row r="26" spans="1:17">
      <c r="A26" s="5" t="s">
        <v>54</v>
      </c>
      <c r="B26" s="5" t="s">
        <v>55</v>
      </c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12">
        <v>20000</v>
      </c>
    </row>
    <row r="27" spans="1:17">
      <c r="A27" s="5" t="s">
        <v>56</v>
      </c>
      <c r="B27" s="5" t="s">
        <v>57</v>
      </c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12">
        <v>20000</v>
      </c>
    </row>
    <row r="28" spans="1:17">
      <c r="A28" s="5" t="s">
        <v>58</v>
      </c>
      <c r="B28" s="5" t="s">
        <v>59</v>
      </c>
      <c r="D28" s="7">
        <v>0</v>
      </c>
      <c r="E28" s="7">
        <v>4025</v>
      </c>
      <c r="F28" s="7">
        <v>750</v>
      </c>
      <c r="G28" s="7">
        <v>4530.33</v>
      </c>
      <c r="H28" s="7">
        <v>0</v>
      </c>
      <c r="I28" s="7">
        <v>0</v>
      </c>
      <c r="J28" s="7">
        <v>390</v>
      </c>
      <c r="K28" s="7">
        <v>0</v>
      </c>
      <c r="L28" s="7">
        <v>600</v>
      </c>
      <c r="M28" s="7">
        <v>600</v>
      </c>
      <c r="N28" s="7">
        <v>1500</v>
      </c>
      <c r="O28" s="7">
        <v>125</v>
      </c>
      <c r="P28" s="7">
        <v>12520.33</v>
      </c>
      <c r="Q28" s="12">
        <v>12520.33</v>
      </c>
    </row>
    <row r="29" spans="1:17">
      <c r="A29" s="5" t="s">
        <v>60</v>
      </c>
      <c r="B29" s="5" t="s">
        <v>61</v>
      </c>
      <c r="D29" s="7">
        <v>1733.33</v>
      </c>
      <c r="E29" s="7">
        <v>1783.33</v>
      </c>
      <c r="F29" s="7">
        <v>1783.33</v>
      </c>
      <c r="G29" s="7">
        <v>1766.68</v>
      </c>
      <c r="H29" s="7">
        <v>1766.67</v>
      </c>
      <c r="I29" s="7">
        <v>1766.66</v>
      </c>
      <c r="J29" s="7">
        <v>1766.67</v>
      </c>
      <c r="K29" s="7">
        <v>1766.67</v>
      </c>
      <c r="L29" s="7">
        <v>1766.66</v>
      </c>
      <c r="M29" s="7">
        <v>1766.67</v>
      </c>
      <c r="N29" s="7">
        <v>1766.67</v>
      </c>
      <c r="O29" s="7">
        <v>1766.67</v>
      </c>
      <c r="P29" s="7">
        <v>21200.009999999995</v>
      </c>
      <c r="Q29" s="12">
        <v>23200</v>
      </c>
    </row>
    <row r="30" spans="1:17">
      <c r="A30" s="5" t="s">
        <v>62</v>
      </c>
      <c r="B30" s="5" t="s">
        <v>63</v>
      </c>
      <c r="D30" s="7">
        <v>11500</v>
      </c>
      <c r="E30" s="7">
        <v>11500</v>
      </c>
      <c r="F30" s="7">
        <v>11730</v>
      </c>
      <c r="G30" s="7">
        <v>11500</v>
      </c>
      <c r="H30" s="7">
        <v>11500</v>
      </c>
      <c r="I30" s="7">
        <v>11500</v>
      </c>
      <c r="J30" s="7">
        <v>11500</v>
      </c>
      <c r="K30" s="7">
        <v>11500</v>
      </c>
      <c r="L30" s="7">
        <v>11500</v>
      </c>
      <c r="M30" s="7">
        <v>11500</v>
      </c>
      <c r="N30" s="7">
        <v>11500</v>
      </c>
      <c r="O30" s="7">
        <v>11500</v>
      </c>
      <c r="P30" s="7">
        <v>138230</v>
      </c>
      <c r="Q30" s="12">
        <v>149040</v>
      </c>
    </row>
    <row r="31" spans="1:17">
      <c r="A31" s="5" t="s">
        <v>64</v>
      </c>
      <c r="B31" s="5" t="s">
        <v>65</v>
      </c>
      <c r="D31" s="7">
        <v>16500</v>
      </c>
      <c r="E31" s="7">
        <v>0</v>
      </c>
      <c r="F31" s="7">
        <v>16500</v>
      </c>
      <c r="G31" s="7">
        <v>0</v>
      </c>
      <c r="H31" s="7">
        <v>16500</v>
      </c>
      <c r="I31" s="7">
        <v>0</v>
      </c>
      <c r="J31" s="7">
        <v>17746.75</v>
      </c>
      <c r="K31" s="7">
        <v>796.05</v>
      </c>
      <c r="L31" s="7">
        <v>17610.609999999997</v>
      </c>
      <c r="M31" s="7">
        <v>796.05</v>
      </c>
      <c r="N31" s="7">
        <v>17462</v>
      </c>
      <c r="O31" s="7">
        <v>3175.9199999999996</v>
      </c>
      <c r="P31" s="7">
        <v>107087.38</v>
      </c>
      <c r="Q31" s="12">
        <v>144984</v>
      </c>
    </row>
    <row r="32" spans="1:17">
      <c r="A32" s="5" t="s">
        <v>66</v>
      </c>
      <c r="B32" s="5" t="s">
        <v>67</v>
      </c>
      <c r="D32" s="7">
        <v>29700</v>
      </c>
      <c r="E32" s="7">
        <v>0</v>
      </c>
      <c r="F32" s="7">
        <v>29700</v>
      </c>
      <c r="G32" s="7">
        <v>0</v>
      </c>
      <c r="H32" s="7">
        <v>29700</v>
      </c>
      <c r="I32" s="7">
        <v>0</v>
      </c>
      <c r="J32" s="7">
        <v>29700</v>
      </c>
      <c r="K32" s="7">
        <v>0</v>
      </c>
      <c r="L32" s="7">
        <v>29700</v>
      </c>
      <c r="M32" s="7">
        <v>0</v>
      </c>
      <c r="N32" s="7">
        <v>32870</v>
      </c>
      <c r="O32" s="7">
        <v>0</v>
      </c>
      <c r="P32" s="7">
        <v>181370</v>
      </c>
      <c r="Q32" s="15">
        <v>248544</v>
      </c>
    </row>
    <row r="33" spans="1:17">
      <c r="A33" s="5" t="s">
        <v>68</v>
      </c>
      <c r="B33" s="5" t="s">
        <v>69</v>
      </c>
      <c r="D33" s="7">
        <v>8395.35</v>
      </c>
      <c r="E33" s="7">
        <v>0</v>
      </c>
      <c r="F33" s="7">
        <v>7210.41</v>
      </c>
      <c r="G33" s="7">
        <v>0</v>
      </c>
      <c r="H33" s="7">
        <v>8395.35</v>
      </c>
      <c r="I33" s="7">
        <v>0</v>
      </c>
      <c r="J33" s="7">
        <v>8395.35</v>
      </c>
      <c r="K33" s="7">
        <v>0</v>
      </c>
      <c r="L33" s="7">
        <v>8395.35</v>
      </c>
      <c r="M33" s="7">
        <v>0</v>
      </c>
      <c r="N33" s="7">
        <v>8501.5</v>
      </c>
      <c r="O33" s="7">
        <v>0</v>
      </c>
      <c r="P33" s="7">
        <v>49293.31</v>
      </c>
      <c r="Q33" s="12">
        <v>45528</v>
      </c>
    </row>
    <row r="34" spans="1:17">
      <c r="A34" s="5" t="s">
        <v>70</v>
      </c>
      <c r="B34" s="5" t="s">
        <v>71</v>
      </c>
      <c r="D34" s="7">
        <v>12733.75</v>
      </c>
      <c r="E34" s="7">
        <v>0</v>
      </c>
      <c r="F34" s="7">
        <v>10956.28</v>
      </c>
      <c r="G34" s="7">
        <v>0</v>
      </c>
      <c r="H34" s="7">
        <v>12733.75</v>
      </c>
      <c r="I34" s="7">
        <v>0</v>
      </c>
      <c r="J34" s="7">
        <v>12733.75</v>
      </c>
      <c r="K34" s="7">
        <v>0</v>
      </c>
      <c r="L34" s="7">
        <v>12733.75</v>
      </c>
      <c r="M34" s="7">
        <v>0</v>
      </c>
      <c r="N34" s="7">
        <v>13332.21</v>
      </c>
      <c r="O34" s="7">
        <v>0</v>
      </c>
      <c r="P34" s="7">
        <v>75223.489999999991</v>
      </c>
      <c r="Q34" s="15">
        <v>78048</v>
      </c>
    </row>
    <row r="35" spans="1:17">
      <c r="A35" s="5" t="s">
        <v>72</v>
      </c>
      <c r="B35" s="5" t="s">
        <v>73</v>
      </c>
      <c r="D35" s="7">
        <v>2464.27</v>
      </c>
      <c r="E35" s="7">
        <v>2464.27</v>
      </c>
      <c r="F35" s="7">
        <v>0</v>
      </c>
      <c r="G35" s="7">
        <v>0</v>
      </c>
      <c r="H35" s="7">
        <v>0</v>
      </c>
      <c r="I35" s="7">
        <v>0</v>
      </c>
      <c r="J35" s="7">
        <v>0</v>
      </c>
      <c r="K35" s="7">
        <v>0</v>
      </c>
      <c r="L35" s="7">
        <v>0</v>
      </c>
      <c r="M35" s="7">
        <v>0</v>
      </c>
      <c r="N35" s="7">
        <v>0</v>
      </c>
      <c r="O35" s="7">
        <v>0</v>
      </c>
      <c r="P35" s="7">
        <v>4928.54</v>
      </c>
      <c r="Q35" s="12">
        <v>4928.54</v>
      </c>
    </row>
    <row r="36" spans="1:17">
      <c r="A36" s="5" t="s">
        <v>74</v>
      </c>
      <c r="B36" s="5" t="s">
        <v>75</v>
      </c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>
        <v>0</v>
      </c>
      <c r="Q36" s="12">
        <v>20000</v>
      </c>
    </row>
    <row r="37" spans="1:17">
      <c r="A37" s="5" t="s">
        <v>76</v>
      </c>
      <c r="B37" s="5" t="s">
        <v>77</v>
      </c>
      <c r="D37" s="7">
        <v>28189</v>
      </c>
      <c r="E37" s="7">
        <v>28189</v>
      </c>
      <c r="F37" s="7">
        <v>15026.55</v>
      </c>
      <c r="G37" s="7">
        <v>40144</v>
      </c>
      <c r="H37" s="7">
        <v>26948.06</v>
      </c>
      <c r="I37" s="7">
        <v>28189</v>
      </c>
      <c r="J37" s="7">
        <v>28189</v>
      </c>
      <c r="K37" s="7">
        <v>28189</v>
      </c>
      <c r="L37" s="7">
        <v>28189</v>
      </c>
      <c r="M37" s="7">
        <v>28189</v>
      </c>
      <c r="N37" s="7">
        <v>28189</v>
      </c>
      <c r="O37" s="7">
        <v>28189</v>
      </c>
      <c r="P37" s="7">
        <v>335819.61</v>
      </c>
      <c r="Q37" s="12">
        <v>335819.61</v>
      </c>
    </row>
    <row r="38" spans="1:17">
      <c r="A38" s="5" t="s">
        <v>74</v>
      </c>
      <c r="B38" s="5" t="s">
        <v>78</v>
      </c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2">
        <v>488937.24</v>
      </c>
    </row>
    <row r="39" spans="1:17">
      <c r="A39" s="5" t="s">
        <v>79</v>
      </c>
      <c r="B39" s="5" t="s">
        <v>80</v>
      </c>
      <c r="D39" s="7">
        <v>38.549999999999997</v>
      </c>
      <c r="E39" s="7">
        <v>38.549999999999997</v>
      </c>
      <c r="F39" s="7">
        <v>38.549999999999997</v>
      </c>
      <c r="G39" s="7">
        <v>38.549999999999997</v>
      </c>
      <c r="H39" s="7">
        <v>38.549999999999997</v>
      </c>
      <c r="I39" s="7">
        <v>38.549999999999997</v>
      </c>
      <c r="J39" s="7">
        <v>38.549999999999997</v>
      </c>
      <c r="K39" s="7">
        <v>38.549999999999997</v>
      </c>
      <c r="L39" s="7">
        <v>38.549999999999997</v>
      </c>
      <c r="M39" s="7">
        <v>38.549999999999997</v>
      </c>
      <c r="N39" s="7">
        <v>38.549999999999997</v>
      </c>
      <c r="O39" s="7">
        <v>-424.45</v>
      </c>
      <c r="P39" s="7">
        <v>-0.39999999999992042</v>
      </c>
      <c r="Q39" s="12">
        <v>-0.39999999999992042</v>
      </c>
    </row>
    <row r="40" spans="1:17">
      <c r="A40" s="5" t="s">
        <v>81</v>
      </c>
      <c r="B40" s="5" t="s">
        <v>82</v>
      </c>
      <c r="D40" s="7">
        <v>9128.44</v>
      </c>
      <c r="E40" s="7">
        <v>9128.44</v>
      </c>
      <c r="F40" s="7">
        <v>9128.44</v>
      </c>
      <c r="G40" s="7">
        <v>9128.44</v>
      </c>
      <c r="H40" s="7">
        <v>9128.44</v>
      </c>
      <c r="I40" s="7">
        <v>9128.44</v>
      </c>
      <c r="J40" s="7">
        <v>9128.44</v>
      </c>
      <c r="K40" s="7">
        <v>9128.44</v>
      </c>
      <c r="L40" s="7">
        <v>9128.44</v>
      </c>
      <c r="M40" s="7">
        <v>9128.44</v>
      </c>
      <c r="N40" s="7">
        <v>9128.44</v>
      </c>
      <c r="O40" s="7">
        <v>-69276.56</v>
      </c>
      <c r="P40" s="7">
        <v>31136.280000000013</v>
      </c>
      <c r="Q40" s="12">
        <v>31136.280000000013</v>
      </c>
    </row>
    <row r="41" spans="1:17">
      <c r="A41" s="5" t="s">
        <v>83</v>
      </c>
      <c r="B41" s="5" t="s">
        <v>84</v>
      </c>
      <c r="D41" s="7">
        <v>11.44</v>
      </c>
      <c r="E41" s="7">
        <v>11.44</v>
      </c>
      <c r="F41" s="7">
        <v>11.44</v>
      </c>
      <c r="G41" s="7">
        <v>11.44</v>
      </c>
      <c r="H41" s="7">
        <v>11.44</v>
      </c>
      <c r="I41" s="7">
        <v>11.44</v>
      </c>
      <c r="J41" s="7">
        <v>11.44</v>
      </c>
      <c r="K41" s="7">
        <v>11.44</v>
      </c>
      <c r="L41" s="7">
        <v>11.44</v>
      </c>
      <c r="M41" s="7">
        <v>11.44</v>
      </c>
      <c r="N41" s="7">
        <v>11.44</v>
      </c>
      <c r="O41" s="7">
        <v>-125.56</v>
      </c>
      <c r="P41" s="7">
        <v>0.27999999999998693</v>
      </c>
      <c r="Q41" s="12">
        <v>0.27999999999998693</v>
      </c>
    </row>
    <row r="42" spans="1:17">
      <c r="A42" s="5" t="s">
        <v>85</v>
      </c>
      <c r="B42" s="5" t="s">
        <v>86</v>
      </c>
      <c r="D42" s="7">
        <v>97.75</v>
      </c>
      <c r="E42" s="7">
        <v>97.75</v>
      </c>
      <c r="F42" s="7">
        <v>97.75</v>
      </c>
      <c r="G42" s="7">
        <v>97.75</v>
      </c>
      <c r="H42" s="7">
        <v>97.75</v>
      </c>
      <c r="I42" s="7">
        <v>97.75</v>
      </c>
      <c r="J42" s="7">
        <v>97.75</v>
      </c>
      <c r="K42" s="7">
        <v>97.75</v>
      </c>
      <c r="L42" s="7">
        <v>97.75</v>
      </c>
      <c r="M42" s="7">
        <v>97.75</v>
      </c>
      <c r="N42" s="7">
        <v>97.75</v>
      </c>
      <c r="O42" s="7">
        <v>-310.25</v>
      </c>
      <c r="P42" s="7">
        <v>765</v>
      </c>
      <c r="Q42" s="12">
        <v>765</v>
      </c>
    </row>
    <row r="43" spans="1:17">
      <c r="A43" s="5" t="s">
        <v>87</v>
      </c>
      <c r="B43" s="5" t="s">
        <v>88</v>
      </c>
      <c r="D43" s="7">
        <v>41.01</v>
      </c>
      <c r="E43" s="7">
        <v>41.01</v>
      </c>
      <c r="F43" s="7">
        <v>41.01</v>
      </c>
      <c r="G43" s="7">
        <v>41.01</v>
      </c>
      <c r="H43" s="7">
        <v>41.01</v>
      </c>
      <c r="I43" s="7">
        <v>41.01</v>
      </c>
      <c r="J43" s="7">
        <v>41.01</v>
      </c>
      <c r="K43" s="7">
        <v>41.01</v>
      </c>
      <c r="L43" s="7">
        <v>41.01</v>
      </c>
      <c r="M43" s="7">
        <v>41.01</v>
      </c>
      <c r="N43" s="7">
        <v>41.01</v>
      </c>
      <c r="O43" s="7">
        <v>10117.01</v>
      </c>
      <c r="P43" s="7">
        <v>10568.12</v>
      </c>
      <c r="Q43" s="12">
        <v>10568.12</v>
      </c>
    </row>
    <row r="44" spans="1:17">
      <c r="A44" s="5" t="s">
        <v>89</v>
      </c>
      <c r="B44" s="5" t="s">
        <v>90</v>
      </c>
      <c r="D44" s="7">
        <v>3639.35</v>
      </c>
      <c r="E44" s="7">
        <v>3639.35</v>
      </c>
      <c r="F44" s="7">
        <v>3639.35</v>
      </c>
      <c r="G44" s="7">
        <v>3639.35</v>
      </c>
      <c r="H44" s="7">
        <v>3639.35</v>
      </c>
      <c r="I44" s="7">
        <v>3639.35</v>
      </c>
      <c r="J44" s="7">
        <v>3639.35</v>
      </c>
      <c r="K44" s="7">
        <v>3639.35</v>
      </c>
      <c r="L44" s="7">
        <v>3639.35</v>
      </c>
      <c r="M44" s="7">
        <v>3639.35</v>
      </c>
      <c r="N44" s="7">
        <v>3639.35</v>
      </c>
      <c r="O44" s="7">
        <v>269.34999999999991</v>
      </c>
      <c r="P44" s="7">
        <v>40302.19999999999</v>
      </c>
      <c r="Q44" s="12">
        <v>40302.19999999999</v>
      </c>
    </row>
    <row r="45" spans="1:17">
      <c r="A45" s="5" t="s">
        <v>91</v>
      </c>
      <c r="B45" s="5" t="s">
        <v>92</v>
      </c>
      <c r="D45" s="7">
        <v>0</v>
      </c>
      <c r="E45" s="7">
        <v>0</v>
      </c>
      <c r="F45" s="7">
        <v>0</v>
      </c>
      <c r="G45" s="7">
        <v>0</v>
      </c>
      <c r="H45" s="7">
        <v>0</v>
      </c>
      <c r="I45" s="7">
        <v>0</v>
      </c>
      <c r="J45" s="7">
        <v>0</v>
      </c>
      <c r="K45" s="7">
        <v>0</v>
      </c>
      <c r="L45" s="7">
        <v>0</v>
      </c>
      <c r="M45" s="7">
        <v>0</v>
      </c>
      <c r="N45" s="7">
        <v>0</v>
      </c>
      <c r="O45" s="7">
        <v>0</v>
      </c>
      <c r="P45" s="7">
        <v>0</v>
      </c>
      <c r="Q45" s="12">
        <v>0</v>
      </c>
    </row>
    <row r="46" spans="1:17">
      <c r="A46" s="5" t="s">
        <v>93</v>
      </c>
      <c r="B46" s="5" t="s">
        <v>94</v>
      </c>
      <c r="D46" s="7">
        <v>0</v>
      </c>
      <c r="E46" s="7">
        <v>0</v>
      </c>
      <c r="F46" s="7">
        <v>0</v>
      </c>
      <c r="G46" s="7">
        <v>0</v>
      </c>
      <c r="H46" s="7">
        <v>0</v>
      </c>
      <c r="I46" s="7">
        <v>0</v>
      </c>
      <c r="J46" s="7">
        <v>0</v>
      </c>
      <c r="K46" s="7">
        <v>0</v>
      </c>
      <c r="L46" s="7">
        <v>0</v>
      </c>
      <c r="M46" s="7">
        <v>0</v>
      </c>
      <c r="N46" s="7">
        <v>0</v>
      </c>
      <c r="O46" s="7">
        <v>0</v>
      </c>
      <c r="P46" s="7">
        <v>0</v>
      </c>
      <c r="Q46" s="12">
        <v>0</v>
      </c>
    </row>
    <row r="47" spans="1:17">
      <c r="A47" s="5" t="s">
        <v>95</v>
      </c>
      <c r="B47" s="5" t="s">
        <v>96</v>
      </c>
      <c r="D47" s="7">
        <v>2.36</v>
      </c>
      <c r="E47" s="7">
        <v>2.36</v>
      </c>
      <c r="F47" s="7">
        <v>2.36</v>
      </c>
      <c r="G47" s="7">
        <v>2.36</v>
      </c>
      <c r="H47" s="7">
        <v>2.36</v>
      </c>
      <c r="I47" s="7">
        <v>2.36</v>
      </c>
      <c r="J47" s="7">
        <v>2.36</v>
      </c>
      <c r="K47" s="7">
        <v>2.36</v>
      </c>
      <c r="L47" s="7">
        <v>2.36</v>
      </c>
      <c r="M47" s="7">
        <v>2.36</v>
      </c>
      <c r="N47" s="7">
        <v>2.36</v>
      </c>
      <c r="O47" s="7">
        <v>2.36</v>
      </c>
      <c r="P47" s="7">
        <v>28.319999999999997</v>
      </c>
      <c r="Q47" s="12">
        <v>28.319999999999997</v>
      </c>
    </row>
    <row r="48" spans="1:17">
      <c r="A48" s="5" t="s">
        <v>97</v>
      </c>
      <c r="B48" s="5" t="s">
        <v>98</v>
      </c>
      <c r="D48" s="7">
        <v>150</v>
      </c>
      <c r="E48" s="7">
        <v>2281.2200000000003</v>
      </c>
      <c r="F48" s="7">
        <v>-81.5</v>
      </c>
      <c r="G48" s="7">
        <v>870</v>
      </c>
      <c r="H48" s="7">
        <v>867</v>
      </c>
      <c r="I48" s="7">
        <v>762.5</v>
      </c>
      <c r="J48" s="7">
        <v>0</v>
      </c>
      <c r="K48" s="7">
        <v>85</v>
      </c>
      <c r="L48" s="7">
        <v>1788.5</v>
      </c>
      <c r="M48" s="7">
        <v>-657.5</v>
      </c>
      <c r="N48" s="7">
        <v>193.5</v>
      </c>
      <c r="O48" s="7">
        <v>4038.56</v>
      </c>
      <c r="P48" s="7">
        <v>10297.280000000001</v>
      </c>
      <c r="Q48" s="12">
        <v>10297.280000000001</v>
      </c>
    </row>
    <row r="49" spans="1:133">
      <c r="A49" s="5" t="s">
        <v>99</v>
      </c>
      <c r="B49" s="5" t="s">
        <v>100</v>
      </c>
      <c r="D49" s="7">
        <v>0</v>
      </c>
      <c r="E49" s="7">
        <v>0</v>
      </c>
      <c r="F49" s="7">
        <v>0</v>
      </c>
      <c r="G49" s="7">
        <v>0</v>
      </c>
      <c r="H49" s="7">
        <v>0</v>
      </c>
      <c r="I49" s="7">
        <v>0</v>
      </c>
      <c r="J49" s="7">
        <v>0</v>
      </c>
      <c r="K49" s="7">
        <v>0</v>
      </c>
      <c r="L49" s="7">
        <v>0</v>
      </c>
      <c r="M49" s="7">
        <v>1195</v>
      </c>
      <c r="N49" s="7">
        <v>0</v>
      </c>
      <c r="O49" s="7">
        <v>0</v>
      </c>
      <c r="P49" s="7">
        <v>1195</v>
      </c>
      <c r="Q49" s="12">
        <v>1195</v>
      </c>
    </row>
    <row r="50" spans="1:133">
      <c r="A50" s="5" t="s">
        <v>101</v>
      </c>
      <c r="B50" s="5" t="s">
        <v>102</v>
      </c>
      <c r="D50" s="7">
        <v>0</v>
      </c>
      <c r="E50" s="7">
        <v>315</v>
      </c>
      <c r="F50" s="7">
        <v>0</v>
      </c>
      <c r="G50" s="7">
        <v>0</v>
      </c>
      <c r="H50" s="7">
        <v>0</v>
      </c>
      <c r="I50" s="7">
        <v>0</v>
      </c>
      <c r="J50" s="7">
        <v>0</v>
      </c>
      <c r="K50" s="7">
        <v>0</v>
      </c>
      <c r="L50" s="7">
        <v>0</v>
      </c>
      <c r="M50" s="7">
        <v>0</v>
      </c>
      <c r="N50" s="7">
        <v>0</v>
      </c>
      <c r="O50" s="7">
        <v>0</v>
      </c>
      <c r="P50" s="7">
        <v>315</v>
      </c>
      <c r="Q50" s="12">
        <v>315</v>
      </c>
    </row>
    <row r="51" spans="1:133">
      <c r="A51" s="5" t="s">
        <v>103</v>
      </c>
      <c r="B51" s="5" t="s">
        <v>104</v>
      </c>
      <c r="D51" s="7">
        <v>10645.08</v>
      </c>
      <c r="E51" s="7">
        <v>994.07</v>
      </c>
      <c r="F51" s="7">
        <v>10595.69</v>
      </c>
      <c r="G51" s="7">
        <v>5499.06</v>
      </c>
      <c r="H51" s="7">
        <v>6269.13</v>
      </c>
      <c r="I51" s="7">
        <v>8931.66</v>
      </c>
      <c r="J51" s="7">
        <v>5472.5400000000009</v>
      </c>
      <c r="K51" s="7">
        <v>6749.07</v>
      </c>
      <c r="L51" s="7">
        <v>14358.48</v>
      </c>
      <c r="M51" s="7">
        <v>924.95</v>
      </c>
      <c r="N51" s="7">
        <v>5577.97</v>
      </c>
      <c r="O51" s="7">
        <v>8716.15</v>
      </c>
      <c r="P51" s="7">
        <v>84733.849999999991</v>
      </c>
      <c r="Q51" s="12">
        <v>92000</v>
      </c>
    </row>
    <row r="52" spans="1:133">
      <c r="A52" s="5" t="s">
        <v>105</v>
      </c>
      <c r="B52" s="5" t="s">
        <v>106</v>
      </c>
      <c r="D52" s="7">
        <v>0</v>
      </c>
      <c r="E52" s="7">
        <v>0</v>
      </c>
      <c r="F52" s="7">
        <v>0</v>
      </c>
      <c r="G52" s="7">
        <v>0</v>
      </c>
      <c r="H52" s="7">
        <v>0</v>
      </c>
      <c r="I52" s="7">
        <v>0</v>
      </c>
      <c r="J52" s="7">
        <v>0</v>
      </c>
      <c r="K52" s="7">
        <v>0</v>
      </c>
      <c r="L52" s="7">
        <v>0</v>
      </c>
      <c r="M52" s="7">
        <v>0</v>
      </c>
      <c r="N52" s="7">
        <v>0</v>
      </c>
      <c r="O52" s="7">
        <v>109.69</v>
      </c>
      <c r="P52" s="7">
        <v>109.69</v>
      </c>
      <c r="Q52" s="12">
        <v>109.69</v>
      </c>
    </row>
    <row r="53" spans="1:133" s="68" customFormat="1">
      <c r="A53" s="5" t="s">
        <v>107</v>
      </c>
      <c r="B53" s="5" t="s">
        <v>108</v>
      </c>
      <c r="C53"/>
      <c r="D53" s="7">
        <v>0</v>
      </c>
      <c r="E53" s="7">
        <v>0</v>
      </c>
      <c r="F53" s="7">
        <v>0</v>
      </c>
      <c r="G53" s="7">
        <v>0</v>
      </c>
      <c r="H53" s="7">
        <v>3912</v>
      </c>
      <c r="I53" s="7">
        <v>0</v>
      </c>
      <c r="J53" s="7">
        <v>0</v>
      </c>
      <c r="K53" s="7">
        <v>0</v>
      </c>
      <c r="L53" s="7">
        <v>0</v>
      </c>
      <c r="M53" s="7">
        <v>4725</v>
      </c>
      <c r="N53" s="7">
        <v>0</v>
      </c>
      <c r="O53" s="7">
        <v>61390</v>
      </c>
      <c r="P53" s="7">
        <v>70027</v>
      </c>
      <c r="Q53" s="15">
        <v>73138.968000000008</v>
      </c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</row>
    <row r="54" spans="1:133">
      <c r="A54" s="5" t="s">
        <v>109</v>
      </c>
      <c r="B54" s="5" t="s">
        <v>110</v>
      </c>
      <c r="D54" s="7">
        <v>0</v>
      </c>
      <c r="E54" s="7">
        <v>2000</v>
      </c>
      <c r="F54" s="7">
        <v>0</v>
      </c>
      <c r="G54" s="7">
        <v>0</v>
      </c>
      <c r="H54" s="7">
        <v>0</v>
      </c>
      <c r="I54" s="7">
        <v>0</v>
      </c>
      <c r="J54" s="7">
        <v>0</v>
      </c>
      <c r="K54" s="7">
        <v>0</v>
      </c>
      <c r="L54" s="7">
        <v>0</v>
      </c>
      <c r="M54" s="7">
        <v>0</v>
      </c>
      <c r="N54" s="7">
        <v>0</v>
      </c>
      <c r="O54" s="7">
        <v>39326</v>
      </c>
      <c r="P54" s="7">
        <v>41326</v>
      </c>
      <c r="Q54" s="15">
        <v>41073.9</v>
      </c>
    </row>
    <row r="55" spans="1:133">
      <c r="A55" s="5" t="s">
        <v>111</v>
      </c>
      <c r="B55" s="5" t="s">
        <v>112</v>
      </c>
      <c r="D55" s="7">
        <v>24368.93</v>
      </c>
      <c r="E55" s="7">
        <v>24368.92</v>
      </c>
      <c r="F55" s="7">
        <v>24368.92</v>
      </c>
      <c r="G55" s="7">
        <v>-5191.22</v>
      </c>
      <c r="H55" s="7">
        <v>0</v>
      </c>
      <c r="I55" s="7">
        <v>0</v>
      </c>
      <c r="J55" s="7">
        <v>0</v>
      </c>
      <c r="K55" s="7">
        <v>0</v>
      </c>
      <c r="L55" s="7">
        <v>0</v>
      </c>
      <c r="M55" s="7">
        <v>0</v>
      </c>
      <c r="N55" s="7">
        <v>0</v>
      </c>
      <c r="O55" s="7">
        <v>40047</v>
      </c>
      <c r="P55" s="7">
        <v>107962.54999999999</v>
      </c>
      <c r="Q55" s="15">
        <v>117273.99600000001</v>
      </c>
    </row>
    <row r="56" spans="1:133">
      <c r="A56" s="5" t="s">
        <v>113</v>
      </c>
      <c r="B56" s="5" t="s">
        <v>114</v>
      </c>
      <c r="D56" s="7">
        <v>12749.16</v>
      </c>
      <c r="E56" s="7">
        <v>20247.760000000002</v>
      </c>
      <c r="F56" s="7">
        <v>16216.09</v>
      </c>
      <c r="G56" s="7">
        <v>16216.09</v>
      </c>
      <c r="H56" s="7">
        <v>16216.09</v>
      </c>
      <c r="I56" s="7">
        <v>-827</v>
      </c>
      <c r="J56" s="7">
        <v>16216.09</v>
      </c>
      <c r="K56" s="7">
        <v>16216.09</v>
      </c>
      <c r="L56" s="7">
        <v>16216.09</v>
      </c>
      <c r="M56" s="7">
        <v>16216.09</v>
      </c>
      <c r="N56" s="7">
        <v>16216.09</v>
      </c>
      <c r="O56" s="7">
        <v>14307.09</v>
      </c>
      <c r="P56" s="7">
        <v>176205.72999999998</v>
      </c>
      <c r="Q56" s="15">
        <v>196980</v>
      </c>
    </row>
    <row r="57" spans="1:133">
      <c r="A57" s="5" t="s">
        <v>115</v>
      </c>
      <c r="B57" s="5" t="s">
        <v>116</v>
      </c>
      <c r="D57" s="7">
        <v>136273</v>
      </c>
      <c r="E57" s="7">
        <v>138980</v>
      </c>
      <c r="F57" s="7">
        <v>138980</v>
      </c>
      <c r="G57" s="7">
        <v>136273</v>
      </c>
      <c r="H57" s="7">
        <v>136273</v>
      </c>
      <c r="I57" s="7">
        <v>136273</v>
      </c>
      <c r="J57" s="7">
        <v>136273</v>
      </c>
      <c r="K57" s="7">
        <v>136273</v>
      </c>
      <c r="L57" s="7">
        <v>136273</v>
      </c>
      <c r="M57" s="7">
        <v>138501</v>
      </c>
      <c r="N57" s="7">
        <v>138501</v>
      </c>
      <c r="O57" s="7">
        <v>135694</v>
      </c>
      <c r="P57" s="7">
        <v>1644567</v>
      </c>
      <c r="Q57" s="15">
        <v>1867989</v>
      </c>
    </row>
    <row r="58" spans="1:133">
      <c r="A58" s="5" t="s">
        <v>117</v>
      </c>
      <c r="B58" s="5" t="s">
        <v>118</v>
      </c>
      <c r="D58" s="7">
        <v>66.010000000000005</v>
      </c>
      <c r="E58" s="7">
        <v>38.47</v>
      </c>
      <c r="F58" s="7">
        <v>20.25</v>
      </c>
      <c r="G58" s="7">
        <v>0</v>
      </c>
      <c r="H58" s="7">
        <v>0</v>
      </c>
      <c r="I58" s="7">
        <v>0</v>
      </c>
      <c r="J58" s="7">
        <v>0</v>
      </c>
      <c r="K58" s="7">
        <v>0</v>
      </c>
      <c r="L58" s="7">
        <v>0</v>
      </c>
      <c r="M58" s="7">
        <v>0</v>
      </c>
      <c r="N58" s="7">
        <v>0</v>
      </c>
      <c r="O58" s="7">
        <v>0</v>
      </c>
      <c r="P58" s="7">
        <v>124.73</v>
      </c>
      <c r="Q58" s="12">
        <v>124.73</v>
      </c>
    </row>
    <row r="59" spans="1:133">
      <c r="A59" s="5" t="s">
        <v>119</v>
      </c>
      <c r="B59" s="5" t="s">
        <v>120</v>
      </c>
      <c r="D59" s="7">
        <v>1054.22</v>
      </c>
      <c r="E59" s="7">
        <v>825.92</v>
      </c>
      <c r="F59" s="7">
        <v>1418.31</v>
      </c>
      <c r="G59" s="7">
        <v>0</v>
      </c>
      <c r="H59" s="7">
        <v>811.41</v>
      </c>
      <c r="I59" s="7">
        <v>962.08</v>
      </c>
      <c r="J59" s="7">
        <v>723.53</v>
      </c>
      <c r="K59" s="7">
        <v>1069.69</v>
      </c>
      <c r="L59" s="7">
        <v>0</v>
      </c>
      <c r="M59" s="7">
        <v>1621.13</v>
      </c>
      <c r="N59" s="7">
        <v>1046.29</v>
      </c>
      <c r="O59" s="7">
        <v>724.17</v>
      </c>
      <c r="P59" s="7">
        <v>10256.750000000002</v>
      </c>
      <c r="Q59" s="12">
        <v>10256.750000000002</v>
      </c>
    </row>
    <row r="60" spans="1:133">
      <c r="A60" s="5" t="s">
        <v>121</v>
      </c>
      <c r="B60" s="5" t="s">
        <v>122</v>
      </c>
      <c r="D60" s="7">
        <v>26000</v>
      </c>
      <c r="E60" s="7">
        <v>32500</v>
      </c>
      <c r="F60" s="7">
        <v>13000</v>
      </c>
      <c r="G60" s="7">
        <v>26000</v>
      </c>
      <c r="H60" s="7">
        <v>19500</v>
      </c>
      <c r="I60" s="7">
        <v>6500</v>
      </c>
      <c r="J60" s="7">
        <v>58500</v>
      </c>
      <c r="K60" s="7">
        <v>26000</v>
      </c>
      <c r="L60" s="7">
        <v>32500</v>
      </c>
      <c r="M60" s="7">
        <v>26000</v>
      </c>
      <c r="N60" s="7">
        <v>39000</v>
      </c>
      <c r="O60" s="7">
        <v>39000</v>
      </c>
      <c r="P60" s="7">
        <v>344500</v>
      </c>
      <c r="Q60" s="12">
        <v>370500</v>
      </c>
    </row>
    <row r="61" spans="1:133">
      <c r="A61" s="5" t="s">
        <v>123</v>
      </c>
      <c r="B61" s="5" t="s">
        <v>124</v>
      </c>
      <c r="D61" s="7">
        <v>6250</v>
      </c>
      <c r="E61" s="7">
        <v>6250</v>
      </c>
      <c r="F61" s="7">
        <v>6250</v>
      </c>
      <c r="G61" s="7">
        <v>6250</v>
      </c>
      <c r="H61" s="7">
        <v>6250</v>
      </c>
      <c r="I61" s="7">
        <v>6250</v>
      </c>
      <c r="J61" s="7">
        <v>6250</v>
      </c>
      <c r="K61" s="7">
        <v>6559.46</v>
      </c>
      <c r="L61" s="7">
        <v>6250</v>
      </c>
      <c r="M61" s="7">
        <v>6250</v>
      </c>
      <c r="N61" s="7">
        <v>6250</v>
      </c>
      <c r="O61" s="7">
        <v>6250</v>
      </c>
      <c r="P61" s="7">
        <v>75309.459999999992</v>
      </c>
      <c r="Q61" s="12">
        <v>75309.459999999992</v>
      </c>
    </row>
    <row r="62" spans="1:133">
      <c r="A62" s="5" t="s">
        <v>125</v>
      </c>
      <c r="B62" s="5" t="s">
        <v>126</v>
      </c>
      <c r="D62" s="7">
        <v>0</v>
      </c>
      <c r="E62" s="7">
        <v>0</v>
      </c>
      <c r="F62" s="7">
        <v>0</v>
      </c>
      <c r="G62" s="7">
        <v>0</v>
      </c>
      <c r="H62" s="7">
        <v>0</v>
      </c>
      <c r="I62" s="7">
        <v>0</v>
      </c>
      <c r="J62" s="7">
        <v>0</v>
      </c>
      <c r="K62" s="7">
        <v>0</v>
      </c>
      <c r="L62" s="7">
        <v>0</v>
      </c>
      <c r="M62" s="7">
        <v>0</v>
      </c>
      <c r="N62" s="7">
        <v>0</v>
      </c>
      <c r="O62" s="7">
        <v>-362969</v>
      </c>
      <c r="P62" s="7">
        <v>-362969</v>
      </c>
      <c r="Q62" s="7">
        <v>-362969</v>
      </c>
    </row>
    <row r="63" spans="1:133">
      <c r="A63" s="5" t="s">
        <v>127</v>
      </c>
      <c r="B63" s="5" t="s">
        <v>128</v>
      </c>
      <c r="D63" s="7">
        <v>0</v>
      </c>
      <c r="E63" s="7">
        <v>0</v>
      </c>
      <c r="F63" s="7">
        <v>0</v>
      </c>
      <c r="G63" s="7">
        <v>0</v>
      </c>
      <c r="H63" s="7">
        <v>0</v>
      </c>
      <c r="I63" s="7">
        <v>0</v>
      </c>
      <c r="J63" s="7">
        <v>0</v>
      </c>
      <c r="K63" s="7">
        <v>0</v>
      </c>
      <c r="L63" s="7">
        <v>0</v>
      </c>
      <c r="M63" s="7">
        <v>0</v>
      </c>
      <c r="N63" s="7">
        <v>0</v>
      </c>
      <c r="O63" s="7">
        <v>14613.26</v>
      </c>
      <c r="P63" s="7">
        <v>14613.26</v>
      </c>
      <c r="Q63" s="12">
        <v>14613.26</v>
      </c>
    </row>
    <row r="64" spans="1:133">
      <c r="A64" s="5" t="s">
        <v>129</v>
      </c>
      <c r="B64" s="5" t="s">
        <v>130</v>
      </c>
      <c r="D64" s="7">
        <v>600</v>
      </c>
      <c r="E64" s="7">
        <v>600</v>
      </c>
      <c r="F64" s="7">
        <v>600</v>
      </c>
      <c r="G64" s="7">
        <v>600</v>
      </c>
      <c r="H64" s="7">
        <v>600</v>
      </c>
      <c r="I64" s="7">
        <v>600</v>
      </c>
      <c r="J64" s="7">
        <v>600</v>
      </c>
      <c r="K64" s="7">
        <v>600</v>
      </c>
      <c r="L64" s="7">
        <v>600</v>
      </c>
      <c r="M64" s="7">
        <v>600</v>
      </c>
      <c r="N64" s="7">
        <v>600</v>
      </c>
      <c r="O64" s="7">
        <v>600</v>
      </c>
      <c r="P64" s="7">
        <v>7200</v>
      </c>
      <c r="Q64" s="12">
        <v>7200</v>
      </c>
    </row>
    <row r="65" spans="1:17">
      <c r="A65" s="5" t="s">
        <v>131</v>
      </c>
      <c r="B65" s="5" t="s">
        <v>132</v>
      </c>
      <c r="D65" s="7">
        <v>455625.51</v>
      </c>
      <c r="E65" s="7">
        <v>455625.51</v>
      </c>
      <c r="F65" s="7">
        <v>455625.51</v>
      </c>
      <c r="G65" s="7">
        <v>454376.74</v>
      </c>
      <c r="H65" s="7">
        <v>454376.74</v>
      </c>
      <c r="I65" s="7">
        <v>454376.74</v>
      </c>
      <c r="J65" s="7">
        <v>447017.74</v>
      </c>
      <c r="K65" s="7">
        <v>447017.74</v>
      </c>
      <c r="L65" s="7">
        <v>447017.74</v>
      </c>
      <c r="M65" s="7">
        <v>457347.73000000004</v>
      </c>
      <c r="N65" s="7">
        <v>474810.33</v>
      </c>
      <c r="O65" s="7">
        <v>507059.96</v>
      </c>
      <c r="P65" s="7">
        <v>5510277.9900000012</v>
      </c>
      <c r="Q65" s="12">
        <v>6349203.5</v>
      </c>
    </row>
    <row r="66" spans="1:17">
      <c r="A66" s="5" t="s">
        <v>133</v>
      </c>
      <c r="B66" s="5" t="s">
        <v>134</v>
      </c>
      <c r="D66" s="7">
        <v>5791.86</v>
      </c>
      <c r="E66" s="7">
        <v>5791.86</v>
      </c>
      <c r="F66" s="7">
        <v>5791.86</v>
      </c>
      <c r="G66" s="7">
        <v>5791.86</v>
      </c>
      <c r="H66" s="7">
        <v>5791.86</v>
      </c>
      <c r="I66" s="7">
        <v>5791.86</v>
      </c>
      <c r="J66" s="7">
        <v>5791.86</v>
      </c>
      <c r="K66" s="7">
        <v>5791.86</v>
      </c>
      <c r="L66" s="7">
        <v>5791.86</v>
      </c>
      <c r="M66" s="7">
        <v>5791.86</v>
      </c>
      <c r="N66" s="7">
        <v>5791.86</v>
      </c>
      <c r="O66" s="7">
        <v>5791.86</v>
      </c>
      <c r="P66" s="7">
        <v>69502.319999999992</v>
      </c>
      <c r="Q66" s="12">
        <v>69502.319999999992</v>
      </c>
    </row>
    <row r="67" spans="1:17">
      <c r="A67" s="5" t="s">
        <v>135</v>
      </c>
      <c r="B67" s="5" t="s">
        <v>136</v>
      </c>
      <c r="D67" s="7">
        <v>0</v>
      </c>
      <c r="E67" s="7">
        <v>0</v>
      </c>
      <c r="F67" s="7">
        <v>0</v>
      </c>
      <c r="G67" s="7">
        <v>1020.99</v>
      </c>
      <c r="H67" s="7">
        <v>0</v>
      </c>
      <c r="I67" s="7">
        <v>0</v>
      </c>
      <c r="J67" s="7">
        <v>0</v>
      </c>
      <c r="K67" s="7">
        <v>0</v>
      </c>
      <c r="L67" s="7">
        <v>0</v>
      </c>
      <c r="M67" s="7">
        <v>0</v>
      </c>
      <c r="N67" s="7">
        <v>0</v>
      </c>
      <c r="O67" s="7">
        <v>364.89</v>
      </c>
      <c r="P67" s="7">
        <v>1385.88</v>
      </c>
      <c r="Q67" s="12">
        <v>1385.88</v>
      </c>
    </row>
    <row r="68" spans="1:17">
      <c r="A68" s="5" t="s">
        <v>137</v>
      </c>
      <c r="B68" s="5" t="s">
        <v>138</v>
      </c>
      <c r="D68" s="7">
        <v>0</v>
      </c>
      <c r="E68" s="7">
        <v>0</v>
      </c>
      <c r="F68" s="7">
        <v>85.07</v>
      </c>
      <c r="G68" s="7">
        <v>554.03</v>
      </c>
      <c r="H68" s="7">
        <v>0</v>
      </c>
      <c r="I68" s="7">
        <v>0</v>
      </c>
      <c r="J68" s="7">
        <v>-72.27</v>
      </c>
      <c r="K68" s="7">
        <v>0</v>
      </c>
      <c r="L68" s="7">
        <v>31.63</v>
      </c>
      <c r="M68" s="7">
        <v>400</v>
      </c>
      <c r="N68" s="7">
        <v>0</v>
      </c>
      <c r="O68" s="7">
        <v>0</v>
      </c>
      <c r="P68" s="7">
        <v>998.45999999999992</v>
      </c>
      <c r="Q68" s="12">
        <v>998.45999999999992</v>
      </c>
    </row>
    <row r="69" spans="1:17">
      <c r="A69" s="5" t="s">
        <v>139</v>
      </c>
      <c r="B69" s="5" t="s">
        <v>140</v>
      </c>
      <c r="D69" s="7">
        <v>0</v>
      </c>
      <c r="E69" s="7">
        <v>0</v>
      </c>
      <c r="F69" s="7">
        <v>0</v>
      </c>
      <c r="G69" s="7">
        <v>0</v>
      </c>
      <c r="H69" s="7">
        <v>0</v>
      </c>
      <c r="I69" s="7">
        <v>0</v>
      </c>
      <c r="J69" s="7">
        <v>0</v>
      </c>
      <c r="K69" s="7">
        <v>0</v>
      </c>
      <c r="L69" s="7">
        <v>0</v>
      </c>
      <c r="M69" s="7">
        <v>0</v>
      </c>
      <c r="N69" s="7">
        <v>532.05999999999995</v>
      </c>
      <c r="O69" s="7">
        <v>5757.3600000000006</v>
      </c>
      <c r="P69" s="7">
        <v>6289.42</v>
      </c>
      <c r="Q69" s="12">
        <v>6289.42</v>
      </c>
    </row>
    <row r="70" spans="1:17">
      <c r="A70" s="5" t="s">
        <v>141</v>
      </c>
      <c r="B70" s="5" t="s">
        <v>142</v>
      </c>
      <c r="D70" s="7">
        <v>7314.59</v>
      </c>
      <c r="E70" s="7">
        <v>7334</v>
      </c>
      <c r="F70" s="7">
        <v>10358.25</v>
      </c>
      <c r="G70" s="7">
        <v>8848.3700000000008</v>
      </c>
      <c r="H70" s="7">
        <v>8116.91</v>
      </c>
      <c r="I70" s="7">
        <v>11135.85</v>
      </c>
      <c r="J70" s="7">
        <v>6333.22</v>
      </c>
      <c r="K70" s="7">
        <v>5671.88</v>
      </c>
      <c r="L70" s="7">
        <v>17874.37</v>
      </c>
      <c r="M70" s="7">
        <v>12106.2</v>
      </c>
      <c r="N70" s="7">
        <v>17380.140000000003</v>
      </c>
      <c r="O70" s="7">
        <v>13607.830000000002</v>
      </c>
      <c r="P70" s="7">
        <v>126081.60999999999</v>
      </c>
      <c r="Q70" s="12">
        <v>240000</v>
      </c>
    </row>
    <row r="71" spans="1:17">
      <c r="A71" s="5" t="s">
        <v>143</v>
      </c>
      <c r="B71" s="5" t="s">
        <v>144</v>
      </c>
      <c r="D71" s="7">
        <v>5514</v>
      </c>
      <c r="E71" s="7">
        <v>13574.839999999998</v>
      </c>
      <c r="F71" s="7">
        <v>7597.76</v>
      </c>
      <c r="G71" s="7">
        <v>2895.76</v>
      </c>
      <c r="H71" s="7">
        <v>1032.6699999999998</v>
      </c>
      <c r="I71" s="7">
        <v>56208.79</v>
      </c>
      <c r="J71" s="7">
        <v>49186.21</v>
      </c>
      <c r="K71" s="7">
        <v>301221.65000000002</v>
      </c>
      <c r="L71" s="7">
        <v>8361.35</v>
      </c>
      <c r="M71" s="7">
        <v>4879.33</v>
      </c>
      <c r="N71" s="7">
        <v>6517.17</v>
      </c>
      <c r="O71" s="7">
        <v>11984.140000000001</v>
      </c>
      <c r="P71" s="7">
        <v>468973.67000000004</v>
      </c>
      <c r="Q71" s="12">
        <v>468973.67000000004</v>
      </c>
    </row>
    <row r="72" spans="1:17">
      <c r="A72" s="5" t="s">
        <v>145</v>
      </c>
      <c r="B72" s="5" t="s">
        <v>146</v>
      </c>
      <c r="D72" s="7">
        <v>11310.63</v>
      </c>
      <c r="E72" s="7">
        <v>9854.89</v>
      </c>
      <c r="F72" s="7">
        <v>10666.36</v>
      </c>
      <c r="G72" s="7">
        <v>13450.43</v>
      </c>
      <c r="H72" s="7">
        <v>13595.74</v>
      </c>
      <c r="I72" s="7">
        <v>12077.57</v>
      </c>
      <c r="J72" s="7">
        <v>23523.56</v>
      </c>
      <c r="K72" s="7">
        <v>20555.490000000002</v>
      </c>
      <c r="L72" s="7">
        <v>15589.31</v>
      </c>
      <c r="M72" s="7">
        <v>15425.38</v>
      </c>
      <c r="N72" s="7">
        <v>16578.8</v>
      </c>
      <c r="O72" s="7">
        <v>15653.55</v>
      </c>
      <c r="P72" s="7">
        <v>178281.70999999996</v>
      </c>
      <c r="Q72" s="12">
        <v>218500</v>
      </c>
    </row>
    <row r="73" spans="1:17">
      <c r="A73" s="5" t="s">
        <v>147</v>
      </c>
      <c r="B73" s="5" t="s">
        <v>148</v>
      </c>
      <c r="D73" s="7">
        <v>4048.15</v>
      </c>
      <c r="E73" s="7">
        <v>2025.8600000000001</v>
      </c>
      <c r="F73" s="7">
        <v>783.66</v>
      </c>
      <c r="G73" s="7">
        <v>1062.8399999999999</v>
      </c>
      <c r="H73" s="7">
        <v>3543.0299999999997</v>
      </c>
      <c r="I73" s="7">
        <v>1341.21</v>
      </c>
      <c r="J73" s="7">
        <v>383.67000000000007</v>
      </c>
      <c r="K73" s="7">
        <v>4233.57</v>
      </c>
      <c r="L73" s="7">
        <v>1583.52</v>
      </c>
      <c r="M73" s="7">
        <v>791.26</v>
      </c>
      <c r="N73" s="7">
        <v>326.52</v>
      </c>
      <c r="O73" s="7">
        <v>649.94000000000005</v>
      </c>
      <c r="P73" s="7">
        <v>20773.229999999996</v>
      </c>
      <c r="Q73" s="15">
        <v>146089.60999999999</v>
      </c>
    </row>
    <row r="74" spans="1:17">
      <c r="A74" s="5" t="s">
        <v>149</v>
      </c>
      <c r="B74" s="5" t="s">
        <v>150</v>
      </c>
      <c r="D74" s="7">
        <v>15481.61</v>
      </c>
      <c r="E74" s="7">
        <v>15481.61</v>
      </c>
      <c r="F74" s="7">
        <v>14074.09</v>
      </c>
      <c r="G74" s="7">
        <v>17454.2</v>
      </c>
      <c r="H74" s="7">
        <v>15583.17</v>
      </c>
      <c r="I74" s="7">
        <v>15583.17</v>
      </c>
      <c r="J74" s="7">
        <v>15583.17</v>
      </c>
      <c r="K74" s="7">
        <v>16350.85</v>
      </c>
      <c r="L74" s="7">
        <v>13477.77</v>
      </c>
      <c r="M74" s="7">
        <v>18691.77</v>
      </c>
      <c r="N74" s="7">
        <v>13941.210000000001</v>
      </c>
      <c r="O74" s="7">
        <v>17062.080000000002</v>
      </c>
      <c r="P74" s="7">
        <v>188764.69999999995</v>
      </c>
      <c r="Q74" s="12">
        <v>188764.69999999995</v>
      </c>
    </row>
    <row r="75" spans="1:17">
      <c r="A75" s="5" t="s">
        <v>151</v>
      </c>
      <c r="B75" s="5" t="s">
        <v>152</v>
      </c>
      <c r="D75" s="7">
        <v>578.26</v>
      </c>
      <c r="E75" s="7">
        <v>0</v>
      </c>
      <c r="F75" s="7">
        <v>0</v>
      </c>
      <c r="G75" s="7">
        <v>0</v>
      </c>
      <c r="H75" s="7">
        <v>0</v>
      </c>
      <c r="I75" s="7">
        <v>3101.82</v>
      </c>
      <c r="J75" s="7">
        <v>0</v>
      </c>
      <c r="K75" s="7">
        <v>237.5</v>
      </c>
      <c r="L75" s="7">
        <v>0</v>
      </c>
      <c r="M75" s="7">
        <v>0</v>
      </c>
      <c r="N75" s="7">
        <v>0</v>
      </c>
      <c r="O75" s="7">
        <v>0</v>
      </c>
      <c r="P75" s="7">
        <v>3917.58</v>
      </c>
      <c r="Q75" s="12">
        <v>3917.58</v>
      </c>
    </row>
    <row r="76" spans="1:17">
      <c r="A76" s="5" t="s">
        <v>153</v>
      </c>
      <c r="B76" s="5" t="s">
        <v>154</v>
      </c>
      <c r="D76" s="7">
        <v>69.84</v>
      </c>
      <c r="E76" s="7">
        <v>69.84</v>
      </c>
      <c r="F76" s="7">
        <v>69.84</v>
      </c>
      <c r="G76" s="7">
        <v>69.84</v>
      </c>
      <c r="H76" s="7">
        <v>744.97</v>
      </c>
      <c r="I76" s="7">
        <v>69.84</v>
      </c>
      <c r="J76" s="7">
        <v>69.94</v>
      </c>
      <c r="K76" s="7">
        <v>69.94</v>
      </c>
      <c r="L76" s="7">
        <v>69.94</v>
      </c>
      <c r="M76" s="7">
        <v>0</v>
      </c>
      <c r="N76" s="7">
        <v>2263.5700000000002</v>
      </c>
      <c r="O76" s="7">
        <v>3685.44</v>
      </c>
      <c r="P76" s="7">
        <v>7253</v>
      </c>
      <c r="Q76" s="12">
        <v>7253</v>
      </c>
    </row>
    <row r="77" spans="1:17" ht="66" customHeight="1">
      <c r="A77" s="5" t="s">
        <v>155</v>
      </c>
      <c r="B77" s="5" t="s">
        <v>156</v>
      </c>
      <c r="D77" s="7">
        <v>1773.44</v>
      </c>
      <c r="E77" s="7">
        <v>917.63000000000011</v>
      </c>
      <c r="F77" s="7">
        <v>645.27</v>
      </c>
      <c r="G77" s="7">
        <v>163.98</v>
      </c>
      <c r="H77" s="7">
        <v>265.26</v>
      </c>
      <c r="I77" s="7">
        <v>4541.01</v>
      </c>
      <c r="J77" s="7">
        <v>4071.59</v>
      </c>
      <c r="K77" s="7">
        <v>4417.4800000000005</v>
      </c>
      <c r="L77" s="7">
        <v>315</v>
      </c>
      <c r="M77" s="7">
        <v>283.24</v>
      </c>
      <c r="N77" s="7">
        <v>1561.8999999999999</v>
      </c>
      <c r="O77" s="7">
        <v>31319.000000000007</v>
      </c>
      <c r="P77" s="7">
        <v>50274.80000000001</v>
      </c>
      <c r="Q77" s="15">
        <v>57725</v>
      </c>
    </row>
    <row r="78" spans="1:17">
      <c r="A78" s="5" t="s">
        <v>157</v>
      </c>
      <c r="B78" s="5" t="s">
        <v>158</v>
      </c>
      <c r="D78" s="7">
        <v>0</v>
      </c>
      <c r="E78" s="7">
        <v>0</v>
      </c>
      <c r="F78" s="7">
        <v>0</v>
      </c>
      <c r="G78" s="7">
        <v>0</v>
      </c>
      <c r="H78" s="7">
        <v>0</v>
      </c>
      <c r="I78" s="7">
        <v>0</v>
      </c>
      <c r="J78" s="7">
        <v>0</v>
      </c>
      <c r="K78" s="7">
        <v>0</v>
      </c>
      <c r="L78" s="7">
        <v>0</v>
      </c>
      <c r="M78" s="7">
        <v>385.35</v>
      </c>
      <c r="N78" s="7">
        <v>0</v>
      </c>
      <c r="O78" s="7">
        <v>0</v>
      </c>
      <c r="P78" s="7">
        <v>385.35</v>
      </c>
      <c r="Q78" s="12"/>
    </row>
    <row r="79" spans="1:17">
      <c r="A79" s="5" t="s">
        <v>159</v>
      </c>
      <c r="B79" s="5" t="s">
        <v>160</v>
      </c>
      <c r="D79" s="7">
        <v>49516.14</v>
      </c>
      <c r="E79" s="7">
        <v>51321.31</v>
      </c>
      <c r="F79" s="7">
        <v>51243.06</v>
      </c>
      <c r="G79" s="7">
        <v>50511.33</v>
      </c>
      <c r="H79" s="7">
        <v>52098.16</v>
      </c>
      <c r="I79" s="7">
        <v>52471.299999999996</v>
      </c>
      <c r="J79" s="7">
        <v>57212.85</v>
      </c>
      <c r="K79" s="7">
        <v>59242.82</v>
      </c>
      <c r="L79" s="7">
        <v>69490.559999999998</v>
      </c>
      <c r="M79" s="7">
        <v>65200.1</v>
      </c>
      <c r="N79" s="7">
        <v>60271.08</v>
      </c>
      <c r="O79" s="7">
        <v>59057.760000000002</v>
      </c>
      <c r="P79" s="7">
        <v>677636.47</v>
      </c>
      <c r="Q79" s="15">
        <v>1046018.8960000001</v>
      </c>
    </row>
    <row r="80" spans="1:17">
      <c r="A80" s="5" t="s">
        <v>161</v>
      </c>
      <c r="B80" s="5" t="s">
        <v>162</v>
      </c>
      <c r="D80" s="7">
        <v>58962.6</v>
      </c>
      <c r="E80" s="7">
        <v>66468.489999999991</v>
      </c>
      <c r="F80" s="7">
        <v>62441.64</v>
      </c>
      <c r="G80" s="7">
        <v>62849.29</v>
      </c>
      <c r="H80" s="7">
        <v>61525.320000000007</v>
      </c>
      <c r="I80" s="7">
        <v>69692.09</v>
      </c>
      <c r="J80" s="7">
        <v>64090.759999999995</v>
      </c>
      <c r="K80" s="7">
        <v>63545.4</v>
      </c>
      <c r="L80" s="7">
        <v>66535.56</v>
      </c>
      <c r="M80" s="7">
        <v>68342.399999999994</v>
      </c>
      <c r="N80" s="7">
        <v>73613.52</v>
      </c>
      <c r="O80" s="7">
        <v>68550.12</v>
      </c>
      <c r="P80" s="7">
        <v>786617.19</v>
      </c>
      <c r="Q80" s="15">
        <v>896000.19670800003</v>
      </c>
    </row>
    <row r="81" spans="1:17">
      <c r="A81" s="5" t="s">
        <v>163</v>
      </c>
      <c r="B81" s="5" t="s">
        <v>164</v>
      </c>
      <c r="D81" s="7">
        <v>21693.66</v>
      </c>
      <c r="E81" s="7">
        <v>20170.04</v>
      </c>
      <c r="F81" s="7">
        <v>22377.77</v>
      </c>
      <c r="G81" s="7">
        <v>22072.46</v>
      </c>
      <c r="H81" s="7">
        <v>22466.15</v>
      </c>
      <c r="I81" s="7">
        <v>21242.959999999999</v>
      </c>
      <c r="J81" s="7">
        <v>22729.19</v>
      </c>
      <c r="K81" s="7">
        <v>21944.51</v>
      </c>
      <c r="L81" s="7">
        <v>21959.58</v>
      </c>
      <c r="M81" s="7">
        <v>16817.259999999998</v>
      </c>
      <c r="N81" s="7">
        <v>17741.490000000002</v>
      </c>
      <c r="O81" s="7">
        <v>21244.85</v>
      </c>
      <c r="P81" s="7">
        <v>252459.92</v>
      </c>
      <c r="Q81" s="15">
        <v>321431.07</v>
      </c>
    </row>
    <row r="82" spans="1:17">
      <c r="A82" s="5" t="s">
        <v>165</v>
      </c>
      <c r="B82" s="5" t="s">
        <v>166</v>
      </c>
      <c r="D82" s="7">
        <v>3761.43</v>
      </c>
      <c r="E82" s="7">
        <v>2321.86</v>
      </c>
      <c r="F82" s="7">
        <v>3040.3500000000004</v>
      </c>
      <c r="G82" s="7">
        <v>232.68</v>
      </c>
      <c r="H82" s="7">
        <v>3025.98</v>
      </c>
      <c r="I82" s="7">
        <v>4584.83</v>
      </c>
      <c r="J82" s="7">
        <v>2904.4900000000002</v>
      </c>
      <c r="K82" s="7">
        <v>4868.93</v>
      </c>
      <c r="L82" s="7">
        <v>3995.25</v>
      </c>
      <c r="M82" s="7">
        <v>62.96</v>
      </c>
      <c r="N82" s="7">
        <v>9940.6</v>
      </c>
      <c r="O82" s="7">
        <v>8943</v>
      </c>
      <c r="P82" s="7">
        <v>47682.36</v>
      </c>
      <c r="Q82" s="15">
        <v>64481.883924000002</v>
      </c>
    </row>
    <row r="83" spans="1:17">
      <c r="A83" s="5" t="s">
        <v>167</v>
      </c>
      <c r="B83" s="5" t="s">
        <v>168</v>
      </c>
      <c r="D83" s="7">
        <v>0</v>
      </c>
      <c r="E83" s="7">
        <v>270.99</v>
      </c>
      <c r="F83" s="7">
        <v>49.99</v>
      </c>
      <c r="G83" s="7">
        <v>49.99</v>
      </c>
      <c r="H83" s="7">
        <v>49.99</v>
      </c>
      <c r="I83" s="7">
        <v>49.99</v>
      </c>
      <c r="J83" s="7">
        <v>638.19000000000005</v>
      </c>
      <c r="K83" s="7">
        <v>49.99</v>
      </c>
      <c r="L83" s="7">
        <v>49.99</v>
      </c>
      <c r="M83" s="7">
        <v>49.99</v>
      </c>
      <c r="N83" s="7">
        <v>0</v>
      </c>
      <c r="O83" s="7">
        <v>49.989999999999782</v>
      </c>
      <c r="P83" s="7">
        <v>1309.0999999999999</v>
      </c>
      <c r="Q83" s="12">
        <v>1309.0999999999999</v>
      </c>
    </row>
    <row r="84" spans="1:17">
      <c r="A84" s="5" t="s">
        <v>169</v>
      </c>
      <c r="B84" s="5" t="s">
        <v>170</v>
      </c>
      <c r="D84" s="7">
        <v>318.74</v>
      </c>
      <c r="E84" s="7">
        <v>2452.6499999999996</v>
      </c>
      <c r="F84" s="7">
        <v>283.60000000000002</v>
      </c>
      <c r="G84" s="7">
        <v>283.60000000000002</v>
      </c>
      <c r="H84" s="7">
        <v>275.36</v>
      </c>
      <c r="I84" s="7">
        <v>243.61</v>
      </c>
      <c r="J84" s="7">
        <v>243.61</v>
      </c>
      <c r="K84" s="7">
        <v>2219.61</v>
      </c>
      <c r="L84" s="7">
        <v>292.23</v>
      </c>
      <c r="M84" s="7">
        <v>332.22</v>
      </c>
      <c r="N84" s="7">
        <v>0</v>
      </c>
      <c r="O84" s="7">
        <v>332.21999999999991</v>
      </c>
      <c r="P84" s="7">
        <v>7277.4499999999989</v>
      </c>
      <c r="Q84" s="12">
        <v>7277.4499999999989</v>
      </c>
    </row>
    <row r="85" spans="1:17">
      <c r="A85" s="5" t="s">
        <v>171</v>
      </c>
      <c r="B85" s="5" t="s">
        <v>172</v>
      </c>
      <c r="D85" s="7">
        <v>815.43000000000006</v>
      </c>
      <c r="E85" s="7">
        <v>1123.68</v>
      </c>
      <c r="F85" s="7">
        <v>2991.93</v>
      </c>
      <c r="G85" s="7">
        <v>627.93999999999994</v>
      </c>
      <c r="H85" s="7">
        <v>1092.3899999999999</v>
      </c>
      <c r="I85" s="7">
        <v>603.36</v>
      </c>
      <c r="J85" s="7">
        <v>1524.02</v>
      </c>
      <c r="K85" s="7">
        <v>598.55999999999995</v>
      </c>
      <c r="L85" s="7">
        <v>625.62</v>
      </c>
      <c r="M85" s="7">
        <v>1305.6599999999999</v>
      </c>
      <c r="N85" s="7">
        <v>488.29</v>
      </c>
      <c r="O85" s="7">
        <v>2116.38</v>
      </c>
      <c r="P85" s="7">
        <v>13913.259999999998</v>
      </c>
      <c r="Q85" s="12">
        <v>13913.259999999998</v>
      </c>
    </row>
    <row r="86" spans="1:17">
      <c r="A86" s="5" t="s">
        <v>173</v>
      </c>
      <c r="B86" s="5" t="s">
        <v>174</v>
      </c>
      <c r="D86" s="7">
        <v>508.12000000000006</v>
      </c>
      <c r="E86" s="7">
        <v>1100.4200000000003</v>
      </c>
      <c r="F86" s="7">
        <v>983.46000000000015</v>
      </c>
      <c r="G86" s="7">
        <v>161.34</v>
      </c>
      <c r="H86" s="7">
        <v>588.87000000000012</v>
      </c>
      <c r="I86" s="7">
        <v>618.32000000000005</v>
      </c>
      <c r="J86" s="7">
        <v>789.19999999999993</v>
      </c>
      <c r="K86" s="7">
        <v>1819.1399999999999</v>
      </c>
      <c r="L86" s="7">
        <v>1355.83</v>
      </c>
      <c r="M86" s="7">
        <v>1984.0499999999993</v>
      </c>
      <c r="N86" s="7">
        <v>1219.1300000000001</v>
      </c>
      <c r="O86" s="7">
        <v>5672.71</v>
      </c>
      <c r="P86" s="7">
        <v>16800.59</v>
      </c>
      <c r="Q86" s="12">
        <v>16800.59</v>
      </c>
    </row>
    <row r="87" spans="1:17">
      <c r="A87" s="5" t="s">
        <v>175</v>
      </c>
      <c r="B87" s="5" t="s">
        <v>176</v>
      </c>
      <c r="D87" s="7">
        <v>5447.55</v>
      </c>
      <c r="E87" s="7">
        <v>5469.11</v>
      </c>
      <c r="F87" s="7">
        <v>5632.01</v>
      </c>
      <c r="G87" s="7">
        <v>5552.66</v>
      </c>
      <c r="H87" s="7">
        <v>5704.2199999999993</v>
      </c>
      <c r="I87" s="7">
        <v>4288.18</v>
      </c>
      <c r="J87" s="7">
        <v>4426.59</v>
      </c>
      <c r="K87" s="7">
        <v>4521.84</v>
      </c>
      <c r="L87" s="7">
        <v>5306.99</v>
      </c>
      <c r="M87" s="7">
        <v>4833.17</v>
      </c>
      <c r="N87" s="7">
        <v>5968.01</v>
      </c>
      <c r="O87" s="7">
        <v>6143.1900000000005</v>
      </c>
      <c r="P87" s="7">
        <v>63293.51999999999</v>
      </c>
      <c r="Q87" s="12">
        <v>104609.922399</v>
      </c>
    </row>
    <row r="88" spans="1:17">
      <c r="A88" s="5" t="s">
        <v>177</v>
      </c>
      <c r="B88" s="5" t="s">
        <v>178</v>
      </c>
      <c r="D88" s="7">
        <v>4798.3799999999992</v>
      </c>
      <c r="E88" s="7">
        <v>5262.4699999999993</v>
      </c>
      <c r="F88" s="7">
        <v>5009.37</v>
      </c>
      <c r="G88" s="7">
        <v>4825.78</v>
      </c>
      <c r="H88" s="7">
        <v>4938.2099999999991</v>
      </c>
      <c r="I88" s="7">
        <v>5682.2</v>
      </c>
      <c r="J88" s="7">
        <v>5125.1399999999994</v>
      </c>
      <c r="K88" s="7">
        <v>5233.7199999999993</v>
      </c>
      <c r="L88" s="7">
        <v>5395.62</v>
      </c>
      <c r="M88" s="7">
        <v>5233.01</v>
      </c>
      <c r="N88" s="7">
        <v>6391.9100000000008</v>
      </c>
      <c r="O88" s="7">
        <v>5928.26</v>
      </c>
      <c r="P88" s="7">
        <v>63824.070000000007</v>
      </c>
      <c r="Q88" s="12">
        <v>73476.879168347994</v>
      </c>
    </row>
    <row r="89" spans="1:17">
      <c r="A89" s="5" t="s">
        <v>179</v>
      </c>
      <c r="B89" s="5" t="s">
        <v>180</v>
      </c>
      <c r="D89" s="7">
        <v>370.29</v>
      </c>
      <c r="E89" s="7">
        <v>371.78000000000003</v>
      </c>
      <c r="F89" s="7">
        <v>108.69</v>
      </c>
      <c r="G89" s="7">
        <v>104.29</v>
      </c>
      <c r="H89" s="7">
        <v>90.88</v>
      </c>
      <c r="I89" s="7">
        <v>75.25</v>
      </c>
      <c r="J89" s="7">
        <v>41.32</v>
      </c>
      <c r="K89" s="7">
        <v>31.06</v>
      </c>
      <c r="L89" s="7">
        <v>32.49</v>
      </c>
      <c r="M89" s="7">
        <v>72.87</v>
      </c>
      <c r="N89" s="7">
        <v>111.98</v>
      </c>
      <c r="O89" s="7">
        <v>100.12</v>
      </c>
      <c r="P89" s="7">
        <v>1511.0199999999995</v>
      </c>
      <c r="Q89" s="15">
        <v>1560.8836599999993</v>
      </c>
    </row>
    <row r="90" spans="1:17">
      <c r="A90" s="5" t="s">
        <v>181</v>
      </c>
      <c r="B90" s="5" t="s">
        <v>182</v>
      </c>
      <c r="D90" s="7">
        <v>326.15999999999997</v>
      </c>
      <c r="E90" s="7">
        <v>357.71999999999997</v>
      </c>
      <c r="F90" s="7">
        <v>150.62</v>
      </c>
      <c r="G90" s="7">
        <v>145.1</v>
      </c>
      <c r="H90" s="7">
        <v>148.47999999999999</v>
      </c>
      <c r="I90" s="7">
        <v>170.86</v>
      </c>
      <c r="J90" s="7">
        <v>120.21</v>
      </c>
      <c r="K90" s="7">
        <v>83.570000000000007</v>
      </c>
      <c r="L90" s="7">
        <v>47.65</v>
      </c>
      <c r="M90" s="7">
        <v>13.03</v>
      </c>
      <c r="N90" s="7">
        <v>21.76</v>
      </c>
      <c r="O90" s="7">
        <v>8.1900000000000013</v>
      </c>
      <c r="P90" s="7">
        <v>1593.3500000000001</v>
      </c>
      <c r="Q90" s="15">
        <v>1645.93055</v>
      </c>
    </row>
    <row r="91" spans="1:17">
      <c r="A91" s="5" t="s">
        <v>183</v>
      </c>
      <c r="B91" s="5" t="s">
        <v>184</v>
      </c>
      <c r="D91" s="7">
        <v>234.67</v>
      </c>
      <c r="E91" s="7">
        <v>17.329999999999998</v>
      </c>
      <c r="F91" s="7">
        <v>0</v>
      </c>
      <c r="G91" s="7">
        <v>0</v>
      </c>
      <c r="H91" s="7">
        <v>0</v>
      </c>
      <c r="I91" s="7">
        <v>0</v>
      </c>
      <c r="J91" s="7">
        <v>41.62</v>
      </c>
      <c r="K91" s="7">
        <v>0.38</v>
      </c>
      <c r="L91" s="7">
        <v>0</v>
      </c>
      <c r="M91" s="7">
        <v>42</v>
      </c>
      <c r="N91" s="7">
        <v>0</v>
      </c>
      <c r="O91" s="7">
        <v>0</v>
      </c>
      <c r="P91" s="7">
        <v>336</v>
      </c>
      <c r="Q91" s="15">
        <v>428.50236372183895</v>
      </c>
    </row>
    <row r="92" spans="1:17">
      <c r="A92" s="5" t="s">
        <v>185</v>
      </c>
      <c r="B92" s="5" t="s">
        <v>186</v>
      </c>
      <c r="D92" s="7">
        <v>339.71000000000004</v>
      </c>
      <c r="E92" s="7">
        <v>38.290000000000006</v>
      </c>
      <c r="F92" s="7">
        <v>0</v>
      </c>
      <c r="G92" s="7">
        <v>0</v>
      </c>
      <c r="H92" s="7">
        <v>0</v>
      </c>
      <c r="I92" s="7">
        <v>0</v>
      </c>
      <c r="J92" s="7">
        <v>0</v>
      </c>
      <c r="K92" s="7">
        <v>0</v>
      </c>
      <c r="L92" s="7">
        <v>0</v>
      </c>
      <c r="M92" s="7">
        <v>32.36</v>
      </c>
      <c r="N92" s="7">
        <v>9.65</v>
      </c>
      <c r="O92" s="7">
        <v>0</v>
      </c>
      <c r="P92" s="7">
        <v>420.01000000000005</v>
      </c>
      <c r="Q92" s="15">
        <v>521.94186216000003</v>
      </c>
    </row>
    <row r="93" spans="1:17">
      <c r="A93" s="5" t="s">
        <v>187</v>
      </c>
      <c r="B93" s="5" t="s">
        <v>188</v>
      </c>
      <c r="D93" s="7">
        <v>671.41</v>
      </c>
      <c r="E93" s="7">
        <v>0</v>
      </c>
      <c r="F93" s="7">
        <v>0</v>
      </c>
      <c r="G93" s="7">
        <v>663.94</v>
      </c>
      <c r="H93" s="7">
        <v>0</v>
      </c>
      <c r="I93" s="7">
        <v>0</v>
      </c>
      <c r="J93" s="7">
        <v>875.43</v>
      </c>
      <c r="K93" s="7">
        <v>0</v>
      </c>
      <c r="L93" s="7">
        <v>0</v>
      </c>
      <c r="M93" s="7">
        <v>2035.9</v>
      </c>
      <c r="N93" s="7">
        <v>0</v>
      </c>
      <c r="O93" s="7">
        <v>0</v>
      </c>
      <c r="P93" s="7">
        <v>4246.68</v>
      </c>
      <c r="Q93" s="12">
        <v>4246.68</v>
      </c>
    </row>
    <row r="94" spans="1:17">
      <c r="A94" s="5" t="s">
        <v>189</v>
      </c>
      <c r="B94" s="5" t="s">
        <v>190</v>
      </c>
      <c r="D94" s="7">
        <v>0</v>
      </c>
      <c r="E94" s="7">
        <v>0</v>
      </c>
      <c r="F94" s="7">
        <v>0</v>
      </c>
      <c r="G94" s="7">
        <v>705.95</v>
      </c>
      <c r="H94" s="7">
        <v>0</v>
      </c>
      <c r="I94" s="7">
        <v>0</v>
      </c>
      <c r="J94" s="7">
        <v>0</v>
      </c>
      <c r="K94" s="7">
        <v>0</v>
      </c>
      <c r="L94" s="7">
        <v>0</v>
      </c>
      <c r="M94" s="7">
        <v>705.95</v>
      </c>
      <c r="N94" s="7">
        <v>0</v>
      </c>
      <c r="O94" s="7">
        <v>0</v>
      </c>
      <c r="P94" s="7">
        <v>1411.9</v>
      </c>
      <c r="Q94" s="12">
        <v>1411.9</v>
      </c>
    </row>
    <row r="95" spans="1:17">
      <c r="A95" s="5" t="s">
        <v>191</v>
      </c>
      <c r="B95" s="5" t="s">
        <v>192</v>
      </c>
      <c r="D95" s="7">
        <v>0</v>
      </c>
      <c r="E95" s="7">
        <v>0</v>
      </c>
      <c r="F95" s="7">
        <v>0</v>
      </c>
      <c r="G95" s="7">
        <v>7086.36</v>
      </c>
      <c r="H95" s="7">
        <v>0</v>
      </c>
      <c r="I95" s="7">
        <v>0</v>
      </c>
      <c r="J95" s="7">
        <v>0</v>
      </c>
      <c r="K95" s="7">
        <v>0</v>
      </c>
      <c r="L95" s="7">
        <v>0</v>
      </c>
      <c r="M95" s="7">
        <v>7086.24</v>
      </c>
      <c r="N95" s="7">
        <v>0</v>
      </c>
      <c r="O95" s="7">
        <v>0</v>
      </c>
      <c r="P95" s="7">
        <v>14172.599999999999</v>
      </c>
      <c r="Q95" s="12">
        <v>14172.599999999999</v>
      </c>
    </row>
    <row r="96" spans="1:17">
      <c r="A96" s="5" t="s">
        <v>193</v>
      </c>
      <c r="B96" s="5" t="s">
        <v>194</v>
      </c>
      <c r="D96" s="7">
        <v>0</v>
      </c>
      <c r="E96" s="7">
        <v>0</v>
      </c>
      <c r="F96" s="7">
        <v>0</v>
      </c>
      <c r="G96" s="7">
        <v>5017.43</v>
      </c>
      <c r="H96" s="7">
        <v>0</v>
      </c>
      <c r="I96" s="7">
        <v>0</v>
      </c>
      <c r="J96" s="7">
        <v>0</v>
      </c>
      <c r="K96" s="7">
        <v>0</v>
      </c>
      <c r="L96" s="7">
        <v>0</v>
      </c>
      <c r="M96" s="7">
        <v>0</v>
      </c>
      <c r="N96" s="7">
        <v>0</v>
      </c>
      <c r="O96" s="7">
        <v>0</v>
      </c>
      <c r="P96" s="7">
        <v>5017.43</v>
      </c>
      <c r="Q96" s="12">
        <v>5017.43</v>
      </c>
    </row>
    <row r="97" spans="1:17">
      <c r="A97" s="5" t="s">
        <v>195</v>
      </c>
      <c r="B97" s="5" t="s">
        <v>196</v>
      </c>
      <c r="D97" s="7">
        <v>0</v>
      </c>
      <c r="E97" s="7">
        <v>5.05</v>
      </c>
      <c r="F97" s="7">
        <v>5.05</v>
      </c>
      <c r="G97" s="7">
        <v>5.12</v>
      </c>
      <c r="H97" s="7">
        <v>5.12</v>
      </c>
      <c r="I97" s="7">
        <v>5.12</v>
      </c>
      <c r="J97" s="7">
        <v>40.89</v>
      </c>
      <c r="K97" s="7">
        <v>5.12</v>
      </c>
      <c r="L97" s="7">
        <v>5.12</v>
      </c>
      <c r="M97" s="7">
        <v>5.12</v>
      </c>
      <c r="N97" s="7">
        <v>0</v>
      </c>
      <c r="O97" s="7">
        <v>0</v>
      </c>
      <c r="P97" s="7">
        <v>81.710000000000008</v>
      </c>
      <c r="Q97" s="12">
        <v>81.710000000000008</v>
      </c>
    </row>
    <row r="98" spans="1:17">
      <c r="A98" s="5" t="s">
        <v>197</v>
      </c>
      <c r="B98" s="5" t="s">
        <v>198</v>
      </c>
      <c r="D98" s="7">
        <v>26.22</v>
      </c>
      <c r="E98" s="7">
        <v>26.22</v>
      </c>
      <c r="F98" s="7">
        <v>26.22</v>
      </c>
      <c r="G98" s="7">
        <v>26.22</v>
      </c>
      <c r="H98" s="7">
        <v>26.22</v>
      </c>
      <c r="I98" s="7">
        <v>59.49</v>
      </c>
      <c r="J98" s="7">
        <v>26.22</v>
      </c>
      <c r="K98" s="7">
        <v>200.11</v>
      </c>
      <c r="L98" s="7">
        <v>26.22</v>
      </c>
      <c r="M98" s="7">
        <v>26.22</v>
      </c>
      <c r="N98" s="7">
        <v>0</v>
      </c>
      <c r="O98" s="7">
        <v>0</v>
      </c>
      <c r="P98" s="7">
        <v>469.36</v>
      </c>
      <c r="Q98" s="12">
        <v>469.36</v>
      </c>
    </row>
    <row r="99" spans="1:17">
      <c r="A99" s="5" t="s">
        <v>199</v>
      </c>
      <c r="B99" s="5" t="s">
        <v>200</v>
      </c>
      <c r="D99" s="7">
        <v>44549.7</v>
      </c>
      <c r="E99" s="7">
        <v>39445.370000000003</v>
      </c>
      <c r="F99" s="7">
        <v>45750.61</v>
      </c>
      <c r="G99" s="7">
        <v>51976.14</v>
      </c>
      <c r="H99" s="7">
        <v>45529.599999999999</v>
      </c>
      <c r="I99" s="7">
        <v>48518.34</v>
      </c>
      <c r="J99" s="7">
        <v>68880.66</v>
      </c>
      <c r="K99" s="7">
        <v>53575.75</v>
      </c>
      <c r="L99" s="7">
        <v>50806.15</v>
      </c>
      <c r="M99" s="7">
        <v>63545.39</v>
      </c>
      <c r="N99" s="7">
        <v>44596.58</v>
      </c>
      <c r="O99" s="7">
        <v>42523.61</v>
      </c>
      <c r="P99" s="7">
        <v>599697.9</v>
      </c>
      <c r="Q99" s="12">
        <v>599697.9</v>
      </c>
    </row>
    <row r="100" spans="1:17">
      <c r="A100" s="5" t="s">
        <v>201</v>
      </c>
      <c r="B100" s="5" t="s">
        <v>202</v>
      </c>
      <c r="D100" s="7">
        <v>1410.6399999999999</v>
      </c>
      <c r="E100" s="7">
        <v>1535.2200000000003</v>
      </c>
      <c r="F100" s="7">
        <v>1739.17</v>
      </c>
      <c r="G100" s="7">
        <v>1300.73</v>
      </c>
      <c r="H100" s="7">
        <v>1529.87</v>
      </c>
      <c r="I100" s="7">
        <v>1521.87</v>
      </c>
      <c r="J100" s="7">
        <v>1066.23</v>
      </c>
      <c r="K100" s="7">
        <v>1527.65</v>
      </c>
      <c r="L100" s="7">
        <v>2092.6000000000004</v>
      </c>
      <c r="M100" s="7">
        <v>3038.1499999999996</v>
      </c>
      <c r="N100" s="7">
        <v>1153.7199999999998</v>
      </c>
      <c r="O100" s="7">
        <v>3317.62</v>
      </c>
      <c r="P100" s="7">
        <v>21233.469999999998</v>
      </c>
      <c r="Q100" s="12">
        <v>21233.469999999998</v>
      </c>
    </row>
    <row r="101" spans="1:17">
      <c r="A101" s="5" t="s">
        <v>203</v>
      </c>
      <c r="B101" s="5" t="s">
        <v>204</v>
      </c>
      <c r="D101" s="7">
        <v>2869.01</v>
      </c>
      <c r="E101" s="7">
        <v>2061.17</v>
      </c>
      <c r="F101" s="7">
        <v>1951.3300000000002</v>
      </c>
      <c r="G101" s="7">
        <v>1873.1399999999999</v>
      </c>
      <c r="H101" s="7">
        <v>1975.3300000000002</v>
      </c>
      <c r="I101" s="7">
        <v>1942.33</v>
      </c>
      <c r="J101" s="7">
        <v>2629.55</v>
      </c>
      <c r="K101" s="7">
        <v>2528.92</v>
      </c>
      <c r="L101" s="7">
        <v>1965.9099999999999</v>
      </c>
      <c r="M101" s="7">
        <v>481.98</v>
      </c>
      <c r="N101" s="7">
        <v>597.58000000000004</v>
      </c>
      <c r="O101" s="7">
        <v>2063.9700000000003</v>
      </c>
      <c r="P101" s="7">
        <v>22940.22</v>
      </c>
      <c r="Q101" s="12">
        <v>22940.22</v>
      </c>
    </row>
    <row r="102" spans="1:17">
      <c r="A102" s="5" t="s">
        <v>205</v>
      </c>
      <c r="B102" s="5" t="s">
        <v>206</v>
      </c>
      <c r="D102" s="7">
        <v>0</v>
      </c>
      <c r="E102" s="7">
        <v>11050</v>
      </c>
      <c r="F102" s="7">
        <v>0</v>
      </c>
      <c r="G102" s="7">
        <v>0</v>
      </c>
      <c r="H102" s="7">
        <v>1098.9000000000001</v>
      </c>
      <c r="I102" s="7">
        <v>5634.51</v>
      </c>
      <c r="J102" s="7">
        <v>5899.21</v>
      </c>
      <c r="K102" s="7">
        <v>2201.1400000000003</v>
      </c>
      <c r="L102" s="7">
        <v>26636.14</v>
      </c>
      <c r="M102" s="7">
        <v>27191.35</v>
      </c>
      <c r="N102" s="7">
        <v>983.9</v>
      </c>
      <c r="O102" s="7">
        <v>0</v>
      </c>
      <c r="P102" s="7">
        <v>80695.149999999994</v>
      </c>
      <c r="Q102" s="12">
        <v>572700</v>
      </c>
    </row>
    <row r="103" spans="1:17">
      <c r="A103" s="5" t="s">
        <v>207</v>
      </c>
      <c r="B103" s="5" t="s">
        <v>208</v>
      </c>
      <c r="D103" s="7">
        <v>80719.75</v>
      </c>
      <c r="E103" s="7">
        <v>80628.47</v>
      </c>
      <c r="F103" s="7">
        <v>73790.739999999991</v>
      </c>
      <c r="G103" s="7">
        <v>97239.14999999998</v>
      </c>
      <c r="H103" s="7">
        <v>91010.510000000038</v>
      </c>
      <c r="I103" s="7">
        <v>109071.41999999998</v>
      </c>
      <c r="J103" s="7">
        <v>121434.32000000004</v>
      </c>
      <c r="K103" s="7">
        <v>128489.58</v>
      </c>
      <c r="L103" s="7">
        <v>115918.18999999999</v>
      </c>
      <c r="M103" s="7">
        <v>124302.73999999999</v>
      </c>
      <c r="N103" s="7">
        <v>118370.65</v>
      </c>
      <c r="O103" s="7">
        <v>116879.72999999997</v>
      </c>
      <c r="P103" s="7">
        <v>1257855.25</v>
      </c>
      <c r="Q103" s="12">
        <v>1525977.41625</v>
      </c>
    </row>
    <row r="104" spans="1:17">
      <c r="A104" s="5" t="s">
        <v>209</v>
      </c>
      <c r="B104" s="5" t="s">
        <v>210</v>
      </c>
      <c r="D104" s="7">
        <v>267.95</v>
      </c>
      <c r="E104" s="7">
        <v>179.2</v>
      </c>
      <c r="F104" s="7">
        <v>176.95999999999998</v>
      </c>
      <c r="G104" s="7">
        <v>168</v>
      </c>
      <c r="H104" s="7">
        <v>197.12</v>
      </c>
      <c r="I104" s="7">
        <v>241.36</v>
      </c>
      <c r="J104" s="7">
        <v>196</v>
      </c>
      <c r="K104" s="7">
        <v>225.12</v>
      </c>
      <c r="L104" s="7">
        <v>433.92</v>
      </c>
      <c r="M104" s="7">
        <v>165.45</v>
      </c>
      <c r="N104" s="7">
        <v>477.82000000000005</v>
      </c>
      <c r="O104" s="7">
        <v>497.73</v>
      </c>
      <c r="P104" s="7">
        <v>3226.63</v>
      </c>
      <c r="Q104" s="12">
        <v>3226.63</v>
      </c>
    </row>
    <row r="105" spans="1:17">
      <c r="A105" s="5" t="s">
        <v>211</v>
      </c>
      <c r="B105" s="5" t="s">
        <v>212</v>
      </c>
      <c r="D105" s="7">
        <v>404.97</v>
      </c>
      <c r="E105" s="7">
        <v>371.57</v>
      </c>
      <c r="F105" s="7">
        <v>123.15</v>
      </c>
      <c r="G105" s="7">
        <v>287.92</v>
      </c>
      <c r="H105" s="7">
        <v>830.91000000000008</v>
      </c>
      <c r="I105" s="7">
        <v>449.79999999999995</v>
      </c>
      <c r="J105" s="7">
        <v>497</v>
      </c>
      <c r="K105" s="7">
        <v>1276.32</v>
      </c>
      <c r="L105" s="7">
        <v>10336.539999999999</v>
      </c>
      <c r="M105" s="7">
        <v>11869.39</v>
      </c>
      <c r="N105" s="7">
        <v>0</v>
      </c>
      <c r="O105" s="7">
        <v>920.91</v>
      </c>
      <c r="P105" s="7">
        <v>27368.48</v>
      </c>
      <c r="Q105" s="12">
        <v>10500</v>
      </c>
    </row>
    <row r="106" spans="1:17">
      <c r="A106" s="5" t="s">
        <v>213</v>
      </c>
      <c r="B106" s="5" t="s">
        <v>214</v>
      </c>
      <c r="D106" s="8">
        <v>2684.96</v>
      </c>
      <c r="E106" s="8">
        <v>2907.02</v>
      </c>
      <c r="F106" s="8">
        <v>2675.12</v>
      </c>
      <c r="G106" s="8">
        <v>2612.2200000000003</v>
      </c>
      <c r="H106" s="8">
        <v>2726.54</v>
      </c>
      <c r="I106" s="8">
        <v>2316.8500000000004</v>
      </c>
      <c r="J106" s="8">
        <v>2220.1600000000003</v>
      </c>
      <c r="K106" s="8">
        <v>2141.23</v>
      </c>
      <c r="L106" s="8">
        <v>2153.3000000000002</v>
      </c>
      <c r="M106" s="8">
        <v>2264.77</v>
      </c>
      <c r="N106" s="8">
        <v>2711.73</v>
      </c>
      <c r="O106" s="8">
        <v>2231.5100000000002</v>
      </c>
      <c r="P106" s="8">
        <v>29645.410000000003</v>
      </c>
      <c r="Q106" s="12">
        <v>29645.410000000003</v>
      </c>
    </row>
    <row r="107" spans="1:17">
      <c r="A107" s="208" t="s">
        <v>215</v>
      </c>
      <c r="B107" s="208"/>
      <c r="D107" s="10">
        <f t="shared" ref="D107:O107" si="0">SUM(D10:D106)</f>
        <v>1244257.5999999992</v>
      </c>
      <c r="E107" s="10">
        <f t="shared" si="0"/>
        <v>1248876.9099999999</v>
      </c>
      <c r="F107" s="10">
        <f t="shared" si="0"/>
        <v>1236368.3400000003</v>
      </c>
      <c r="G107" s="10">
        <f t="shared" si="0"/>
        <v>1255842.4399999995</v>
      </c>
      <c r="H107" s="10">
        <f t="shared" si="0"/>
        <v>1242028.3300000003</v>
      </c>
      <c r="I107" s="10">
        <f t="shared" si="0"/>
        <v>1308129.8600000008</v>
      </c>
      <c r="J107" s="10">
        <f t="shared" si="0"/>
        <v>1611705.0599999998</v>
      </c>
      <c r="K107" s="10">
        <f t="shared" si="0"/>
        <v>1598594.0800000003</v>
      </c>
      <c r="L107" s="10">
        <f t="shared" si="0"/>
        <v>1327981.9200000002</v>
      </c>
      <c r="M107" s="10">
        <f t="shared" si="0"/>
        <v>1313559.0099999998</v>
      </c>
      <c r="N107" s="10">
        <f t="shared" si="0"/>
        <v>1353435.49</v>
      </c>
      <c r="O107" s="10">
        <f t="shared" si="0"/>
        <v>959315.46999999962</v>
      </c>
      <c r="P107" s="10">
        <v>15700094.510000002</v>
      </c>
      <c r="Q107" s="12">
        <f>SUM(Q10:Q106)</f>
        <v>19000307.976885222</v>
      </c>
    </row>
    <row r="108" spans="1:17"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</row>
    <row r="109" spans="1:17">
      <c r="A109" t="s">
        <v>216</v>
      </c>
      <c r="D109" s="9" t="e">
        <f t="shared" ref="D109:O109" si="1">+D7-D107</f>
        <v>#REF!</v>
      </c>
      <c r="E109" s="9" t="e">
        <f t="shared" si="1"/>
        <v>#REF!</v>
      </c>
      <c r="F109" s="9" t="e">
        <f t="shared" si="1"/>
        <v>#REF!</v>
      </c>
      <c r="G109" s="9" t="e">
        <f t="shared" si="1"/>
        <v>#REF!</v>
      </c>
      <c r="H109" s="9" t="e">
        <f t="shared" si="1"/>
        <v>#REF!</v>
      </c>
      <c r="I109" s="9" t="e">
        <f t="shared" si="1"/>
        <v>#REF!</v>
      </c>
      <c r="J109" s="9" t="e">
        <f t="shared" si="1"/>
        <v>#REF!</v>
      </c>
      <c r="K109" s="9" t="e">
        <f t="shared" si="1"/>
        <v>#REF!</v>
      </c>
      <c r="L109" s="9" t="e">
        <f t="shared" si="1"/>
        <v>#REF!</v>
      </c>
      <c r="M109" s="9" t="e">
        <f t="shared" si="1"/>
        <v>#REF!</v>
      </c>
      <c r="N109" s="9" t="e">
        <f t="shared" si="1"/>
        <v>#REF!</v>
      </c>
      <c r="O109" s="9" t="e">
        <f t="shared" si="1"/>
        <v>#REF!</v>
      </c>
      <c r="P109" s="9">
        <v>16397575.34</v>
      </c>
      <c r="Q109" s="13">
        <f>SUM(Q7-Q107)</f>
        <v>29031528.023114778</v>
      </c>
    </row>
    <row r="110" spans="1:17"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</row>
    <row r="111" spans="1:17">
      <c r="A111" t="s">
        <v>217</v>
      </c>
      <c r="D111" s="9">
        <v>726971.37</v>
      </c>
      <c r="E111" s="9">
        <v>879228.82</v>
      </c>
      <c r="F111" s="9">
        <v>1246338.94</v>
      </c>
      <c r="G111" s="9">
        <v>1107967.57</v>
      </c>
      <c r="H111" s="9">
        <v>1236512.3500000001</v>
      </c>
      <c r="I111" s="9">
        <v>1340224.7</v>
      </c>
      <c r="J111" s="9">
        <v>1647894.47</v>
      </c>
      <c r="K111" s="9">
        <v>1346063.6</v>
      </c>
      <c r="L111" s="9">
        <v>1451511.77</v>
      </c>
      <c r="M111" s="9">
        <v>1508126.49</v>
      </c>
      <c r="N111" s="9">
        <v>911935.86</v>
      </c>
      <c r="O111" s="9">
        <v>762379.99</v>
      </c>
      <c r="P111" s="9">
        <v>14165155.93</v>
      </c>
    </row>
    <row r="112" spans="1:17"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</row>
    <row r="113" spans="1:16">
      <c r="A113" t="s">
        <v>218</v>
      </c>
      <c r="D113" s="3">
        <v>53</v>
      </c>
      <c r="E113" s="3">
        <v>54</v>
      </c>
      <c r="F113" s="3">
        <v>54</v>
      </c>
      <c r="G113" s="3">
        <v>53</v>
      </c>
      <c r="H113" s="3">
        <v>53</v>
      </c>
      <c r="I113" s="3">
        <v>53</v>
      </c>
      <c r="J113" s="3">
        <v>53</v>
      </c>
      <c r="K113" s="3">
        <v>53</v>
      </c>
      <c r="L113" s="3">
        <v>54</v>
      </c>
      <c r="M113" s="3">
        <v>53</v>
      </c>
      <c r="N113" s="3">
        <v>53</v>
      </c>
      <c r="O113" s="3">
        <v>51</v>
      </c>
      <c r="P113" s="3"/>
    </row>
    <row r="114" spans="1:16"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</row>
    <row r="115" spans="1:16"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</row>
    <row r="116" spans="1:16"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</row>
    <row r="134" spans="2:2">
      <c r="B134">
        <f>97-36</f>
        <v>61</v>
      </c>
    </row>
  </sheetData>
  <mergeCells count="2">
    <mergeCell ref="A7:B7"/>
    <mergeCell ref="A107:B107"/>
  </mergeCells>
  <pageMargins left="0.7" right="0.7" top="0.75" bottom="0.75" header="0.3" footer="0.3"/>
  <pageSetup scale="57" fitToHeight="4" orientation="landscape" r:id="rId1"/>
  <headerFooter>
    <oddFooter>&amp;L&amp;A&amp;R&amp;P of &amp;N</oddFooter>
  </headerFooter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C69397-37F9-4D01-9551-640944B3D276}">
  <sheetPr>
    <pageSetUpPr fitToPage="1"/>
  </sheetPr>
  <dimension ref="A1:O78"/>
  <sheetViews>
    <sheetView topLeftCell="F19" zoomScaleNormal="100" workbookViewId="0">
      <selection activeCell="M33" sqref="M33"/>
    </sheetView>
  </sheetViews>
  <sheetFormatPr defaultColWidth="8.85546875" defaultRowHeight="14.45"/>
  <cols>
    <col min="1" max="1" width="44" style="80" bestFit="1" customWidth="1"/>
    <col min="2" max="2" width="19.28515625" style="165" bestFit="1" customWidth="1"/>
    <col min="3" max="3" width="11.5703125" style="165" customWidth="1"/>
    <col min="4" max="5" width="11.5703125" style="165" bestFit="1" customWidth="1"/>
    <col min="6" max="6" width="19.85546875" style="80" bestFit="1" customWidth="1"/>
    <col min="7" max="7" width="56.140625" style="80" bestFit="1" customWidth="1"/>
    <col min="8" max="8" width="12.7109375" style="80" bestFit="1" customWidth="1"/>
    <col min="9" max="9" width="13.42578125" style="80" bestFit="1" customWidth="1"/>
    <col min="10" max="10" width="13" style="80" bestFit="1" customWidth="1"/>
    <col min="11" max="11" width="12.140625" style="80" bestFit="1" customWidth="1"/>
    <col min="12" max="12" width="22.28515625" style="80" bestFit="1" customWidth="1"/>
    <col min="13" max="13" width="14.140625" style="80" bestFit="1" customWidth="1"/>
    <col min="14" max="14" width="25.140625" style="164" bestFit="1" customWidth="1"/>
    <col min="15" max="15" width="18.28515625" style="80" customWidth="1"/>
    <col min="16" max="16384" width="8.85546875" style="80"/>
  </cols>
  <sheetData>
    <row r="1" spans="1:15">
      <c r="A1" s="199" t="s">
        <v>624</v>
      </c>
      <c r="B1" s="200" t="s">
        <v>625</v>
      </c>
      <c r="C1" s="200" t="s">
        <v>626</v>
      </c>
      <c r="D1" s="200" t="s">
        <v>627</v>
      </c>
      <c r="E1" s="200" t="s">
        <v>628</v>
      </c>
      <c r="F1" s="199" t="s">
        <v>629</v>
      </c>
      <c r="G1" s="199" t="s">
        <v>630</v>
      </c>
      <c r="H1" s="199" t="s">
        <v>631</v>
      </c>
      <c r="I1" s="199" t="s">
        <v>632</v>
      </c>
      <c r="J1" s="199" t="s">
        <v>633</v>
      </c>
      <c r="K1" s="199" t="s">
        <v>634</v>
      </c>
      <c r="L1" s="199" t="s">
        <v>635</v>
      </c>
      <c r="M1" s="198" t="s">
        <v>636</v>
      </c>
      <c r="N1" s="197" t="s">
        <v>637</v>
      </c>
      <c r="O1" s="80" t="s">
        <v>638</v>
      </c>
    </row>
    <row r="2" spans="1:15">
      <c r="A2" s="81" t="s">
        <v>639</v>
      </c>
      <c r="B2" s="194">
        <v>3251.55</v>
      </c>
      <c r="C2" s="194">
        <v>8558.48</v>
      </c>
      <c r="D2" s="194">
        <v>9562.73</v>
      </c>
      <c r="E2" s="194">
        <v>8730.2999999999993</v>
      </c>
      <c r="F2" s="193">
        <v>8585.1200000000008</v>
      </c>
      <c r="G2" s="193">
        <v>9901.91</v>
      </c>
      <c r="H2" s="196">
        <v>9845.41</v>
      </c>
      <c r="I2" s="193">
        <v>9200.33</v>
      </c>
      <c r="J2" s="193">
        <v>9373.3799999999992</v>
      </c>
      <c r="K2" s="193">
        <v>8600.7199999999993</v>
      </c>
      <c r="L2" s="193">
        <v>7335.49</v>
      </c>
      <c r="M2" s="192">
        <v>7590.48</v>
      </c>
      <c r="N2" s="183">
        <f t="shared" ref="N2:N21" si="0">SUM(C2:M2)</f>
        <v>97284.35</v>
      </c>
      <c r="O2" s="172">
        <f t="shared" ref="O2:O21" si="1">AVERAGE(B2:M2)</f>
        <v>8377.9916666666668</v>
      </c>
    </row>
    <row r="3" spans="1:15">
      <c r="A3" s="81" t="s">
        <v>640</v>
      </c>
      <c r="B3" s="194" t="s">
        <v>641</v>
      </c>
      <c r="C3" s="194">
        <v>673.12</v>
      </c>
      <c r="D3" s="194">
        <v>1354</v>
      </c>
      <c r="E3" s="194">
        <v>1061.92</v>
      </c>
      <c r="F3" s="193">
        <v>753.11</v>
      </c>
      <c r="G3" s="193">
        <v>714.97</v>
      </c>
      <c r="H3" s="195">
        <v>1703.85</v>
      </c>
      <c r="I3" s="193">
        <v>361.93</v>
      </c>
      <c r="J3" s="193">
        <v>436.8</v>
      </c>
      <c r="K3" s="193">
        <v>213.92</v>
      </c>
      <c r="L3" s="193">
        <v>126.95</v>
      </c>
      <c r="M3" s="192">
        <v>344.96</v>
      </c>
      <c r="N3" s="183">
        <f t="shared" si="0"/>
        <v>7745.53</v>
      </c>
      <c r="O3" s="172">
        <f t="shared" si="1"/>
        <v>704.1390909090909</v>
      </c>
    </row>
    <row r="4" spans="1:15">
      <c r="A4" s="81" t="s">
        <v>642</v>
      </c>
      <c r="B4" s="194">
        <v>2143.0500000000002</v>
      </c>
      <c r="C4" s="194">
        <v>4016.02</v>
      </c>
      <c r="D4" s="194">
        <v>2501.46</v>
      </c>
      <c r="E4" s="194">
        <v>1624.68</v>
      </c>
      <c r="F4" s="193">
        <v>2561.81</v>
      </c>
      <c r="G4" s="193">
        <v>1338.41</v>
      </c>
      <c r="H4" s="195">
        <v>2323.4</v>
      </c>
      <c r="I4" s="193">
        <v>3265.89</v>
      </c>
      <c r="J4" s="193">
        <v>2345.91</v>
      </c>
      <c r="K4" s="193">
        <v>3025.07</v>
      </c>
      <c r="L4" s="193">
        <v>2302.33</v>
      </c>
      <c r="M4" s="192">
        <v>2805.44</v>
      </c>
      <c r="N4" s="183">
        <f t="shared" si="0"/>
        <v>28110.419999999995</v>
      </c>
      <c r="O4" s="172">
        <f t="shared" si="1"/>
        <v>2521.1224999999999</v>
      </c>
    </row>
    <row r="5" spans="1:15">
      <c r="A5" s="81" t="s">
        <v>643</v>
      </c>
      <c r="B5" s="194">
        <v>900</v>
      </c>
      <c r="C5" s="194">
        <v>4460</v>
      </c>
      <c r="D5" s="194">
        <v>3530</v>
      </c>
      <c r="E5" s="194">
        <v>2670</v>
      </c>
      <c r="F5" s="193">
        <v>3560</v>
      </c>
      <c r="G5" s="193">
        <v>4570</v>
      </c>
      <c r="H5" s="195">
        <v>6230</v>
      </c>
      <c r="I5" s="193">
        <v>5880</v>
      </c>
      <c r="J5" s="193">
        <v>9390</v>
      </c>
      <c r="K5" s="193">
        <v>5980</v>
      </c>
      <c r="L5" s="193">
        <v>8010</v>
      </c>
      <c r="M5" s="192">
        <v>8710</v>
      </c>
      <c r="N5" s="183">
        <f t="shared" si="0"/>
        <v>62990</v>
      </c>
      <c r="O5" s="172">
        <f t="shared" si="1"/>
        <v>5324.166666666667</v>
      </c>
    </row>
    <row r="6" spans="1:15">
      <c r="A6" s="81" t="s">
        <v>644</v>
      </c>
      <c r="B6" s="194" t="s">
        <v>641</v>
      </c>
      <c r="C6" s="194">
        <v>12322.33</v>
      </c>
      <c r="D6" s="194">
        <v>24354</v>
      </c>
      <c r="E6" s="194">
        <v>33033.69</v>
      </c>
      <c r="F6" s="193">
        <v>35472.550000000003</v>
      </c>
      <c r="G6" s="193">
        <v>40182.5</v>
      </c>
      <c r="H6" s="195">
        <v>36146.43</v>
      </c>
      <c r="I6" s="193">
        <v>25409.37</v>
      </c>
      <c r="J6" s="193">
        <v>24261.83</v>
      </c>
      <c r="K6" s="193">
        <v>24937.71</v>
      </c>
      <c r="L6" s="193">
        <v>26688.68</v>
      </c>
      <c r="M6" s="192">
        <v>20766.43</v>
      </c>
      <c r="N6" s="183">
        <f t="shared" si="0"/>
        <v>303575.52</v>
      </c>
      <c r="O6" s="172">
        <f t="shared" si="1"/>
        <v>27597.774545454547</v>
      </c>
    </row>
    <row r="7" spans="1:15">
      <c r="A7" s="81" t="s">
        <v>645</v>
      </c>
      <c r="B7" s="194">
        <v>624.17999999999995</v>
      </c>
      <c r="C7" s="194">
        <v>5017.63</v>
      </c>
      <c r="D7" s="194">
        <v>3620.28</v>
      </c>
      <c r="E7" s="193">
        <v>2807.3</v>
      </c>
      <c r="F7" s="193">
        <v>3251.2</v>
      </c>
      <c r="G7" s="193">
        <v>5002.53</v>
      </c>
      <c r="H7" s="195">
        <v>4651.05</v>
      </c>
      <c r="I7" s="193">
        <v>4837.1899999999996</v>
      </c>
      <c r="J7" s="193">
        <v>4714.12</v>
      </c>
      <c r="K7" s="193">
        <v>6214.9</v>
      </c>
      <c r="L7" s="193">
        <v>4323.8100000000004</v>
      </c>
      <c r="M7" s="192">
        <v>6528.52</v>
      </c>
      <c r="N7" s="183">
        <f t="shared" si="0"/>
        <v>50968.53</v>
      </c>
      <c r="O7" s="172">
        <f t="shared" si="1"/>
        <v>4299.392499999999</v>
      </c>
    </row>
    <row r="8" spans="1:15">
      <c r="A8" s="81" t="s">
        <v>646</v>
      </c>
      <c r="B8" s="194" t="s">
        <v>641</v>
      </c>
      <c r="C8" s="194">
        <v>645</v>
      </c>
      <c r="D8" s="194">
        <v>780</v>
      </c>
      <c r="E8" s="194">
        <v>550</v>
      </c>
      <c r="F8" s="193">
        <v>600</v>
      </c>
      <c r="G8" s="193">
        <v>850</v>
      </c>
      <c r="H8" s="195">
        <v>550</v>
      </c>
      <c r="I8" s="193">
        <v>0</v>
      </c>
      <c r="J8" s="193">
        <v>0</v>
      </c>
      <c r="K8" s="193">
        <v>0</v>
      </c>
      <c r="L8" s="193">
        <v>130</v>
      </c>
      <c r="M8" s="192"/>
      <c r="N8" s="183">
        <f t="shared" si="0"/>
        <v>4105</v>
      </c>
      <c r="O8" s="172">
        <f t="shared" si="1"/>
        <v>410.5</v>
      </c>
    </row>
    <row r="9" spans="1:15">
      <c r="A9" s="81" t="s">
        <v>647</v>
      </c>
      <c r="B9" s="194">
        <v>1873.44</v>
      </c>
      <c r="C9" s="194">
        <v>2694.28</v>
      </c>
      <c r="D9" s="194">
        <v>2844.62</v>
      </c>
      <c r="E9" s="194" t="s">
        <v>641</v>
      </c>
      <c r="F9" s="81" t="s">
        <v>641</v>
      </c>
      <c r="G9" s="193">
        <v>812.89</v>
      </c>
      <c r="H9" s="195">
        <v>490.82</v>
      </c>
      <c r="I9" s="193">
        <v>401.92</v>
      </c>
      <c r="J9" s="193">
        <v>0</v>
      </c>
      <c r="K9" s="193">
        <v>0</v>
      </c>
      <c r="L9" s="193">
        <v>0</v>
      </c>
      <c r="M9" s="192"/>
      <c r="N9" s="183">
        <f t="shared" si="0"/>
        <v>7244.53</v>
      </c>
      <c r="O9" s="172">
        <f t="shared" si="1"/>
        <v>1013.1077777777778</v>
      </c>
    </row>
    <row r="10" spans="1:15">
      <c r="A10" s="81" t="s">
        <v>648</v>
      </c>
      <c r="B10" s="194">
        <v>526.54999999999995</v>
      </c>
      <c r="C10" s="194">
        <v>1759.85</v>
      </c>
      <c r="D10" s="194">
        <v>3852.03</v>
      </c>
      <c r="E10" s="193">
        <v>6979.51</v>
      </c>
      <c r="F10" s="193">
        <v>8196.08</v>
      </c>
      <c r="G10" s="193">
        <v>8602.8700000000008</v>
      </c>
      <c r="H10" s="195">
        <v>9408.42</v>
      </c>
      <c r="I10" s="193">
        <v>7206.84</v>
      </c>
      <c r="J10" s="193">
        <v>5968.08</v>
      </c>
      <c r="K10" s="193">
        <v>3511.08</v>
      </c>
      <c r="L10" s="193">
        <v>4105.08</v>
      </c>
      <c r="M10" s="192">
        <v>1311.12</v>
      </c>
      <c r="N10" s="183">
        <f t="shared" si="0"/>
        <v>60900.960000000014</v>
      </c>
      <c r="O10" s="172">
        <f t="shared" si="1"/>
        <v>5118.9591666666665</v>
      </c>
    </row>
    <row r="11" spans="1:15">
      <c r="A11" s="81" t="s">
        <v>649</v>
      </c>
      <c r="B11" s="194" t="s">
        <v>641</v>
      </c>
      <c r="C11" s="194">
        <v>2347.52</v>
      </c>
      <c r="D11" s="194">
        <v>4417.5600000000004</v>
      </c>
      <c r="E11" s="194">
        <v>4663.5600000000004</v>
      </c>
      <c r="F11" s="193">
        <v>8960.7800000000007</v>
      </c>
      <c r="G11" s="193">
        <v>9248.26</v>
      </c>
      <c r="H11" s="195">
        <v>1787.54</v>
      </c>
      <c r="I11" s="193">
        <v>4966.6400000000003</v>
      </c>
      <c r="J11" s="193">
        <v>5568.58</v>
      </c>
      <c r="K11" s="193">
        <v>7015.2</v>
      </c>
      <c r="L11" s="193">
        <v>4062.6</v>
      </c>
      <c r="M11" s="192">
        <v>3200.12</v>
      </c>
      <c r="N11" s="183">
        <f t="shared" si="0"/>
        <v>56238.36</v>
      </c>
      <c r="O11" s="172">
        <f t="shared" si="1"/>
        <v>5112.5781818181822</v>
      </c>
    </row>
    <row r="12" spans="1:15">
      <c r="A12" s="81" t="s">
        <v>650</v>
      </c>
      <c r="B12" s="194" t="s">
        <v>641</v>
      </c>
      <c r="C12" s="194">
        <v>2632.65</v>
      </c>
      <c r="D12" s="194">
        <v>6458.94</v>
      </c>
      <c r="E12" s="194">
        <v>6511.05</v>
      </c>
      <c r="F12" s="193">
        <v>8368.5300000000007</v>
      </c>
      <c r="G12" s="193">
        <v>5855.76</v>
      </c>
      <c r="H12" s="195">
        <v>9670.7800000000007</v>
      </c>
      <c r="I12" s="193">
        <v>7879.93</v>
      </c>
      <c r="J12" s="193">
        <v>8292.2099999999991</v>
      </c>
      <c r="K12" s="193">
        <v>5750.85</v>
      </c>
      <c r="L12" s="193">
        <v>7598.39</v>
      </c>
      <c r="M12" s="192">
        <v>4979.88</v>
      </c>
      <c r="N12" s="183">
        <f t="shared" si="0"/>
        <v>73998.97</v>
      </c>
      <c r="O12" s="172">
        <f t="shared" si="1"/>
        <v>6727.1790909090914</v>
      </c>
    </row>
    <row r="13" spans="1:15">
      <c r="A13" s="81" t="s">
        <v>651</v>
      </c>
      <c r="B13" s="194" t="s">
        <v>641</v>
      </c>
      <c r="C13" s="194">
        <v>755</v>
      </c>
      <c r="D13" s="194">
        <v>1816</v>
      </c>
      <c r="E13" s="194">
        <v>944</v>
      </c>
      <c r="F13" s="193">
        <v>1202</v>
      </c>
      <c r="G13" s="193">
        <v>1633</v>
      </c>
      <c r="H13" s="195">
        <v>3454</v>
      </c>
      <c r="I13" s="193">
        <v>1722</v>
      </c>
      <c r="J13" s="193">
        <v>1851</v>
      </c>
      <c r="K13" s="193">
        <v>1527</v>
      </c>
      <c r="L13" s="193">
        <v>1508</v>
      </c>
      <c r="M13" s="192">
        <v>1764</v>
      </c>
      <c r="N13" s="183">
        <f t="shared" si="0"/>
        <v>18176</v>
      </c>
      <c r="O13" s="172">
        <f t="shared" si="1"/>
        <v>1652.3636363636363</v>
      </c>
    </row>
    <row r="14" spans="1:15">
      <c r="A14" s="81" t="s">
        <v>652</v>
      </c>
      <c r="B14" s="194" t="s">
        <v>641</v>
      </c>
      <c r="C14" s="194">
        <v>5735</v>
      </c>
      <c r="D14" s="194">
        <v>5705</v>
      </c>
      <c r="E14" s="194">
        <v>2630</v>
      </c>
      <c r="F14" s="193">
        <v>3795</v>
      </c>
      <c r="G14" s="193">
        <v>2905</v>
      </c>
      <c r="H14" s="195">
        <v>3850</v>
      </c>
      <c r="I14" s="193">
        <v>3205</v>
      </c>
      <c r="J14" s="193">
        <v>2305</v>
      </c>
      <c r="K14" s="193">
        <v>3150</v>
      </c>
      <c r="L14" s="193">
        <v>930</v>
      </c>
      <c r="M14" s="192"/>
      <c r="N14" s="183">
        <f t="shared" si="0"/>
        <v>34210</v>
      </c>
      <c r="O14" s="172">
        <f t="shared" si="1"/>
        <v>3421</v>
      </c>
    </row>
    <row r="15" spans="1:15">
      <c r="A15" s="81" t="s">
        <v>653</v>
      </c>
      <c r="B15" s="194">
        <v>4155</v>
      </c>
      <c r="C15" s="194">
        <v>20080</v>
      </c>
      <c r="D15" s="194">
        <v>21620</v>
      </c>
      <c r="E15" s="193">
        <v>16610</v>
      </c>
      <c r="F15" s="193">
        <v>22575</v>
      </c>
      <c r="G15" s="193">
        <v>23475</v>
      </c>
      <c r="H15" s="195">
        <v>28070</v>
      </c>
      <c r="I15" s="193">
        <v>21055</v>
      </c>
      <c r="J15" s="193">
        <v>26905</v>
      </c>
      <c r="K15" s="193">
        <v>26285</v>
      </c>
      <c r="L15" s="193">
        <v>27475</v>
      </c>
      <c r="M15" s="192">
        <v>35092.5</v>
      </c>
      <c r="N15" s="183">
        <f t="shared" si="0"/>
        <v>269242.5</v>
      </c>
      <c r="O15" s="172">
        <f t="shared" si="1"/>
        <v>22783.125</v>
      </c>
    </row>
    <row r="16" spans="1:15">
      <c r="A16" s="81" t="s">
        <v>654</v>
      </c>
      <c r="B16" s="194" t="s">
        <v>641</v>
      </c>
      <c r="C16" s="194" t="s">
        <v>641</v>
      </c>
      <c r="D16" s="194" t="s">
        <v>641</v>
      </c>
      <c r="E16" s="193" t="s">
        <v>641</v>
      </c>
      <c r="F16" s="193" t="s">
        <v>641</v>
      </c>
      <c r="G16" s="193" t="s">
        <v>641</v>
      </c>
      <c r="H16" s="195">
        <v>1995</v>
      </c>
      <c r="I16" s="193">
        <v>384</v>
      </c>
      <c r="J16" s="193">
        <v>1379</v>
      </c>
      <c r="K16" s="193">
        <v>1262</v>
      </c>
      <c r="L16" s="193">
        <v>1540</v>
      </c>
      <c r="M16" s="192">
        <v>1204</v>
      </c>
      <c r="N16" s="183">
        <f t="shared" si="0"/>
        <v>7764</v>
      </c>
      <c r="O16" s="172">
        <f t="shared" si="1"/>
        <v>1294</v>
      </c>
    </row>
    <row r="17" spans="1:15">
      <c r="A17" s="81" t="s">
        <v>655</v>
      </c>
      <c r="B17" s="194">
        <v>490</v>
      </c>
      <c r="C17" s="194" t="s">
        <v>641</v>
      </c>
      <c r="D17" s="194">
        <v>2103.5</v>
      </c>
      <c r="E17" s="194">
        <v>2032</v>
      </c>
      <c r="F17" s="193">
        <v>1635</v>
      </c>
      <c r="G17" s="193">
        <v>5083.5</v>
      </c>
      <c r="H17" s="195">
        <v>9576</v>
      </c>
      <c r="I17" s="193">
        <v>17087.5</v>
      </c>
      <c r="J17" s="193">
        <v>19351</v>
      </c>
      <c r="K17" s="193">
        <v>19585.5</v>
      </c>
      <c r="L17" s="193">
        <v>18055</v>
      </c>
      <c r="M17" s="192">
        <v>13388.5</v>
      </c>
      <c r="N17" s="183">
        <f t="shared" si="0"/>
        <v>107897.5</v>
      </c>
      <c r="O17" s="172">
        <f t="shared" si="1"/>
        <v>9853.4090909090901</v>
      </c>
    </row>
    <row r="18" spans="1:15">
      <c r="A18" s="81" t="s">
        <v>656</v>
      </c>
      <c r="B18" s="194">
        <v>0</v>
      </c>
      <c r="C18" s="194">
        <v>0</v>
      </c>
      <c r="D18" s="194">
        <v>0</v>
      </c>
      <c r="E18" s="194">
        <v>0</v>
      </c>
      <c r="F18" s="193">
        <v>0</v>
      </c>
      <c r="G18" s="193">
        <v>0</v>
      </c>
      <c r="H18" s="193">
        <v>0</v>
      </c>
      <c r="I18" s="193">
        <v>0</v>
      </c>
      <c r="J18" s="193">
        <v>692.5</v>
      </c>
      <c r="K18" s="193">
        <v>1839</v>
      </c>
      <c r="L18" s="193">
        <v>0</v>
      </c>
      <c r="M18" s="192"/>
      <c r="N18" s="183">
        <f t="shared" si="0"/>
        <v>2531.5</v>
      </c>
      <c r="O18" s="172">
        <f t="shared" si="1"/>
        <v>230.13636363636363</v>
      </c>
    </row>
    <row r="19" spans="1:15">
      <c r="A19" s="191" t="s">
        <v>657</v>
      </c>
      <c r="B19" s="190">
        <f t="shared" ref="B19:M19" si="2">SUM(B2:B18)</f>
        <v>13963.77</v>
      </c>
      <c r="C19" s="190">
        <f t="shared" si="2"/>
        <v>71696.88</v>
      </c>
      <c r="D19" s="190">
        <f t="shared" si="2"/>
        <v>94520.12</v>
      </c>
      <c r="E19" s="190">
        <f t="shared" si="2"/>
        <v>90848.010000000009</v>
      </c>
      <c r="F19" s="188">
        <f t="shared" si="2"/>
        <v>109516.18000000001</v>
      </c>
      <c r="G19" s="188">
        <f t="shared" si="2"/>
        <v>120176.59999999999</v>
      </c>
      <c r="H19" s="189">
        <f t="shared" si="2"/>
        <v>129752.7</v>
      </c>
      <c r="I19" s="188">
        <f t="shared" si="2"/>
        <v>112863.54000000001</v>
      </c>
      <c r="J19" s="188">
        <f t="shared" si="2"/>
        <v>122834.41</v>
      </c>
      <c r="K19" s="188">
        <f t="shared" si="2"/>
        <v>118897.95</v>
      </c>
      <c r="L19" s="188">
        <f t="shared" si="2"/>
        <v>114191.32999999999</v>
      </c>
      <c r="M19" s="188">
        <f t="shared" si="2"/>
        <v>107685.95000000001</v>
      </c>
      <c r="N19" s="183">
        <f t="shared" si="0"/>
        <v>1192983.67</v>
      </c>
      <c r="O19" s="172">
        <f t="shared" si="1"/>
        <v>100578.95333333332</v>
      </c>
    </row>
    <row r="20" spans="1:15">
      <c r="A20" s="187" t="s">
        <v>658</v>
      </c>
      <c r="B20" s="185">
        <v>19511.2</v>
      </c>
      <c r="C20" s="185">
        <v>80904.2</v>
      </c>
      <c r="D20" s="185">
        <v>92846.49</v>
      </c>
      <c r="E20" s="185">
        <v>87632.2</v>
      </c>
      <c r="F20" s="185">
        <v>92846.399999999994</v>
      </c>
      <c r="G20" s="185">
        <v>97892.4</v>
      </c>
      <c r="H20" s="186">
        <v>115385.2</v>
      </c>
      <c r="I20" s="186">
        <v>102938.4</v>
      </c>
      <c r="J20" s="185">
        <v>102097.4</v>
      </c>
      <c r="K20" s="185">
        <v>105966</v>
      </c>
      <c r="L20" s="185">
        <v>92846.399999999994</v>
      </c>
      <c r="M20" s="184">
        <v>89818.8</v>
      </c>
      <c r="N20" s="183">
        <f t="shared" si="0"/>
        <v>1061173.8900000001</v>
      </c>
      <c r="O20" s="172">
        <f t="shared" si="1"/>
        <v>90057.090833333335</v>
      </c>
    </row>
    <row r="21" spans="1:15" ht="15" thickBot="1">
      <c r="A21" s="182" t="s">
        <v>659</v>
      </c>
      <c r="B21" s="180">
        <f t="shared" ref="B21:M21" si="3">SUM(B20-B19)</f>
        <v>5547.43</v>
      </c>
      <c r="C21" s="180">
        <f t="shared" si="3"/>
        <v>9207.3199999999924</v>
      </c>
      <c r="D21" s="180">
        <f t="shared" si="3"/>
        <v>-1673.6299999999901</v>
      </c>
      <c r="E21" s="180">
        <f t="shared" si="3"/>
        <v>-3215.8100000000122</v>
      </c>
      <c r="F21" s="181">
        <f t="shared" si="3"/>
        <v>-16669.780000000013</v>
      </c>
      <c r="G21" s="180">
        <f t="shared" si="3"/>
        <v>-22284.199999999997</v>
      </c>
      <c r="H21" s="180">
        <f t="shared" si="3"/>
        <v>-14367.5</v>
      </c>
      <c r="I21" s="180">
        <f t="shared" si="3"/>
        <v>-9925.140000000014</v>
      </c>
      <c r="J21" s="180">
        <f t="shared" si="3"/>
        <v>-20737.010000000009</v>
      </c>
      <c r="K21" s="180">
        <f t="shared" si="3"/>
        <v>-12931.949999999997</v>
      </c>
      <c r="L21" s="180">
        <f t="shared" si="3"/>
        <v>-21344.929999999993</v>
      </c>
      <c r="M21" s="180">
        <f t="shared" si="3"/>
        <v>-17867.150000000009</v>
      </c>
      <c r="N21" s="179">
        <f t="shared" si="0"/>
        <v>-131809.78000000003</v>
      </c>
      <c r="O21" s="172">
        <f t="shared" si="1"/>
        <v>-10521.862500000003</v>
      </c>
    </row>
    <row r="22" spans="1:15">
      <c r="A22" s="174" t="s">
        <v>658</v>
      </c>
      <c r="B22" s="178">
        <v>19511.2</v>
      </c>
      <c r="C22" s="178">
        <v>80904.2</v>
      </c>
      <c r="D22" s="178">
        <v>92846.489999999059</v>
      </c>
      <c r="E22" s="178">
        <v>87632.199999999153</v>
      </c>
      <c r="F22" s="178">
        <v>92846.399999999063</v>
      </c>
      <c r="G22" s="178">
        <v>97892.399999998976</v>
      </c>
      <c r="H22" s="178">
        <v>115385.19999999867</v>
      </c>
      <c r="I22" s="173">
        <v>102938.39999999889</v>
      </c>
      <c r="J22" s="173">
        <v>102097.3999999989</v>
      </c>
      <c r="K22" s="173">
        <v>105965.99999999884</v>
      </c>
      <c r="L22" s="173">
        <v>92846.399999999063</v>
      </c>
      <c r="M22" s="173">
        <v>89818.799999999115</v>
      </c>
      <c r="N22" s="177"/>
    </row>
    <row r="23" spans="1:15">
      <c r="A23" s="174" t="s">
        <v>660</v>
      </c>
      <c r="B23" s="176">
        <v>116</v>
      </c>
      <c r="C23" s="176">
        <v>481</v>
      </c>
      <c r="D23" s="176">
        <v>552</v>
      </c>
      <c r="E23" s="176">
        <v>521</v>
      </c>
      <c r="F23" s="175">
        <v>552</v>
      </c>
      <c r="G23" s="175">
        <v>582</v>
      </c>
      <c r="H23" s="175">
        <v>686</v>
      </c>
      <c r="I23" s="175">
        <v>612</v>
      </c>
      <c r="J23" s="175">
        <v>607</v>
      </c>
      <c r="K23" s="175">
        <v>630</v>
      </c>
      <c r="L23" s="175">
        <v>552</v>
      </c>
      <c r="M23" s="175">
        <v>534</v>
      </c>
      <c r="N23" s="166"/>
    </row>
    <row r="24" spans="1:15" ht="28.9">
      <c r="L24" s="171" t="s">
        <v>661</v>
      </c>
      <c r="M24" s="173">
        <f>SUM(B22:M22)</f>
        <v>1080685.0899999896</v>
      </c>
      <c r="N24" s="166"/>
    </row>
    <row r="25" spans="1:15">
      <c r="L25" s="171" t="s">
        <v>662</v>
      </c>
      <c r="M25" s="175">
        <f>SUM(B23:M23)</f>
        <v>6425</v>
      </c>
      <c r="N25" s="166"/>
    </row>
    <row r="26" spans="1:15">
      <c r="L26" s="174" t="s">
        <v>663</v>
      </c>
      <c r="M26" s="173">
        <f>M24/M25</f>
        <v>168.20001400778048</v>
      </c>
      <c r="N26" s="166"/>
    </row>
    <row r="27" spans="1:15" ht="15" thickBot="1">
      <c r="K27" s="172"/>
      <c r="L27" s="171" t="s">
        <v>664</v>
      </c>
      <c r="M27" s="170">
        <f>SUM(B19:M19)</f>
        <v>1206947.44</v>
      </c>
      <c r="N27" s="166"/>
    </row>
    <row r="28" spans="1:15" ht="58.15" thickBot="1">
      <c r="F28" s="172"/>
      <c r="L28" s="171" t="s">
        <v>665</v>
      </c>
      <c r="M28" s="170">
        <f>M27/M25</f>
        <v>187.85174163424125</v>
      </c>
      <c r="N28" s="169">
        <f>M28-M26</f>
        <v>19.651727626460769</v>
      </c>
      <c r="O28" s="168" t="s">
        <v>666</v>
      </c>
    </row>
    <row r="29" spans="1:15">
      <c r="F29" s="167"/>
      <c r="N29" s="166"/>
    </row>
    <row r="30" spans="1:15">
      <c r="F30" s="167"/>
      <c r="M30" s="172">
        <f>N28*M25</f>
        <v>126262.35000001044</v>
      </c>
      <c r="N30" s="166"/>
    </row>
    <row r="31" spans="1:15">
      <c r="N31" s="166"/>
    </row>
    <row r="32" spans="1:15">
      <c r="N32" s="166"/>
    </row>
    <row r="33" spans="12:14">
      <c r="L33" s="206" t="s">
        <v>667</v>
      </c>
      <c r="M33" s="206">
        <v>195.36</v>
      </c>
      <c r="N33" s="166" t="s">
        <v>668</v>
      </c>
    </row>
    <row r="34" spans="12:14">
      <c r="N34" s="166"/>
    </row>
    <row r="35" spans="12:14">
      <c r="N35" s="166"/>
    </row>
    <row r="36" spans="12:14">
      <c r="N36" s="166"/>
    </row>
    <row r="37" spans="12:14">
      <c r="N37" s="166"/>
    </row>
    <row r="38" spans="12:14">
      <c r="N38" s="166"/>
    </row>
    <row r="39" spans="12:14">
      <c r="N39" s="166"/>
    </row>
    <row r="40" spans="12:14">
      <c r="N40" s="166"/>
    </row>
    <row r="41" spans="12:14">
      <c r="N41" s="166"/>
    </row>
    <row r="42" spans="12:14">
      <c r="N42" s="166"/>
    </row>
    <row r="43" spans="12:14">
      <c r="N43" s="166"/>
    </row>
    <row r="44" spans="12:14">
      <c r="N44" s="166"/>
    </row>
    <row r="45" spans="12:14">
      <c r="N45" s="166"/>
    </row>
    <row r="46" spans="12:14">
      <c r="N46" s="166"/>
    </row>
    <row r="47" spans="12:14">
      <c r="N47" s="166"/>
    </row>
    <row r="48" spans="12:14">
      <c r="N48" s="166"/>
    </row>
    <row r="49" spans="14:14">
      <c r="N49" s="166"/>
    </row>
    <row r="50" spans="14:14">
      <c r="N50" s="166"/>
    </row>
    <row r="51" spans="14:14">
      <c r="N51" s="166"/>
    </row>
    <row r="52" spans="14:14">
      <c r="N52" s="166"/>
    </row>
    <row r="53" spans="14:14">
      <c r="N53" s="166"/>
    </row>
    <row r="54" spans="14:14">
      <c r="N54" s="166"/>
    </row>
    <row r="55" spans="14:14">
      <c r="N55" s="166"/>
    </row>
    <row r="56" spans="14:14">
      <c r="N56" s="166"/>
    </row>
    <row r="57" spans="14:14">
      <c r="N57" s="166"/>
    </row>
    <row r="58" spans="14:14">
      <c r="N58" s="166"/>
    </row>
    <row r="59" spans="14:14">
      <c r="N59" s="166"/>
    </row>
    <row r="60" spans="14:14">
      <c r="N60" s="166"/>
    </row>
    <row r="61" spans="14:14">
      <c r="N61" s="166"/>
    </row>
    <row r="62" spans="14:14">
      <c r="N62" s="166"/>
    </row>
    <row r="63" spans="14:14">
      <c r="N63" s="166"/>
    </row>
    <row r="64" spans="14:14">
      <c r="N64" s="166"/>
    </row>
    <row r="65" spans="14:14">
      <c r="N65" s="166"/>
    </row>
    <row r="66" spans="14:14">
      <c r="N66" s="166"/>
    </row>
    <row r="67" spans="14:14">
      <c r="N67" s="166"/>
    </row>
    <row r="68" spans="14:14">
      <c r="N68" s="166"/>
    </row>
    <row r="69" spans="14:14">
      <c r="N69" s="166"/>
    </row>
    <row r="70" spans="14:14">
      <c r="N70" s="166"/>
    </row>
    <row r="71" spans="14:14">
      <c r="N71" s="166"/>
    </row>
    <row r="72" spans="14:14">
      <c r="N72" s="166"/>
    </row>
    <row r="73" spans="14:14">
      <c r="N73" s="166"/>
    </row>
    <row r="74" spans="14:14">
      <c r="N74" s="166"/>
    </row>
    <row r="75" spans="14:14">
      <c r="N75" s="166"/>
    </row>
    <row r="76" spans="14:14">
      <c r="N76" s="166"/>
    </row>
    <row r="77" spans="14:14">
      <c r="N77" s="166"/>
    </row>
    <row r="78" spans="14:14">
      <c r="N78" s="166"/>
    </row>
  </sheetData>
  <pageMargins left="0.7" right="0.7" top="0.75" bottom="0.75" header="0.3" footer="0.3"/>
  <pageSetup scale="5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AD30B7-7A06-4D27-8C2C-E9B7D5E119DA}">
  <dimension ref="A1"/>
  <sheetViews>
    <sheetView workbookViewId="0"/>
  </sheetViews>
  <sheetFormatPr defaultRowHeight="14.4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117CF5-FAD6-4E79-AE8D-FC03FE9493A1}">
  <sheetPr>
    <tabColor rgb="FFFFC000"/>
  </sheetPr>
  <dimension ref="A2:X253"/>
  <sheetViews>
    <sheetView workbookViewId="0">
      <pane ySplit="6" topLeftCell="A7" activePane="bottomLeft" state="frozen"/>
      <selection pane="bottomLeft" activeCell="E244" sqref="E244"/>
    </sheetView>
  </sheetViews>
  <sheetFormatPr defaultColWidth="8.85546875" defaultRowHeight="14.45"/>
  <cols>
    <col min="1" max="1" width="23.140625" style="17" customWidth="1"/>
    <col min="2" max="2" width="19.7109375" style="17" customWidth="1"/>
    <col min="3" max="3" width="19.42578125" style="17" customWidth="1"/>
    <col min="4" max="4" width="15.140625" style="17" customWidth="1"/>
    <col min="5" max="5" width="25.42578125" style="17" bestFit="1" customWidth="1"/>
    <col min="6" max="6" width="2.7109375" style="17" customWidth="1"/>
    <col min="7" max="7" width="2.140625" style="17" customWidth="1"/>
    <col min="8" max="8" width="37.28515625" style="17" bestFit="1" customWidth="1"/>
    <col min="9" max="9" width="24" style="17" customWidth="1"/>
    <col min="10" max="10" width="8.85546875" style="17"/>
    <col min="11" max="11" width="13.140625" style="17" bestFit="1" customWidth="1"/>
    <col min="12" max="12" width="11.85546875" style="17" bestFit="1" customWidth="1"/>
    <col min="13" max="13" width="25.5703125" style="17" bestFit="1" customWidth="1"/>
    <col min="14" max="16384" width="8.85546875" style="17"/>
  </cols>
  <sheetData>
    <row r="2" spans="1:12">
      <c r="A2" s="27" t="s">
        <v>219</v>
      </c>
      <c r="H2" s="27" t="s">
        <v>220</v>
      </c>
    </row>
    <row r="3" spans="1:12">
      <c r="H3" s="21"/>
    </row>
    <row r="4" spans="1:12">
      <c r="A4" s="21"/>
    </row>
    <row r="5" spans="1:12">
      <c r="I5" s="25" t="s">
        <v>221</v>
      </c>
      <c r="J5" s="25" t="s">
        <v>222</v>
      </c>
      <c r="K5" s="25" t="s">
        <v>223</v>
      </c>
      <c r="L5" s="25" t="s">
        <v>224</v>
      </c>
    </row>
    <row r="6" spans="1:12">
      <c r="B6" s="19" t="s">
        <v>221</v>
      </c>
      <c r="C6" s="19" t="s">
        <v>222</v>
      </c>
      <c r="D6" s="19" t="s">
        <v>223</v>
      </c>
      <c r="E6" s="19" t="s">
        <v>224</v>
      </c>
      <c r="H6" s="25" t="s">
        <v>225</v>
      </c>
      <c r="I6" s="20"/>
      <c r="J6" s="20"/>
      <c r="K6" s="20"/>
      <c r="L6" s="20"/>
    </row>
    <row r="7" spans="1:12" hidden="1">
      <c r="A7" s="25" t="s">
        <v>225</v>
      </c>
      <c r="B7" s="20"/>
      <c r="C7" s="20"/>
      <c r="D7" s="20"/>
      <c r="E7" s="20"/>
      <c r="H7" s="21" t="s">
        <v>27</v>
      </c>
      <c r="I7" s="22">
        <v>20580</v>
      </c>
      <c r="J7" s="22">
        <v>50000</v>
      </c>
      <c r="K7" s="22">
        <v>61335</v>
      </c>
      <c r="L7" s="22">
        <v>150000</v>
      </c>
    </row>
    <row r="8" spans="1:12" hidden="1">
      <c r="A8" s="21" t="s">
        <v>27</v>
      </c>
      <c r="B8" s="22">
        <v>26975</v>
      </c>
      <c r="C8" s="22">
        <v>50000</v>
      </c>
      <c r="D8" s="22">
        <v>40755</v>
      </c>
      <c r="E8" s="22">
        <v>100000</v>
      </c>
      <c r="H8" s="21" t="s">
        <v>29</v>
      </c>
    </row>
    <row r="9" spans="1:12" hidden="1">
      <c r="A9" s="21" t="s">
        <v>29</v>
      </c>
      <c r="H9" s="19" t="s">
        <v>226</v>
      </c>
      <c r="I9" s="18">
        <v>20580</v>
      </c>
      <c r="J9" s="18">
        <v>50000</v>
      </c>
      <c r="K9" s="18">
        <v>61335</v>
      </c>
      <c r="L9" s="18">
        <v>150000</v>
      </c>
    </row>
    <row r="10" spans="1:12" hidden="1">
      <c r="A10" s="19" t="s">
        <v>226</v>
      </c>
      <c r="B10" s="18">
        <v>26975</v>
      </c>
      <c r="C10" s="18">
        <v>50000</v>
      </c>
      <c r="D10" s="18">
        <v>40755</v>
      </c>
      <c r="E10" s="18">
        <v>100000</v>
      </c>
      <c r="H10" s="21" t="s">
        <v>33</v>
      </c>
    </row>
    <row r="11" spans="1:12" hidden="1">
      <c r="A11" s="21" t="s">
        <v>33</v>
      </c>
      <c r="H11" s="21" t="s">
        <v>227</v>
      </c>
    </row>
    <row r="12" spans="1:12" hidden="1">
      <c r="A12" s="21" t="s">
        <v>227</v>
      </c>
      <c r="H12" s="21" t="s">
        <v>35</v>
      </c>
      <c r="J12" s="22">
        <v>27000</v>
      </c>
      <c r="L12" s="22">
        <v>80500</v>
      </c>
    </row>
    <row r="13" spans="1:12" hidden="1">
      <c r="A13" s="21" t="s">
        <v>35</v>
      </c>
      <c r="C13" s="22">
        <v>27000</v>
      </c>
      <c r="E13" s="22">
        <v>53500</v>
      </c>
      <c r="H13" s="21" t="s">
        <v>228</v>
      </c>
      <c r="I13" s="22">
        <v>10277.75</v>
      </c>
      <c r="J13" s="22">
        <v>12333</v>
      </c>
      <c r="K13" s="22">
        <v>30833.75</v>
      </c>
      <c r="L13" s="22">
        <v>12333</v>
      </c>
    </row>
    <row r="14" spans="1:12" hidden="1">
      <c r="A14" s="21" t="s">
        <v>228</v>
      </c>
      <c r="B14" s="22">
        <v>10278</v>
      </c>
      <c r="D14" s="22">
        <v>20556</v>
      </c>
      <c r="H14" s="21" t="s">
        <v>229</v>
      </c>
      <c r="J14" s="22">
        <v>27000</v>
      </c>
      <c r="L14" s="22">
        <v>80500</v>
      </c>
    </row>
    <row r="15" spans="1:12" hidden="1">
      <c r="A15" s="21" t="s">
        <v>229</v>
      </c>
      <c r="C15" s="22">
        <v>27000</v>
      </c>
      <c r="E15" s="22">
        <v>53500</v>
      </c>
      <c r="H15" s="21" t="s">
        <v>39</v>
      </c>
    </row>
    <row r="16" spans="1:12" hidden="1">
      <c r="A16" s="21" t="s">
        <v>39</v>
      </c>
      <c r="H16" s="19" t="s">
        <v>230</v>
      </c>
      <c r="I16" s="20"/>
      <c r="J16" s="20"/>
      <c r="K16" s="20"/>
      <c r="L16" s="20"/>
    </row>
    <row r="17" spans="1:12" hidden="1">
      <c r="A17" s="19" t="s">
        <v>230</v>
      </c>
      <c r="B17" s="20"/>
      <c r="C17" s="20"/>
      <c r="D17" s="20"/>
      <c r="E17" s="20"/>
      <c r="H17" s="21" t="s">
        <v>41</v>
      </c>
      <c r="I17" s="22">
        <v>26356</v>
      </c>
      <c r="K17" s="22">
        <v>131780</v>
      </c>
    </row>
    <row r="18" spans="1:12" hidden="1">
      <c r="A18" s="21" t="s">
        <v>41</v>
      </c>
      <c r="B18" s="22">
        <v>65890</v>
      </c>
      <c r="D18" s="22">
        <v>105424</v>
      </c>
      <c r="H18" s="21" t="s">
        <v>231</v>
      </c>
      <c r="I18" s="22">
        <v>26356</v>
      </c>
      <c r="K18" s="22">
        <v>131780</v>
      </c>
    </row>
    <row r="19" spans="1:12" hidden="1">
      <c r="A19" s="21" t="s">
        <v>231</v>
      </c>
      <c r="B19" s="22">
        <v>65890</v>
      </c>
      <c r="D19" s="22">
        <v>105424</v>
      </c>
      <c r="H19" s="21" t="s">
        <v>232</v>
      </c>
      <c r="I19" s="22">
        <v>33867</v>
      </c>
      <c r="K19" s="22">
        <v>63971</v>
      </c>
    </row>
    <row r="20" spans="1:12" hidden="1">
      <c r="A20" s="21" t="s">
        <v>232</v>
      </c>
      <c r="B20" s="22">
        <v>30104</v>
      </c>
      <c r="D20" s="22">
        <v>30104</v>
      </c>
      <c r="H20" s="21" t="s">
        <v>233</v>
      </c>
      <c r="I20" s="22">
        <v>33867</v>
      </c>
      <c r="K20" s="22">
        <v>63971</v>
      </c>
    </row>
    <row r="21" spans="1:12" hidden="1">
      <c r="A21" s="21" t="s">
        <v>233</v>
      </c>
      <c r="B21" s="22">
        <v>30104</v>
      </c>
      <c r="D21" s="22">
        <v>30104</v>
      </c>
      <c r="H21" s="21" t="s">
        <v>234</v>
      </c>
    </row>
    <row r="22" spans="1:12" hidden="1">
      <c r="A22" s="21" t="s">
        <v>234</v>
      </c>
      <c r="H22" s="21" t="s">
        <v>235</v>
      </c>
      <c r="I22" s="22">
        <v>298</v>
      </c>
      <c r="J22" s="22">
        <v>298</v>
      </c>
      <c r="K22" s="22">
        <v>894</v>
      </c>
      <c r="L22" s="22">
        <v>894</v>
      </c>
    </row>
    <row r="23" spans="1:12" hidden="1">
      <c r="A23" s="21" t="s">
        <v>235</v>
      </c>
      <c r="B23" s="22">
        <v>298</v>
      </c>
      <c r="C23" s="22">
        <v>298</v>
      </c>
      <c r="D23" s="22">
        <v>596</v>
      </c>
      <c r="E23" s="22">
        <v>596</v>
      </c>
      <c r="H23" s="21" t="s">
        <v>236</v>
      </c>
      <c r="I23" s="22">
        <v>42171.26</v>
      </c>
      <c r="J23" s="22">
        <v>33284.559999999998</v>
      </c>
      <c r="K23" s="22">
        <v>92561.85</v>
      </c>
      <c r="L23" s="22">
        <v>112528.44</v>
      </c>
    </row>
    <row r="24" spans="1:12" hidden="1">
      <c r="A24" s="21" t="s">
        <v>236</v>
      </c>
      <c r="B24" s="22">
        <v>17563.27</v>
      </c>
      <c r="C24" s="22">
        <v>50220.88</v>
      </c>
      <c r="D24" s="22">
        <v>50390.59</v>
      </c>
      <c r="E24" s="22">
        <v>79243.88</v>
      </c>
      <c r="H24" s="21" t="s">
        <v>237</v>
      </c>
    </row>
    <row r="25" spans="1:12" hidden="1">
      <c r="A25" s="21" t="s">
        <v>237</v>
      </c>
      <c r="H25" s="21" t="s">
        <v>47</v>
      </c>
      <c r="I25" s="22">
        <v>210</v>
      </c>
      <c r="J25" s="22">
        <v>903</v>
      </c>
      <c r="K25" s="22">
        <v>4909.8999999999996</v>
      </c>
      <c r="L25" s="22">
        <v>5133.03</v>
      </c>
    </row>
    <row r="26" spans="1:12" hidden="1">
      <c r="A26" s="21" t="s">
        <v>47</v>
      </c>
      <c r="B26" s="22">
        <v>3843</v>
      </c>
      <c r="C26" s="22">
        <v>1406</v>
      </c>
      <c r="D26" s="22">
        <v>4699.8999999999996</v>
      </c>
      <c r="E26" s="22">
        <v>4230.03</v>
      </c>
      <c r="H26" s="19" t="s">
        <v>238</v>
      </c>
      <c r="I26" s="18">
        <v>42679.26</v>
      </c>
      <c r="J26" s="18">
        <v>34485.56</v>
      </c>
      <c r="K26" s="18">
        <v>98365.75</v>
      </c>
      <c r="L26" s="18">
        <v>118555.47</v>
      </c>
    </row>
    <row r="27" spans="1:12" hidden="1">
      <c r="A27" s="19" t="s">
        <v>238</v>
      </c>
      <c r="B27" s="18">
        <v>21704.27</v>
      </c>
      <c r="C27" s="18">
        <v>51924.88</v>
      </c>
      <c r="D27" s="18">
        <v>55686.49</v>
      </c>
      <c r="E27" s="18">
        <v>84069.91</v>
      </c>
      <c r="H27" s="21" t="s">
        <v>239</v>
      </c>
      <c r="K27" s="22">
        <v>4005.02</v>
      </c>
    </row>
    <row r="28" spans="1:12" hidden="1">
      <c r="A28" s="21" t="s">
        <v>239</v>
      </c>
      <c r="B28" s="22">
        <v>4005.02</v>
      </c>
      <c r="D28" s="22">
        <v>4005.02</v>
      </c>
      <c r="H28" s="19" t="s">
        <v>240</v>
      </c>
      <c r="I28" s="20"/>
      <c r="J28" s="20"/>
      <c r="K28" s="18">
        <v>4005.02</v>
      </c>
      <c r="L28" s="20"/>
    </row>
    <row r="29" spans="1:12" hidden="1">
      <c r="A29" s="19" t="s">
        <v>240</v>
      </c>
      <c r="B29" s="18">
        <v>4005.02</v>
      </c>
      <c r="C29" s="20"/>
      <c r="D29" s="18">
        <v>4005.02</v>
      </c>
      <c r="E29" s="20"/>
      <c r="H29" s="21" t="s">
        <v>49</v>
      </c>
      <c r="I29" s="22">
        <v>6561.06</v>
      </c>
      <c r="J29" s="22">
        <v>7000</v>
      </c>
      <c r="K29" s="22">
        <v>23666.06</v>
      </c>
      <c r="L29" s="22">
        <v>9358.75</v>
      </c>
    </row>
    <row r="30" spans="1:12" hidden="1">
      <c r="A30" s="21" t="s">
        <v>49</v>
      </c>
      <c r="B30" s="22">
        <v>3500</v>
      </c>
      <c r="C30" s="22">
        <v>2358.75</v>
      </c>
      <c r="D30" s="22">
        <v>17105</v>
      </c>
      <c r="E30" s="22">
        <v>2358.75</v>
      </c>
      <c r="H30" s="19" t="s">
        <v>241</v>
      </c>
      <c r="I30" s="18">
        <v>6561.06</v>
      </c>
      <c r="J30" s="18">
        <v>7000</v>
      </c>
      <c r="K30" s="18">
        <v>23666.06</v>
      </c>
      <c r="L30" s="18">
        <v>9358.75</v>
      </c>
    </row>
    <row r="31" spans="1:12" hidden="1">
      <c r="A31" s="19" t="s">
        <v>241</v>
      </c>
      <c r="B31" s="18">
        <v>3500</v>
      </c>
      <c r="C31" s="18">
        <v>2358.75</v>
      </c>
      <c r="D31" s="18">
        <v>17105</v>
      </c>
      <c r="E31" s="18">
        <v>2358.75</v>
      </c>
      <c r="H31" s="21" t="s">
        <v>51</v>
      </c>
      <c r="I31" s="22">
        <v>36609</v>
      </c>
      <c r="K31" s="22">
        <v>44006.25</v>
      </c>
      <c r="L31" s="22">
        <v>17396.5</v>
      </c>
    </row>
    <row r="32" spans="1:12" hidden="1">
      <c r="A32" s="21" t="s">
        <v>51</v>
      </c>
      <c r="C32" s="22">
        <v>13746.5</v>
      </c>
      <c r="D32" s="22">
        <v>7397.25</v>
      </c>
      <c r="E32" s="22">
        <v>17396.5</v>
      </c>
      <c r="H32" s="19" t="s">
        <v>242</v>
      </c>
      <c r="I32" s="18">
        <v>36609</v>
      </c>
      <c r="J32" s="20"/>
      <c r="K32" s="18">
        <v>44006.25</v>
      </c>
      <c r="L32" s="18">
        <v>17396.5</v>
      </c>
    </row>
    <row r="33" spans="1:12" hidden="1">
      <c r="A33" s="19" t="s">
        <v>242</v>
      </c>
      <c r="B33" s="20"/>
      <c r="C33" s="18">
        <v>13746.5</v>
      </c>
      <c r="D33" s="18">
        <v>7397.25</v>
      </c>
      <c r="E33" s="18">
        <v>17396.5</v>
      </c>
      <c r="H33" s="21" t="s">
        <v>80</v>
      </c>
      <c r="I33" s="22">
        <v>38.549999999999997</v>
      </c>
      <c r="J33" s="22">
        <v>38.549999999999997</v>
      </c>
      <c r="K33" s="22">
        <v>115.65</v>
      </c>
      <c r="L33" s="22">
        <v>115.65</v>
      </c>
    </row>
    <row r="34" spans="1:12" hidden="1">
      <c r="A34" s="21" t="s">
        <v>80</v>
      </c>
      <c r="B34" s="22">
        <v>38.549999999999997</v>
      </c>
      <c r="C34" s="22">
        <v>38.549999999999997</v>
      </c>
      <c r="D34" s="22">
        <v>77.099999999999994</v>
      </c>
      <c r="E34" s="22">
        <v>77.099999999999994</v>
      </c>
      <c r="H34" s="21" t="s">
        <v>82</v>
      </c>
      <c r="I34" s="22">
        <v>9128.44</v>
      </c>
      <c r="J34" s="22">
        <v>9128.44</v>
      </c>
      <c r="K34" s="22">
        <v>27385.32</v>
      </c>
      <c r="L34" s="22">
        <v>27385.32</v>
      </c>
    </row>
    <row r="35" spans="1:12" hidden="1">
      <c r="A35" s="21" t="s">
        <v>82</v>
      </c>
      <c r="B35" s="22">
        <v>9128.44</v>
      </c>
      <c r="C35" s="22">
        <v>9128.44</v>
      </c>
      <c r="D35" s="22">
        <v>18256.88</v>
      </c>
      <c r="E35" s="22">
        <v>18256.88</v>
      </c>
      <c r="H35" s="21" t="s">
        <v>243</v>
      </c>
      <c r="I35" s="22">
        <v>11.44</v>
      </c>
      <c r="J35" s="22">
        <v>11.44</v>
      </c>
      <c r="K35" s="22">
        <v>34.32</v>
      </c>
      <c r="L35" s="22">
        <v>34.32</v>
      </c>
    </row>
    <row r="36" spans="1:12" hidden="1">
      <c r="A36" s="21" t="s">
        <v>243</v>
      </c>
      <c r="B36" s="22">
        <v>11.44</v>
      </c>
      <c r="C36" s="22">
        <v>11.44</v>
      </c>
      <c r="D36" s="22">
        <v>22.88</v>
      </c>
      <c r="E36" s="22">
        <v>22.88</v>
      </c>
      <c r="H36" s="21" t="s">
        <v>244</v>
      </c>
      <c r="I36" s="22">
        <v>41.01</v>
      </c>
      <c r="J36" s="22">
        <v>41.01</v>
      </c>
      <c r="K36" s="22">
        <v>123.03</v>
      </c>
      <c r="L36" s="22">
        <v>123.03</v>
      </c>
    </row>
    <row r="37" spans="1:12" hidden="1">
      <c r="A37" s="21" t="s">
        <v>244</v>
      </c>
      <c r="B37" s="22">
        <v>41.01</v>
      </c>
      <c r="C37" s="22">
        <v>41.01</v>
      </c>
      <c r="D37" s="22">
        <v>82.02</v>
      </c>
      <c r="E37" s="22">
        <v>82.02</v>
      </c>
      <c r="H37" s="19" t="s">
        <v>245</v>
      </c>
      <c r="I37" s="18">
        <v>9219.44</v>
      </c>
      <c r="J37" s="18">
        <v>9219.44</v>
      </c>
      <c r="K37" s="18">
        <v>27658.32</v>
      </c>
      <c r="L37" s="18">
        <v>27658.32</v>
      </c>
    </row>
    <row r="38" spans="1:12" hidden="1">
      <c r="A38" s="19" t="s">
        <v>245</v>
      </c>
      <c r="B38" s="18">
        <v>9219.44</v>
      </c>
      <c r="C38" s="18">
        <v>9219.44</v>
      </c>
      <c r="D38" s="18">
        <v>18438.88</v>
      </c>
      <c r="E38" s="18">
        <v>18438.88</v>
      </c>
      <c r="H38" s="21" t="s">
        <v>98</v>
      </c>
      <c r="I38" s="22">
        <v>1000.5</v>
      </c>
      <c r="J38" s="22">
        <v>-81.5</v>
      </c>
      <c r="K38" s="22">
        <v>7163.5</v>
      </c>
      <c r="L38" s="22">
        <v>2349.7199999999998</v>
      </c>
    </row>
    <row r="39" spans="1:12" hidden="1">
      <c r="A39" s="21" t="s">
        <v>98</v>
      </c>
      <c r="B39" s="22">
        <v>6070.5</v>
      </c>
      <c r="C39" s="22">
        <v>2281.2199999999998</v>
      </c>
      <c r="D39" s="22">
        <v>6163</v>
      </c>
      <c r="E39" s="22">
        <v>2431.2199999999998</v>
      </c>
      <c r="H39" s="19" t="s">
        <v>246</v>
      </c>
      <c r="I39" s="18">
        <v>1000.5</v>
      </c>
      <c r="J39" s="18">
        <v>-81.5</v>
      </c>
      <c r="K39" s="18">
        <v>7163.5</v>
      </c>
      <c r="L39" s="18">
        <v>2349.7199999999998</v>
      </c>
    </row>
    <row r="40" spans="1:12" hidden="1">
      <c r="A40" s="19" t="s">
        <v>246</v>
      </c>
      <c r="B40" s="18">
        <v>6070.5</v>
      </c>
      <c r="C40" s="18">
        <v>2281.2199999999998</v>
      </c>
      <c r="D40" s="18">
        <v>6163</v>
      </c>
      <c r="E40" s="18">
        <v>2431.2199999999998</v>
      </c>
      <c r="H40" s="21" t="s">
        <v>59</v>
      </c>
      <c r="J40" s="22">
        <v>750</v>
      </c>
      <c r="K40" s="22">
        <v>602.79999999999995</v>
      </c>
      <c r="L40" s="22">
        <v>4775</v>
      </c>
    </row>
    <row r="41" spans="1:12" hidden="1">
      <c r="A41" s="21" t="s">
        <v>59</v>
      </c>
      <c r="B41" s="22">
        <v>205</v>
      </c>
      <c r="C41" s="22">
        <v>4025</v>
      </c>
      <c r="D41" s="22">
        <v>602.79999999999995</v>
      </c>
      <c r="E41" s="22">
        <v>4025</v>
      </c>
      <c r="H41" s="21" t="s">
        <v>61</v>
      </c>
      <c r="I41" s="22">
        <v>1733.33</v>
      </c>
      <c r="J41" s="22">
        <v>1783.33</v>
      </c>
      <c r="K41" s="22">
        <v>5199.99</v>
      </c>
      <c r="L41" s="22">
        <v>5299.99</v>
      </c>
    </row>
    <row r="42" spans="1:12" hidden="1">
      <c r="A42" s="21" t="s">
        <v>61</v>
      </c>
      <c r="B42" s="22">
        <v>1733.33</v>
      </c>
      <c r="C42" s="22">
        <v>1783.33</v>
      </c>
      <c r="D42" s="22">
        <v>3466.66</v>
      </c>
      <c r="E42" s="22">
        <v>3516.66</v>
      </c>
      <c r="H42" s="21" t="s">
        <v>63</v>
      </c>
      <c r="I42" s="22">
        <v>11730</v>
      </c>
      <c r="J42" s="22">
        <v>11730</v>
      </c>
      <c r="K42" s="22">
        <v>34960</v>
      </c>
      <c r="L42" s="22">
        <v>34730</v>
      </c>
    </row>
    <row r="43" spans="1:12" hidden="1">
      <c r="A43" s="21" t="s">
        <v>63</v>
      </c>
      <c r="B43" s="22">
        <v>11730</v>
      </c>
      <c r="C43" s="22">
        <v>11500</v>
      </c>
      <c r="D43" s="22">
        <v>23230</v>
      </c>
      <c r="E43" s="22">
        <v>23000</v>
      </c>
      <c r="H43" s="21" t="s">
        <v>247</v>
      </c>
      <c r="K43" s="22">
        <v>1000</v>
      </c>
    </row>
    <row r="44" spans="1:12" hidden="1">
      <c r="A44" s="21" t="s">
        <v>247</v>
      </c>
      <c r="B44" s="22">
        <v>1000</v>
      </c>
      <c r="D44" s="22">
        <v>1000</v>
      </c>
      <c r="H44" s="19" t="s">
        <v>248</v>
      </c>
      <c r="I44" s="18">
        <v>13463.33</v>
      </c>
      <c r="J44" s="18">
        <v>14263.33</v>
      </c>
      <c r="K44" s="18">
        <v>41762.79</v>
      </c>
      <c r="L44" s="18">
        <v>44804.99</v>
      </c>
    </row>
    <row r="45" spans="1:12" hidden="1">
      <c r="A45" s="19" t="s">
        <v>248</v>
      </c>
      <c r="B45" s="18">
        <v>14668.33</v>
      </c>
      <c r="C45" s="18">
        <v>17308.330000000002</v>
      </c>
      <c r="D45" s="18">
        <v>28299.46</v>
      </c>
      <c r="E45" s="18">
        <v>30541.66</v>
      </c>
      <c r="H45" s="21" t="s">
        <v>100</v>
      </c>
    </row>
    <row r="46" spans="1:12" hidden="1">
      <c r="A46" s="21" t="s">
        <v>100</v>
      </c>
      <c r="H46" s="19" t="s">
        <v>249</v>
      </c>
      <c r="I46" s="20"/>
      <c r="J46" s="20"/>
      <c r="K46" s="20"/>
      <c r="L46" s="20"/>
    </row>
    <row r="47" spans="1:12" hidden="1">
      <c r="A47" s="19" t="s">
        <v>249</v>
      </c>
      <c r="B47" s="20"/>
      <c r="C47" s="20"/>
      <c r="D47" s="20"/>
      <c r="E47" s="20"/>
      <c r="H47" s="21" t="s">
        <v>250</v>
      </c>
      <c r="I47" s="22">
        <v>17260</v>
      </c>
      <c r="J47" s="22">
        <v>16500</v>
      </c>
      <c r="K47" s="22">
        <v>43970.27</v>
      </c>
      <c r="L47" s="22">
        <v>33000</v>
      </c>
    </row>
    <row r="48" spans="1:12" hidden="1">
      <c r="A48" s="21" t="s">
        <v>250</v>
      </c>
      <c r="B48" s="22">
        <v>7099.77</v>
      </c>
      <c r="D48" s="22">
        <v>26710.27</v>
      </c>
      <c r="E48" s="22">
        <v>16500</v>
      </c>
      <c r="H48" s="21" t="s">
        <v>69</v>
      </c>
      <c r="I48" s="22">
        <v>8395.35</v>
      </c>
      <c r="J48" s="22">
        <v>7210.41</v>
      </c>
      <c r="K48" s="22">
        <v>16896.849999999999</v>
      </c>
      <c r="L48" s="22">
        <v>15605.76</v>
      </c>
    </row>
    <row r="49" spans="1:24" hidden="1">
      <c r="A49" s="21" t="s">
        <v>69</v>
      </c>
      <c r="D49" s="22">
        <v>8501.5</v>
      </c>
      <c r="E49" s="22">
        <v>8395.35</v>
      </c>
      <c r="H49" s="21" t="s">
        <v>251</v>
      </c>
      <c r="L49" s="22">
        <v>4928.54</v>
      </c>
    </row>
    <row r="50" spans="1:24" hidden="1">
      <c r="A50" s="21" t="s">
        <v>251</v>
      </c>
      <c r="C50" s="22">
        <v>2464.27</v>
      </c>
      <c r="E50" s="22">
        <v>4928.54</v>
      </c>
      <c r="H50" s="19" t="s">
        <v>252</v>
      </c>
      <c r="I50" s="18">
        <v>25655.35</v>
      </c>
      <c r="J50" s="18">
        <v>23710.41</v>
      </c>
      <c r="K50" s="18">
        <v>60867.12</v>
      </c>
      <c r="L50" s="18">
        <v>53534.3</v>
      </c>
    </row>
    <row r="51" spans="1:24" hidden="1">
      <c r="A51" s="19" t="s">
        <v>252</v>
      </c>
      <c r="B51" s="18">
        <v>7099.77</v>
      </c>
      <c r="C51" s="18">
        <v>2464.27</v>
      </c>
      <c r="D51" s="18">
        <v>35211.769999999997</v>
      </c>
      <c r="E51" s="18">
        <v>29823.89</v>
      </c>
      <c r="H51" s="24" t="s">
        <v>253</v>
      </c>
      <c r="I51" s="23">
        <v>53829.86</v>
      </c>
      <c r="J51" s="22">
        <v>51243.06</v>
      </c>
      <c r="K51" s="22">
        <v>160658.85</v>
      </c>
      <c r="L51" s="22">
        <v>152080.51</v>
      </c>
    </row>
    <row r="52" spans="1:24" s="26" customFormat="1">
      <c r="A52" s="24" t="s">
        <v>253</v>
      </c>
      <c r="B52" s="23">
        <v>54325.77</v>
      </c>
      <c r="C52" s="22">
        <v>51321.31</v>
      </c>
      <c r="D52" s="22">
        <v>106828.99</v>
      </c>
      <c r="E52" s="22">
        <v>100837.45</v>
      </c>
      <c r="F52" s="17"/>
      <c r="G52" s="17"/>
      <c r="H52" s="29" t="s">
        <v>253</v>
      </c>
      <c r="I52" s="30">
        <v>53829.86</v>
      </c>
      <c r="J52" s="28">
        <v>51243.06</v>
      </c>
      <c r="K52" s="28">
        <v>160658.85</v>
      </c>
      <c r="L52" s="28">
        <v>152080.51</v>
      </c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</row>
    <row r="53" spans="1:24" s="26" customFormat="1">
      <c r="A53" s="24" t="s">
        <v>164</v>
      </c>
      <c r="B53" s="23">
        <v>20025.96</v>
      </c>
      <c r="C53" s="22">
        <v>20170.04</v>
      </c>
      <c r="D53" s="22">
        <v>40964.379999999997</v>
      </c>
      <c r="E53" s="22">
        <v>41863.699999999997</v>
      </c>
      <c r="F53" s="17"/>
      <c r="G53" s="17"/>
      <c r="H53" s="29" t="s">
        <v>164</v>
      </c>
      <c r="I53" s="30">
        <v>20627.52</v>
      </c>
      <c r="J53" s="28">
        <v>22377.77</v>
      </c>
      <c r="K53" s="28">
        <v>61591.9</v>
      </c>
      <c r="L53" s="28">
        <v>64241.47</v>
      </c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</row>
    <row r="54" spans="1:24" hidden="1">
      <c r="A54" s="19" t="s">
        <v>254</v>
      </c>
      <c r="B54" s="18">
        <v>74351.73</v>
      </c>
      <c r="C54" s="18">
        <v>71491.350000000006</v>
      </c>
      <c r="D54" s="18">
        <v>147793.37</v>
      </c>
      <c r="E54" s="18">
        <v>142701.15</v>
      </c>
      <c r="H54" s="21" t="s">
        <v>108</v>
      </c>
      <c r="I54" s="22">
        <v>13223.16</v>
      </c>
      <c r="K54" s="22">
        <v>3541.16</v>
      </c>
    </row>
    <row r="55" spans="1:24" hidden="1">
      <c r="A55" s="21" t="s">
        <v>108</v>
      </c>
      <c r="B55" s="22">
        <v>-9682</v>
      </c>
      <c r="D55" s="22">
        <v>-9682</v>
      </c>
      <c r="H55" s="21" t="s">
        <v>114</v>
      </c>
      <c r="I55" s="22">
        <v>32269</v>
      </c>
      <c r="J55" s="22">
        <v>16216.09</v>
      </c>
      <c r="K55" s="22">
        <v>48826</v>
      </c>
      <c r="L55" s="22">
        <v>49213.01</v>
      </c>
    </row>
    <row r="56" spans="1:24" hidden="1">
      <c r="A56" s="21" t="s">
        <v>114</v>
      </c>
      <c r="B56" s="22">
        <v>2250</v>
      </c>
      <c r="C56" s="22">
        <v>20247.759999999998</v>
      </c>
      <c r="D56" s="22">
        <v>16557</v>
      </c>
      <c r="E56" s="22">
        <v>32996.92</v>
      </c>
      <c r="H56" s="19" t="s">
        <v>255</v>
      </c>
      <c r="I56" s="18">
        <v>45492.160000000003</v>
      </c>
      <c r="J56" s="18">
        <v>16216.09</v>
      </c>
      <c r="K56" s="18">
        <v>52367.16</v>
      </c>
      <c r="L56" s="18">
        <v>49213.01</v>
      </c>
    </row>
    <row r="57" spans="1:24" hidden="1">
      <c r="A57" s="19" t="s">
        <v>255</v>
      </c>
      <c r="B57" s="18">
        <v>-7432</v>
      </c>
      <c r="C57" s="18">
        <v>20247.759999999998</v>
      </c>
      <c r="D57" s="18">
        <v>6875</v>
      </c>
      <c r="E57" s="18">
        <v>32996.92</v>
      </c>
      <c r="H57" s="21" t="s">
        <v>256</v>
      </c>
    </row>
    <row r="58" spans="1:24" hidden="1">
      <c r="A58" s="21" t="s">
        <v>256</v>
      </c>
      <c r="H58" s="21" t="s">
        <v>257</v>
      </c>
    </row>
    <row r="59" spans="1:24" hidden="1">
      <c r="A59" s="21" t="s">
        <v>257</v>
      </c>
      <c r="H59" s="21" t="s">
        <v>118</v>
      </c>
      <c r="J59" s="22">
        <v>20.25</v>
      </c>
      <c r="L59" s="22">
        <v>124.73</v>
      </c>
    </row>
    <row r="60" spans="1:24" hidden="1">
      <c r="A60" s="21" t="s">
        <v>118</v>
      </c>
      <c r="C60" s="22">
        <v>38.47</v>
      </c>
      <c r="E60" s="22">
        <v>104.48</v>
      </c>
      <c r="H60" s="21" t="s">
        <v>258</v>
      </c>
    </row>
    <row r="61" spans="1:24" hidden="1">
      <c r="A61" s="21" t="s">
        <v>258</v>
      </c>
      <c r="H61" s="19" t="s">
        <v>259</v>
      </c>
      <c r="I61" s="20"/>
      <c r="J61" s="18">
        <v>20.25</v>
      </c>
      <c r="K61" s="20"/>
      <c r="L61" s="18">
        <v>124.73</v>
      </c>
    </row>
    <row r="62" spans="1:24" hidden="1">
      <c r="A62" s="19" t="s">
        <v>259</v>
      </c>
      <c r="B62" s="20"/>
      <c r="C62" s="18">
        <v>38.47</v>
      </c>
      <c r="D62" s="20"/>
      <c r="E62" s="18">
        <v>104.48</v>
      </c>
      <c r="H62" s="21" t="s">
        <v>77</v>
      </c>
      <c r="J62" s="22">
        <v>15026.55</v>
      </c>
      <c r="K62" s="22">
        <v>56378</v>
      </c>
      <c r="L62" s="22">
        <v>71404.55</v>
      </c>
    </row>
    <row r="63" spans="1:24" hidden="1">
      <c r="A63" s="21" t="s">
        <v>77</v>
      </c>
      <c r="B63" s="22">
        <v>28189</v>
      </c>
      <c r="C63" s="22">
        <v>28189</v>
      </c>
      <c r="D63" s="22">
        <v>56378</v>
      </c>
      <c r="E63" s="22">
        <v>56378</v>
      </c>
      <c r="H63" s="21" t="s">
        <v>260</v>
      </c>
    </row>
    <row r="64" spans="1:24" hidden="1">
      <c r="A64" s="19" t="s">
        <v>261</v>
      </c>
      <c r="B64" s="18">
        <v>28189</v>
      </c>
      <c r="C64" s="18">
        <v>28189</v>
      </c>
      <c r="D64" s="18">
        <v>56378</v>
      </c>
      <c r="E64" s="18">
        <v>56378</v>
      </c>
      <c r="H64" s="19" t="s">
        <v>261</v>
      </c>
      <c r="I64" s="20"/>
      <c r="J64" s="18">
        <v>15026.55</v>
      </c>
      <c r="K64" s="18">
        <v>56378</v>
      </c>
      <c r="L64" s="18">
        <v>71404.55</v>
      </c>
    </row>
    <row r="65" spans="1:12" hidden="1">
      <c r="A65" s="21" t="s">
        <v>122</v>
      </c>
      <c r="B65" s="22">
        <v>26000</v>
      </c>
      <c r="C65" s="22">
        <v>32500</v>
      </c>
      <c r="D65" s="22">
        <v>84500</v>
      </c>
      <c r="E65" s="22">
        <v>58500</v>
      </c>
      <c r="H65" s="21" t="s">
        <v>122</v>
      </c>
      <c r="I65" s="22">
        <v>19500</v>
      </c>
      <c r="J65" s="22">
        <v>13000</v>
      </c>
      <c r="K65" s="22">
        <v>104000</v>
      </c>
      <c r="L65" s="22">
        <v>71500</v>
      </c>
    </row>
    <row r="66" spans="1:12" hidden="1">
      <c r="A66" s="19" t="s">
        <v>262</v>
      </c>
      <c r="B66" s="18">
        <v>26000</v>
      </c>
      <c r="C66" s="18">
        <v>32500</v>
      </c>
      <c r="D66" s="18">
        <v>84500</v>
      </c>
      <c r="E66" s="18">
        <v>58500</v>
      </c>
      <c r="H66" s="19" t="s">
        <v>262</v>
      </c>
      <c r="I66" s="18">
        <v>19500</v>
      </c>
      <c r="J66" s="18">
        <v>13000</v>
      </c>
      <c r="K66" s="18">
        <v>104000</v>
      </c>
      <c r="L66" s="18">
        <v>71500</v>
      </c>
    </row>
    <row r="67" spans="1:12" hidden="1">
      <c r="A67" s="21" t="s">
        <v>124</v>
      </c>
      <c r="B67" s="22">
        <v>6250</v>
      </c>
      <c r="C67" s="22">
        <v>6250</v>
      </c>
      <c r="D67" s="22">
        <v>12500</v>
      </c>
      <c r="E67" s="22">
        <v>12500</v>
      </c>
      <c r="H67" s="21" t="s">
        <v>124</v>
      </c>
      <c r="I67" s="22">
        <v>6250</v>
      </c>
      <c r="J67" s="22">
        <v>6250</v>
      </c>
      <c r="K67" s="22">
        <v>18750</v>
      </c>
      <c r="L67" s="22">
        <v>18750</v>
      </c>
    </row>
    <row r="68" spans="1:12" hidden="1">
      <c r="A68" s="19" t="s">
        <v>263</v>
      </c>
      <c r="B68" s="18">
        <v>6250</v>
      </c>
      <c r="C68" s="18">
        <v>6250</v>
      </c>
      <c r="D68" s="18">
        <v>12500</v>
      </c>
      <c r="E68" s="18">
        <v>12500</v>
      </c>
      <c r="H68" s="19" t="s">
        <v>263</v>
      </c>
      <c r="I68" s="18">
        <v>6250</v>
      </c>
      <c r="J68" s="18">
        <v>6250</v>
      </c>
      <c r="K68" s="18">
        <v>18750</v>
      </c>
      <c r="L68" s="18">
        <v>18750</v>
      </c>
    </row>
    <row r="69" spans="1:12" hidden="1">
      <c r="A69" s="21" t="s">
        <v>264</v>
      </c>
      <c r="H69" s="21" t="s">
        <v>264</v>
      </c>
    </row>
    <row r="70" spans="1:12" hidden="1">
      <c r="A70" s="21" t="s">
        <v>265</v>
      </c>
      <c r="D70" s="22">
        <v>3511.35</v>
      </c>
      <c r="H70" s="21" t="s">
        <v>265</v>
      </c>
      <c r="K70" s="22">
        <v>3511.35</v>
      </c>
    </row>
    <row r="71" spans="1:12" hidden="1">
      <c r="A71" s="21" t="s">
        <v>154</v>
      </c>
      <c r="C71" s="22">
        <v>69.84</v>
      </c>
      <c r="E71" s="22">
        <v>139.68</v>
      </c>
      <c r="H71" s="21" t="s">
        <v>154</v>
      </c>
      <c r="I71" s="22">
        <v>69.94</v>
      </c>
      <c r="J71" s="22">
        <v>69.84</v>
      </c>
      <c r="K71" s="22">
        <v>69.94</v>
      </c>
      <c r="L71" s="22">
        <v>209.52</v>
      </c>
    </row>
    <row r="72" spans="1:12" hidden="1">
      <c r="A72" s="21" t="s">
        <v>158</v>
      </c>
      <c r="H72" s="21" t="s">
        <v>158</v>
      </c>
    </row>
    <row r="73" spans="1:12" hidden="1">
      <c r="A73" s="19" t="s">
        <v>266</v>
      </c>
      <c r="B73" s="20"/>
      <c r="C73" s="18">
        <v>69.84</v>
      </c>
      <c r="D73" s="18">
        <v>3511.35</v>
      </c>
      <c r="E73" s="18">
        <v>139.68</v>
      </c>
      <c r="H73" s="19" t="s">
        <v>266</v>
      </c>
      <c r="I73" s="18">
        <v>69.94</v>
      </c>
      <c r="J73" s="18">
        <v>69.84</v>
      </c>
      <c r="K73" s="18">
        <v>3581.29</v>
      </c>
      <c r="L73" s="18">
        <v>209.52</v>
      </c>
    </row>
    <row r="74" spans="1:12" hidden="1">
      <c r="A74" s="21" t="s">
        <v>116</v>
      </c>
      <c r="B74" s="22">
        <v>135694</v>
      </c>
      <c r="C74" s="22">
        <v>138980</v>
      </c>
      <c r="D74" s="22">
        <v>271388</v>
      </c>
      <c r="E74" s="22">
        <v>275253</v>
      </c>
      <c r="H74" s="21" t="s">
        <v>116</v>
      </c>
      <c r="I74" s="22">
        <v>138462.24</v>
      </c>
      <c r="J74" s="22">
        <v>138980</v>
      </c>
      <c r="K74" s="22">
        <v>409850.24</v>
      </c>
      <c r="L74" s="22">
        <v>414233</v>
      </c>
    </row>
    <row r="75" spans="1:12" hidden="1">
      <c r="A75" s="19" t="s">
        <v>267</v>
      </c>
      <c r="B75" s="18">
        <v>135694</v>
      </c>
      <c r="C75" s="18">
        <v>138980</v>
      </c>
      <c r="D75" s="18">
        <v>271388</v>
      </c>
      <c r="E75" s="18">
        <v>275253</v>
      </c>
      <c r="H75" s="19" t="s">
        <v>267</v>
      </c>
      <c r="I75" s="18">
        <v>138462.24</v>
      </c>
      <c r="J75" s="18">
        <v>138980</v>
      </c>
      <c r="K75" s="18">
        <v>409850.24</v>
      </c>
      <c r="L75" s="18">
        <v>414233</v>
      </c>
    </row>
    <row r="76" spans="1:12" hidden="1">
      <c r="A76" s="21" t="s">
        <v>23</v>
      </c>
      <c r="B76" s="22">
        <v>3093</v>
      </c>
      <c r="C76" s="22">
        <v>6525</v>
      </c>
      <c r="D76" s="22">
        <v>3118.72</v>
      </c>
      <c r="E76" s="22">
        <v>6525</v>
      </c>
      <c r="H76" s="21" t="s">
        <v>23</v>
      </c>
      <c r="I76" s="22">
        <v>4920</v>
      </c>
      <c r="K76" s="22">
        <v>8038.72</v>
      </c>
      <c r="L76" s="22">
        <v>6525</v>
      </c>
    </row>
    <row r="77" spans="1:12" hidden="1">
      <c r="A77" s="21" t="s">
        <v>31</v>
      </c>
      <c r="B77" s="22">
        <v>1657.98</v>
      </c>
      <c r="C77" s="22">
        <v>1368.45</v>
      </c>
      <c r="D77" s="22">
        <v>3213.05</v>
      </c>
      <c r="E77" s="22">
        <v>2794.64</v>
      </c>
      <c r="H77" s="21" t="s">
        <v>31</v>
      </c>
      <c r="I77" s="22">
        <v>1682.98</v>
      </c>
      <c r="J77" s="22">
        <v>1318.04</v>
      </c>
      <c r="K77" s="22">
        <v>4896.03</v>
      </c>
      <c r="L77" s="22">
        <v>4112.68</v>
      </c>
    </row>
    <row r="78" spans="1:12" hidden="1">
      <c r="A78" s="21" t="s">
        <v>268</v>
      </c>
      <c r="H78" s="21" t="s">
        <v>268</v>
      </c>
    </row>
    <row r="79" spans="1:12" hidden="1">
      <c r="A79" s="21" t="s">
        <v>126</v>
      </c>
      <c r="H79" s="21" t="s">
        <v>126</v>
      </c>
    </row>
    <row r="80" spans="1:12" hidden="1">
      <c r="A80" s="21" t="s">
        <v>128</v>
      </c>
      <c r="H80" s="21" t="s">
        <v>128</v>
      </c>
    </row>
    <row r="81" spans="1:12" hidden="1">
      <c r="A81" s="21" t="s">
        <v>136</v>
      </c>
      <c r="B81" s="22">
        <v>198.94</v>
      </c>
      <c r="D81" s="22">
        <v>721.35</v>
      </c>
      <c r="H81" s="21" t="s">
        <v>136</v>
      </c>
      <c r="K81" s="22">
        <v>721.35</v>
      </c>
    </row>
    <row r="82" spans="1:12" hidden="1">
      <c r="A82" s="21" t="s">
        <v>172</v>
      </c>
      <c r="B82" s="22">
        <v>1982.46</v>
      </c>
      <c r="C82" s="22">
        <v>1123.68</v>
      </c>
      <c r="D82" s="22">
        <v>3179.94</v>
      </c>
      <c r="E82" s="22">
        <v>1939.11</v>
      </c>
      <c r="H82" s="21" t="s">
        <v>172</v>
      </c>
      <c r="I82" s="22">
        <v>905.19</v>
      </c>
      <c r="J82" s="22">
        <v>2991.93</v>
      </c>
      <c r="K82" s="22">
        <v>4085.13</v>
      </c>
      <c r="L82" s="22">
        <v>4931.04</v>
      </c>
    </row>
    <row r="83" spans="1:12" hidden="1">
      <c r="A83" s="21" t="s">
        <v>269</v>
      </c>
      <c r="H83" s="21" t="s">
        <v>269</v>
      </c>
    </row>
    <row r="84" spans="1:12" hidden="1">
      <c r="A84" s="19" t="s">
        <v>270</v>
      </c>
      <c r="B84" s="18">
        <v>6932.38</v>
      </c>
      <c r="C84" s="18">
        <v>9017.1299999999992</v>
      </c>
      <c r="D84" s="18">
        <v>10233.06</v>
      </c>
      <c r="E84" s="18">
        <v>11258.75</v>
      </c>
      <c r="H84" s="19" t="s">
        <v>270</v>
      </c>
      <c r="I84" s="18">
        <v>7508.17</v>
      </c>
      <c r="J84" s="18">
        <v>4309.97</v>
      </c>
      <c r="K84" s="18">
        <v>17741.23</v>
      </c>
      <c r="L84" s="18">
        <v>15568.72</v>
      </c>
    </row>
    <row r="85" spans="1:12" hidden="1">
      <c r="A85" s="21" t="s">
        <v>271</v>
      </c>
      <c r="H85" s="21" t="s">
        <v>271</v>
      </c>
    </row>
    <row r="86" spans="1:12" hidden="1">
      <c r="A86" s="19" t="s">
        <v>272</v>
      </c>
      <c r="B86" s="20"/>
      <c r="C86" s="20"/>
      <c r="D86" s="20"/>
      <c r="E86" s="20"/>
      <c r="H86" s="19" t="s">
        <v>272</v>
      </c>
      <c r="I86" s="20"/>
      <c r="J86" s="20"/>
      <c r="K86" s="20"/>
      <c r="L86" s="20"/>
    </row>
    <row r="87" spans="1:12" hidden="1">
      <c r="A87" s="21" t="s">
        <v>273</v>
      </c>
      <c r="H87" s="21" t="s">
        <v>273</v>
      </c>
    </row>
    <row r="88" spans="1:12" hidden="1">
      <c r="A88" s="21" t="s">
        <v>130</v>
      </c>
      <c r="B88" s="22">
        <v>600</v>
      </c>
      <c r="C88" s="22">
        <v>600</v>
      </c>
      <c r="D88" s="22">
        <v>1200</v>
      </c>
      <c r="E88" s="22">
        <v>1200</v>
      </c>
      <c r="H88" s="21" t="s">
        <v>130</v>
      </c>
      <c r="I88" s="22">
        <v>600</v>
      </c>
      <c r="J88" s="22">
        <v>600</v>
      </c>
      <c r="K88" s="22">
        <v>1800</v>
      </c>
      <c r="L88" s="22">
        <v>1800</v>
      </c>
    </row>
    <row r="89" spans="1:12" hidden="1">
      <c r="A89" s="21" t="s">
        <v>132</v>
      </c>
      <c r="B89" s="22">
        <v>507059.96</v>
      </c>
      <c r="C89" s="22">
        <v>455625.51</v>
      </c>
      <c r="D89" s="22">
        <v>1014119.92</v>
      </c>
      <c r="E89" s="22">
        <v>911251.02</v>
      </c>
      <c r="H89" s="21" t="s">
        <v>132</v>
      </c>
      <c r="I89" s="22">
        <v>499700.96</v>
      </c>
      <c r="J89" s="22">
        <v>455625.51</v>
      </c>
      <c r="K89" s="22">
        <v>1513820.88</v>
      </c>
      <c r="L89" s="22">
        <v>1366876.53</v>
      </c>
    </row>
    <row r="90" spans="1:12" hidden="1">
      <c r="A90" s="21" t="s">
        <v>134</v>
      </c>
      <c r="B90" s="22">
        <v>5791.86</v>
      </c>
      <c r="C90" s="22">
        <v>5791.86</v>
      </c>
      <c r="D90" s="22">
        <v>11583.72</v>
      </c>
      <c r="E90" s="22">
        <v>11583.72</v>
      </c>
      <c r="H90" s="21" t="s">
        <v>134</v>
      </c>
      <c r="I90" s="22">
        <v>5791.86</v>
      </c>
      <c r="J90" s="22">
        <v>5791.86</v>
      </c>
      <c r="K90" s="22">
        <v>17375.580000000002</v>
      </c>
      <c r="L90" s="22">
        <v>17375.580000000002</v>
      </c>
    </row>
    <row r="91" spans="1:12" hidden="1">
      <c r="A91" s="19" t="s">
        <v>274</v>
      </c>
      <c r="B91" s="18">
        <v>513451.82</v>
      </c>
      <c r="C91" s="18">
        <v>462017.37</v>
      </c>
      <c r="D91" s="18">
        <v>1026903.64</v>
      </c>
      <c r="E91" s="18">
        <v>924034.74</v>
      </c>
      <c r="H91" s="19" t="s">
        <v>274</v>
      </c>
      <c r="I91" s="18">
        <v>506092.82</v>
      </c>
      <c r="J91" s="18">
        <v>462017.37</v>
      </c>
      <c r="K91" s="18">
        <v>1532996.46</v>
      </c>
      <c r="L91" s="18">
        <v>1386052.11</v>
      </c>
    </row>
    <row r="92" spans="1:12" hidden="1">
      <c r="A92" s="21" t="s">
        <v>275</v>
      </c>
      <c r="H92" s="21" t="s">
        <v>275</v>
      </c>
    </row>
    <row r="93" spans="1:12" hidden="1">
      <c r="A93" s="19" t="s">
        <v>276</v>
      </c>
      <c r="B93" s="20"/>
      <c r="C93" s="20"/>
      <c r="D93" s="20"/>
      <c r="E93" s="20"/>
      <c r="H93" s="19" t="s">
        <v>276</v>
      </c>
      <c r="I93" s="20"/>
      <c r="J93" s="20"/>
      <c r="K93" s="20"/>
      <c r="L93" s="20"/>
    </row>
    <row r="94" spans="1:12" hidden="1">
      <c r="A94" s="21" t="s">
        <v>277</v>
      </c>
      <c r="H94" s="21" t="s">
        <v>277</v>
      </c>
    </row>
    <row r="95" spans="1:12" hidden="1">
      <c r="A95" s="21" t="s">
        <v>140</v>
      </c>
      <c r="B95" s="22">
        <v>1686.83</v>
      </c>
      <c r="D95" s="22">
        <v>1686.83</v>
      </c>
      <c r="H95" s="21" t="s">
        <v>140</v>
      </c>
      <c r="K95" s="22">
        <v>1686.83</v>
      </c>
    </row>
    <row r="96" spans="1:12" hidden="1">
      <c r="A96" s="21" t="s">
        <v>278</v>
      </c>
      <c r="H96" s="21" t="s">
        <v>278</v>
      </c>
    </row>
    <row r="97" spans="1:12" hidden="1">
      <c r="A97" s="21" t="s">
        <v>168</v>
      </c>
      <c r="C97" s="22">
        <v>270.99</v>
      </c>
      <c r="D97" s="22">
        <v>239.2</v>
      </c>
      <c r="E97" s="22">
        <v>270.99</v>
      </c>
      <c r="H97" s="21" t="s">
        <v>168</v>
      </c>
      <c r="J97" s="22">
        <v>49.99</v>
      </c>
      <c r="K97" s="22">
        <v>239.2</v>
      </c>
      <c r="L97" s="22">
        <v>320.98</v>
      </c>
    </row>
    <row r="98" spans="1:12" hidden="1">
      <c r="A98" s="21" t="s">
        <v>279</v>
      </c>
      <c r="D98" s="22">
        <v>6270</v>
      </c>
      <c r="H98" s="21" t="s">
        <v>279</v>
      </c>
      <c r="K98" s="22">
        <v>6270</v>
      </c>
    </row>
    <row r="99" spans="1:12" hidden="1">
      <c r="A99" s="19" t="s">
        <v>280</v>
      </c>
      <c r="B99" s="18">
        <v>1686.83</v>
      </c>
      <c r="C99" s="18">
        <v>270.99</v>
      </c>
      <c r="D99" s="18">
        <v>8196.0300000000007</v>
      </c>
      <c r="E99" s="18">
        <v>270.99</v>
      </c>
      <c r="H99" s="19" t="s">
        <v>280</v>
      </c>
      <c r="I99" s="20"/>
      <c r="J99" s="18">
        <v>49.99</v>
      </c>
      <c r="K99" s="18">
        <v>8196.0300000000007</v>
      </c>
      <c r="L99" s="18">
        <v>320.98</v>
      </c>
    </row>
    <row r="100" spans="1:12" hidden="1">
      <c r="A100" s="21" t="s">
        <v>150</v>
      </c>
      <c r="B100" s="22">
        <v>19513.759999999998</v>
      </c>
      <c r="C100" s="22">
        <v>15481.61</v>
      </c>
      <c r="D100" s="22">
        <v>26332.240000000002</v>
      </c>
      <c r="E100" s="22">
        <v>30963.22</v>
      </c>
      <c r="H100" s="21" t="s">
        <v>150</v>
      </c>
      <c r="I100" s="22">
        <v>14252.08</v>
      </c>
      <c r="J100" s="22">
        <v>14074.09</v>
      </c>
      <c r="K100" s="22">
        <v>40584.32</v>
      </c>
      <c r="L100" s="22">
        <v>45037.31</v>
      </c>
    </row>
    <row r="101" spans="1:12" hidden="1">
      <c r="A101" s="19" t="s">
        <v>281</v>
      </c>
      <c r="B101" s="18">
        <v>19513.759999999998</v>
      </c>
      <c r="C101" s="18">
        <v>15481.61</v>
      </c>
      <c r="D101" s="18">
        <v>26332.240000000002</v>
      </c>
      <c r="E101" s="18">
        <v>30963.22</v>
      </c>
      <c r="H101" s="19" t="s">
        <v>281</v>
      </c>
      <c r="I101" s="18">
        <v>14252.08</v>
      </c>
      <c r="J101" s="18">
        <v>14074.09</v>
      </c>
      <c r="K101" s="18">
        <v>40584.32</v>
      </c>
      <c r="L101" s="18">
        <v>45037.31</v>
      </c>
    </row>
    <row r="102" spans="1:12" hidden="1">
      <c r="A102" s="21" t="s">
        <v>176</v>
      </c>
      <c r="B102" s="22">
        <v>5687.92</v>
      </c>
      <c r="C102" s="22">
        <v>5469.11</v>
      </c>
      <c r="D102" s="22">
        <v>11306.21</v>
      </c>
      <c r="E102" s="22">
        <v>10916.66</v>
      </c>
      <c r="H102" s="21" t="s">
        <v>176</v>
      </c>
      <c r="I102" s="22">
        <v>5695.99</v>
      </c>
      <c r="J102" s="22">
        <v>5632.01</v>
      </c>
      <c r="K102" s="22">
        <v>17002.2</v>
      </c>
      <c r="L102" s="22">
        <v>16548.669999999998</v>
      </c>
    </row>
    <row r="103" spans="1:12" hidden="1">
      <c r="A103" s="21" t="s">
        <v>180</v>
      </c>
      <c r="B103" s="22">
        <v>245.38</v>
      </c>
      <c r="C103" s="22">
        <v>371.78</v>
      </c>
      <c r="D103" s="22">
        <v>487.72</v>
      </c>
      <c r="E103" s="22">
        <v>742.07</v>
      </c>
      <c r="H103" s="21" t="s">
        <v>180</v>
      </c>
      <c r="I103" s="22">
        <v>242.53</v>
      </c>
      <c r="J103" s="22">
        <v>108.69</v>
      </c>
      <c r="K103" s="22">
        <v>730.25</v>
      </c>
      <c r="L103" s="22">
        <v>850.76</v>
      </c>
    </row>
    <row r="104" spans="1:12" hidden="1">
      <c r="A104" s="21" t="s">
        <v>184</v>
      </c>
      <c r="B104" s="22">
        <v>12.4</v>
      </c>
      <c r="C104" s="22">
        <v>17.329999999999998</v>
      </c>
      <c r="D104" s="22">
        <v>252</v>
      </c>
      <c r="E104" s="22">
        <v>252</v>
      </c>
      <c r="H104" s="21" t="s">
        <v>184</v>
      </c>
      <c r="K104" s="22">
        <v>252</v>
      </c>
      <c r="L104" s="22">
        <v>252</v>
      </c>
    </row>
    <row r="105" spans="1:12" hidden="1">
      <c r="A105" s="21" t="s">
        <v>188</v>
      </c>
      <c r="D105" s="22">
        <v>800.22</v>
      </c>
      <c r="E105" s="22">
        <v>671.41</v>
      </c>
      <c r="H105" s="21" t="s">
        <v>188</v>
      </c>
      <c r="K105" s="22">
        <v>800.22</v>
      </c>
      <c r="L105" s="22">
        <v>671.41</v>
      </c>
    </row>
    <row r="106" spans="1:12" hidden="1">
      <c r="A106" s="19" t="s">
        <v>282</v>
      </c>
      <c r="B106" s="18">
        <v>5945.7</v>
      </c>
      <c r="C106" s="18">
        <v>5858.22</v>
      </c>
      <c r="D106" s="18">
        <v>12846.15</v>
      </c>
      <c r="E106" s="18">
        <v>12582.14</v>
      </c>
      <c r="H106" s="19" t="s">
        <v>282</v>
      </c>
      <c r="I106" s="18">
        <v>5938.52</v>
      </c>
      <c r="J106" s="18">
        <v>5740.7</v>
      </c>
      <c r="K106" s="18">
        <v>18784.669999999998</v>
      </c>
      <c r="L106" s="18">
        <v>18322.84</v>
      </c>
    </row>
    <row r="107" spans="1:12" hidden="1">
      <c r="A107" s="21" t="s">
        <v>190</v>
      </c>
      <c r="H107" s="21" t="s">
        <v>190</v>
      </c>
    </row>
    <row r="108" spans="1:12" hidden="1">
      <c r="A108" s="21" t="s">
        <v>283</v>
      </c>
      <c r="C108" s="22">
        <v>5.05</v>
      </c>
      <c r="D108" s="22">
        <v>5.12</v>
      </c>
      <c r="E108" s="22">
        <v>5.05</v>
      </c>
      <c r="H108" s="21" t="s">
        <v>283</v>
      </c>
      <c r="J108" s="22">
        <v>5.05</v>
      </c>
      <c r="K108" s="22">
        <v>5.12</v>
      </c>
      <c r="L108" s="22">
        <v>10.1</v>
      </c>
    </row>
    <row r="109" spans="1:12" hidden="1">
      <c r="A109" s="21" t="s">
        <v>284</v>
      </c>
      <c r="H109" s="21" t="s">
        <v>284</v>
      </c>
    </row>
    <row r="110" spans="1:12" hidden="1">
      <c r="A110" s="19" t="s">
        <v>285</v>
      </c>
      <c r="B110" s="20"/>
      <c r="C110" s="18">
        <v>5.05</v>
      </c>
      <c r="D110" s="18">
        <v>5.12</v>
      </c>
      <c r="E110" s="18">
        <v>5.05</v>
      </c>
      <c r="H110" s="19" t="s">
        <v>285</v>
      </c>
      <c r="I110" s="20"/>
      <c r="J110" s="18">
        <v>5.05</v>
      </c>
      <c r="K110" s="18">
        <v>5.12</v>
      </c>
      <c r="L110" s="18">
        <v>10.1</v>
      </c>
    </row>
    <row r="111" spans="1:12" hidden="1">
      <c r="A111" s="21" t="s">
        <v>200</v>
      </c>
      <c r="B111" s="22">
        <v>43293.53</v>
      </c>
      <c r="C111" s="22">
        <v>39445.370000000003</v>
      </c>
      <c r="D111" s="22">
        <v>95053.68</v>
      </c>
      <c r="E111" s="22">
        <v>83995.07</v>
      </c>
      <c r="H111" s="21" t="s">
        <v>200</v>
      </c>
      <c r="I111" s="22">
        <v>45479.25</v>
      </c>
      <c r="J111" s="22">
        <v>45750.61</v>
      </c>
      <c r="K111" s="22">
        <v>140532.93</v>
      </c>
      <c r="L111" s="22">
        <v>129745.68</v>
      </c>
    </row>
    <row r="112" spans="1:12" hidden="1">
      <c r="A112" s="19" t="s">
        <v>286</v>
      </c>
      <c r="B112" s="18">
        <v>43293.53</v>
      </c>
      <c r="C112" s="18">
        <v>39445.370000000003</v>
      </c>
      <c r="D112" s="18">
        <v>95053.68</v>
      </c>
      <c r="E112" s="18">
        <v>83995.07</v>
      </c>
      <c r="H112" s="19" t="s">
        <v>286</v>
      </c>
      <c r="I112" s="18">
        <v>45479.25</v>
      </c>
      <c r="J112" s="18">
        <v>45750.61</v>
      </c>
      <c r="K112" s="18">
        <v>140532.93</v>
      </c>
      <c r="L112" s="18">
        <v>129745.68</v>
      </c>
    </row>
    <row r="113" spans="1:12" hidden="1">
      <c r="A113" s="21" t="s">
        <v>202</v>
      </c>
      <c r="B113" s="22">
        <v>1703.93</v>
      </c>
      <c r="C113" s="22">
        <v>1535.22</v>
      </c>
      <c r="D113" s="22">
        <v>2706.49</v>
      </c>
      <c r="E113" s="22">
        <v>2945.86</v>
      </c>
      <c r="H113" s="21" t="s">
        <v>202</v>
      </c>
      <c r="I113" s="22">
        <v>1706.38</v>
      </c>
      <c r="J113" s="22">
        <v>1739.17</v>
      </c>
      <c r="K113" s="22">
        <v>4412.87</v>
      </c>
      <c r="L113" s="22">
        <v>4685.03</v>
      </c>
    </row>
    <row r="114" spans="1:12" hidden="1">
      <c r="A114" s="19" t="s">
        <v>287</v>
      </c>
      <c r="B114" s="18">
        <v>1703.93</v>
      </c>
      <c r="C114" s="18">
        <v>1535.22</v>
      </c>
      <c r="D114" s="18">
        <v>2706.49</v>
      </c>
      <c r="E114" s="18">
        <v>2945.86</v>
      </c>
      <c r="H114" s="19" t="s">
        <v>287</v>
      </c>
      <c r="I114" s="18">
        <v>1706.38</v>
      </c>
      <c r="J114" s="18">
        <v>1739.17</v>
      </c>
      <c r="K114" s="18">
        <v>4412.87</v>
      </c>
      <c r="L114" s="18">
        <v>4685.03</v>
      </c>
    </row>
    <row r="115" spans="1:12" hidden="1">
      <c r="A115" s="21" t="s">
        <v>206</v>
      </c>
      <c r="B115" s="22">
        <v>48000</v>
      </c>
      <c r="C115" s="22">
        <v>11050</v>
      </c>
      <c r="D115" s="22">
        <v>54098.5</v>
      </c>
      <c r="E115" s="22">
        <v>11050</v>
      </c>
      <c r="H115" s="21" t="s">
        <v>206</v>
      </c>
      <c r="I115" s="22">
        <v>7183.53</v>
      </c>
      <c r="K115" s="22">
        <v>61282.03</v>
      </c>
      <c r="L115" s="22">
        <v>11050</v>
      </c>
    </row>
    <row r="116" spans="1:12" hidden="1">
      <c r="A116" s="19" t="s">
        <v>288</v>
      </c>
      <c r="B116" s="18">
        <v>48000</v>
      </c>
      <c r="C116" s="18">
        <v>11050</v>
      </c>
      <c r="D116" s="18">
        <v>54098.5</v>
      </c>
      <c r="E116" s="18">
        <v>11050</v>
      </c>
      <c r="H116" s="19" t="s">
        <v>288</v>
      </c>
      <c r="I116" s="18">
        <v>7183.53</v>
      </c>
      <c r="J116" s="20"/>
      <c r="K116" s="18">
        <v>61282.03</v>
      </c>
      <c r="L116" s="18">
        <v>11050</v>
      </c>
    </row>
    <row r="117" spans="1:12" hidden="1">
      <c r="A117" s="21" t="s">
        <v>25</v>
      </c>
      <c r="H117" s="21" t="s">
        <v>25</v>
      </c>
    </row>
    <row r="118" spans="1:12" hidden="1">
      <c r="A118" s="21" t="s">
        <v>289</v>
      </c>
      <c r="B118" s="22">
        <v>197.01</v>
      </c>
      <c r="D118" s="22">
        <v>197.01</v>
      </c>
      <c r="H118" s="21" t="s">
        <v>289</v>
      </c>
      <c r="I118" s="22">
        <v>2500</v>
      </c>
      <c r="K118" s="22">
        <v>2697.01</v>
      </c>
    </row>
    <row r="119" spans="1:12" hidden="1">
      <c r="A119" s="21" t="s">
        <v>290</v>
      </c>
      <c r="H119" s="21" t="s">
        <v>290</v>
      </c>
    </row>
    <row r="120" spans="1:12" hidden="1">
      <c r="A120" s="21" t="s">
        <v>291</v>
      </c>
      <c r="H120" s="21" t="s">
        <v>291</v>
      </c>
    </row>
    <row r="121" spans="1:12" hidden="1">
      <c r="A121" s="21" t="s">
        <v>292</v>
      </c>
      <c r="H121" s="21" t="s">
        <v>292</v>
      </c>
    </row>
    <row r="122" spans="1:12" hidden="1">
      <c r="A122" s="21" t="s">
        <v>293</v>
      </c>
      <c r="H122" s="21" t="s">
        <v>293</v>
      </c>
    </row>
    <row r="123" spans="1:12" hidden="1">
      <c r="A123" s="21" t="s">
        <v>294</v>
      </c>
      <c r="H123" s="21" t="s">
        <v>294</v>
      </c>
    </row>
    <row r="124" spans="1:12" hidden="1">
      <c r="A124" s="21" t="s">
        <v>295</v>
      </c>
      <c r="H124" s="21" t="s">
        <v>295</v>
      </c>
    </row>
    <row r="125" spans="1:12" hidden="1">
      <c r="A125" s="21" t="s">
        <v>208</v>
      </c>
      <c r="B125" s="22">
        <v>110904.56</v>
      </c>
      <c r="C125" s="22">
        <v>80628.47</v>
      </c>
      <c r="D125" s="22">
        <v>215303.9</v>
      </c>
      <c r="E125" s="22">
        <v>161348.22</v>
      </c>
      <c r="H125" s="21" t="s">
        <v>208</v>
      </c>
      <c r="I125" s="22">
        <v>100357.09</v>
      </c>
      <c r="J125" s="22">
        <v>73790.740000000005</v>
      </c>
      <c r="K125" s="22">
        <v>315660.99</v>
      </c>
      <c r="L125" s="22">
        <v>235138.96</v>
      </c>
    </row>
    <row r="126" spans="1:12" hidden="1">
      <c r="A126" s="21" t="s">
        <v>296</v>
      </c>
      <c r="H126" s="21" t="s">
        <v>296</v>
      </c>
    </row>
    <row r="127" spans="1:12" hidden="1">
      <c r="A127" s="21" t="s">
        <v>297</v>
      </c>
      <c r="H127" s="21" t="s">
        <v>297</v>
      </c>
    </row>
    <row r="128" spans="1:12" hidden="1">
      <c r="A128" s="21" t="s">
        <v>298</v>
      </c>
      <c r="B128" s="22">
        <v>3365.13</v>
      </c>
      <c r="C128" s="22">
        <v>371.57</v>
      </c>
      <c r="D128" s="22">
        <v>6111.6</v>
      </c>
      <c r="E128" s="22">
        <v>776.54</v>
      </c>
      <c r="H128" s="21" t="s">
        <v>298</v>
      </c>
      <c r="I128" s="22">
        <v>2234.02</v>
      </c>
      <c r="J128" s="22">
        <v>123.15</v>
      </c>
      <c r="K128" s="22">
        <v>8345.6200000000008</v>
      </c>
      <c r="L128" s="22">
        <v>899.69</v>
      </c>
    </row>
    <row r="129" spans="1:12" hidden="1">
      <c r="A129" s="21" t="s">
        <v>299</v>
      </c>
      <c r="H129" s="21" t="s">
        <v>299</v>
      </c>
    </row>
    <row r="130" spans="1:12" hidden="1">
      <c r="A130" s="19" t="s">
        <v>300</v>
      </c>
      <c r="B130" s="18">
        <v>114466.7</v>
      </c>
      <c r="C130" s="18">
        <v>81000.039999999994</v>
      </c>
      <c r="D130" s="18">
        <v>221612.51</v>
      </c>
      <c r="E130" s="18">
        <v>162124.76</v>
      </c>
      <c r="H130" s="19" t="s">
        <v>300</v>
      </c>
      <c r="I130" s="18">
        <v>105091.11</v>
      </c>
      <c r="J130" s="18">
        <v>73913.89</v>
      </c>
      <c r="K130" s="18">
        <v>326703.62</v>
      </c>
      <c r="L130" s="18">
        <v>236038.65</v>
      </c>
    </row>
    <row r="131" spans="1:12" hidden="1">
      <c r="A131" s="21" t="s">
        <v>301</v>
      </c>
      <c r="H131" s="21" t="s">
        <v>301</v>
      </c>
    </row>
    <row r="132" spans="1:12" hidden="1">
      <c r="A132" s="19" t="s">
        <v>302</v>
      </c>
      <c r="B132" s="20"/>
      <c r="C132" s="20"/>
      <c r="D132" s="20"/>
      <c r="E132" s="20"/>
      <c r="H132" s="19" t="s">
        <v>302</v>
      </c>
      <c r="I132" s="20"/>
      <c r="J132" s="20"/>
      <c r="K132" s="20"/>
      <c r="L132" s="20"/>
    </row>
    <row r="133" spans="1:12" hidden="1">
      <c r="A133" s="21" t="s">
        <v>303</v>
      </c>
      <c r="H133" s="21" t="s">
        <v>303</v>
      </c>
    </row>
    <row r="134" spans="1:12" hidden="1">
      <c r="A134" s="19" t="s">
        <v>304</v>
      </c>
      <c r="B134" s="18">
        <v>1217561.71</v>
      </c>
      <c r="C134" s="18">
        <v>1099750.81</v>
      </c>
      <c r="D134" s="18">
        <v>2410079.0099999998</v>
      </c>
      <c r="E134" s="18">
        <v>2156364.62</v>
      </c>
      <c r="H134" s="19" t="s">
        <v>304</v>
      </c>
      <c r="I134" s="18">
        <v>1203752.27</v>
      </c>
      <c r="J134" s="18">
        <v>1048714.6399999999</v>
      </c>
      <c r="K134" s="18">
        <v>3613831.28</v>
      </c>
      <c r="L134" s="18">
        <v>3205079.26</v>
      </c>
    </row>
    <row r="135" spans="1:12" hidden="1">
      <c r="A135" s="21" t="s">
        <v>303</v>
      </c>
      <c r="H135" s="21" t="s">
        <v>303</v>
      </c>
    </row>
    <row r="136" spans="1:12" hidden="1">
      <c r="A136" s="25" t="s">
        <v>305</v>
      </c>
      <c r="B136" s="20"/>
      <c r="C136" s="20"/>
      <c r="D136" s="20"/>
      <c r="E136" s="20"/>
      <c r="H136" s="25" t="s">
        <v>305</v>
      </c>
      <c r="I136" s="20"/>
      <c r="J136" s="20"/>
      <c r="K136" s="20"/>
      <c r="L136" s="20"/>
    </row>
    <row r="137" spans="1:12" hidden="1">
      <c r="A137" s="21" t="s">
        <v>306</v>
      </c>
      <c r="B137" s="22">
        <v>97.75</v>
      </c>
      <c r="C137" s="22">
        <v>97.75</v>
      </c>
      <c r="D137" s="22">
        <v>195.5</v>
      </c>
      <c r="E137" s="22">
        <v>195.5</v>
      </c>
      <c r="H137" s="21" t="s">
        <v>306</v>
      </c>
      <c r="I137" s="22">
        <v>97.75</v>
      </c>
      <c r="J137" s="22">
        <v>97.75</v>
      </c>
      <c r="K137" s="22">
        <v>293.25</v>
      </c>
      <c r="L137" s="22">
        <v>293.25</v>
      </c>
    </row>
    <row r="138" spans="1:12" hidden="1">
      <c r="A138" s="21" t="s">
        <v>307</v>
      </c>
      <c r="H138" s="21" t="s">
        <v>307</v>
      </c>
    </row>
    <row r="139" spans="1:12" hidden="1">
      <c r="A139" s="21" t="s">
        <v>90</v>
      </c>
      <c r="B139" s="22">
        <v>3639.35</v>
      </c>
      <c r="C139" s="22">
        <v>3639.35</v>
      </c>
      <c r="D139" s="22">
        <v>7278.7</v>
      </c>
      <c r="E139" s="22">
        <v>7278.7</v>
      </c>
      <c r="H139" s="21" t="s">
        <v>90</v>
      </c>
      <c r="I139" s="22">
        <v>3639.35</v>
      </c>
      <c r="J139" s="22">
        <v>3639.35</v>
      </c>
      <c r="K139" s="22">
        <v>10918.05</v>
      </c>
      <c r="L139" s="22">
        <v>10918.05</v>
      </c>
    </row>
    <row r="140" spans="1:12" hidden="1">
      <c r="A140" s="21" t="s">
        <v>92</v>
      </c>
      <c r="H140" s="21" t="s">
        <v>92</v>
      </c>
    </row>
    <row r="141" spans="1:12" hidden="1">
      <c r="A141" s="19" t="s">
        <v>245</v>
      </c>
      <c r="B141" s="18">
        <v>3737.1</v>
      </c>
      <c r="C141" s="18">
        <v>3737.1</v>
      </c>
      <c r="D141" s="18">
        <v>7474.2</v>
      </c>
      <c r="E141" s="18">
        <v>7474.2</v>
      </c>
      <c r="H141" s="19" t="s">
        <v>245</v>
      </c>
      <c r="I141" s="18">
        <v>3737.1</v>
      </c>
      <c r="J141" s="18">
        <v>3737.1</v>
      </c>
      <c r="K141" s="18">
        <v>11211.3</v>
      </c>
      <c r="L141" s="18">
        <v>11211.3</v>
      </c>
    </row>
    <row r="142" spans="1:12" hidden="1">
      <c r="A142" s="21" t="s">
        <v>102</v>
      </c>
      <c r="C142" s="22">
        <v>315</v>
      </c>
      <c r="E142" s="22">
        <v>315</v>
      </c>
      <c r="H142" s="21" t="s">
        <v>102</v>
      </c>
      <c r="L142" s="22">
        <v>315</v>
      </c>
    </row>
    <row r="143" spans="1:12" hidden="1">
      <c r="A143" s="19" t="s">
        <v>249</v>
      </c>
      <c r="B143" s="20"/>
      <c r="C143" s="18">
        <v>315</v>
      </c>
      <c r="D143" s="20"/>
      <c r="E143" s="18">
        <v>315</v>
      </c>
      <c r="H143" s="19" t="s">
        <v>249</v>
      </c>
      <c r="I143" s="20"/>
      <c r="J143" s="20"/>
      <c r="K143" s="20"/>
      <c r="L143" s="18">
        <v>315</v>
      </c>
    </row>
    <row r="144" spans="1:12" hidden="1">
      <c r="A144" s="21" t="s">
        <v>104</v>
      </c>
      <c r="B144" s="22">
        <v>11927.78</v>
      </c>
      <c r="C144" s="22">
        <v>994.07</v>
      </c>
      <c r="D144" s="22">
        <v>12228.67</v>
      </c>
      <c r="E144" s="22">
        <v>11639.15</v>
      </c>
      <c r="H144" s="21" t="s">
        <v>104</v>
      </c>
      <c r="I144" s="22">
        <v>8604.91</v>
      </c>
      <c r="J144" s="22">
        <v>10595.69</v>
      </c>
      <c r="K144" s="22">
        <v>20833.580000000002</v>
      </c>
      <c r="L144" s="22">
        <v>22234.84</v>
      </c>
    </row>
    <row r="145" spans="1:12" hidden="1">
      <c r="A145" s="21" t="s">
        <v>198</v>
      </c>
      <c r="B145" s="22">
        <v>26.22</v>
      </c>
      <c r="C145" s="22">
        <v>26.22</v>
      </c>
      <c r="D145" s="22">
        <v>52.44</v>
      </c>
      <c r="E145" s="22">
        <v>52.44</v>
      </c>
      <c r="H145" s="21" t="s">
        <v>198</v>
      </c>
      <c r="I145" s="22">
        <v>26.22</v>
      </c>
      <c r="J145" s="22">
        <v>26.22</v>
      </c>
      <c r="K145" s="22">
        <v>78.66</v>
      </c>
      <c r="L145" s="22">
        <v>78.66</v>
      </c>
    </row>
    <row r="146" spans="1:12" hidden="1">
      <c r="A146" s="19" t="s">
        <v>308</v>
      </c>
      <c r="B146" s="18">
        <v>11954</v>
      </c>
      <c r="C146" s="18">
        <v>1020.29</v>
      </c>
      <c r="D146" s="18">
        <v>12281.11</v>
      </c>
      <c r="E146" s="18">
        <v>11691.59</v>
      </c>
      <c r="H146" s="19" t="s">
        <v>308</v>
      </c>
      <c r="I146" s="18">
        <v>8631.1299999999992</v>
      </c>
      <c r="J146" s="18">
        <v>10621.91</v>
      </c>
      <c r="K146" s="18">
        <v>20912.240000000002</v>
      </c>
      <c r="L146" s="18">
        <v>22313.5</v>
      </c>
    </row>
    <row r="147" spans="1:12" hidden="1">
      <c r="A147" s="21" t="s">
        <v>110</v>
      </c>
      <c r="B147" s="22">
        <v>-39026</v>
      </c>
      <c r="C147" s="22">
        <v>2000</v>
      </c>
      <c r="D147" s="22">
        <v>-39026</v>
      </c>
      <c r="E147" s="22">
        <v>2000</v>
      </c>
      <c r="H147" s="21" t="s">
        <v>110</v>
      </c>
      <c r="K147" s="22">
        <v>-39026</v>
      </c>
      <c r="L147" s="22">
        <v>2000</v>
      </c>
    </row>
    <row r="148" spans="1:12" hidden="1">
      <c r="A148" s="19" t="s">
        <v>255</v>
      </c>
      <c r="B148" s="18">
        <v>-39026</v>
      </c>
      <c r="C148" s="18">
        <v>2000</v>
      </c>
      <c r="D148" s="18">
        <v>-39026</v>
      </c>
      <c r="E148" s="18">
        <v>2000</v>
      </c>
      <c r="H148" s="19" t="s">
        <v>255</v>
      </c>
      <c r="I148" s="20"/>
      <c r="J148" s="20"/>
      <c r="K148" s="18">
        <v>-39026</v>
      </c>
      <c r="L148" s="18">
        <v>2000</v>
      </c>
    </row>
    <row r="149" spans="1:12" hidden="1">
      <c r="A149" s="21" t="s">
        <v>309</v>
      </c>
      <c r="H149" s="21" t="s">
        <v>309</v>
      </c>
    </row>
    <row r="150" spans="1:12" hidden="1">
      <c r="A150" s="21" t="s">
        <v>309</v>
      </c>
      <c r="H150" s="21" t="s">
        <v>309</v>
      </c>
    </row>
    <row r="151" spans="1:12" hidden="1">
      <c r="A151" s="21" t="s">
        <v>309</v>
      </c>
      <c r="H151" s="21" t="s">
        <v>309</v>
      </c>
    </row>
    <row r="152" spans="1:12" hidden="1">
      <c r="A152" s="21" t="s">
        <v>309</v>
      </c>
      <c r="H152" s="21" t="s">
        <v>309</v>
      </c>
    </row>
    <row r="153" spans="1:12" hidden="1">
      <c r="A153" s="21" t="s">
        <v>309</v>
      </c>
      <c r="H153" s="21" t="s">
        <v>309</v>
      </c>
    </row>
    <row r="154" spans="1:12" hidden="1">
      <c r="A154" s="21" t="s">
        <v>310</v>
      </c>
      <c r="H154" s="21" t="s">
        <v>310</v>
      </c>
    </row>
    <row r="155" spans="1:12" hidden="1">
      <c r="A155" s="19" t="s">
        <v>259</v>
      </c>
      <c r="B155" s="20"/>
      <c r="C155" s="20"/>
      <c r="D155" s="20"/>
      <c r="E155" s="20"/>
      <c r="H155" s="19" t="s">
        <v>259</v>
      </c>
      <c r="I155" s="20"/>
      <c r="J155" s="20"/>
      <c r="K155" s="20"/>
      <c r="L155" s="20"/>
    </row>
    <row r="156" spans="1:12" hidden="1">
      <c r="A156" s="21" t="s">
        <v>311</v>
      </c>
      <c r="B156" s="22">
        <v>109.69</v>
      </c>
      <c r="D156" s="22">
        <v>109.69</v>
      </c>
      <c r="H156" s="21" t="s">
        <v>311</v>
      </c>
      <c r="I156" s="22">
        <v>109.69</v>
      </c>
      <c r="K156" s="22">
        <v>219.38</v>
      </c>
    </row>
    <row r="157" spans="1:12" hidden="1">
      <c r="A157" s="19" t="s">
        <v>312</v>
      </c>
      <c r="B157" s="18">
        <v>109.69</v>
      </c>
      <c r="C157" s="20"/>
      <c r="D157" s="18">
        <v>109.69</v>
      </c>
      <c r="E157" s="20"/>
      <c r="H157" s="19" t="s">
        <v>312</v>
      </c>
      <c r="I157" s="18">
        <v>109.69</v>
      </c>
      <c r="J157" s="20"/>
      <c r="K157" s="18">
        <v>219.38</v>
      </c>
      <c r="L157" s="20"/>
    </row>
    <row r="158" spans="1:12" hidden="1">
      <c r="A158" s="21" t="s">
        <v>313</v>
      </c>
      <c r="H158" s="21" t="s">
        <v>313</v>
      </c>
    </row>
    <row r="159" spans="1:12" hidden="1">
      <c r="A159" s="21" t="s">
        <v>314</v>
      </c>
      <c r="H159" s="21" t="s">
        <v>314</v>
      </c>
    </row>
    <row r="160" spans="1:12" hidden="1">
      <c r="A160" s="21" t="s">
        <v>315</v>
      </c>
      <c r="H160" s="21" t="s">
        <v>315</v>
      </c>
    </row>
    <row r="161" spans="1:12" hidden="1">
      <c r="A161" s="21" t="s">
        <v>316</v>
      </c>
      <c r="H161" s="21" t="s">
        <v>316</v>
      </c>
    </row>
    <row r="162" spans="1:12" hidden="1">
      <c r="A162" s="21" t="s">
        <v>120</v>
      </c>
      <c r="B162" s="22">
        <v>796.92</v>
      </c>
      <c r="C162" s="22">
        <v>825.92</v>
      </c>
      <c r="D162" s="22">
        <v>1606.32</v>
      </c>
      <c r="E162" s="22">
        <v>1880.14</v>
      </c>
      <c r="H162" s="21" t="s">
        <v>120</v>
      </c>
      <c r="I162" s="22">
        <v>862.04</v>
      </c>
      <c r="J162" s="22">
        <v>1418.31</v>
      </c>
      <c r="K162" s="22">
        <v>2468.36</v>
      </c>
      <c r="L162" s="22">
        <v>3298.45</v>
      </c>
    </row>
    <row r="163" spans="1:12" hidden="1">
      <c r="A163" s="21" t="s">
        <v>317</v>
      </c>
      <c r="H163" s="21" t="s">
        <v>317</v>
      </c>
    </row>
    <row r="164" spans="1:12" hidden="1">
      <c r="A164" s="21" t="s">
        <v>156</v>
      </c>
      <c r="B164" s="22">
        <v>4737.1400000000003</v>
      </c>
      <c r="C164" s="22">
        <v>917.63</v>
      </c>
      <c r="D164" s="22">
        <v>5090.17</v>
      </c>
      <c r="E164" s="22">
        <v>2691.07</v>
      </c>
      <c r="H164" s="21" t="s">
        <v>156</v>
      </c>
      <c r="I164" s="22">
        <v>6101.24</v>
      </c>
      <c r="J164" s="22">
        <v>645.27</v>
      </c>
      <c r="K164" s="22">
        <v>11191.41</v>
      </c>
      <c r="L164" s="22">
        <v>3336.34</v>
      </c>
    </row>
    <row r="165" spans="1:12" hidden="1">
      <c r="A165" s="21" t="s">
        <v>318</v>
      </c>
      <c r="H165" s="21" t="s">
        <v>318</v>
      </c>
    </row>
    <row r="166" spans="1:12" hidden="1">
      <c r="A166" s="19" t="s">
        <v>319</v>
      </c>
      <c r="B166" s="18">
        <v>5534.06</v>
      </c>
      <c r="C166" s="18">
        <v>1743.55</v>
      </c>
      <c r="D166" s="18">
        <v>6696.49</v>
      </c>
      <c r="E166" s="18">
        <v>4571.21</v>
      </c>
      <c r="H166" s="19" t="s">
        <v>319</v>
      </c>
      <c r="I166" s="18">
        <v>6963.28</v>
      </c>
      <c r="J166" s="18">
        <v>2063.58</v>
      </c>
      <c r="K166" s="18">
        <v>13659.77</v>
      </c>
      <c r="L166" s="18">
        <v>6634.79</v>
      </c>
    </row>
    <row r="167" spans="1:12" hidden="1">
      <c r="A167" s="21" t="s">
        <v>320</v>
      </c>
      <c r="H167" s="21" t="s">
        <v>320</v>
      </c>
    </row>
    <row r="168" spans="1:12" hidden="1">
      <c r="A168" s="19" t="s">
        <v>321</v>
      </c>
      <c r="B168" s="20"/>
      <c r="C168" s="20"/>
      <c r="D168" s="20"/>
      <c r="E168" s="20"/>
      <c r="H168" s="19" t="s">
        <v>321</v>
      </c>
      <c r="I168" s="20"/>
      <c r="J168" s="20"/>
      <c r="K168" s="20"/>
      <c r="L168" s="20"/>
    </row>
    <row r="169" spans="1:12" hidden="1">
      <c r="A169" s="21" t="s">
        <v>152</v>
      </c>
      <c r="D169" s="22">
        <v>609.48</v>
      </c>
      <c r="E169" s="22">
        <v>578.26</v>
      </c>
      <c r="H169" s="21" t="s">
        <v>152</v>
      </c>
      <c r="K169" s="22">
        <v>609.48</v>
      </c>
      <c r="L169" s="22">
        <v>578.26</v>
      </c>
    </row>
    <row r="170" spans="1:12" hidden="1">
      <c r="A170" s="19" t="s">
        <v>322</v>
      </c>
      <c r="B170" s="20"/>
      <c r="C170" s="20"/>
      <c r="D170" s="18">
        <v>609.48</v>
      </c>
      <c r="E170" s="18">
        <v>578.26</v>
      </c>
      <c r="H170" s="19" t="s">
        <v>322</v>
      </c>
      <c r="I170" s="20"/>
      <c r="J170" s="20"/>
      <c r="K170" s="18">
        <v>609.48</v>
      </c>
      <c r="L170" s="18">
        <v>578.26</v>
      </c>
    </row>
    <row r="171" spans="1:12" hidden="1">
      <c r="A171" s="21" t="s">
        <v>323</v>
      </c>
      <c r="H171" s="21" t="s">
        <v>323</v>
      </c>
    </row>
    <row r="172" spans="1:12" hidden="1">
      <c r="A172" s="19" t="s">
        <v>324</v>
      </c>
      <c r="B172" s="20"/>
      <c r="C172" s="20"/>
      <c r="D172" s="20"/>
      <c r="E172" s="20"/>
      <c r="H172" s="19" t="s">
        <v>324</v>
      </c>
      <c r="I172" s="20"/>
      <c r="J172" s="20"/>
      <c r="K172" s="20"/>
      <c r="L172" s="20"/>
    </row>
    <row r="173" spans="1:12" hidden="1">
      <c r="A173" s="21" t="s">
        <v>325</v>
      </c>
      <c r="H173" s="21" t="s">
        <v>325</v>
      </c>
    </row>
    <row r="174" spans="1:12" hidden="1">
      <c r="A174" s="21" t="s">
        <v>326</v>
      </c>
      <c r="H174" s="21" t="s">
        <v>326</v>
      </c>
    </row>
    <row r="175" spans="1:12" hidden="1">
      <c r="A175" s="21" t="s">
        <v>327</v>
      </c>
      <c r="H175" s="21" t="s">
        <v>327</v>
      </c>
    </row>
    <row r="176" spans="1:12" hidden="1">
      <c r="A176" s="21" t="s">
        <v>138</v>
      </c>
      <c r="B176" s="22">
        <v>45.59</v>
      </c>
      <c r="D176" s="22">
        <v>45.59</v>
      </c>
      <c r="H176" s="21" t="s">
        <v>138</v>
      </c>
      <c r="J176" s="22">
        <v>85.07</v>
      </c>
      <c r="K176" s="22">
        <v>45.59</v>
      </c>
      <c r="L176" s="22">
        <v>85.07</v>
      </c>
    </row>
    <row r="177" spans="1:12" hidden="1">
      <c r="A177" s="21" t="s">
        <v>170</v>
      </c>
      <c r="B177" s="22">
        <v>2468.94</v>
      </c>
      <c r="C177" s="22">
        <v>2452.65</v>
      </c>
      <c r="D177" s="22">
        <v>2801.16</v>
      </c>
      <c r="E177" s="22">
        <v>2771.39</v>
      </c>
      <c r="H177" s="21" t="s">
        <v>170</v>
      </c>
      <c r="J177" s="22">
        <v>283.60000000000002</v>
      </c>
      <c r="K177" s="22">
        <v>2801.16</v>
      </c>
      <c r="L177" s="22">
        <v>3054.99</v>
      </c>
    </row>
    <row r="178" spans="1:12" hidden="1">
      <c r="A178" s="21" t="s">
        <v>174</v>
      </c>
      <c r="B178" s="22">
        <v>1208.0899999999999</v>
      </c>
      <c r="C178" s="22">
        <v>1100.42</v>
      </c>
      <c r="D178" s="22">
        <v>2228.79</v>
      </c>
      <c r="E178" s="22">
        <v>1608.54</v>
      </c>
      <c r="H178" s="21" t="s">
        <v>174</v>
      </c>
      <c r="I178" s="22">
        <v>289.8</v>
      </c>
      <c r="J178" s="22">
        <v>983.46</v>
      </c>
      <c r="K178" s="22">
        <v>2518.59</v>
      </c>
      <c r="L178" s="22">
        <v>2592</v>
      </c>
    </row>
    <row r="179" spans="1:12" hidden="1">
      <c r="A179" s="19" t="s">
        <v>328</v>
      </c>
      <c r="B179" s="18">
        <v>3722.62</v>
      </c>
      <c r="C179" s="18">
        <v>3553.07</v>
      </c>
      <c r="D179" s="18">
        <v>5075.54</v>
      </c>
      <c r="E179" s="18">
        <v>4379.93</v>
      </c>
      <c r="H179" s="19" t="s">
        <v>328</v>
      </c>
      <c r="I179" s="18">
        <v>289.8</v>
      </c>
      <c r="J179" s="18">
        <v>1352.13</v>
      </c>
      <c r="K179" s="18">
        <v>5365.34</v>
      </c>
      <c r="L179" s="18">
        <v>5732.06</v>
      </c>
    </row>
    <row r="180" spans="1:12" hidden="1">
      <c r="A180" s="21" t="s">
        <v>192</v>
      </c>
      <c r="H180" s="21" t="s">
        <v>192</v>
      </c>
    </row>
    <row r="181" spans="1:12" hidden="1">
      <c r="A181" s="19" t="s">
        <v>329</v>
      </c>
      <c r="B181" s="20"/>
      <c r="C181" s="20"/>
      <c r="D181" s="20"/>
      <c r="E181" s="20"/>
      <c r="H181" s="19" t="s">
        <v>329</v>
      </c>
      <c r="I181" s="20"/>
      <c r="J181" s="20"/>
      <c r="K181" s="20"/>
      <c r="L181" s="20"/>
    </row>
    <row r="182" spans="1:12" hidden="1">
      <c r="A182" s="21" t="s">
        <v>204</v>
      </c>
      <c r="B182" s="22">
        <v>3321.92</v>
      </c>
      <c r="C182" s="22">
        <v>2061.17</v>
      </c>
      <c r="D182" s="22">
        <v>7014.55</v>
      </c>
      <c r="E182" s="22">
        <v>4930.18</v>
      </c>
      <c r="H182" s="21" t="s">
        <v>204</v>
      </c>
      <c r="I182" s="22">
        <v>2106.58</v>
      </c>
      <c r="J182" s="22">
        <v>1951.33</v>
      </c>
      <c r="K182" s="22">
        <v>9121.1299999999992</v>
      </c>
      <c r="L182" s="22">
        <v>6881.51</v>
      </c>
    </row>
    <row r="183" spans="1:12" hidden="1">
      <c r="A183" s="19" t="s">
        <v>330</v>
      </c>
      <c r="B183" s="18">
        <v>3321.92</v>
      </c>
      <c r="C183" s="18">
        <v>2061.17</v>
      </c>
      <c r="D183" s="18">
        <v>7014.55</v>
      </c>
      <c r="E183" s="18">
        <v>4930.18</v>
      </c>
      <c r="H183" s="19" t="s">
        <v>330</v>
      </c>
      <c r="I183" s="18">
        <v>2106.58</v>
      </c>
      <c r="J183" s="18">
        <v>1951.33</v>
      </c>
      <c r="K183" s="18">
        <v>9121.1299999999992</v>
      </c>
      <c r="L183" s="18">
        <v>6881.51</v>
      </c>
    </row>
    <row r="184" spans="1:12" hidden="1">
      <c r="A184" s="21" t="s">
        <v>214</v>
      </c>
      <c r="B184" s="22">
        <v>3367.76</v>
      </c>
      <c r="C184" s="22">
        <v>2907.02</v>
      </c>
      <c r="D184" s="22">
        <v>5888.72</v>
      </c>
      <c r="E184" s="22">
        <v>5591.98</v>
      </c>
      <c r="H184" s="21" t="s">
        <v>214</v>
      </c>
      <c r="I184" s="22">
        <v>2277.35</v>
      </c>
      <c r="J184" s="22">
        <v>2675.12</v>
      </c>
      <c r="K184" s="22">
        <v>8166.07</v>
      </c>
      <c r="L184" s="22">
        <v>8267.1</v>
      </c>
    </row>
    <row r="185" spans="1:12" hidden="1">
      <c r="A185" s="19" t="s">
        <v>331</v>
      </c>
      <c r="B185" s="18">
        <v>3367.76</v>
      </c>
      <c r="C185" s="18">
        <v>2907.02</v>
      </c>
      <c r="D185" s="18">
        <v>5888.72</v>
      </c>
      <c r="E185" s="18">
        <v>5591.98</v>
      </c>
      <c r="H185" s="19" t="s">
        <v>331</v>
      </c>
      <c r="I185" s="18">
        <v>2277.35</v>
      </c>
      <c r="J185" s="18">
        <v>2675.12</v>
      </c>
      <c r="K185" s="18">
        <v>8166.07</v>
      </c>
      <c r="L185" s="18">
        <v>8267.1</v>
      </c>
    </row>
    <row r="186" spans="1:12" hidden="1">
      <c r="A186" s="21" t="s">
        <v>303</v>
      </c>
      <c r="H186" s="21" t="s">
        <v>303</v>
      </c>
    </row>
    <row r="187" spans="1:12" hidden="1">
      <c r="A187" s="19" t="s">
        <v>332</v>
      </c>
      <c r="B187" s="18">
        <v>-7278.85</v>
      </c>
      <c r="C187" s="18">
        <v>17337.2</v>
      </c>
      <c r="D187" s="18">
        <v>6123.78</v>
      </c>
      <c r="E187" s="18">
        <v>41532.35</v>
      </c>
      <c r="H187" s="19" t="s">
        <v>332</v>
      </c>
      <c r="I187" s="18">
        <v>24114.93</v>
      </c>
      <c r="J187" s="18">
        <v>22401.17</v>
      </c>
      <c r="K187" s="18">
        <v>30238.71</v>
      </c>
      <c r="L187" s="18">
        <v>63933.52</v>
      </c>
    </row>
    <row r="188" spans="1:12" hidden="1">
      <c r="A188" s="21" t="s">
        <v>303</v>
      </c>
      <c r="H188" s="21" t="s">
        <v>303</v>
      </c>
    </row>
    <row r="189" spans="1:12" hidden="1">
      <c r="A189" s="25" t="s">
        <v>333</v>
      </c>
      <c r="B189" s="20"/>
      <c r="C189" s="20"/>
      <c r="D189" s="20"/>
      <c r="E189" s="20"/>
      <c r="H189" s="25" t="s">
        <v>333</v>
      </c>
      <c r="I189" s="20"/>
      <c r="J189" s="20"/>
      <c r="K189" s="20"/>
      <c r="L189" s="20"/>
    </row>
    <row r="190" spans="1:12" hidden="1">
      <c r="A190" s="21" t="s">
        <v>94</v>
      </c>
      <c r="H190" s="21" t="s">
        <v>94</v>
      </c>
    </row>
    <row r="191" spans="1:12" hidden="1">
      <c r="A191" s="21" t="s">
        <v>96</v>
      </c>
      <c r="B191" s="22">
        <v>2.36</v>
      </c>
      <c r="C191" s="22">
        <v>2.36</v>
      </c>
      <c r="D191" s="22">
        <v>4.72</v>
      </c>
      <c r="E191" s="22">
        <v>4.72</v>
      </c>
      <c r="H191" s="21" t="s">
        <v>96</v>
      </c>
      <c r="I191" s="22">
        <v>2.36</v>
      </c>
      <c r="J191" s="22">
        <v>2.36</v>
      </c>
      <c r="K191" s="22">
        <v>7.08</v>
      </c>
      <c r="L191" s="22">
        <v>7.08</v>
      </c>
    </row>
    <row r="192" spans="1:12" hidden="1">
      <c r="A192" s="19" t="s">
        <v>245</v>
      </c>
      <c r="B192" s="18">
        <v>2.36</v>
      </c>
      <c r="C192" s="18">
        <v>2.36</v>
      </c>
      <c r="D192" s="18">
        <v>4.72</v>
      </c>
      <c r="E192" s="18">
        <v>4.72</v>
      </c>
      <c r="H192" s="19" t="s">
        <v>245</v>
      </c>
      <c r="I192" s="18">
        <v>2.36</v>
      </c>
      <c r="J192" s="18">
        <v>2.36</v>
      </c>
      <c r="K192" s="18">
        <v>7.08</v>
      </c>
      <c r="L192" s="18">
        <v>7.08</v>
      </c>
    </row>
    <row r="193" spans="1:12" hidden="1">
      <c r="A193" s="21" t="s">
        <v>67</v>
      </c>
      <c r="D193" s="22">
        <v>31350</v>
      </c>
      <c r="E193" s="22">
        <v>29700</v>
      </c>
      <c r="H193" s="21" t="s">
        <v>67</v>
      </c>
      <c r="I193" s="22">
        <v>31068</v>
      </c>
      <c r="J193" s="22">
        <v>29700</v>
      </c>
      <c r="K193" s="22">
        <v>62418</v>
      </c>
      <c r="L193" s="22">
        <v>59400</v>
      </c>
    </row>
    <row r="194" spans="1:12" hidden="1">
      <c r="A194" s="21" t="s">
        <v>71</v>
      </c>
      <c r="D194" s="22">
        <v>13382.2</v>
      </c>
      <c r="E194" s="22">
        <v>12733.75</v>
      </c>
      <c r="H194" s="21" t="s">
        <v>71</v>
      </c>
      <c r="I194" s="22">
        <v>12733.75</v>
      </c>
      <c r="J194" s="22">
        <v>10956.28</v>
      </c>
      <c r="K194" s="22">
        <v>26115.95</v>
      </c>
      <c r="L194" s="22">
        <v>23690.03</v>
      </c>
    </row>
    <row r="195" spans="1:12" hidden="1">
      <c r="A195" s="19" t="s">
        <v>252</v>
      </c>
      <c r="B195" s="20"/>
      <c r="C195" s="20"/>
      <c r="D195" s="18">
        <v>44732.2</v>
      </c>
      <c r="E195" s="18">
        <v>42433.75</v>
      </c>
      <c r="H195" s="19" t="s">
        <v>252</v>
      </c>
      <c r="I195" s="18">
        <v>43801.75</v>
      </c>
      <c r="J195" s="18">
        <v>40656.28</v>
      </c>
      <c r="K195" s="18">
        <v>88533.95</v>
      </c>
      <c r="L195" s="18">
        <v>83090.03</v>
      </c>
    </row>
    <row r="196" spans="1:12">
      <c r="A196" s="19"/>
      <c r="B196" s="20"/>
      <c r="C196" s="20"/>
      <c r="D196" s="18"/>
      <c r="E196" s="18"/>
      <c r="H196" s="19"/>
      <c r="I196" s="18"/>
      <c r="J196" s="18"/>
      <c r="K196" s="18"/>
      <c r="L196" s="18"/>
    </row>
    <row r="197" spans="1:12">
      <c r="A197" s="24" t="s">
        <v>162</v>
      </c>
      <c r="B197" s="23">
        <v>75108.12</v>
      </c>
      <c r="C197" s="22">
        <v>66468.490000000005</v>
      </c>
      <c r="D197" s="22">
        <v>135479.04000000001</v>
      </c>
      <c r="E197" s="22">
        <v>125431.09</v>
      </c>
      <c r="H197" s="24" t="s">
        <v>162</v>
      </c>
      <c r="I197" s="23">
        <v>65652.899999999994</v>
      </c>
      <c r="J197" s="22">
        <v>62441.64</v>
      </c>
      <c r="K197" s="22">
        <v>201131.94</v>
      </c>
      <c r="L197" s="22">
        <v>187872.73</v>
      </c>
    </row>
    <row r="198" spans="1:12">
      <c r="A198" s="24" t="s">
        <v>166</v>
      </c>
      <c r="B198" s="23">
        <v>5891.86</v>
      </c>
      <c r="C198" s="22">
        <v>2321.86</v>
      </c>
      <c r="D198" s="22">
        <v>31743.82</v>
      </c>
      <c r="E198" s="22">
        <v>6083.29</v>
      </c>
      <c r="H198" s="24" t="s">
        <v>166</v>
      </c>
      <c r="I198" s="23">
        <v>4238.2</v>
      </c>
      <c r="J198" s="22">
        <v>3040.35</v>
      </c>
      <c r="K198" s="22">
        <v>35982.019999999997</v>
      </c>
      <c r="L198" s="22">
        <v>9123.64</v>
      </c>
    </row>
    <row r="199" spans="1:12" hidden="1">
      <c r="A199" s="19" t="s">
        <v>254</v>
      </c>
      <c r="B199" s="18">
        <v>80999.98</v>
      </c>
      <c r="C199" s="18">
        <v>68790.350000000006</v>
      </c>
      <c r="D199" s="18">
        <v>167222.85999999999</v>
      </c>
      <c r="E199" s="18">
        <v>131514.38</v>
      </c>
    </row>
    <row r="200" spans="1:12" hidden="1">
      <c r="A200" s="21" t="s">
        <v>112</v>
      </c>
      <c r="B200" s="22">
        <v>22047.51</v>
      </c>
      <c r="C200" s="22">
        <v>24368.92</v>
      </c>
      <c r="D200" s="22">
        <v>44095.02</v>
      </c>
      <c r="E200" s="22">
        <v>48737.85</v>
      </c>
    </row>
    <row r="201" spans="1:12" hidden="1">
      <c r="A201" s="19" t="s">
        <v>255</v>
      </c>
      <c r="B201" s="18">
        <v>22047.51</v>
      </c>
      <c r="C201" s="18">
        <v>24368.92</v>
      </c>
      <c r="D201" s="18">
        <v>44095.02</v>
      </c>
      <c r="E201" s="18">
        <v>48737.85</v>
      </c>
    </row>
    <row r="202" spans="1:12" hidden="1">
      <c r="A202" s="21" t="s">
        <v>334</v>
      </c>
    </row>
    <row r="203" spans="1:12" hidden="1">
      <c r="A203" s="21" t="s">
        <v>335</v>
      </c>
    </row>
    <row r="204" spans="1:12" hidden="1">
      <c r="A204" s="19" t="s">
        <v>259</v>
      </c>
      <c r="B204" s="20"/>
      <c r="C204" s="20"/>
      <c r="D204" s="20"/>
      <c r="E204" s="20"/>
    </row>
    <row r="205" spans="1:12" hidden="1">
      <c r="A205" s="21" t="s">
        <v>336</v>
      </c>
    </row>
    <row r="206" spans="1:12" hidden="1">
      <c r="A206" s="21" t="s">
        <v>337</v>
      </c>
    </row>
    <row r="207" spans="1:12" hidden="1">
      <c r="A207" s="21" t="s">
        <v>148</v>
      </c>
      <c r="B207" s="22">
        <v>30233.68</v>
      </c>
      <c r="C207" s="22">
        <v>2025.86</v>
      </c>
      <c r="D207" s="22">
        <v>31424.94</v>
      </c>
      <c r="E207" s="22">
        <v>6074.01</v>
      </c>
    </row>
    <row r="208" spans="1:12" hidden="1">
      <c r="A208" s="21" t="s">
        <v>338</v>
      </c>
    </row>
    <row r="209" spans="1:5" hidden="1">
      <c r="A209" s="21" t="s">
        <v>339</v>
      </c>
    </row>
    <row r="210" spans="1:5" hidden="1">
      <c r="A210" s="21" t="s">
        <v>340</v>
      </c>
    </row>
    <row r="211" spans="1:5" hidden="1">
      <c r="A211" s="21" t="s">
        <v>341</v>
      </c>
    </row>
    <row r="212" spans="1:5" hidden="1">
      <c r="A212" s="21" t="s">
        <v>342</v>
      </c>
    </row>
    <row r="213" spans="1:5" hidden="1">
      <c r="A213" s="21" t="s">
        <v>343</v>
      </c>
    </row>
    <row r="214" spans="1:5" hidden="1">
      <c r="A214" s="21" t="s">
        <v>344</v>
      </c>
      <c r="B214" s="22">
        <v>246.7</v>
      </c>
      <c r="C214" s="22">
        <v>89.6</v>
      </c>
      <c r="D214" s="22">
        <v>600.13</v>
      </c>
      <c r="E214" s="22">
        <v>223.57499999999999</v>
      </c>
    </row>
    <row r="215" spans="1:5" hidden="1">
      <c r="A215" s="19" t="s">
        <v>345</v>
      </c>
      <c r="B215" s="18">
        <v>30480.38</v>
      </c>
      <c r="C215" s="18">
        <v>2115.46</v>
      </c>
      <c r="D215" s="18">
        <v>32025.07</v>
      </c>
      <c r="E215" s="18">
        <v>6297.585</v>
      </c>
    </row>
    <row r="216" spans="1:5" hidden="1">
      <c r="A216" s="21" t="s">
        <v>146</v>
      </c>
      <c r="B216" s="22">
        <v>10166.780000000001</v>
      </c>
      <c r="C216" s="22">
        <v>9854.89</v>
      </c>
      <c r="D216" s="22">
        <v>19234.52</v>
      </c>
      <c r="E216" s="22">
        <v>21165.52</v>
      </c>
    </row>
    <row r="217" spans="1:5" hidden="1">
      <c r="A217" s="19" t="s">
        <v>346</v>
      </c>
      <c r="B217" s="18">
        <v>10166.780000000001</v>
      </c>
      <c r="C217" s="18">
        <v>9854.89</v>
      </c>
      <c r="D217" s="18">
        <v>19234.52</v>
      </c>
      <c r="E217" s="18">
        <v>21165.52</v>
      </c>
    </row>
    <row r="218" spans="1:5" hidden="1">
      <c r="A218" s="21" t="s">
        <v>144</v>
      </c>
      <c r="B218" s="22">
        <v>1260.43</v>
      </c>
      <c r="C218" s="22">
        <v>13574.84</v>
      </c>
      <c r="D218" s="22">
        <v>3888.63</v>
      </c>
      <c r="E218" s="22">
        <v>19088.84</v>
      </c>
    </row>
    <row r="219" spans="1:5" hidden="1">
      <c r="A219" s="21" t="s">
        <v>347</v>
      </c>
    </row>
    <row r="220" spans="1:5" hidden="1">
      <c r="A220" s="21" t="s">
        <v>348</v>
      </c>
    </row>
    <row r="221" spans="1:5" hidden="1">
      <c r="A221" s="21" t="s">
        <v>349</v>
      </c>
    </row>
    <row r="222" spans="1:5" hidden="1">
      <c r="A222" s="21" t="s">
        <v>350</v>
      </c>
    </row>
    <row r="223" spans="1:5" hidden="1">
      <c r="A223" s="21" t="s">
        <v>343</v>
      </c>
    </row>
    <row r="224" spans="1:5" hidden="1">
      <c r="A224" s="21" t="s">
        <v>351</v>
      </c>
      <c r="B224" s="22">
        <v>246.7</v>
      </c>
      <c r="C224" s="22">
        <v>89.6</v>
      </c>
      <c r="D224" s="22">
        <v>600.13</v>
      </c>
      <c r="E224" s="22">
        <v>223.57499999999999</v>
      </c>
    </row>
    <row r="225" spans="1:13" hidden="1">
      <c r="A225" s="19" t="s">
        <v>352</v>
      </c>
      <c r="B225" s="18">
        <v>1507.13</v>
      </c>
      <c r="C225" s="18">
        <v>13664.44</v>
      </c>
      <c r="D225" s="18">
        <v>4488.76</v>
      </c>
      <c r="E225" s="18">
        <v>19312.415000000001</v>
      </c>
    </row>
    <row r="226" spans="1:13" hidden="1">
      <c r="A226" s="21" t="s">
        <v>142</v>
      </c>
      <c r="B226" s="22">
        <v>19907.68</v>
      </c>
      <c r="C226" s="22">
        <v>7334</v>
      </c>
      <c r="D226" s="22">
        <v>37110.660000000003</v>
      </c>
      <c r="E226" s="22">
        <v>14648.59</v>
      </c>
    </row>
    <row r="227" spans="1:13" hidden="1">
      <c r="A227" s="19" t="s">
        <v>353</v>
      </c>
      <c r="B227" s="18">
        <v>19907.68</v>
      </c>
      <c r="C227" s="18">
        <v>7334</v>
      </c>
      <c r="D227" s="18">
        <v>37110.660000000003</v>
      </c>
      <c r="E227" s="18">
        <v>14648.59</v>
      </c>
    </row>
    <row r="228" spans="1:13" hidden="1">
      <c r="A228" s="21" t="s">
        <v>178</v>
      </c>
      <c r="B228" s="22">
        <v>6196.51</v>
      </c>
      <c r="C228" s="22">
        <v>5262.47</v>
      </c>
      <c r="D228" s="22">
        <v>12792.57</v>
      </c>
      <c r="E228" s="22">
        <v>10060.85</v>
      </c>
    </row>
    <row r="229" spans="1:13" hidden="1">
      <c r="A229" s="21" t="s">
        <v>182</v>
      </c>
      <c r="B229" s="22">
        <v>267.31</v>
      </c>
      <c r="C229" s="22">
        <v>357.72</v>
      </c>
      <c r="D229" s="22">
        <v>551.83000000000004</v>
      </c>
      <c r="E229" s="22">
        <v>683.88</v>
      </c>
    </row>
    <row r="230" spans="1:13" hidden="1">
      <c r="A230" s="21" t="s">
        <v>186</v>
      </c>
      <c r="B230" s="22">
        <v>56.09</v>
      </c>
      <c r="C230" s="22">
        <v>38.29</v>
      </c>
      <c r="D230" s="22">
        <v>419.6</v>
      </c>
      <c r="E230" s="22">
        <v>378</v>
      </c>
    </row>
    <row r="231" spans="1:13" hidden="1">
      <c r="A231" s="21" t="s">
        <v>354</v>
      </c>
    </row>
    <row r="232" spans="1:13" hidden="1">
      <c r="A232" s="19" t="s">
        <v>355</v>
      </c>
      <c r="B232" s="18">
        <v>6519.91</v>
      </c>
      <c r="C232" s="18">
        <v>5658.48</v>
      </c>
      <c r="D232" s="18">
        <v>13764</v>
      </c>
      <c r="E232" s="18">
        <v>11122.73</v>
      </c>
    </row>
    <row r="233" spans="1:13" hidden="1">
      <c r="A233" s="21" t="s">
        <v>194</v>
      </c>
    </row>
    <row r="234" spans="1:13" hidden="1">
      <c r="A234" s="19" t="s">
        <v>329</v>
      </c>
      <c r="B234" s="20"/>
      <c r="C234" s="20"/>
      <c r="D234" s="20"/>
      <c r="E234" s="20"/>
    </row>
    <row r="235" spans="1:13" hidden="1">
      <c r="A235" s="19" t="s">
        <v>333</v>
      </c>
      <c r="B235" s="18">
        <v>171631.73</v>
      </c>
      <c r="C235" s="18">
        <v>131788.9</v>
      </c>
      <c r="D235" s="18">
        <v>362677.81</v>
      </c>
      <c r="E235" s="18">
        <v>295237.53999999998</v>
      </c>
    </row>
    <row r="236" spans="1:13" hidden="1"/>
    <row r="237" spans="1:13" hidden="1">
      <c r="A237" s="19" t="s">
        <v>356</v>
      </c>
      <c r="B237" s="18">
        <v>1381914.59</v>
      </c>
      <c r="C237" s="18">
        <v>1248876.9099999999</v>
      </c>
      <c r="D237" s="18">
        <v>2778880.6</v>
      </c>
      <c r="E237" s="18">
        <v>2493134.5099999998</v>
      </c>
    </row>
    <row r="239" spans="1:13" ht="15" thickBot="1"/>
    <row r="240" spans="1:13" ht="55.15" customHeight="1">
      <c r="A240" s="31" t="s">
        <v>357</v>
      </c>
      <c r="D240" s="33" t="s">
        <v>358</v>
      </c>
      <c r="E240" s="33" t="s">
        <v>359</v>
      </c>
      <c r="H240" s="31" t="s">
        <v>360</v>
      </c>
      <c r="K240" s="33" t="s">
        <v>361</v>
      </c>
      <c r="M240" s="41" t="s">
        <v>362</v>
      </c>
    </row>
    <row r="241" spans="1:13">
      <c r="A241" s="29" t="s">
        <v>253</v>
      </c>
      <c r="B241" s="23">
        <f>AVERAGE(B52,I52)</f>
        <v>54077.815000000002</v>
      </c>
      <c r="D241" s="32">
        <f>B241*1.03</f>
        <v>55700.149450000004</v>
      </c>
      <c r="E241" s="37">
        <f>D241*1.2739</f>
        <v>70956.420384355006</v>
      </c>
      <c r="H241" s="34">
        <f>D241*9</f>
        <v>501301.34505000006</v>
      </c>
      <c r="K241" s="37">
        <f>E241*3</f>
        <v>212869.26115306502</v>
      </c>
      <c r="M241" s="43">
        <f>H241+K241</f>
        <v>714170.60620306502</v>
      </c>
    </row>
    <row r="242" spans="1:13">
      <c r="A242" s="29" t="s">
        <v>164</v>
      </c>
      <c r="B242" s="23">
        <f>AVERAGE(B53,I53)</f>
        <v>20326.739999999998</v>
      </c>
      <c r="D242" s="32">
        <f t="shared" ref="D242:D244" si="0">B242*1.03</f>
        <v>20936.5422</v>
      </c>
      <c r="E242" s="37">
        <f>D242*1.2739</f>
        <v>26671.061108580001</v>
      </c>
      <c r="H242" s="34">
        <f>D242*9</f>
        <v>188428.8798</v>
      </c>
      <c r="K242" s="37">
        <f>E242*3</f>
        <v>80013.183325739999</v>
      </c>
      <c r="M242" s="43">
        <f>H242+K242</f>
        <v>268442.06312573998</v>
      </c>
    </row>
    <row r="243" spans="1:13">
      <c r="A243" s="24" t="s">
        <v>162</v>
      </c>
      <c r="B243" s="23">
        <f>AVERAGE(B197,I197)</f>
        <v>70380.509999999995</v>
      </c>
      <c r="D243" s="32">
        <f t="shared" si="0"/>
        <v>72491.925300000003</v>
      </c>
      <c r="E243" s="20" t="s">
        <v>363</v>
      </c>
      <c r="H243" s="38">
        <f>D243*12</f>
        <v>869903.10360000003</v>
      </c>
      <c r="I243" s="39" t="s">
        <v>364</v>
      </c>
      <c r="K243" s="20" t="s">
        <v>363</v>
      </c>
      <c r="M243" s="43">
        <f>H243</f>
        <v>869903.10360000003</v>
      </c>
    </row>
    <row r="244" spans="1:13" ht="15" thickBot="1">
      <c r="A244" s="24" t="s">
        <v>166</v>
      </c>
      <c r="B244" s="23">
        <f>AVERAGE(B198,I198)</f>
        <v>5065.03</v>
      </c>
      <c r="D244" s="32">
        <f t="shared" si="0"/>
        <v>5216.9808999999996</v>
      </c>
      <c r="E244" s="20" t="s">
        <v>363</v>
      </c>
      <c r="H244" s="38">
        <f>D244*12</f>
        <v>62603.770799999998</v>
      </c>
      <c r="I244" s="39" t="s">
        <v>364</v>
      </c>
      <c r="K244" s="20" t="s">
        <v>363</v>
      </c>
      <c r="M244" s="42">
        <f>H244</f>
        <v>62603.770799999998</v>
      </c>
    </row>
    <row r="245" spans="1:13" ht="15" thickBot="1"/>
    <row r="246" spans="1:13">
      <c r="M246" s="44" t="s">
        <v>365</v>
      </c>
    </row>
    <row r="247" spans="1:13" ht="15" thickBot="1">
      <c r="M247" s="45">
        <f>H241+H242+H243+H244+K241+K242</f>
        <v>1915119.5437288051</v>
      </c>
    </row>
    <row r="249" spans="1:13">
      <c r="B249" s="20" t="s">
        <v>366</v>
      </c>
      <c r="C249" s="20" t="s">
        <v>367</v>
      </c>
      <c r="D249" s="20" t="s">
        <v>368</v>
      </c>
    </row>
    <row r="250" spans="1:13">
      <c r="A250" s="36" t="s">
        <v>369</v>
      </c>
      <c r="B250" s="17">
        <v>48.36</v>
      </c>
      <c r="C250" s="17">
        <v>55</v>
      </c>
      <c r="D250" s="35">
        <f>(C250-B250)/B250</f>
        <v>0.13730355665839539</v>
      </c>
    </row>
    <row r="251" spans="1:13">
      <c r="A251" s="36" t="s">
        <v>370</v>
      </c>
      <c r="B251" s="17">
        <v>30.25</v>
      </c>
      <c r="C251" s="17">
        <v>35</v>
      </c>
      <c r="D251" s="35">
        <f t="shared" ref="D251:D252" si="1">(C251-B251)/B251</f>
        <v>0.15702479338842976</v>
      </c>
    </row>
    <row r="252" spans="1:13">
      <c r="A252" s="36" t="s">
        <v>371</v>
      </c>
      <c r="B252" s="17">
        <v>27.17</v>
      </c>
      <c r="C252" s="17">
        <v>41.5</v>
      </c>
      <c r="D252" s="35">
        <f t="shared" si="1"/>
        <v>0.52741994847258</v>
      </c>
    </row>
    <row r="253" spans="1:13">
      <c r="C253" s="20" t="s">
        <v>372</v>
      </c>
      <c r="D253" s="40">
        <f>AVERAGE(D250:D252)</f>
        <v>0.27391609950646839</v>
      </c>
    </row>
  </sheetData>
  <pageMargins left="0.7" right="0.7" top="0.75" bottom="0.75" header="0.3" footer="0.3"/>
  <pageSetup orientation="landscape" r:id="rId1"/>
  <headerFooter>
    <oddHeader>&amp;BPilot Expense Summary&amp;B
Puget Sound Pilots</oddHeader>
    <evenHeader>&amp;D
PUGETSOUND\PMOORE
Page &amp;P</even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8D9644-6846-4DD9-9037-ADF9C8D535DE}">
  <dimension ref="A1:W199"/>
  <sheetViews>
    <sheetView topLeftCell="B25" workbookViewId="0">
      <selection activeCell="L50" sqref="L50"/>
    </sheetView>
  </sheetViews>
  <sheetFormatPr defaultColWidth="9.140625" defaultRowHeight="14.45"/>
  <cols>
    <col min="1" max="1" width="0" hidden="1" customWidth="1"/>
    <col min="2" max="2" width="2.7109375" customWidth="1"/>
    <col min="3" max="3" width="12.42578125" customWidth="1"/>
    <col min="4" max="4" width="0.140625" customWidth="1"/>
    <col min="5" max="5" width="9.42578125" customWidth="1"/>
    <col min="6" max="6" width="9.85546875" customWidth="1"/>
    <col min="7" max="7" width="0.140625" customWidth="1"/>
    <col min="8" max="8" width="0.28515625" customWidth="1"/>
    <col min="9" max="9" width="16" customWidth="1"/>
    <col min="10" max="10" width="12.5703125" customWidth="1"/>
    <col min="11" max="11" width="16.7109375" customWidth="1"/>
    <col min="12" max="12" width="14.7109375" customWidth="1"/>
    <col min="13" max="13" width="16.28515625" customWidth="1"/>
    <col min="14" max="14" width="0" hidden="1" customWidth="1"/>
    <col min="15" max="15" width="12.140625" bestFit="1" customWidth="1"/>
    <col min="16" max="16" width="14.7109375" customWidth="1"/>
    <col min="17" max="17" width="12.140625" bestFit="1" customWidth="1"/>
    <col min="18" max="18" width="12.42578125" style="69" bestFit="1" customWidth="1"/>
  </cols>
  <sheetData>
    <row r="1" spans="1:18" ht="2.4500000000000002" customHeight="1"/>
    <row r="2" spans="1:18">
      <c r="E2" s="209" t="s">
        <v>0</v>
      </c>
      <c r="F2" s="221"/>
      <c r="G2" s="221"/>
      <c r="H2" s="221"/>
    </row>
    <row r="3" spans="1:18" ht="3.95" customHeight="1"/>
    <row r="4" spans="1:18">
      <c r="E4" s="210" t="s">
        <v>373</v>
      </c>
      <c r="F4" s="221"/>
      <c r="G4" s="221"/>
      <c r="H4" s="221"/>
    </row>
    <row r="5" spans="1:18">
      <c r="E5" s="221"/>
      <c r="F5" s="221"/>
      <c r="G5" s="221"/>
      <c r="H5" s="221"/>
    </row>
    <row r="6" spans="1:18">
      <c r="B6" s="221"/>
      <c r="C6" s="221"/>
      <c r="E6" s="221"/>
      <c r="F6" s="221"/>
      <c r="G6" s="221"/>
      <c r="H6" s="221"/>
    </row>
    <row r="7" spans="1:18">
      <c r="B7" s="221"/>
      <c r="C7" s="221"/>
    </row>
    <row r="8" spans="1:18">
      <c r="B8" s="221"/>
      <c r="C8" s="221"/>
    </row>
    <row r="9" spans="1:18" ht="8.1" customHeight="1"/>
    <row r="10" spans="1:18" ht="12.75" customHeight="1">
      <c r="B10" s="221"/>
      <c r="C10" s="221"/>
      <c r="D10" s="221"/>
      <c r="E10" s="221"/>
      <c r="F10" s="221"/>
    </row>
    <row r="11" spans="1:18" ht="20.45" customHeight="1"/>
    <row r="12" spans="1:18" ht="26.45">
      <c r="A12" s="70" t="s">
        <v>374</v>
      </c>
      <c r="B12" s="211" t="s">
        <v>375</v>
      </c>
      <c r="C12" s="212"/>
      <c r="D12" s="212"/>
      <c r="E12" s="212"/>
      <c r="F12" s="211" t="s">
        <v>376</v>
      </c>
      <c r="G12" s="212"/>
      <c r="H12" s="211" t="s">
        <v>377</v>
      </c>
      <c r="I12" s="212"/>
      <c r="J12" s="71" t="s">
        <v>378</v>
      </c>
      <c r="K12" s="71" t="s">
        <v>379</v>
      </c>
      <c r="L12" s="71" t="s">
        <v>380</v>
      </c>
      <c r="M12" s="71" t="s">
        <v>381</v>
      </c>
      <c r="O12" t="s">
        <v>382</v>
      </c>
      <c r="P12" t="s">
        <v>383</v>
      </c>
      <c r="Q12" t="s">
        <v>384</v>
      </c>
      <c r="R12" s="69" t="s">
        <v>385</v>
      </c>
    </row>
    <row r="13" spans="1:18">
      <c r="A13" s="72" t="s">
        <v>386</v>
      </c>
      <c r="B13" s="213" t="s">
        <v>387</v>
      </c>
      <c r="C13" s="221"/>
      <c r="D13" s="221"/>
      <c r="E13" s="221"/>
      <c r="F13" s="213" t="s">
        <v>388</v>
      </c>
      <c r="G13" s="221"/>
      <c r="H13" s="214" t="s">
        <v>303</v>
      </c>
      <c r="I13" s="221"/>
      <c r="J13" s="74" t="s">
        <v>303</v>
      </c>
      <c r="K13" s="74" t="s">
        <v>303</v>
      </c>
      <c r="L13" s="74" t="s">
        <v>303</v>
      </c>
      <c r="M13" s="74" t="s">
        <v>303</v>
      </c>
    </row>
    <row r="14" spans="1:18">
      <c r="A14" s="73" t="s">
        <v>303</v>
      </c>
      <c r="B14" s="214" t="s">
        <v>303</v>
      </c>
      <c r="C14" s="221"/>
      <c r="D14" s="221"/>
      <c r="E14" s="221"/>
      <c r="F14" s="214" t="s">
        <v>303</v>
      </c>
      <c r="G14" s="221"/>
      <c r="H14" s="214" t="s">
        <v>389</v>
      </c>
      <c r="I14" s="221"/>
      <c r="J14" s="75">
        <v>40</v>
      </c>
      <c r="K14" s="75">
        <v>2042.48</v>
      </c>
      <c r="L14" s="75">
        <v>40</v>
      </c>
      <c r="M14" s="75">
        <v>2042.48</v>
      </c>
      <c r="O14">
        <f>K14/J14</f>
        <v>51.061999999999998</v>
      </c>
      <c r="P14">
        <v>64</v>
      </c>
      <c r="Q14">
        <f>O14+1.05</f>
        <v>52.111999999999995</v>
      </c>
      <c r="R14" s="69">
        <f>P14*Q14</f>
        <v>3335.1679999999997</v>
      </c>
    </row>
    <row r="15" spans="1:18">
      <c r="A15" s="73" t="s">
        <v>303</v>
      </c>
      <c r="B15" s="214" t="s">
        <v>303</v>
      </c>
      <c r="C15" s="221"/>
      <c r="D15" s="221"/>
      <c r="E15" s="221"/>
      <c r="F15" s="214" t="s">
        <v>303</v>
      </c>
      <c r="G15" s="221"/>
      <c r="H15" s="214" t="s">
        <v>390</v>
      </c>
      <c r="I15" s="221"/>
      <c r="J15" s="75">
        <v>0</v>
      </c>
      <c r="K15" s="75">
        <v>694.08</v>
      </c>
      <c r="L15" s="75">
        <v>0</v>
      </c>
      <c r="M15" s="75">
        <v>694.08</v>
      </c>
    </row>
    <row r="16" spans="1:18">
      <c r="A16" s="73" t="s">
        <v>303</v>
      </c>
      <c r="B16" s="214" t="s">
        <v>303</v>
      </c>
      <c r="C16" s="221"/>
      <c r="D16" s="221"/>
      <c r="E16" s="221"/>
      <c r="F16" s="214" t="s">
        <v>303</v>
      </c>
      <c r="G16" s="221"/>
      <c r="H16" s="214" t="s">
        <v>391</v>
      </c>
      <c r="I16" s="221"/>
      <c r="J16" s="75">
        <v>144</v>
      </c>
      <c r="K16" s="75">
        <v>6936.48</v>
      </c>
      <c r="L16" s="75">
        <v>144</v>
      </c>
      <c r="M16" s="75">
        <v>6936.48</v>
      </c>
    </row>
    <row r="17" spans="1:18">
      <c r="A17" s="73" t="s">
        <v>303</v>
      </c>
      <c r="B17" s="214" t="s">
        <v>303</v>
      </c>
      <c r="C17" s="221"/>
      <c r="D17" s="221"/>
      <c r="E17" s="221"/>
      <c r="F17" s="214" t="s">
        <v>303</v>
      </c>
      <c r="G17" s="221"/>
      <c r="H17" s="214" t="s">
        <v>392</v>
      </c>
      <c r="I17" s="221"/>
      <c r="J17" s="75">
        <v>841</v>
      </c>
      <c r="K17" s="75">
        <v>42061.57</v>
      </c>
      <c r="L17" s="75">
        <v>841</v>
      </c>
      <c r="M17" s="75">
        <v>42061.57</v>
      </c>
      <c r="O17">
        <v>110000</v>
      </c>
      <c r="Q17">
        <f>O17*1.05</f>
        <v>115500</v>
      </c>
      <c r="R17" s="69">
        <f>Q17</f>
        <v>115500</v>
      </c>
    </row>
    <row r="18" spans="1:18" ht="15" thickBot="1">
      <c r="A18" s="73" t="s">
        <v>303</v>
      </c>
      <c r="B18" s="214" t="s">
        <v>303</v>
      </c>
      <c r="C18" s="221"/>
      <c r="D18" s="221"/>
      <c r="E18" s="221"/>
      <c r="F18" s="214" t="s">
        <v>303</v>
      </c>
      <c r="G18" s="221"/>
      <c r="H18" s="214" t="s">
        <v>393</v>
      </c>
      <c r="I18" s="221"/>
      <c r="J18" s="75">
        <v>24</v>
      </c>
      <c r="K18" s="75">
        <v>1271.76</v>
      </c>
      <c r="L18" s="75">
        <v>24</v>
      </c>
      <c r="M18" s="75">
        <v>1271.76</v>
      </c>
      <c r="O18">
        <f>O14</f>
        <v>51.061999999999998</v>
      </c>
      <c r="P18">
        <v>80</v>
      </c>
      <c r="Q18">
        <f>O18*1.05</f>
        <v>53.615099999999998</v>
      </c>
      <c r="R18" s="69">
        <f>Q18*P18</f>
        <v>4289.2079999999996</v>
      </c>
    </row>
    <row r="19" spans="1:18" ht="15" thickBot="1">
      <c r="A19" s="73" t="s">
        <v>303</v>
      </c>
      <c r="B19" s="215" t="s">
        <v>394</v>
      </c>
      <c r="C19" s="221"/>
      <c r="D19" s="221"/>
      <c r="E19" s="221"/>
      <c r="F19" s="221"/>
      <c r="G19" s="221"/>
      <c r="H19" s="221"/>
      <c r="I19" s="221"/>
      <c r="J19" s="76">
        <v>1049</v>
      </c>
      <c r="K19" s="76">
        <v>53006.37</v>
      </c>
      <c r="L19" s="76">
        <v>1049</v>
      </c>
      <c r="M19" s="76">
        <v>53006.37</v>
      </c>
      <c r="R19" s="77">
        <f>SUM(R14:R18)</f>
        <v>123124.376</v>
      </c>
    </row>
    <row r="20" spans="1:18">
      <c r="A20" s="72" t="s">
        <v>395</v>
      </c>
      <c r="B20" s="213" t="s">
        <v>396</v>
      </c>
      <c r="C20" s="221"/>
      <c r="D20" s="221"/>
      <c r="E20" s="221"/>
      <c r="F20" s="213" t="s">
        <v>388</v>
      </c>
      <c r="G20" s="221"/>
      <c r="H20" s="214" t="s">
        <v>303</v>
      </c>
      <c r="I20" s="221"/>
      <c r="J20" s="74" t="s">
        <v>303</v>
      </c>
      <c r="K20" s="74" t="s">
        <v>303</v>
      </c>
      <c r="L20" s="74" t="s">
        <v>303</v>
      </c>
      <c r="M20" s="74" t="s">
        <v>303</v>
      </c>
    </row>
    <row r="21" spans="1:18">
      <c r="A21" s="73" t="s">
        <v>303</v>
      </c>
      <c r="B21" s="214" t="s">
        <v>303</v>
      </c>
      <c r="C21" s="221"/>
      <c r="D21" s="221"/>
      <c r="E21" s="221"/>
      <c r="F21" s="214" t="s">
        <v>303</v>
      </c>
      <c r="G21" s="221"/>
      <c r="H21" s="214" t="s">
        <v>389</v>
      </c>
      <c r="I21" s="221"/>
      <c r="J21" s="75">
        <v>32</v>
      </c>
      <c r="K21" s="75">
        <v>3853.44</v>
      </c>
      <c r="L21" s="75">
        <v>32</v>
      </c>
      <c r="M21" s="75">
        <v>3853.44</v>
      </c>
      <c r="O21">
        <f>K21/J21</f>
        <v>120.42</v>
      </c>
      <c r="P21">
        <v>64</v>
      </c>
      <c r="Q21">
        <f>O21*1.05</f>
        <v>126.441</v>
      </c>
      <c r="R21" s="69">
        <f>Q21*P21</f>
        <v>8092.2240000000002</v>
      </c>
    </row>
    <row r="22" spans="1:18">
      <c r="A22" s="73" t="s">
        <v>303</v>
      </c>
      <c r="B22" s="214" t="s">
        <v>303</v>
      </c>
      <c r="C22" s="221"/>
      <c r="D22" s="221"/>
      <c r="E22" s="221"/>
      <c r="F22" s="214" t="s">
        <v>303</v>
      </c>
      <c r="G22" s="221"/>
      <c r="H22" s="214" t="s">
        <v>392</v>
      </c>
      <c r="I22" s="221"/>
      <c r="J22" s="75">
        <v>370</v>
      </c>
      <c r="K22" s="75">
        <v>44556.74</v>
      </c>
      <c r="L22" s="75">
        <v>370</v>
      </c>
      <c r="M22" s="75">
        <v>44556.74</v>
      </c>
      <c r="O22">
        <v>250000</v>
      </c>
      <c r="Q22">
        <f>O22*1.05</f>
        <v>262500</v>
      </c>
      <c r="R22" s="69">
        <f>Q22</f>
        <v>262500</v>
      </c>
    </row>
    <row r="23" spans="1:18">
      <c r="A23" s="73" t="s">
        <v>303</v>
      </c>
      <c r="B23" s="214" t="s">
        <v>303</v>
      </c>
      <c r="C23" s="221"/>
      <c r="D23" s="221"/>
      <c r="E23" s="221"/>
      <c r="F23" s="214" t="s">
        <v>303</v>
      </c>
      <c r="G23" s="221"/>
      <c r="H23" s="214" t="s">
        <v>393</v>
      </c>
      <c r="I23" s="221"/>
      <c r="J23" s="75">
        <v>56</v>
      </c>
      <c r="K23" s="75">
        <v>6743.52</v>
      </c>
      <c r="L23" s="75">
        <v>56</v>
      </c>
      <c r="M23" s="75">
        <v>6743.52</v>
      </c>
      <c r="O23">
        <v>120.42</v>
      </c>
      <c r="P23">
        <v>160</v>
      </c>
      <c r="Q23">
        <v>124.0326</v>
      </c>
      <c r="R23" s="69">
        <f>Q23*P23</f>
        <v>19845.216</v>
      </c>
    </row>
    <row r="24" spans="1:18">
      <c r="A24" s="73" t="s">
        <v>303</v>
      </c>
      <c r="B24" s="215" t="s">
        <v>397</v>
      </c>
      <c r="C24" s="221"/>
      <c r="D24" s="221"/>
      <c r="E24" s="221"/>
      <c r="F24" s="221"/>
      <c r="G24" s="221"/>
      <c r="H24" s="221"/>
      <c r="I24" s="221"/>
      <c r="J24" s="76">
        <v>458</v>
      </c>
      <c r="K24" s="76">
        <v>55153.7</v>
      </c>
      <c r="L24" s="76">
        <v>458</v>
      </c>
      <c r="M24" s="76">
        <v>55153.7</v>
      </c>
      <c r="R24" s="78">
        <f>SUM(R21:R23)</f>
        <v>290437.44</v>
      </c>
    </row>
    <row r="25" spans="1:18">
      <c r="A25" s="72" t="s">
        <v>398</v>
      </c>
      <c r="B25" s="213" t="s">
        <v>399</v>
      </c>
      <c r="C25" s="221"/>
      <c r="D25" s="221"/>
      <c r="E25" s="221"/>
      <c r="F25" s="213" t="s">
        <v>388</v>
      </c>
      <c r="G25" s="221"/>
      <c r="H25" s="214" t="s">
        <v>303</v>
      </c>
      <c r="I25" s="221"/>
      <c r="J25" s="74" t="s">
        <v>303</v>
      </c>
      <c r="K25" s="74" t="s">
        <v>303</v>
      </c>
      <c r="L25" s="74" t="s">
        <v>303</v>
      </c>
      <c r="M25" s="74" t="s">
        <v>303</v>
      </c>
    </row>
    <row r="26" spans="1:18">
      <c r="A26" s="73" t="s">
        <v>303</v>
      </c>
      <c r="B26" s="214" t="s">
        <v>303</v>
      </c>
      <c r="C26" s="221"/>
      <c r="D26" s="221"/>
      <c r="E26" s="221"/>
      <c r="F26" s="214" t="s">
        <v>303</v>
      </c>
      <c r="G26" s="221"/>
      <c r="H26" s="214" t="s">
        <v>389</v>
      </c>
      <c r="I26" s="221"/>
      <c r="J26" s="75">
        <v>32</v>
      </c>
      <c r="K26" s="75">
        <v>1502.4</v>
      </c>
      <c r="L26" s="75">
        <v>32</v>
      </c>
      <c r="M26" s="75">
        <v>1502.4</v>
      </c>
      <c r="O26">
        <f>K26/J26</f>
        <v>46.95</v>
      </c>
      <c r="P26">
        <v>80</v>
      </c>
      <c r="Q26">
        <f>55*1.03</f>
        <v>56.65</v>
      </c>
      <c r="R26" s="69">
        <f>Q26*P26</f>
        <v>4532</v>
      </c>
    </row>
    <row r="27" spans="1:18">
      <c r="A27" s="73" t="s">
        <v>303</v>
      </c>
      <c r="B27" s="214" t="s">
        <v>303</v>
      </c>
      <c r="C27" s="221"/>
      <c r="D27" s="221"/>
      <c r="E27" s="221"/>
      <c r="F27" s="214" t="s">
        <v>303</v>
      </c>
      <c r="G27" s="221"/>
      <c r="H27" s="216" t="s">
        <v>400</v>
      </c>
      <c r="I27" s="222"/>
      <c r="J27" s="75">
        <v>42</v>
      </c>
      <c r="K27" s="75">
        <v>2957.85</v>
      </c>
      <c r="L27" s="75">
        <v>42</v>
      </c>
      <c r="M27" s="75">
        <v>2957.85</v>
      </c>
      <c r="O27">
        <f t="shared" ref="O27:O28" si="0">K27/J27</f>
        <v>70.424999999999997</v>
      </c>
      <c r="P27">
        <v>520</v>
      </c>
      <c r="Q27">
        <f>Q26*1.5</f>
        <v>84.974999999999994</v>
      </c>
      <c r="R27" s="79">
        <f t="shared" ref="R27:R28" si="1">Q27*P27</f>
        <v>44187</v>
      </c>
    </row>
    <row r="28" spans="1:18">
      <c r="A28" s="73" t="s">
        <v>303</v>
      </c>
      <c r="B28" s="214" t="s">
        <v>303</v>
      </c>
      <c r="C28" s="221"/>
      <c r="D28" s="221"/>
      <c r="E28" s="221"/>
      <c r="F28" s="214" t="s">
        <v>303</v>
      </c>
      <c r="G28" s="221"/>
      <c r="H28" s="214" t="s">
        <v>391</v>
      </c>
      <c r="I28" s="221"/>
      <c r="J28" s="75">
        <v>531</v>
      </c>
      <c r="K28" s="75">
        <v>24930.45</v>
      </c>
      <c r="L28" s="75">
        <v>531</v>
      </c>
      <c r="M28" s="75">
        <v>24930.45</v>
      </c>
      <c r="O28">
        <f t="shared" si="0"/>
        <v>46.95</v>
      </c>
      <c r="P28">
        <v>2080</v>
      </c>
      <c r="Q28">
        <f>55*1.03</f>
        <v>56.65</v>
      </c>
      <c r="R28" s="69">
        <f t="shared" si="1"/>
        <v>117832</v>
      </c>
    </row>
    <row r="29" spans="1:18">
      <c r="A29" s="73" t="s">
        <v>303</v>
      </c>
      <c r="B29" s="215" t="s">
        <v>401</v>
      </c>
      <c r="C29" s="221"/>
      <c r="D29" s="221"/>
      <c r="E29" s="221"/>
      <c r="F29" s="221"/>
      <c r="G29" s="221"/>
      <c r="H29" s="221"/>
      <c r="I29" s="221"/>
      <c r="J29" s="76">
        <v>605</v>
      </c>
      <c r="K29" s="76">
        <v>29390.7</v>
      </c>
      <c r="L29" s="76">
        <v>605</v>
      </c>
      <c r="M29" s="76">
        <v>29390.7</v>
      </c>
      <c r="R29" s="78">
        <f>SUM(R26:R28)</f>
        <v>166551</v>
      </c>
    </row>
    <row r="30" spans="1:18">
      <c r="A30" s="72" t="s">
        <v>402</v>
      </c>
      <c r="B30" s="213" t="s">
        <v>403</v>
      </c>
      <c r="C30" s="221"/>
      <c r="D30" s="221"/>
      <c r="E30" s="221"/>
      <c r="F30" s="213" t="s">
        <v>388</v>
      </c>
      <c r="G30" s="221"/>
      <c r="H30" s="214" t="s">
        <v>303</v>
      </c>
      <c r="I30" s="221"/>
      <c r="J30" s="74" t="s">
        <v>303</v>
      </c>
      <c r="K30" s="74" t="s">
        <v>303</v>
      </c>
      <c r="L30" s="74" t="s">
        <v>303</v>
      </c>
      <c r="M30" s="74" t="s">
        <v>303</v>
      </c>
    </row>
    <row r="31" spans="1:18">
      <c r="A31" s="73" t="s">
        <v>303</v>
      </c>
      <c r="B31" s="214" t="s">
        <v>303</v>
      </c>
      <c r="C31" s="221"/>
      <c r="D31" s="221"/>
      <c r="E31" s="221"/>
      <c r="F31" s="214" t="s">
        <v>303</v>
      </c>
      <c r="G31" s="221"/>
      <c r="H31" s="214" t="s">
        <v>389</v>
      </c>
      <c r="I31" s="221"/>
      <c r="J31" s="75">
        <v>72</v>
      </c>
      <c r="K31" s="75">
        <v>2114.64</v>
      </c>
      <c r="L31" s="75">
        <v>72</v>
      </c>
      <c r="M31" s="75">
        <v>2114.64</v>
      </c>
      <c r="O31">
        <f>K31/J31</f>
        <v>29.369999999999997</v>
      </c>
      <c r="P31">
        <v>64</v>
      </c>
      <c r="Q31">
        <f>35*1.03</f>
        <v>36.050000000000004</v>
      </c>
      <c r="R31" s="69">
        <f>Q31*P31</f>
        <v>2307.2000000000003</v>
      </c>
    </row>
    <row r="32" spans="1:18">
      <c r="A32" s="73" t="s">
        <v>303</v>
      </c>
      <c r="B32" s="214" t="s">
        <v>303</v>
      </c>
      <c r="C32" s="221"/>
      <c r="D32" s="221"/>
      <c r="E32" s="221"/>
      <c r="F32" s="214" t="s">
        <v>303</v>
      </c>
      <c r="G32" s="221"/>
      <c r="H32" s="214" t="s">
        <v>391</v>
      </c>
      <c r="I32" s="221"/>
      <c r="J32" s="75">
        <v>1964</v>
      </c>
      <c r="K32" s="75">
        <v>57682.68</v>
      </c>
      <c r="L32" s="75">
        <v>1964</v>
      </c>
      <c r="M32" s="75">
        <v>57682.68</v>
      </c>
      <c r="O32">
        <f t="shared" ref="O32:O33" si="2">K32/J32</f>
        <v>29.37</v>
      </c>
      <c r="P32">
        <v>2080</v>
      </c>
      <c r="Q32">
        <f>35*1.03</f>
        <v>36.050000000000004</v>
      </c>
      <c r="R32" s="69">
        <f t="shared" ref="R32:R33" si="3">Q32*P32</f>
        <v>74984.000000000015</v>
      </c>
    </row>
    <row r="33" spans="1:23">
      <c r="A33" s="73" t="s">
        <v>303</v>
      </c>
      <c r="B33" s="214" t="s">
        <v>303</v>
      </c>
      <c r="C33" s="221"/>
      <c r="D33" s="221"/>
      <c r="E33" s="221"/>
      <c r="F33" s="214" t="s">
        <v>303</v>
      </c>
      <c r="G33" s="221"/>
      <c r="H33" s="214" t="s">
        <v>393</v>
      </c>
      <c r="I33" s="221"/>
      <c r="J33" s="75">
        <v>80</v>
      </c>
      <c r="K33" s="75">
        <v>2349.6</v>
      </c>
      <c r="L33" s="75">
        <v>80</v>
      </c>
      <c r="M33" s="75">
        <v>2349.6</v>
      </c>
      <c r="O33">
        <f t="shared" si="2"/>
        <v>29.369999999999997</v>
      </c>
      <c r="P33">
        <v>80</v>
      </c>
      <c r="Q33">
        <f>35*1.03</f>
        <v>36.050000000000004</v>
      </c>
      <c r="R33" s="69">
        <f t="shared" si="3"/>
        <v>2884.0000000000005</v>
      </c>
    </row>
    <row r="34" spans="1:23">
      <c r="A34" s="73" t="s">
        <v>303</v>
      </c>
      <c r="B34" s="215" t="s">
        <v>404</v>
      </c>
      <c r="C34" s="221"/>
      <c r="D34" s="221"/>
      <c r="E34" s="221"/>
      <c r="F34" s="221"/>
      <c r="G34" s="221"/>
      <c r="H34" s="221"/>
      <c r="I34" s="221"/>
      <c r="J34" s="76">
        <v>2116</v>
      </c>
      <c r="K34" s="76">
        <v>62146.92</v>
      </c>
      <c r="L34" s="76">
        <v>2116</v>
      </c>
      <c r="M34" s="76">
        <v>62146.92</v>
      </c>
      <c r="R34" s="78">
        <f>SUM(R31:R33)</f>
        <v>80175.200000000012</v>
      </c>
    </row>
    <row r="35" spans="1:23">
      <c r="R35" s="140"/>
    </row>
    <row r="36" spans="1:23">
      <c r="R36" s="140"/>
    </row>
    <row r="37" spans="1:23" ht="15" thickBot="1">
      <c r="E37" t="s">
        <v>405</v>
      </c>
      <c r="R37" s="140"/>
    </row>
    <row r="38" spans="1:23" s="80" customFormat="1" ht="32.25" customHeight="1" thickTop="1">
      <c r="A38" s="136">
        <v>2021</v>
      </c>
      <c r="B38" s="135"/>
      <c r="C38" s="134" t="s">
        <v>406</v>
      </c>
      <c r="D38" s="133"/>
      <c r="E38" s="133"/>
      <c r="F38" s="132" t="s">
        <v>407</v>
      </c>
      <c r="G38" s="131" t="s">
        <v>408</v>
      </c>
      <c r="H38" s="130" t="s">
        <v>409</v>
      </c>
      <c r="I38" s="129" t="s">
        <v>410</v>
      </c>
      <c r="J38" s="128" t="s">
        <v>411</v>
      </c>
      <c r="K38" s="127" t="s">
        <v>412</v>
      </c>
      <c r="L38" s="126"/>
      <c r="M38" s="125" t="s">
        <v>413</v>
      </c>
      <c r="N38" s="125" t="s">
        <v>414</v>
      </c>
      <c r="O38" s="125" t="s">
        <v>415</v>
      </c>
      <c r="P38" s="137" t="s">
        <v>416</v>
      </c>
      <c r="Q38" s="125" t="s">
        <v>417</v>
      </c>
      <c r="R38" s="125" t="s">
        <v>418</v>
      </c>
      <c r="S38" s="125"/>
      <c r="T38" s="125"/>
      <c r="U38" s="125"/>
      <c r="V38" s="115"/>
      <c r="W38" s="91"/>
    </row>
    <row r="39" spans="1:23" s="80" customFormat="1">
      <c r="A39" s="103" t="s">
        <v>419</v>
      </c>
      <c r="B39" s="102" t="s">
        <v>420</v>
      </c>
      <c r="C39" s="122">
        <v>1483</v>
      </c>
      <c r="D39" s="122">
        <v>1674.5</v>
      </c>
      <c r="E39" s="122">
        <v>96</v>
      </c>
      <c r="F39" s="102"/>
      <c r="G39" s="112"/>
      <c r="H39" s="111"/>
      <c r="I39" s="96"/>
      <c r="J39" s="117">
        <v>1674.5</v>
      </c>
      <c r="K39" s="123"/>
      <c r="L39" s="93"/>
      <c r="M39" s="207">
        <v>41.5</v>
      </c>
      <c r="N39" s="115">
        <f>M39*1.03</f>
        <v>42.745000000000005</v>
      </c>
      <c r="O39" s="92">
        <v>2080</v>
      </c>
      <c r="P39" s="138">
        <v>1081</v>
      </c>
      <c r="Q39" s="92">
        <f>8*12</f>
        <v>96</v>
      </c>
      <c r="R39" s="92">
        <v>80</v>
      </c>
      <c r="S39" s="92"/>
      <c r="T39" s="92"/>
      <c r="U39" s="92"/>
      <c r="V39" s="92"/>
      <c r="W39" s="91"/>
    </row>
    <row r="40" spans="1:23" s="80" customFormat="1">
      <c r="A40" s="103" t="s">
        <v>419</v>
      </c>
      <c r="B40" s="110" t="s">
        <v>421</v>
      </c>
      <c r="C40" s="124">
        <v>39121.54</v>
      </c>
      <c r="D40" s="101">
        <v>66259.990000000005</v>
      </c>
      <c r="E40" s="101">
        <v>2532.48</v>
      </c>
      <c r="F40" s="109">
        <f>SUM(C40:E40)</f>
        <v>107914.01</v>
      </c>
      <c r="G40" s="108">
        <f>F40*1.03</f>
        <v>111151.43029999999</v>
      </c>
      <c r="H40" s="107">
        <f>G40*1.03</f>
        <v>114485.97320899999</v>
      </c>
      <c r="I40" s="96" t="s">
        <v>422</v>
      </c>
      <c r="J40" s="95"/>
      <c r="K40" s="123"/>
      <c r="L40" s="93"/>
      <c r="M40" s="207">
        <v>41.5</v>
      </c>
      <c r="N40" s="115">
        <f t="shared" ref="N40:N42" si="4">M40*1.03</f>
        <v>42.745000000000005</v>
      </c>
      <c r="O40" s="92">
        <v>2080</v>
      </c>
      <c r="P40" s="138">
        <v>1081</v>
      </c>
      <c r="Q40" s="92">
        <f t="shared" ref="Q40:Q42" si="5">8*12</f>
        <v>96</v>
      </c>
      <c r="R40" s="92">
        <v>80</v>
      </c>
      <c r="S40" s="92"/>
      <c r="T40" s="92"/>
      <c r="U40" s="92"/>
      <c r="V40" s="92"/>
      <c r="W40" s="91"/>
    </row>
    <row r="41" spans="1:23" s="80" customFormat="1">
      <c r="A41" s="103" t="s">
        <v>423</v>
      </c>
      <c r="B41" s="102" t="s">
        <v>420</v>
      </c>
      <c r="C41" s="121">
        <v>1544.5</v>
      </c>
      <c r="D41" s="122">
        <v>1680</v>
      </c>
      <c r="E41" s="121">
        <v>87</v>
      </c>
      <c r="F41" s="120"/>
      <c r="G41" s="119"/>
      <c r="H41" s="118"/>
      <c r="I41" s="106">
        <f>F36</f>
        <v>0</v>
      </c>
      <c r="J41" s="95"/>
      <c r="K41" s="104">
        <f>SUM($D$6:$D$18)</f>
        <v>0</v>
      </c>
      <c r="L41" s="116"/>
      <c r="M41" s="207">
        <v>41.5</v>
      </c>
      <c r="N41" s="115">
        <f t="shared" si="4"/>
        <v>42.745000000000005</v>
      </c>
      <c r="O41" s="92">
        <v>2080</v>
      </c>
      <c r="P41" s="138">
        <v>1081</v>
      </c>
      <c r="Q41" s="92">
        <f t="shared" si="5"/>
        <v>96</v>
      </c>
      <c r="R41" s="92">
        <v>80</v>
      </c>
      <c r="S41" s="115"/>
      <c r="T41" s="115"/>
      <c r="U41" s="115"/>
      <c r="V41" s="114"/>
      <c r="W41" s="91"/>
    </row>
    <row r="42" spans="1:23" s="80" customFormat="1">
      <c r="A42" s="103" t="s">
        <v>423</v>
      </c>
      <c r="B42" s="110" t="s">
        <v>421</v>
      </c>
      <c r="C42" s="100">
        <v>40743.909999999996</v>
      </c>
      <c r="D42" s="101">
        <v>66477.62</v>
      </c>
      <c r="E42" s="100">
        <v>2295.06</v>
      </c>
      <c r="F42" s="109">
        <f>SUM(C42:E42)</f>
        <v>109516.59</v>
      </c>
      <c r="G42" s="108">
        <f>F42*1.03</f>
        <v>112802.0877</v>
      </c>
      <c r="H42" s="107">
        <f>G42*1.03</f>
        <v>116186.15033100001</v>
      </c>
      <c r="I42" s="106">
        <f>J36</f>
        <v>0</v>
      </c>
      <c r="J42" s="117">
        <v>1680</v>
      </c>
      <c r="K42" s="104">
        <f>SUM($H$6:$H$18)</f>
        <v>0</v>
      </c>
      <c r="L42" s="116"/>
      <c r="M42" s="207">
        <v>41.5</v>
      </c>
      <c r="N42" s="115">
        <f t="shared" si="4"/>
        <v>42.745000000000005</v>
      </c>
      <c r="O42" s="92">
        <v>2080</v>
      </c>
      <c r="P42" s="138">
        <v>1081</v>
      </c>
      <c r="Q42" s="92">
        <f t="shared" si="5"/>
        <v>96</v>
      </c>
      <c r="R42" s="92">
        <v>80</v>
      </c>
      <c r="S42" s="115"/>
      <c r="T42" s="115"/>
      <c r="U42" s="115"/>
      <c r="V42" s="114"/>
      <c r="W42" s="91"/>
    </row>
    <row r="43" spans="1:23" s="80" customFormat="1">
      <c r="A43" s="103" t="s">
        <v>424</v>
      </c>
      <c r="B43" s="102" t="s">
        <v>420</v>
      </c>
      <c r="C43" s="113">
        <v>1493</v>
      </c>
      <c r="D43" s="113">
        <v>1903</v>
      </c>
      <c r="E43" s="113">
        <v>122</v>
      </c>
      <c r="F43" s="102"/>
      <c r="G43" s="112"/>
      <c r="H43" s="111"/>
      <c r="I43" s="106">
        <f>N36</f>
        <v>0</v>
      </c>
      <c r="J43" s="95"/>
      <c r="K43" s="104">
        <f>SUM($L$6:$L$18)</f>
        <v>1049</v>
      </c>
      <c r="L43" s="93"/>
      <c r="M43" s="92"/>
      <c r="N43" s="92"/>
      <c r="O43" s="115">
        <f>SUM(O39:O42)*N42</f>
        <v>355638.4</v>
      </c>
      <c r="P43" s="139">
        <f>SUM(P39:P42)*(N42*1.5)</f>
        <v>277244.07</v>
      </c>
      <c r="Q43" s="115">
        <f>SUM(Q39:Q42)*N40</f>
        <v>16414.080000000002</v>
      </c>
      <c r="R43" s="115">
        <f>SUM(R39:R42)*N42</f>
        <v>13678.400000000001</v>
      </c>
      <c r="S43" s="92"/>
      <c r="T43" s="92"/>
      <c r="U43" s="92"/>
      <c r="V43" s="92"/>
      <c r="W43" s="91"/>
    </row>
    <row r="44" spans="1:23" s="80" customFormat="1">
      <c r="A44" s="103" t="s">
        <v>424</v>
      </c>
      <c r="B44" s="110" t="s">
        <v>421</v>
      </c>
      <c r="C44" s="100">
        <v>39385.339999999997</v>
      </c>
      <c r="D44" s="101">
        <v>75301.740000000005</v>
      </c>
      <c r="E44" s="100">
        <v>3218.36</v>
      </c>
      <c r="F44" s="109">
        <f>SUM(C44:E44)</f>
        <v>117905.44</v>
      </c>
      <c r="G44" s="108">
        <f>F44*1.03</f>
        <v>121442.60320000001</v>
      </c>
      <c r="H44" s="107">
        <f>G44*1.03</f>
        <v>125085.88129600002</v>
      </c>
      <c r="I44" s="106">
        <f>R36</f>
        <v>0</v>
      </c>
      <c r="J44" s="105">
        <v>1493</v>
      </c>
      <c r="K44" s="104">
        <f>SUM($P$6:$P$18)</f>
        <v>144</v>
      </c>
      <c r="L44" s="93"/>
      <c r="M44" s="92"/>
      <c r="N44" s="92"/>
      <c r="O44" s="92"/>
      <c r="P44" s="92"/>
      <c r="Q44" s="92"/>
      <c r="R44" s="92"/>
      <c r="S44" s="92"/>
      <c r="T44" s="92"/>
      <c r="U44" s="92"/>
      <c r="V44" s="92"/>
      <c r="W44" s="91"/>
    </row>
    <row r="45" spans="1:23" s="80" customFormat="1">
      <c r="A45" s="103"/>
      <c r="B45" s="102"/>
      <c r="C45" s="100"/>
      <c r="D45" s="101"/>
      <c r="E45" s="100"/>
      <c r="F45" s="99">
        <v>2021</v>
      </c>
      <c r="G45" s="98">
        <v>2022</v>
      </c>
      <c r="H45" s="97">
        <v>2023</v>
      </c>
      <c r="I45" s="96" t="s">
        <v>425</v>
      </c>
      <c r="J45" s="95"/>
      <c r="K45" s="94"/>
      <c r="L45" s="93"/>
      <c r="M45" s="92"/>
      <c r="N45" s="92"/>
      <c r="O45" s="92"/>
      <c r="P45" s="92"/>
      <c r="Q45" s="92"/>
      <c r="R45" s="92"/>
      <c r="S45" s="92"/>
      <c r="T45" s="92"/>
      <c r="U45" s="92"/>
      <c r="V45" s="92"/>
      <c r="W45" s="91"/>
    </row>
    <row r="46" spans="1:23" s="80" customFormat="1" ht="15" thickBot="1">
      <c r="A46" s="90"/>
      <c r="B46" s="89"/>
      <c r="C46" s="89"/>
      <c r="D46" s="89"/>
      <c r="E46" s="89" t="s">
        <v>426</v>
      </c>
      <c r="F46" s="88">
        <f>AVERAGE(F40:F44)</f>
        <v>111778.68</v>
      </c>
      <c r="G46" s="87">
        <f>AVERAGE(G40:G44)</f>
        <v>115132.0404</v>
      </c>
      <c r="H46" s="86">
        <f>AVERAGE(H40:H44)</f>
        <v>118586.00161200001</v>
      </c>
      <c r="I46" s="85">
        <f>AVERAGE(I41:I44)</f>
        <v>0</v>
      </c>
      <c r="J46" s="84">
        <f>AVERAGE(J39:J45)</f>
        <v>1615.8333333333333</v>
      </c>
      <c r="K46" s="83">
        <f>AVERAGE(K41:K44)</f>
        <v>298.25</v>
      </c>
      <c r="L46" s="82"/>
      <c r="M46" s="81"/>
      <c r="N46" s="81"/>
      <c r="O46" s="81"/>
      <c r="P46" s="81"/>
      <c r="Q46" s="81"/>
      <c r="R46" s="81"/>
      <c r="S46" s="81"/>
      <c r="T46" s="81"/>
      <c r="U46" s="81"/>
      <c r="V46" s="81"/>
    </row>
    <row r="47" spans="1:23" ht="15.6" thickTop="1" thickBot="1">
      <c r="R47" s="140"/>
    </row>
    <row r="48" spans="1:23">
      <c r="K48" s="141"/>
      <c r="L48" s="142"/>
      <c r="R48" s="140"/>
    </row>
    <row r="49" spans="11:18">
      <c r="K49" s="143" t="s">
        <v>427</v>
      </c>
      <c r="L49" s="144"/>
      <c r="R49" s="140"/>
    </row>
    <row r="50" spans="11:18">
      <c r="K50" s="143" t="s">
        <v>391</v>
      </c>
      <c r="L50" s="145">
        <f>R19+R24+R29+R34+O43+Q43+R43</f>
        <v>1046018.8960000001</v>
      </c>
      <c r="R50" s="140"/>
    </row>
    <row r="51" spans="11:18">
      <c r="K51" s="143" t="s">
        <v>400</v>
      </c>
      <c r="L51" s="145">
        <f>P43+R27</f>
        <v>321431.07</v>
      </c>
      <c r="R51" s="140"/>
    </row>
    <row r="52" spans="11:18" ht="15" thickBot="1">
      <c r="K52" s="146"/>
      <c r="L52" s="147"/>
      <c r="R52" s="140"/>
    </row>
    <row r="53" spans="11:18">
      <c r="R53" s="140"/>
    </row>
    <row r="54" spans="11:18">
      <c r="R54" s="140"/>
    </row>
    <row r="55" spans="11:18">
      <c r="R55" s="140"/>
    </row>
    <row r="56" spans="11:18">
      <c r="R56" s="140"/>
    </row>
    <row r="57" spans="11:18">
      <c r="R57" s="140"/>
    </row>
    <row r="58" spans="11:18">
      <c r="R58" s="140"/>
    </row>
    <row r="59" spans="11:18">
      <c r="R59" s="140"/>
    </row>
    <row r="60" spans="11:18">
      <c r="R60" s="140"/>
    </row>
    <row r="61" spans="11:18">
      <c r="R61" s="140"/>
    </row>
    <row r="62" spans="11:18">
      <c r="R62" s="140"/>
    </row>
    <row r="63" spans="11:18">
      <c r="R63" s="140"/>
    </row>
    <row r="64" spans="11:18">
      <c r="R64" s="140"/>
    </row>
    <row r="65" spans="18:18">
      <c r="R65" s="140"/>
    </row>
    <row r="66" spans="18:18">
      <c r="R66" s="140"/>
    </row>
    <row r="67" spans="18:18">
      <c r="R67" s="140"/>
    </row>
    <row r="68" spans="18:18">
      <c r="R68" s="140"/>
    </row>
    <row r="69" spans="18:18">
      <c r="R69" s="140"/>
    </row>
    <row r="70" spans="18:18">
      <c r="R70" s="140"/>
    </row>
    <row r="71" spans="18:18">
      <c r="R71" s="140"/>
    </row>
    <row r="72" spans="18:18">
      <c r="R72" s="140"/>
    </row>
    <row r="73" spans="18:18">
      <c r="R73" s="140"/>
    </row>
    <row r="74" spans="18:18">
      <c r="R74" s="140"/>
    </row>
    <row r="75" spans="18:18">
      <c r="R75" s="140"/>
    </row>
    <row r="76" spans="18:18">
      <c r="R76" s="140"/>
    </row>
    <row r="77" spans="18:18">
      <c r="R77" s="140"/>
    </row>
    <row r="78" spans="18:18">
      <c r="R78" s="140"/>
    </row>
    <row r="79" spans="18:18">
      <c r="R79" s="140"/>
    </row>
    <row r="80" spans="18:18">
      <c r="R80" s="140"/>
    </row>
    <row r="81" spans="18:18">
      <c r="R81" s="140"/>
    </row>
    <row r="82" spans="18:18">
      <c r="R82" s="140"/>
    </row>
    <row r="83" spans="18:18">
      <c r="R83" s="140"/>
    </row>
    <row r="84" spans="18:18">
      <c r="R84" s="140"/>
    </row>
    <row r="85" spans="18:18">
      <c r="R85" s="140"/>
    </row>
    <row r="86" spans="18:18">
      <c r="R86" s="140"/>
    </row>
    <row r="87" spans="18:18">
      <c r="R87" s="140"/>
    </row>
    <row r="88" spans="18:18">
      <c r="R88" s="140"/>
    </row>
    <row r="89" spans="18:18">
      <c r="R89" s="140"/>
    </row>
    <row r="90" spans="18:18">
      <c r="R90" s="140"/>
    </row>
    <row r="91" spans="18:18">
      <c r="R91" s="140"/>
    </row>
    <row r="92" spans="18:18">
      <c r="R92" s="140"/>
    </row>
    <row r="93" spans="18:18">
      <c r="R93" s="140"/>
    </row>
    <row r="94" spans="18:18">
      <c r="R94" s="140"/>
    </row>
    <row r="95" spans="18:18">
      <c r="R95" s="140"/>
    </row>
    <row r="96" spans="18:18">
      <c r="R96" s="140"/>
    </row>
    <row r="97" spans="18:18">
      <c r="R97" s="140"/>
    </row>
    <row r="98" spans="18:18">
      <c r="R98" s="140"/>
    </row>
    <row r="99" spans="18:18">
      <c r="R99" s="140"/>
    </row>
    <row r="100" spans="18:18">
      <c r="R100" s="140"/>
    </row>
    <row r="101" spans="18:18">
      <c r="R101" s="140"/>
    </row>
    <row r="102" spans="18:18">
      <c r="R102" s="140"/>
    </row>
    <row r="103" spans="18:18">
      <c r="R103" s="140"/>
    </row>
    <row r="104" spans="18:18">
      <c r="R104" s="140"/>
    </row>
    <row r="105" spans="18:18">
      <c r="R105" s="140"/>
    </row>
    <row r="106" spans="18:18">
      <c r="R106" s="140"/>
    </row>
    <row r="107" spans="18:18">
      <c r="R107" s="140"/>
    </row>
    <row r="108" spans="18:18">
      <c r="R108" s="140"/>
    </row>
    <row r="109" spans="18:18">
      <c r="R109" s="140"/>
    </row>
    <row r="110" spans="18:18">
      <c r="R110" s="140"/>
    </row>
    <row r="111" spans="18:18">
      <c r="R111" s="140"/>
    </row>
    <row r="112" spans="18:18">
      <c r="R112" s="140"/>
    </row>
    <row r="113" spans="18:18">
      <c r="R113" s="140"/>
    </row>
    <row r="114" spans="18:18">
      <c r="R114" s="140"/>
    </row>
    <row r="115" spans="18:18">
      <c r="R115" s="140"/>
    </row>
    <row r="116" spans="18:18">
      <c r="R116" s="140"/>
    </row>
    <row r="117" spans="18:18">
      <c r="R117" s="140"/>
    </row>
    <row r="118" spans="18:18">
      <c r="R118" s="140"/>
    </row>
    <row r="119" spans="18:18">
      <c r="R119" s="140"/>
    </row>
    <row r="120" spans="18:18">
      <c r="R120" s="140"/>
    </row>
    <row r="121" spans="18:18">
      <c r="R121" s="140"/>
    </row>
    <row r="122" spans="18:18">
      <c r="R122" s="140"/>
    </row>
    <row r="123" spans="18:18">
      <c r="R123" s="140"/>
    </row>
    <row r="124" spans="18:18">
      <c r="R124" s="140"/>
    </row>
    <row r="125" spans="18:18">
      <c r="R125" s="140"/>
    </row>
    <row r="126" spans="18:18">
      <c r="R126" s="140"/>
    </row>
    <row r="127" spans="18:18">
      <c r="R127" s="140"/>
    </row>
    <row r="128" spans="18:18">
      <c r="R128" s="140"/>
    </row>
    <row r="129" spans="18:18">
      <c r="R129" s="140"/>
    </row>
    <row r="130" spans="18:18">
      <c r="R130" s="140"/>
    </row>
    <row r="131" spans="18:18">
      <c r="R131" s="140"/>
    </row>
    <row r="132" spans="18:18">
      <c r="R132" s="140"/>
    </row>
    <row r="133" spans="18:18">
      <c r="R133" s="140"/>
    </row>
    <row r="134" spans="18:18">
      <c r="R134" s="140"/>
    </row>
    <row r="135" spans="18:18">
      <c r="R135" s="140"/>
    </row>
    <row r="136" spans="18:18">
      <c r="R136" s="140"/>
    </row>
    <row r="137" spans="18:18">
      <c r="R137" s="140"/>
    </row>
    <row r="138" spans="18:18">
      <c r="R138" s="140"/>
    </row>
    <row r="139" spans="18:18">
      <c r="R139" s="140"/>
    </row>
    <row r="140" spans="18:18">
      <c r="R140" s="140"/>
    </row>
    <row r="141" spans="18:18">
      <c r="R141" s="140"/>
    </row>
    <row r="142" spans="18:18">
      <c r="R142" s="140"/>
    </row>
    <row r="143" spans="18:18">
      <c r="R143" s="140"/>
    </row>
    <row r="144" spans="18:18">
      <c r="R144" s="140"/>
    </row>
    <row r="145" spans="18:18">
      <c r="R145" s="140"/>
    </row>
    <row r="146" spans="18:18">
      <c r="R146" s="140"/>
    </row>
    <row r="147" spans="18:18">
      <c r="R147" s="140"/>
    </row>
    <row r="148" spans="18:18">
      <c r="R148" s="140"/>
    </row>
    <row r="149" spans="18:18">
      <c r="R149" s="140"/>
    </row>
    <row r="150" spans="18:18">
      <c r="R150" s="140"/>
    </row>
    <row r="151" spans="18:18">
      <c r="R151" s="140"/>
    </row>
    <row r="152" spans="18:18">
      <c r="R152" s="140"/>
    </row>
    <row r="153" spans="18:18">
      <c r="R153" s="140"/>
    </row>
    <row r="154" spans="18:18">
      <c r="R154" s="140"/>
    </row>
    <row r="155" spans="18:18">
      <c r="R155" s="140"/>
    </row>
    <row r="156" spans="18:18">
      <c r="R156" s="140"/>
    </row>
    <row r="157" spans="18:18">
      <c r="R157" s="140"/>
    </row>
    <row r="158" spans="18:18">
      <c r="R158" s="140"/>
    </row>
    <row r="159" spans="18:18">
      <c r="R159" s="140"/>
    </row>
    <row r="160" spans="18:18">
      <c r="R160" s="140"/>
    </row>
    <row r="161" spans="18:18">
      <c r="R161" s="140"/>
    </row>
    <row r="162" spans="18:18">
      <c r="R162" s="140"/>
    </row>
    <row r="163" spans="18:18">
      <c r="R163" s="140"/>
    </row>
    <row r="164" spans="18:18">
      <c r="R164" s="140"/>
    </row>
    <row r="165" spans="18:18">
      <c r="R165" s="140"/>
    </row>
    <row r="166" spans="18:18">
      <c r="R166" s="140"/>
    </row>
    <row r="167" spans="18:18">
      <c r="R167" s="140"/>
    </row>
    <row r="168" spans="18:18">
      <c r="R168" s="140"/>
    </row>
    <row r="169" spans="18:18">
      <c r="R169" s="140"/>
    </row>
    <row r="170" spans="18:18">
      <c r="R170" s="140"/>
    </row>
    <row r="171" spans="18:18">
      <c r="R171" s="140"/>
    </row>
    <row r="172" spans="18:18">
      <c r="R172" s="140"/>
    </row>
    <row r="173" spans="18:18">
      <c r="R173" s="140"/>
    </row>
    <row r="174" spans="18:18">
      <c r="R174" s="140"/>
    </row>
    <row r="175" spans="18:18">
      <c r="R175" s="140"/>
    </row>
    <row r="176" spans="18:18">
      <c r="R176" s="140"/>
    </row>
    <row r="177" spans="18:18">
      <c r="R177" s="140"/>
    </row>
    <row r="178" spans="18:18">
      <c r="R178" s="140"/>
    </row>
    <row r="179" spans="18:18">
      <c r="R179" s="140"/>
    </row>
    <row r="180" spans="18:18">
      <c r="R180" s="140"/>
    </row>
    <row r="181" spans="18:18">
      <c r="R181" s="140"/>
    </row>
    <row r="182" spans="18:18">
      <c r="R182" s="140"/>
    </row>
    <row r="183" spans="18:18">
      <c r="R183" s="140"/>
    </row>
    <row r="184" spans="18:18">
      <c r="R184" s="140"/>
    </row>
    <row r="185" spans="18:18">
      <c r="R185" s="140"/>
    </row>
    <row r="186" spans="18:18">
      <c r="R186" s="140"/>
    </row>
    <row r="187" spans="18:18">
      <c r="R187" s="140"/>
    </row>
    <row r="188" spans="18:18">
      <c r="R188" s="140"/>
    </row>
    <row r="189" spans="18:18">
      <c r="R189" s="140"/>
    </row>
    <row r="190" spans="18:18">
      <c r="R190" s="140"/>
    </row>
    <row r="191" spans="18:18">
      <c r="R191" s="140"/>
    </row>
    <row r="192" spans="18:18">
      <c r="R192" s="140"/>
    </row>
    <row r="193" spans="18:18">
      <c r="R193" s="140"/>
    </row>
    <row r="194" spans="18:18">
      <c r="R194" s="140"/>
    </row>
    <row r="195" spans="18:18">
      <c r="R195" s="140"/>
    </row>
    <row r="196" spans="18:18">
      <c r="R196" s="140"/>
    </row>
    <row r="197" spans="18:18">
      <c r="R197" s="140"/>
    </row>
    <row r="198" spans="18:18">
      <c r="R198" s="140"/>
    </row>
    <row r="199" spans="18:18">
      <c r="R199" s="140"/>
    </row>
  </sheetData>
  <mergeCells count="65">
    <mergeCell ref="B34:I34"/>
    <mergeCell ref="B32:E32"/>
    <mergeCell ref="F32:G32"/>
    <mergeCell ref="H32:I32"/>
    <mergeCell ref="B33:E33"/>
    <mergeCell ref="F33:G33"/>
    <mergeCell ref="H33:I33"/>
    <mergeCell ref="B29:I29"/>
    <mergeCell ref="B30:E30"/>
    <mergeCell ref="F30:G30"/>
    <mergeCell ref="H30:I30"/>
    <mergeCell ref="B31:E31"/>
    <mergeCell ref="F31:G31"/>
    <mergeCell ref="H31:I31"/>
    <mergeCell ref="B27:E27"/>
    <mergeCell ref="F27:G27"/>
    <mergeCell ref="H27:I27"/>
    <mergeCell ref="B28:E28"/>
    <mergeCell ref="F28:G28"/>
    <mergeCell ref="H28:I28"/>
    <mergeCell ref="B24:I24"/>
    <mergeCell ref="B25:E25"/>
    <mergeCell ref="F25:G25"/>
    <mergeCell ref="H25:I25"/>
    <mergeCell ref="B26:E26"/>
    <mergeCell ref="F26:G26"/>
    <mergeCell ref="H26:I26"/>
    <mergeCell ref="B22:E22"/>
    <mergeCell ref="F22:G22"/>
    <mergeCell ref="H22:I22"/>
    <mergeCell ref="B23:E23"/>
    <mergeCell ref="F23:G23"/>
    <mergeCell ref="H23:I23"/>
    <mergeCell ref="B19:I19"/>
    <mergeCell ref="B20:E20"/>
    <mergeCell ref="F20:G20"/>
    <mergeCell ref="H20:I20"/>
    <mergeCell ref="B21:E21"/>
    <mergeCell ref="F21:G21"/>
    <mergeCell ref="H21:I21"/>
    <mergeCell ref="B17:E17"/>
    <mergeCell ref="F17:G17"/>
    <mergeCell ref="H17:I17"/>
    <mergeCell ref="B18:E18"/>
    <mergeCell ref="F18:G18"/>
    <mergeCell ref="H18:I18"/>
    <mergeCell ref="B15:E15"/>
    <mergeCell ref="F15:G15"/>
    <mergeCell ref="H15:I15"/>
    <mergeCell ref="B16:E16"/>
    <mergeCell ref="F16:G16"/>
    <mergeCell ref="H16:I16"/>
    <mergeCell ref="B13:E13"/>
    <mergeCell ref="F13:G13"/>
    <mergeCell ref="H13:I13"/>
    <mergeCell ref="B14:E14"/>
    <mergeCell ref="F14:G14"/>
    <mergeCell ref="H14:I14"/>
    <mergeCell ref="E2:H2"/>
    <mergeCell ref="E4:H6"/>
    <mergeCell ref="B6:C8"/>
    <mergeCell ref="B10:F10"/>
    <mergeCell ref="B12:E12"/>
    <mergeCell ref="F12:G12"/>
    <mergeCell ref="H12:I1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07DC4A-016A-484E-AA55-8DBA40A248A8}">
  <dimension ref="A1:K46"/>
  <sheetViews>
    <sheetView workbookViewId="0">
      <pane ySplit="1" topLeftCell="A11" activePane="bottomLeft" state="frozen"/>
      <selection pane="bottomLeft" activeCell="J13" sqref="J13"/>
    </sheetView>
  </sheetViews>
  <sheetFormatPr defaultColWidth="8.85546875" defaultRowHeight="14.45"/>
  <cols>
    <col min="1" max="1" width="15.140625" style="57" customWidth="1"/>
    <col min="2" max="2" width="45.28515625" style="58" bestFit="1" customWidth="1"/>
    <col min="3" max="3" width="17.85546875" style="58" bestFit="1" customWidth="1"/>
    <col min="4" max="4" width="17.85546875" style="58" customWidth="1"/>
    <col min="5" max="5" width="40.7109375" style="58" bestFit="1" customWidth="1"/>
    <col min="6" max="6" width="32.28515625" style="58" bestFit="1" customWidth="1"/>
    <col min="7" max="7" width="10.7109375" style="48" bestFit="1" customWidth="1"/>
    <col min="8" max="9" width="8.85546875" style="48"/>
    <col min="10" max="10" width="28.85546875" style="48" bestFit="1" customWidth="1"/>
    <col min="11" max="11" width="13.85546875" style="48" bestFit="1" customWidth="1"/>
    <col min="12" max="16384" width="8.85546875" style="48"/>
  </cols>
  <sheetData>
    <row r="1" spans="1:11">
      <c r="A1" s="46" t="s">
        <v>428</v>
      </c>
      <c r="B1" s="47" t="s">
        <v>429</v>
      </c>
      <c r="C1" s="47" t="s">
        <v>430</v>
      </c>
      <c r="D1" s="47" t="s">
        <v>431</v>
      </c>
      <c r="E1" s="47" t="s">
        <v>432</v>
      </c>
      <c r="F1" s="47" t="s">
        <v>433</v>
      </c>
    </row>
    <row r="2" spans="1:11">
      <c r="A2" s="49" t="s">
        <v>434</v>
      </c>
      <c r="B2" s="50" t="s">
        <v>435</v>
      </c>
      <c r="C2" s="50" t="s">
        <v>436</v>
      </c>
      <c r="D2" s="51">
        <v>12000</v>
      </c>
      <c r="E2" s="50">
        <v>1900</v>
      </c>
      <c r="F2" s="50"/>
    </row>
    <row r="3" spans="1:11" ht="15" thickBot="1">
      <c r="A3" s="49" t="s">
        <v>434</v>
      </c>
      <c r="B3" s="52" t="s">
        <v>437</v>
      </c>
      <c r="C3" s="50" t="s">
        <v>436</v>
      </c>
      <c r="D3" s="51">
        <v>12000</v>
      </c>
      <c r="E3" s="50">
        <v>1900</v>
      </c>
      <c r="F3" s="50"/>
    </row>
    <row r="4" spans="1:11" ht="15" thickBot="1">
      <c r="A4" s="49" t="s">
        <v>434</v>
      </c>
      <c r="B4" s="50" t="s">
        <v>438</v>
      </c>
      <c r="C4" s="50" t="s">
        <v>436</v>
      </c>
      <c r="D4" s="51">
        <v>12000</v>
      </c>
      <c r="E4" s="50">
        <v>1900</v>
      </c>
      <c r="F4" s="50"/>
      <c r="J4" s="217" t="s">
        <v>439</v>
      </c>
      <c r="K4" s="218"/>
    </row>
    <row r="5" spans="1:11">
      <c r="A5" s="49" t="s">
        <v>434</v>
      </c>
      <c r="B5" s="50" t="s">
        <v>440</v>
      </c>
      <c r="C5" s="50" t="s">
        <v>436</v>
      </c>
      <c r="D5" s="51">
        <v>12000</v>
      </c>
      <c r="E5" s="50">
        <v>1900</v>
      </c>
      <c r="F5" s="50"/>
      <c r="J5" s="53">
        <v>2022</v>
      </c>
      <c r="K5" s="54">
        <f>F46</f>
        <v>521085.42300000001</v>
      </c>
    </row>
    <row r="6" spans="1:11">
      <c r="A6" s="49" t="s">
        <v>434</v>
      </c>
      <c r="B6" s="51" t="s">
        <v>441</v>
      </c>
      <c r="C6" s="51" t="s">
        <v>436</v>
      </c>
      <c r="D6" s="51">
        <v>12000</v>
      </c>
      <c r="E6" s="51">
        <v>1899.8</v>
      </c>
      <c r="F6" s="51" t="s">
        <v>442</v>
      </c>
      <c r="J6" s="53">
        <v>2023</v>
      </c>
      <c r="K6" s="54">
        <f>'[1]2023'!F33</f>
        <v>572700</v>
      </c>
    </row>
    <row r="7" spans="1:11" ht="15" thickBot="1">
      <c r="A7" s="49" t="s">
        <v>434</v>
      </c>
      <c r="B7" s="51" t="s">
        <v>443</v>
      </c>
      <c r="C7" s="51" t="s">
        <v>436</v>
      </c>
      <c r="D7" s="51">
        <v>12000</v>
      </c>
      <c r="E7" s="51">
        <v>1992.66</v>
      </c>
      <c r="F7" s="51" t="s">
        <v>442</v>
      </c>
      <c r="J7" s="55" t="s">
        <v>444</v>
      </c>
      <c r="K7" s="56">
        <f>SUM(K5:K6)</f>
        <v>1093785.423</v>
      </c>
    </row>
    <row r="8" spans="1:11">
      <c r="A8" s="49" t="s">
        <v>434</v>
      </c>
      <c r="B8" s="50" t="s">
        <v>445</v>
      </c>
      <c r="C8" s="50" t="s">
        <v>446</v>
      </c>
      <c r="D8" s="50">
        <v>9300</v>
      </c>
      <c r="E8" s="50">
        <v>4520.08</v>
      </c>
      <c r="F8" s="51" t="s">
        <v>442</v>
      </c>
    </row>
    <row r="9" spans="1:11">
      <c r="A9" s="49" t="s">
        <v>434</v>
      </c>
      <c r="B9" s="50" t="s">
        <v>447</v>
      </c>
      <c r="C9" s="50" t="s">
        <v>446</v>
      </c>
      <c r="D9" s="50">
        <v>9300</v>
      </c>
      <c r="E9" s="50">
        <v>4225.41</v>
      </c>
      <c r="F9" s="51" t="s">
        <v>442</v>
      </c>
    </row>
    <row r="10" spans="1:11">
      <c r="A10" s="49" t="s">
        <v>434</v>
      </c>
      <c r="B10" s="52" t="s">
        <v>448</v>
      </c>
      <c r="C10" s="50" t="s">
        <v>446</v>
      </c>
      <c r="D10" s="50">
        <v>9300</v>
      </c>
      <c r="E10" s="50">
        <v>2861.02</v>
      </c>
      <c r="F10" s="51" t="s">
        <v>442</v>
      </c>
    </row>
    <row r="11" spans="1:11">
      <c r="A11" s="49" t="s">
        <v>434</v>
      </c>
      <c r="B11" s="52" t="s">
        <v>449</v>
      </c>
      <c r="C11" s="50" t="s">
        <v>446</v>
      </c>
      <c r="D11" s="50">
        <v>9300</v>
      </c>
      <c r="E11" s="50">
        <v>4000</v>
      </c>
      <c r="F11" s="50"/>
    </row>
    <row r="12" spans="1:11">
      <c r="A12" s="49" t="s">
        <v>434</v>
      </c>
      <c r="B12" s="50" t="s">
        <v>450</v>
      </c>
      <c r="C12" s="50" t="s">
        <v>446</v>
      </c>
      <c r="D12" s="50">
        <v>9300</v>
      </c>
      <c r="E12" s="50">
        <v>3525.89</v>
      </c>
      <c r="F12" s="51" t="s">
        <v>442</v>
      </c>
    </row>
    <row r="13" spans="1:11">
      <c r="A13" s="49" t="s">
        <v>434</v>
      </c>
      <c r="B13" s="52" t="s">
        <v>451</v>
      </c>
      <c r="C13" s="50" t="s">
        <v>446</v>
      </c>
      <c r="D13" s="50">
        <v>9300</v>
      </c>
      <c r="E13" s="50">
        <v>3979.54</v>
      </c>
      <c r="F13" s="51" t="s">
        <v>442</v>
      </c>
    </row>
    <row r="14" spans="1:11">
      <c r="A14" s="49" t="s">
        <v>434</v>
      </c>
      <c r="B14" s="50" t="s">
        <v>452</v>
      </c>
      <c r="C14" s="50" t="s">
        <v>446</v>
      </c>
      <c r="D14" s="50">
        <v>9300</v>
      </c>
      <c r="E14" s="50">
        <v>3181.0230000000001</v>
      </c>
      <c r="F14" s="51" t="s">
        <v>442</v>
      </c>
    </row>
    <row r="15" spans="1:11">
      <c r="A15" s="49" t="s">
        <v>434</v>
      </c>
      <c r="B15" s="50" t="s">
        <v>453</v>
      </c>
      <c r="C15" s="50" t="s">
        <v>446</v>
      </c>
      <c r="D15" s="50">
        <v>9300</v>
      </c>
      <c r="E15" s="50">
        <v>4000</v>
      </c>
      <c r="F15" s="50"/>
    </row>
    <row r="16" spans="1:11">
      <c r="A16" s="49" t="s">
        <v>434</v>
      </c>
      <c r="B16" s="50" t="s">
        <v>454</v>
      </c>
      <c r="C16" s="50" t="s">
        <v>455</v>
      </c>
      <c r="D16" s="50">
        <v>11000</v>
      </c>
      <c r="E16" s="50">
        <v>4500</v>
      </c>
      <c r="F16" s="50"/>
    </row>
    <row r="17" spans="1:6">
      <c r="A17" s="49" t="s">
        <v>434</v>
      </c>
      <c r="B17" s="50" t="s">
        <v>456</v>
      </c>
      <c r="C17" s="50" t="s">
        <v>455</v>
      </c>
      <c r="D17" s="50">
        <v>11000</v>
      </c>
      <c r="E17" s="50">
        <v>4500</v>
      </c>
      <c r="F17" s="50"/>
    </row>
    <row r="18" spans="1:6">
      <c r="A18" s="49" t="s">
        <v>434</v>
      </c>
      <c r="B18" s="50" t="s">
        <v>457</v>
      </c>
      <c r="C18" s="50" t="s">
        <v>455</v>
      </c>
      <c r="D18" s="50">
        <v>11000</v>
      </c>
      <c r="E18" s="50">
        <v>4500</v>
      </c>
      <c r="F18" s="50"/>
    </row>
    <row r="19" spans="1:6">
      <c r="A19" s="49" t="s">
        <v>434</v>
      </c>
      <c r="B19" s="50" t="s">
        <v>458</v>
      </c>
      <c r="C19" s="50" t="s">
        <v>446</v>
      </c>
      <c r="D19" s="50">
        <v>9300</v>
      </c>
      <c r="E19" s="50">
        <v>4000</v>
      </c>
      <c r="F19" s="50"/>
    </row>
    <row r="20" spans="1:6">
      <c r="A20" s="49" t="s">
        <v>434</v>
      </c>
      <c r="B20" s="50" t="s">
        <v>459</v>
      </c>
      <c r="C20" s="50" t="s">
        <v>446</v>
      </c>
      <c r="D20" s="50">
        <v>9300</v>
      </c>
      <c r="E20" s="50">
        <v>4000</v>
      </c>
      <c r="F20" s="50"/>
    </row>
    <row r="21" spans="1:6">
      <c r="A21" s="49" t="s">
        <v>434</v>
      </c>
      <c r="B21" s="50" t="s">
        <v>460</v>
      </c>
      <c r="C21" s="50" t="s">
        <v>446</v>
      </c>
      <c r="D21" s="50">
        <v>9300</v>
      </c>
      <c r="E21" s="50">
        <v>4000</v>
      </c>
      <c r="F21" s="50"/>
    </row>
    <row r="22" spans="1:6">
      <c r="A22" s="49" t="s">
        <v>434</v>
      </c>
      <c r="B22" s="50" t="s">
        <v>461</v>
      </c>
      <c r="C22" s="50" t="s">
        <v>446</v>
      </c>
      <c r="D22" s="50">
        <v>9300</v>
      </c>
      <c r="E22" s="50">
        <v>4000</v>
      </c>
      <c r="F22" s="50"/>
    </row>
    <row r="23" spans="1:6">
      <c r="A23" s="49" t="s">
        <v>434</v>
      </c>
      <c r="B23" s="50" t="s">
        <v>462</v>
      </c>
      <c r="C23" s="50" t="s">
        <v>446</v>
      </c>
      <c r="D23" s="50">
        <v>9300</v>
      </c>
      <c r="E23" s="50">
        <v>4000</v>
      </c>
      <c r="F23" s="50"/>
    </row>
    <row r="24" spans="1:6">
      <c r="A24" s="49" t="s">
        <v>434</v>
      </c>
      <c r="B24" s="50" t="s">
        <v>463</v>
      </c>
      <c r="C24" s="50" t="s">
        <v>446</v>
      </c>
      <c r="D24" s="50">
        <v>9300</v>
      </c>
      <c r="E24" s="50">
        <v>4000</v>
      </c>
      <c r="F24" s="50"/>
    </row>
    <row r="25" spans="1:6">
      <c r="A25" s="49" t="s">
        <v>434</v>
      </c>
      <c r="B25" s="50" t="s">
        <v>464</v>
      </c>
      <c r="C25" s="50" t="s">
        <v>455</v>
      </c>
      <c r="D25" s="50">
        <v>11000</v>
      </c>
      <c r="E25" s="50">
        <v>4500</v>
      </c>
      <c r="F25" s="50"/>
    </row>
    <row r="26" spans="1:6">
      <c r="A26" s="49" t="s">
        <v>434</v>
      </c>
      <c r="B26" s="50" t="s">
        <v>465</v>
      </c>
      <c r="C26" s="50" t="s">
        <v>455</v>
      </c>
      <c r="D26" s="50">
        <v>11000</v>
      </c>
      <c r="E26" s="50">
        <v>4500</v>
      </c>
      <c r="F26" s="50"/>
    </row>
    <row r="27" spans="1:6">
      <c r="A27" s="49" t="s">
        <v>466</v>
      </c>
      <c r="B27" s="52" t="s">
        <v>467</v>
      </c>
      <c r="C27" s="50" t="s">
        <v>468</v>
      </c>
      <c r="D27" s="50">
        <v>3500</v>
      </c>
      <c r="E27" s="50">
        <v>100</v>
      </c>
      <c r="F27" s="50"/>
    </row>
    <row r="28" spans="1:6">
      <c r="A28" s="49" t="s">
        <v>466</v>
      </c>
      <c r="B28" s="52" t="s">
        <v>469</v>
      </c>
      <c r="C28" s="50" t="s">
        <v>468</v>
      </c>
      <c r="D28" s="50">
        <v>3500</v>
      </c>
      <c r="E28" s="50">
        <v>100</v>
      </c>
      <c r="F28" s="50"/>
    </row>
    <row r="29" spans="1:6">
      <c r="A29" s="49" t="s">
        <v>470</v>
      </c>
      <c r="B29" s="50" t="s">
        <v>464</v>
      </c>
      <c r="C29" s="50" t="s">
        <v>471</v>
      </c>
      <c r="D29" s="50">
        <v>4800</v>
      </c>
      <c r="E29" s="50">
        <v>100</v>
      </c>
      <c r="F29" s="50"/>
    </row>
    <row r="30" spans="1:6">
      <c r="A30" s="49" t="s">
        <v>470</v>
      </c>
      <c r="B30" s="50" t="s">
        <v>465</v>
      </c>
      <c r="C30" s="50" t="s">
        <v>471</v>
      </c>
      <c r="D30" s="50">
        <v>4800</v>
      </c>
      <c r="E30" s="50">
        <v>100</v>
      </c>
      <c r="F30" s="50"/>
    </row>
    <row r="31" spans="1:6">
      <c r="A31" s="49" t="s">
        <v>470</v>
      </c>
      <c r="B31" s="50" t="s">
        <v>472</v>
      </c>
      <c r="C31" s="50" t="s">
        <v>471</v>
      </c>
      <c r="D31" s="50">
        <v>4800</v>
      </c>
      <c r="E31" s="50">
        <v>100</v>
      </c>
      <c r="F31" s="50"/>
    </row>
    <row r="32" spans="1:6">
      <c r="A32" s="49" t="s">
        <v>470</v>
      </c>
      <c r="B32" s="50" t="s">
        <v>473</v>
      </c>
      <c r="C32" s="50" t="s">
        <v>471</v>
      </c>
      <c r="D32" s="50">
        <v>4800</v>
      </c>
      <c r="E32" s="50">
        <v>100</v>
      </c>
      <c r="F32" s="50"/>
    </row>
    <row r="33" spans="1:7">
      <c r="A33" s="49" t="s">
        <v>474</v>
      </c>
      <c r="B33" s="50" t="s">
        <v>475</v>
      </c>
      <c r="C33" s="50" t="s">
        <v>471</v>
      </c>
      <c r="D33" s="50">
        <v>6000</v>
      </c>
      <c r="E33" s="50">
        <v>100</v>
      </c>
      <c r="F33" s="50"/>
    </row>
    <row r="34" spans="1:7">
      <c r="A34" s="49" t="s">
        <v>474</v>
      </c>
      <c r="B34" s="50" t="s">
        <v>476</v>
      </c>
      <c r="C34" s="50" t="s">
        <v>471</v>
      </c>
      <c r="D34" s="50">
        <v>6000</v>
      </c>
      <c r="E34" s="50">
        <v>100</v>
      </c>
      <c r="F34" s="50"/>
    </row>
    <row r="35" spans="1:7">
      <c r="A35" s="49" t="s">
        <v>474</v>
      </c>
      <c r="B35" s="50" t="s">
        <v>477</v>
      </c>
      <c r="C35" s="50" t="s">
        <v>471</v>
      </c>
      <c r="D35" s="50">
        <v>6000</v>
      </c>
      <c r="E35" s="50">
        <v>100</v>
      </c>
      <c r="F35" s="50"/>
    </row>
    <row r="36" spans="1:7">
      <c r="A36" s="49" t="s">
        <v>434</v>
      </c>
      <c r="B36" s="51" t="s">
        <v>478</v>
      </c>
      <c r="C36" s="50" t="s">
        <v>479</v>
      </c>
      <c r="D36" s="50">
        <v>10500</v>
      </c>
      <c r="E36" s="50">
        <v>4000</v>
      </c>
      <c r="F36" s="50" t="s">
        <v>480</v>
      </c>
    </row>
    <row r="37" spans="1:7">
      <c r="A37" s="49" t="s">
        <v>434</v>
      </c>
      <c r="B37" s="51" t="s">
        <v>462</v>
      </c>
      <c r="C37" s="50" t="s">
        <v>479</v>
      </c>
      <c r="D37" s="50">
        <v>10500</v>
      </c>
      <c r="E37" s="50">
        <v>4000</v>
      </c>
      <c r="F37" s="50" t="s">
        <v>480</v>
      </c>
    </row>
    <row r="38" spans="1:7">
      <c r="A38" s="49" t="s">
        <v>434</v>
      </c>
      <c r="B38" s="51" t="s">
        <v>454</v>
      </c>
      <c r="C38" s="50" t="s">
        <v>479</v>
      </c>
      <c r="D38" s="50">
        <v>10500</v>
      </c>
      <c r="E38" s="50">
        <v>4000</v>
      </c>
      <c r="F38" s="50" t="s">
        <v>480</v>
      </c>
    </row>
    <row r="39" spans="1:7">
      <c r="A39" s="49" t="s">
        <v>434</v>
      </c>
      <c r="B39" s="51" t="s">
        <v>481</v>
      </c>
      <c r="C39" s="50" t="s">
        <v>479</v>
      </c>
      <c r="D39" s="50">
        <v>10500</v>
      </c>
      <c r="E39" s="50">
        <v>4000</v>
      </c>
      <c r="F39" s="50" t="s">
        <v>480</v>
      </c>
    </row>
    <row r="40" spans="1:7">
      <c r="A40" s="49" t="s">
        <v>434</v>
      </c>
      <c r="B40" s="51" t="s">
        <v>482</v>
      </c>
      <c r="C40" s="50" t="s">
        <v>479</v>
      </c>
      <c r="D40" s="50">
        <v>10500</v>
      </c>
      <c r="E40" s="50">
        <v>4000</v>
      </c>
      <c r="F40" s="50" t="s">
        <v>480</v>
      </c>
    </row>
    <row r="41" spans="1:7">
      <c r="A41" s="49" t="s">
        <v>434</v>
      </c>
      <c r="B41" s="51" t="s">
        <v>483</v>
      </c>
      <c r="C41" s="50" t="s">
        <v>479</v>
      </c>
      <c r="D41" s="50">
        <v>10500</v>
      </c>
      <c r="E41" s="50">
        <v>4000</v>
      </c>
      <c r="F41" s="50" t="s">
        <v>480</v>
      </c>
    </row>
    <row r="42" spans="1:7">
      <c r="A42" s="49" t="s">
        <v>434</v>
      </c>
      <c r="B42" s="51" t="s">
        <v>484</v>
      </c>
      <c r="C42" s="50" t="s">
        <v>479</v>
      </c>
      <c r="D42" s="50">
        <v>10500</v>
      </c>
      <c r="E42" s="50">
        <v>4000</v>
      </c>
      <c r="F42" s="50" t="s">
        <v>480</v>
      </c>
    </row>
    <row r="43" spans="1:7">
      <c r="A43" s="49" t="s">
        <v>434</v>
      </c>
      <c r="B43" s="51" t="s">
        <v>485</v>
      </c>
      <c r="C43" s="50" t="s">
        <v>479</v>
      </c>
      <c r="D43" s="50">
        <v>10500</v>
      </c>
      <c r="E43" s="50">
        <v>4000</v>
      </c>
      <c r="F43" s="50" t="s">
        <v>480</v>
      </c>
    </row>
    <row r="44" spans="1:7">
      <c r="A44" s="49" t="s">
        <v>434</v>
      </c>
      <c r="B44" s="51" t="s">
        <v>486</v>
      </c>
      <c r="C44" s="50" t="s">
        <v>479</v>
      </c>
      <c r="D44" s="50">
        <v>10500</v>
      </c>
      <c r="E44" s="50">
        <v>4000</v>
      </c>
      <c r="F44" s="50" t="s">
        <v>480</v>
      </c>
    </row>
    <row r="45" spans="1:7" ht="15" thickBot="1"/>
    <row r="46" spans="1:7" ht="15" thickBot="1">
      <c r="C46" s="59" t="s">
        <v>487</v>
      </c>
      <c r="D46" s="60">
        <f>SUM(D2:D45)</f>
        <v>395900</v>
      </c>
      <c r="E46" s="60">
        <f>SUM(E2:E45)</f>
        <v>125185.423</v>
      </c>
      <c r="F46" s="61">
        <f>SUM(D46:E46)</f>
        <v>521085.42300000001</v>
      </c>
      <c r="G46" s="62" t="s">
        <v>488</v>
      </c>
    </row>
  </sheetData>
  <mergeCells count="1">
    <mergeCell ref="J4:K4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994B71-0E6D-4BE6-821D-48B03C13FCBA}">
  <dimension ref="A1:G36"/>
  <sheetViews>
    <sheetView workbookViewId="0">
      <selection activeCell="F31" sqref="F31"/>
    </sheetView>
  </sheetViews>
  <sheetFormatPr defaultColWidth="10" defaultRowHeight="14.45"/>
  <cols>
    <col min="1" max="1" width="9.85546875" style="48" bestFit="1" customWidth="1"/>
    <col min="2" max="2" width="15.5703125" style="48" bestFit="1" customWidth="1"/>
    <col min="3" max="3" width="9.42578125" style="48" customWidth="1"/>
    <col min="4" max="4" width="17.140625" style="48" bestFit="1" customWidth="1"/>
    <col min="5" max="5" width="40.7109375" style="48" bestFit="1" customWidth="1"/>
    <col min="6" max="6" width="60.5703125" style="48" bestFit="1" customWidth="1"/>
    <col min="7" max="7" width="11" style="48" bestFit="1" customWidth="1"/>
    <col min="8" max="16384" width="10" style="48"/>
  </cols>
  <sheetData>
    <row r="1" spans="1:6">
      <c r="A1" s="46" t="s">
        <v>428</v>
      </c>
      <c r="B1" s="47" t="s">
        <v>429</v>
      </c>
      <c r="C1" s="47" t="s">
        <v>430</v>
      </c>
      <c r="D1" s="47" t="s">
        <v>431</v>
      </c>
      <c r="E1" s="47" t="s">
        <v>432</v>
      </c>
      <c r="F1" s="47" t="s">
        <v>433</v>
      </c>
    </row>
    <row r="2" spans="1:6">
      <c r="A2" s="63" t="s">
        <v>434</v>
      </c>
      <c r="B2" s="63" t="s">
        <v>489</v>
      </c>
      <c r="C2" s="63" t="s">
        <v>479</v>
      </c>
      <c r="D2" s="63">
        <v>10500</v>
      </c>
      <c r="E2" s="63">
        <v>4000</v>
      </c>
      <c r="F2" s="50" t="s">
        <v>490</v>
      </c>
    </row>
    <row r="3" spans="1:6">
      <c r="A3" s="63" t="s">
        <v>434</v>
      </c>
      <c r="B3" s="63" t="s">
        <v>491</v>
      </c>
      <c r="C3" s="63" t="s">
        <v>479</v>
      </c>
      <c r="D3" s="63">
        <v>10500</v>
      </c>
      <c r="E3" s="63">
        <v>4000</v>
      </c>
      <c r="F3" s="50" t="s">
        <v>490</v>
      </c>
    </row>
    <row r="4" spans="1:6">
      <c r="A4" s="63" t="s">
        <v>434</v>
      </c>
      <c r="B4" s="63" t="s">
        <v>492</v>
      </c>
      <c r="C4" s="63" t="s">
        <v>479</v>
      </c>
      <c r="D4" s="63">
        <v>10500</v>
      </c>
      <c r="E4" s="63">
        <v>4000</v>
      </c>
      <c r="F4" s="50" t="s">
        <v>490</v>
      </c>
    </row>
    <row r="5" spans="1:6">
      <c r="A5" s="63" t="s">
        <v>434</v>
      </c>
      <c r="B5" s="63" t="s">
        <v>489</v>
      </c>
      <c r="C5" s="63" t="s">
        <v>479</v>
      </c>
      <c r="D5" s="63">
        <v>10500</v>
      </c>
      <c r="E5" s="63">
        <v>4000</v>
      </c>
      <c r="F5" s="50" t="s">
        <v>490</v>
      </c>
    </row>
    <row r="6" spans="1:6">
      <c r="A6" s="63" t="s">
        <v>434</v>
      </c>
      <c r="B6" s="63" t="s">
        <v>493</v>
      </c>
      <c r="C6" s="63" t="s">
        <v>479</v>
      </c>
      <c r="D6" s="63">
        <v>10500</v>
      </c>
      <c r="E6" s="63">
        <v>4000</v>
      </c>
      <c r="F6" s="50" t="s">
        <v>490</v>
      </c>
    </row>
    <row r="7" spans="1:6">
      <c r="A7" s="63" t="s">
        <v>434</v>
      </c>
      <c r="B7" s="63" t="s">
        <v>494</v>
      </c>
      <c r="C7" s="63" t="s">
        <v>479</v>
      </c>
      <c r="D7" s="63">
        <v>10500</v>
      </c>
      <c r="E7" s="63">
        <v>4000</v>
      </c>
      <c r="F7" s="50" t="s">
        <v>490</v>
      </c>
    </row>
    <row r="8" spans="1:6">
      <c r="A8" s="63" t="s">
        <v>434</v>
      </c>
      <c r="B8" s="63" t="s">
        <v>495</v>
      </c>
      <c r="C8" s="63" t="s">
        <v>479</v>
      </c>
      <c r="D8" s="63">
        <v>10500</v>
      </c>
      <c r="E8" s="63">
        <v>4000</v>
      </c>
      <c r="F8" s="50" t="s">
        <v>490</v>
      </c>
    </row>
    <row r="9" spans="1:6">
      <c r="A9" s="63" t="s">
        <v>434</v>
      </c>
      <c r="B9" s="63" t="s">
        <v>472</v>
      </c>
      <c r="C9" s="63" t="s">
        <v>479</v>
      </c>
      <c r="D9" s="63">
        <v>10500</v>
      </c>
      <c r="E9" s="63">
        <v>4000</v>
      </c>
      <c r="F9" s="50" t="s">
        <v>490</v>
      </c>
    </row>
    <row r="10" spans="1:6">
      <c r="A10" s="63" t="s">
        <v>434</v>
      </c>
      <c r="B10" s="63" t="s">
        <v>496</v>
      </c>
      <c r="C10" s="63" t="s">
        <v>479</v>
      </c>
      <c r="D10" s="63">
        <v>10500</v>
      </c>
      <c r="E10" s="63">
        <v>4000</v>
      </c>
      <c r="F10" s="50" t="s">
        <v>490</v>
      </c>
    </row>
    <row r="11" spans="1:6">
      <c r="A11" s="63" t="s">
        <v>434</v>
      </c>
      <c r="B11" s="63" t="s">
        <v>497</v>
      </c>
      <c r="C11" s="63" t="s">
        <v>479</v>
      </c>
      <c r="D11" s="63">
        <v>10500</v>
      </c>
      <c r="E11" s="63">
        <v>4000</v>
      </c>
      <c r="F11" s="50" t="s">
        <v>490</v>
      </c>
    </row>
    <row r="12" spans="1:6">
      <c r="A12" s="63" t="s">
        <v>434</v>
      </c>
      <c r="B12" s="63" t="s">
        <v>498</v>
      </c>
      <c r="C12" s="63" t="s">
        <v>479</v>
      </c>
      <c r="D12" s="63">
        <v>10500</v>
      </c>
      <c r="E12" s="63">
        <v>4000</v>
      </c>
      <c r="F12" s="50" t="s">
        <v>490</v>
      </c>
    </row>
    <row r="13" spans="1:6">
      <c r="A13" s="63" t="s">
        <v>434</v>
      </c>
      <c r="B13" s="63" t="s">
        <v>499</v>
      </c>
      <c r="C13" s="63" t="s">
        <v>479</v>
      </c>
      <c r="D13" s="63">
        <v>10500</v>
      </c>
      <c r="E13" s="63">
        <v>4000</v>
      </c>
      <c r="F13" s="50" t="s">
        <v>490</v>
      </c>
    </row>
    <row r="14" spans="1:6">
      <c r="A14" s="63" t="s">
        <v>434</v>
      </c>
      <c r="B14" s="63" t="s">
        <v>500</v>
      </c>
      <c r="C14" s="63" t="s">
        <v>479</v>
      </c>
      <c r="D14" s="63">
        <v>10500</v>
      </c>
      <c r="E14" s="63">
        <v>4000</v>
      </c>
      <c r="F14" s="50" t="s">
        <v>490</v>
      </c>
    </row>
    <row r="15" spans="1:6">
      <c r="A15" s="63" t="s">
        <v>434</v>
      </c>
      <c r="B15" s="63" t="s">
        <v>501</v>
      </c>
      <c r="C15" s="63" t="s">
        <v>479</v>
      </c>
      <c r="D15" s="63">
        <v>10500</v>
      </c>
      <c r="E15" s="63">
        <v>4000</v>
      </c>
      <c r="F15" s="50" t="s">
        <v>490</v>
      </c>
    </row>
    <row r="16" spans="1:6">
      <c r="A16" s="63" t="s">
        <v>434</v>
      </c>
      <c r="B16" s="63" t="s">
        <v>502</v>
      </c>
      <c r="C16" s="63" t="s">
        <v>479</v>
      </c>
      <c r="D16" s="63">
        <v>10500</v>
      </c>
      <c r="E16" s="63">
        <v>4000</v>
      </c>
      <c r="F16" s="50" t="s">
        <v>490</v>
      </c>
    </row>
    <row r="17" spans="1:6">
      <c r="A17" s="63" t="s">
        <v>434</v>
      </c>
      <c r="B17" s="63" t="s">
        <v>503</v>
      </c>
      <c r="C17" s="63" t="s">
        <v>479</v>
      </c>
      <c r="D17" s="63">
        <v>10500</v>
      </c>
      <c r="E17" s="63">
        <v>4000</v>
      </c>
      <c r="F17" s="50" t="s">
        <v>490</v>
      </c>
    </row>
    <row r="18" spans="1:6">
      <c r="A18" s="63" t="s">
        <v>434</v>
      </c>
      <c r="B18" s="63" t="s">
        <v>504</v>
      </c>
      <c r="C18" s="63" t="s">
        <v>479</v>
      </c>
      <c r="D18" s="63">
        <v>10500</v>
      </c>
      <c r="E18" s="63">
        <v>4000</v>
      </c>
      <c r="F18" s="50" t="s">
        <v>490</v>
      </c>
    </row>
    <row r="19" spans="1:6">
      <c r="A19" s="63" t="s">
        <v>474</v>
      </c>
      <c r="B19" s="63" t="s">
        <v>505</v>
      </c>
      <c r="C19" s="63" t="s">
        <v>506</v>
      </c>
      <c r="D19" s="63">
        <v>6000</v>
      </c>
      <c r="E19" s="63">
        <v>100</v>
      </c>
      <c r="F19" s="63"/>
    </row>
    <row r="20" spans="1:6">
      <c r="A20" s="63" t="s">
        <v>474</v>
      </c>
      <c r="B20" s="63" t="s">
        <v>507</v>
      </c>
      <c r="C20" s="63" t="s">
        <v>506</v>
      </c>
      <c r="D20" s="63">
        <v>6000</v>
      </c>
      <c r="E20" s="63">
        <v>100</v>
      </c>
      <c r="F20" s="63"/>
    </row>
    <row r="21" spans="1:6">
      <c r="A21" s="63" t="s">
        <v>474</v>
      </c>
      <c r="B21" s="63" t="s">
        <v>507</v>
      </c>
      <c r="C21" s="63" t="s">
        <v>506</v>
      </c>
      <c r="D21" s="63">
        <v>6000</v>
      </c>
      <c r="E21" s="63">
        <v>100</v>
      </c>
      <c r="F21" s="63"/>
    </row>
    <row r="22" spans="1:6">
      <c r="A22" s="63" t="s">
        <v>474</v>
      </c>
      <c r="B22" s="63" t="s">
        <v>507</v>
      </c>
      <c r="C22" s="63" t="s">
        <v>506</v>
      </c>
      <c r="D22" s="63">
        <v>6000</v>
      </c>
      <c r="E22" s="63">
        <v>100</v>
      </c>
      <c r="F22" s="63"/>
    </row>
    <row r="23" spans="1:6">
      <c r="A23" s="63" t="s">
        <v>470</v>
      </c>
      <c r="B23" s="63" t="s">
        <v>508</v>
      </c>
      <c r="C23" s="63" t="s">
        <v>506</v>
      </c>
      <c r="D23" s="63">
        <v>4800</v>
      </c>
      <c r="E23" s="63">
        <v>100</v>
      </c>
      <c r="F23" s="63"/>
    </row>
    <row r="24" spans="1:6">
      <c r="A24" s="63" t="s">
        <v>470</v>
      </c>
      <c r="B24" s="63" t="s">
        <v>509</v>
      </c>
      <c r="C24" s="63" t="s">
        <v>506</v>
      </c>
      <c r="D24" s="63">
        <v>4800</v>
      </c>
      <c r="E24" s="63">
        <v>100</v>
      </c>
      <c r="F24" s="63"/>
    </row>
    <row r="25" spans="1:6">
      <c r="A25" s="63" t="s">
        <v>470</v>
      </c>
      <c r="B25" s="63" t="s">
        <v>510</v>
      </c>
      <c r="C25" s="63" t="s">
        <v>506</v>
      </c>
      <c r="D25" s="63">
        <v>4800</v>
      </c>
      <c r="E25" s="63">
        <v>100</v>
      </c>
      <c r="F25" s="63"/>
    </row>
    <row r="26" spans="1:6">
      <c r="A26" s="63" t="s">
        <v>470</v>
      </c>
      <c r="B26" s="63" t="s">
        <v>511</v>
      </c>
      <c r="C26" s="63" t="s">
        <v>506</v>
      </c>
      <c r="D26" s="63">
        <v>4800</v>
      </c>
      <c r="E26" s="63">
        <v>100</v>
      </c>
      <c r="F26" s="63"/>
    </row>
    <row r="27" spans="1:6">
      <c r="A27" s="63" t="s">
        <v>470</v>
      </c>
      <c r="B27" s="63" t="s">
        <v>512</v>
      </c>
      <c r="C27" s="63" t="s">
        <v>506</v>
      </c>
      <c r="D27" s="63">
        <v>4800</v>
      </c>
      <c r="E27" s="63">
        <v>100</v>
      </c>
      <c r="F27" s="63"/>
    </row>
    <row r="28" spans="1:6">
      <c r="A28" s="63" t="s">
        <v>470</v>
      </c>
      <c r="B28" s="63" t="s">
        <v>513</v>
      </c>
      <c r="C28" s="63" t="s">
        <v>506</v>
      </c>
      <c r="D28" s="63">
        <v>4800</v>
      </c>
      <c r="E28" s="63">
        <v>100</v>
      </c>
      <c r="F28" s="63"/>
    </row>
    <row r="29" spans="1:6">
      <c r="A29" s="63" t="s">
        <v>466</v>
      </c>
      <c r="B29" s="63" t="s">
        <v>496</v>
      </c>
      <c r="C29" s="63" t="s">
        <v>506</v>
      </c>
      <c r="D29" s="63">
        <v>3500</v>
      </c>
      <c r="E29" s="63">
        <v>100</v>
      </c>
      <c r="F29" s="63"/>
    </row>
    <row r="30" spans="1:6">
      <c r="A30" s="63" t="s">
        <v>466</v>
      </c>
      <c r="B30" s="63" t="s">
        <v>508</v>
      </c>
      <c r="C30" s="63" t="s">
        <v>506</v>
      </c>
      <c r="D30" s="63">
        <v>3500</v>
      </c>
      <c r="E30" s="63">
        <v>100</v>
      </c>
      <c r="F30" s="63"/>
    </row>
    <row r="31" spans="1:6">
      <c r="A31" s="63" t="s">
        <v>514</v>
      </c>
      <c r="B31" s="63" t="s">
        <v>515</v>
      </c>
      <c r="C31" s="63" t="s">
        <v>506</v>
      </c>
      <c r="D31" s="63">
        <f>5000*52</f>
        <v>260000</v>
      </c>
      <c r="E31" s="63">
        <f>100*52</f>
        <v>5200</v>
      </c>
      <c r="F31" s="63" t="s">
        <v>516</v>
      </c>
    </row>
    <row r="32" spans="1:6" ht="15" thickBot="1"/>
    <row r="33" spans="3:7" ht="15" thickBot="1">
      <c r="C33" s="64" t="s">
        <v>487</v>
      </c>
      <c r="D33" s="65">
        <f>SUM(D2:D32)</f>
        <v>498300</v>
      </c>
      <c r="E33" s="65">
        <f>SUM(E2:E32)</f>
        <v>74400</v>
      </c>
      <c r="F33" s="66">
        <f>SUM(D33:E33)</f>
        <v>572700</v>
      </c>
      <c r="G33" s="67" t="s">
        <v>444</v>
      </c>
    </row>
    <row r="36" spans="3:7">
      <c r="F36" s="48" t="s">
        <v>517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BEEEF0-5322-47C5-AF5E-B72FE344CA59}">
  <dimension ref="A1:R34"/>
  <sheetViews>
    <sheetView workbookViewId="0">
      <selection activeCell="R10" sqref="R10"/>
    </sheetView>
  </sheetViews>
  <sheetFormatPr defaultColWidth="8.85546875" defaultRowHeight="14.45"/>
  <cols>
    <col min="1" max="1" width="16.28515625" style="203" customWidth="1"/>
    <col min="2" max="3" width="8.85546875" style="203"/>
    <col min="4" max="4" width="13.42578125" style="203" bestFit="1" customWidth="1"/>
    <col min="5" max="16384" width="8.85546875" style="203"/>
  </cols>
  <sheetData>
    <row r="1" spans="1:18">
      <c r="A1" s="204" t="s">
        <v>518</v>
      </c>
      <c r="B1" s="204"/>
      <c r="C1" s="204"/>
      <c r="D1" s="204" t="s">
        <v>519</v>
      </c>
      <c r="E1" s="204">
        <v>2022</v>
      </c>
      <c r="F1" s="204" t="s">
        <v>520</v>
      </c>
      <c r="I1" s="203" t="s">
        <v>521</v>
      </c>
      <c r="M1" s="204" t="s">
        <v>518</v>
      </c>
      <c r="N1" s="204"/>
      <c r="O1" s="204"/>
      <c r="P1" s="204" t="s">
        <v>519</v>
      </c>
      <c r="Q1" s="204">
        <v>2023</v>
      </c>
      <c r="R1" s="204"/>
    </row>
    <row r="2" spans="1:18">
      <c r="B2" s="203" t="s">
        <v>522</v>
      </c>
      <c r="C2" s="203" t="s">
        <v>523</v>
      </c>
      <c r="D2" s="203" t="s">
        <v>524</v>
      </c>
      <c r="E2" s="203" t="s">
        <v>525</v>
      </c>
      <c r="N2" s="203" t="s">
        <v>522</v>
      </c>
      <c r="O2" s="203" t="s">
        <v>523</v>
      </c>
      <c r="P2" s="203" t="s">
        <v>524</v>
      </c>
      <c r="Q2" s="203" t="s">
        <v>525</v>
      </c>
    </row>
    <row r="3" spans="1:18">
      <c r="A3" s="203" t="s">
        <v>526</v>
      </c>
      <c r="B3" s="203">
        <v>150</v>
      </c>
      <c r="C3" s="203">
        <v>460</v>
      </c>
      <c r="D3" s="203">
        <v>390</v>
      </c>
      <c r="E3" s="203">
        <f t="shared" ref="E3:E8" si="0">60*3</f>
        <v>180</v>
      </c>
      <c r="M3" s="203" t="s">
        <v>526</v>
      </c>
      <c r="N3" s="203">
        <v>400</v>
      </c>
      <c r="O3" s="203">
        <v>460</v>
      </c>
      <c r="P3" s="203">
        <v>390</v>
      </c>
      <c r="Q3" s="203">
        <f t="shared" ref="Q3:Q8" si="1">60*3</f>
        <v>180</v>
      </c>
    </row>
    <row r="4" spans="1:18">
      <c r="A4" s="203" t="s">
        <v>527</v>
      </c>
      <c r="B4" s="203">
        <v>150</v>
      </c>
      <c r="C4" s="203">
        <v>460</v>
      </c>
      <c r="D4" s="203">
        <v>390</v>
      </c>
      <c r="E4" s="203">
        <f t="shared" si="0"/>
        <v>180</v>
      </c>
      <c r="M4" s="203" t="s">
        <v>527</v>
      </c>
      <c r="N4" s="203">
        <v>400</v>
      </c>
      <c r="O4" s="203">
        <v>460</v>
      </c>
      <c r="P4" s="203">
        <v>390</v>
      </c>
      <c r="Q4" s="203">
        <f t="shared" si="1"/>
        <v>180</v>
      </c>
    </row>
    <row r="5" spans="1:18">
      <c r="A5" s="203" t="s">
        <v>527</v>
      </c>
      <c r="B5" s="203">
        <v>150</v>
      </c>
      <c r="C5" s="203">
        <v>460</v>
      </c>
      <c r="D5" s="203">
        <v>390</v>
      </c>
      <c r="E5" s="203">
        <f t="shared" si="0"/>
        <v>180</v>
      </c>
      <c r="M5" s="203" t="s">
        <v>527</v>
      </c>
      <c r="N5" s="203">
        <v>400</v>
      </c>
      <c r="O5" s="203">
        <v>460</v>
      </c>
      <c r="P5" s="203">
        <v>390</v>
      </c>
      <c r="Q5" s="203">
        <f t="shared" si="1"/>
        <v>180</v>
      </c>
    </row>
    <row r="6" spans="1:18">
      <c r="A6" s="203" t="s">
        <v>527</v>
      </c>
      <c r="B6" s="203">
        <v>150</v>
      </c>
      <c r="C6" s="203">
        <v>460</v>
      </c>
      <c r="D6" s="203">
        <v>390</v>
      </c>
      <c r="E6" s="203">
        <f t="shared" si="0"/>
        <v>180</v>
      </c>
      <c r="M6" s="203" t="s">
        <v>527</v>
      </c>
      <c r="N6" s="203">
        <v>400</v>
      </c>
      <c r="O6" s="203">
        <v>460</v>
      </c>
      <c r="P6" s="203">
        <v>390</v>
      </c>
      <c r="Q6" s="203">
        <f t="shared" si="1"/>
        <v>180</v>
      </c>
    </row>
    <row r="7" spans="1:18">
      <c r="A7" s="203" t="s">
        <v>527</v>
      </c>
      <c r="B7" s="203">
        <v>150</v>
      </c>
      <c r="C7" s="203">
        <v>460</v>
      </c>
      <c r="D7" s="203">
        <v>390</v>
      </c>
      <c r="E7" s="203">
        <f t="shared" si="0"/>
        <v>180</v>
      </c>
      <c r="M7" s="203" t="s">
        <v>527</v>
      </c>
      <c r="N7" s="203">
        <v>400</v>
      </c>
      <c r="O7" s="203">
        <v>460</v>
      </c>
      <c r="P7" s="203">
        <v>390</v>
      </c>
      <c r="Q7" s="203">
        <f t="shared" si="1"/>
        <v>180</v>
      </c>
    </row>
    <row r="8" spans="1:18">
      <c r="A8" s="203" t="s">
        <v>528</v>
      </c>
      <c r="B8" s="203">
        <v>150</v>
      </c>
      <c r="C8" s="203">
        <v>460</v>
      </c>
      <c r="D8" s="203">
        <v>390</v>
      </c>
      <c r="E8" s="203">
        <f t="shared" si="0"/>
        <v>180</v>
      </c>
      <c r="M8" s="203" t="s">
        <v>528</v>
      </c>
      <c r="N8" s="203">
        <v>400</v>
      </c>
      <c r="O8" s="203">
        <v>460</v>
      </c>
      <c r="P8" s="203">
        <v>390</v>
      </c>
      <c r="Q8" s="203">
        <f t="shared" si="1"/>
        <v>180</v>
      </c>
    </row>
    <row r="9" spans="1:18">
      <c r="A9" s="203" t="s">
        <v>529</v>
      </c>
      <c r="D9" s="203">
        <f>D8*5</f>
        <v>1950</v>
      </c>
      <c r="M9" s="203" t="s">
        <v>529</v>
      </c>
      <c r="P9" s="203">
        <f>P8*5</f>
        <v>1950</v>
      </c>
    </row>
    <row r="10" spans="1:18">
      <c r="B10" s="203">
        <f>SUM(B3:B8)</f>
        <v>900</v>
      </c>
      <c r="C10" s="203">
        <f>SUM(C3:C8)</f>
        <v>2760</v>
      </c>
      <c r="D10" s="203">
        <f>SUM(D3:D9)</f>
        <v>4290</v>
      </c>
      <c r="E10" s="203">
        <f>SUM(E3:E8)</f>
        <v>1080</v>
      </c>
      <c r="F10" s="203">
        <f>SUM(B10:E10)</f>
        <v>9030</v>
      </c>
      <c r="N10" s="203">
        <f>SUM(N3:N8)</f>
        <v>2400</v>
      </c>
      <c r="O10" s="203">
        <f>SUM(O3:O8)</f>
        <v>2760</v>
      </c>
      <c r="P10" s="203">
        <f>SUM(P3:P9)</f>
        <v>4290</v>
      </c>
      <c r="Q10" s="203">
        <f>SUM(Q3:Q8)</f>
        <v>1080</v>
      </c>
      <c r="R10" s="203">
        <f>SUM(N10:Q10)</f>
        <v>10530</v>
      </c>
    </row>
    <row r="15" spans="1:18">
      <c r="A15" s="204" t="s">
        <v>530</v>
      </c>
      <c r="B15" s="204"/>
      <c r="C15" s="204"/>
      <c r="D15" s="204" t="s">
        <v>531</v>
      </c>
      <c r="E15" s="204">
        <v>2022</v>
      </c>
      <c r="F15" s="204" t="s">
        <v>532</v>
      </c>
    </row>
    <row r="16" spans="1:18">
      <c r="A16" s="205"/>
      <c r="B16" s="203" t="s">
        <v>522</v>
      </c>
      <c r="C16" s="203" t="s">
        <v>523</v>
      </c>
      <c r="D16" s="203" t="s">
        <v>524</v>
      </c>
      <c r="E16" s="203" t="s">
        <v>525</v>
      </c>
      <c r="F16" s="203" t="s">
        <v>533</v>
      </c>
    </row>
    <row r="17" spans="1:7">
      <c r="A17" s="203" t="s">
        <v>526</v>
      </c>
      <c r="B17" s="203">
        <v>930</v>
      </c>
      <c r="C17" s="203">
        <v>2392</v>
      </c>
      <c r="D17" s="203">
        <v>1310</v>
      </c>
      <c r="E17" s="203">
        <f>60*6</f>
        <v>360</v>
      </c>
      <c r="F17" s="203">
        <v>207</v>
      </c>
    </row>
    <row r="18" spans="1:7">
      <c r="A18" s="203" t="s">
        <v>527</v>
      </c>
      <c r="B18" s="203">
        <v>930</v>
      </c>
      <c r="C18" s="203">
        <v>2392</v>
      </c>
      <c r="D18" s="203">
        <v>1310</v>
      </c>
      <c r="E18" s="203">
        <f>60*6</f>
        <v>360</v>
      </c>
      <c r="F18" s="203">
        <v>207</v>
      </c>
    </row>
    <row r="19" spans="1:7">
      <c r="A19" s="203" t="s">
        <v>527</v>
      </c>
      <c r="B19" s="203">
        <v>930</v>
      </c>
      <c r="C19" s="203">
        <v>2392</v>
      </c>
      <c r="D19" s="203">
        <v>1310</v>
      </c>
      <c r="E19" s="203">
        <f>60*6</f>
        <v>360</v>
      </c>
      <c r="F19" s="203">
        <v>207</v>
      </c>
    </row>
    <row r="20" spans="1:7">
      <c r="B20" s="203">
        <f>SUM(B17:B19)</f>
        <v>2790</v>
      </c>
      <c r="C20" s="203">
        <f>SUM(C17:C19)</f>
        <v>7176</v>
      </c>
      <c r="D20" s="203">
        <f>SUM(D17:D19)</f>
        <v>3930</v>
      </c>
      <c r="E20" s="203">
        <f>SUM(E17:E19)</f>
        <v>1080</v>
      </c>
      <c r="F20" s="203">
        <f>SUM(F17:F19)</f>
        <v>621</v>
      </c>
      <c r="G20" s="203">
        <f>SUM(B20:F20)</f>
        <v>15597</v>
      </c>
    </row>
    <row r="22" spans="1:7">
      <c r="A22" s="204" t="s">
        <v>534</v>
      </c>
      <c r="B22" s="204"/>
      <c r="C22" s="204"/>
      <c r="D22" s="204" t="s">
        <v>535</v>
      </c>
      <c r="E22" s="204">
        <v>2022</v>
      </c>
      <c r="F22" s="204" t="s">
        <v>536</v>
      </c>
    </row>
    <row r="23" spans="1:7">
      <c r="A23" s="205"/>
      <c r="B23" s="203" t="s">
        <v>522</v>
      </c>
      <c r="C23" s="203" t="s">
        <v>523</v>
      </c>
      <c r="D23" s="203" t="s">
        <v>524</v>
      </c>
      <c r="E23" s="203" t="s">
        <v>525</v>
      </c>
    </row>
    <row r="24" spans="1:7">
      <c r="A24" s="203" t="s">
        <v>526</v>
      </c>
      <c r="B24" s="203">
        <v>400</v>
      </c>
      <c r="C24" s="203">
        <f>325*4</f>
        <v>1300</v>
      </c>
      <c r="D24" s="203">
        <v>1050</v>
      </c>
      <c r="E24" s="203">
        <f>60*6</f>
        <v>360</v>
      </c>
    </row>
    <row r="25" spans="1:7">
      <c r="A25" s="203" t="s">
        <v>527</v>
      </c>
      <c r="B25" s="203">
        <v>400</v>
      </c>
      <c r="C25" s="203">
        <f>325*4</f>
        <v>1300</v>
      </c>
      <c r="D25" s="203">
        <v>1050</v>
      </c>
      <c r="E25" s="203">
        <f>60*6</f>
        <v>360</v>
      </c>
    </row>
    <row r="26" spans="1:7">
      <c r="A26" s="203" t="s">
        <v>527</v>
      </c>
      <c r="B26" s="203">
        <v>400</v>
      </c>
      <c r="C26" s="203">
        <f>325*4</f>
        <v>1300</v>
      </c>
      <c r="D26" s="203">
        <v>1050</v>
      </c>
      <c r="E26" s="203">
        <f>60*6</f>
        <v>360</v>
      </c>
    </row>
    <row r="27" spans="1:7">
      <c r="A27" s="203" t="s">
        <v>528</v>
      </c>
      <c r="B27" s="203">
        <v>400</v>
      </c>
      <c r="C27" s="203">
        <f>325*4</f>
        <v>1300</v>
      </c>
      <c r="D27" s="203">
        <v>1050</v>
      </c>
      <c r="E27" s="203">
        <f>60*6</f>
        <v>360</v>
      </c>
    </row>
    <row r="28" spans="1:7">
      <c r="B28" s="203">
        <f>SUM(B24:B27)</f>
        <v>1600</v>
      </c>
      <c r="C28" s="203">
        <f>SUM(C24:C27)</f>
        <v>5200</v>
      </c>
      <c r="D28" s="203">
        <f>SUM(D24:D27)</f>
        <v>4200</v>
      </c>
      <c r="E28" s="203">
        <f>SUM(E24:E27)</f>
        <v>1440</v>
      </c>
      <c r="F28" s="203">
        <f>SUM(B28:E28)</f>
        <v>12440</v>
      </c>
    </row>
    <row r="30" spans="1:7">
      <c r="A30" s="204" t="s">
        <v>537</v>
      </c>
      <c r="B30" s="204"/>
      <c r="C30" s="204"/>
      <c r="D30" s="204" t="s">
        <v>538</v>
      </c>
      <c r="E30" s="204">
        <v>2022</v>
      </c>
      <c r="F30" s="204" t="s">
        <v>539</v>
      </c>
    </row>
    <row r="31" spans="1:7">
      <c r="B31" s="203" t="s">
        <v>522</v>
      </c>
      <c r="C31" s="203" t="s">
        <v>523</v>
      </c>
      <c r="D31" s="203" t="s">
        <v>524</v>
      </c>
      <c r="E31" s="203" t="s">
        <v>525</v>
      </c>
    </row>
    <row r="32" spans="1:7">
      <c r="A32" s="203" t="s">
        <v>528</v>
      </c>
      <c r="B32" s="203">
        <v>260</v>
      </c>
      <c r="C32" s="203">
        <v>390</v>
      </c>
      <c r="D32" s="203">
        <v>420</v>
      </c>
      <c r="E32" s="203">
        <v>180</v>
      </c>
      <c r="F32" s="203">
        <f>SUM(B32:E32)</f>
        <v>1250</v>
      </c>
    </row>
    <row r="34" spans="1:2">
      <c r="A34" s="203" t="s">
        <v>540</v>
      </c>
      <c r="B34" s="203">
        <f>F32+F28+G20+F10</f>
        <v>38317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74D6A9-39D1-4097-971B-C69CCB49F05F}">
  <dimension ref="A1:H58"/>
  <sheetViews>
    <sheetView workbookViewId="0">
      <selection activeCell="D3" sqref="D3"/>
    </sheetView>
  </sheetViews>
  <sheetFormatPr defaultColWidth="8.85546875" defaultRowHeight="13.15"/>
  <cols>
    <col min="1" max="1" width="31.7109375" style="149" bestFit="1" customWidth="1"/>
    <col min="2" max="2" width="7" style="149" bestFit="1" customWidth="1"/>
    <col min="3" max="3" width="22.140625" style="148" customWidth="1"/>
    <col min="4" max="4" width="9.7109375" style="148" bestFit="1" customWidth="1"/>
    <col min="5" max="16384" width="8.85546875" style="148"/>
  </cols>
  <sheetData>
    <row r="1" spans="1:8" ht="15.75" customHeight="1">
      <c r="A1" s="219" t="s">
        <v>541</v>
      </c>
      <c r="B1" s="219"/>
      <c r="C1" s="148" t="s">
        <v>542</v>
      </c>
      <c r="E1" s="220" t="s">
        <v>543</v>
      </c>
      <c r="F1" s="220"/>
      <c r="G1" s="220"/>
      <c r="H1" s="220"/>
    </row>
    <row r="2" spans="1:8" ht="15.75" customHeight="1">
      <c r="A2" s="157" t="s">
        <v>544</v>
      </c>
      <c r="B2" s="157">
        <v>183</v>
      </c>
      <c r="C2" s="148">
        <v>12</v>
      </c>
      <c r="D2" s="155">
        <f t="shared" ref="D2:D33" si="0">2807*C2</f>
        <v>33684</v>
      </c>
      <c r="E2" s="220" t="s">
        <v>545</v>
      </c>
      <c r="F2" s="220"/>
      <c r="G2" s="220"/>
      <c r="H2" s="220"/>
    </row>
    <row r="3" spans="1:8" ht="15.75" customHeight="1">
      <c r="A3" s="157" t="s">
        <v>546</v>
      </c>
      <c r="B3" s="157">
        <v>184</v>
      </c>
      <c r="C3" s="148">
        <v>12</v>
      </c>
      <c r="D3" s="155">
        <f t="shared" si="0"/>
        <v>33684</v>
      </c>
    </row>
    <row r="4" spans="1:8" ht="15.75" customHeight="1">
      <c r="A4" s="157" t="s">
        <v>547</v>
      </c>
      <c r="B4" s="157">
        <v>201</v>
      </c>
      <c r="C4" s="148">
        <v>12</v>
      </c>
      <c r="D4" s="155">
        <f t="shared" si="0"/>
        <v>33684</v>
      </c>
    </row>
    <row r="5" spans="1:8" ht="15.75" customHeight="1">
      <c r="A5" s="157" t="s">
        <v>548</v>
      </c>
      <c r="B5" s="157">
        <v>181</v>
      </c>
      <c r="C5" s="148">
        <v>12</v>
      </c>
      <c r="D5" s="155">
        <f t="shared" si="0"/>
        <v>33684</v>
      </c>
    </row>
    <row r="6" spans="1:8" ht="15.75" customHeight="1">
      <c r="A6" s="157" t="s">
        <v>549</v>
      </c>
      <c r="B6" s="157">
        <v>208</v>
      </c>
      <c r="C6" s="148">
        <v>12</v>
      </c>
      <c r="D6" s="155">
        <f t="shared" si="0"/>
        <v>33684</v>
      </c>
    </row>
    <row r="7" spans="1:8" ht="15.75" customHeight="1">
      <c r="A7" s="157" t="s">
        <v>550</v>
      </c>
      <c r="B7" s="157">
        <v>179</v>
      </c>
      <c r="C7" s="148">
        <v>12</v>
      </c>
      <c r="D7" s="155">
        <f t="shared" si="0"/>
        <v>33684</v>
      </c>
    </row>
    <row r="8" spans="1:8" ht="15.75" customHeight="1">
      <c r="A8" s="157" t="s">
        <v>551</v>
      </c>
      <c r="B8" s="157">
        <v>164</v>
      </c>
      <c r="C8" s="148">
        <v>12</v>
      </c>
      <c r="D8" s="155">
        <f t="shared" si="0"/>
        <v>33684</v>
      </c>
    </row>
    <row r="9" spans="1:8" ht="15.75" customHeight="1">
      <c r="A9" s="157" t="s">
        <v>552</v>
      </c>
      <c r="B9" s="157">
        <v>186</v>
      </c>
      <c r="C9" s="148">
        <v>12</v>
      </c>
      <c r="D9" s="155">
        <f t="shared" si="0"/>
        <v>33684</v>
      </c>
    </row>
    <row r="10" spans="1:8" ht="15.75" customHeight="1">
      <c r="A10" s="157" t="s">
        <v>553</v>
      </c>
      <c r="B10" s="157">
        <v>165</v>
      </c>
      <c r="C10" s="148">
        <v>12</v>
      </c>
      <c r="D10" s="155">
        <f t="shared" si="0"/>
        <v>33684</v>
      </c>
    </row>
    <row r="11" spans="1:8" ht="15.75" customHeight="1">
      <c r="A11" s="157" t="s">
        <v>554</v>
      </c>
      <c r="B11" s="157">
        <v>195</v>
      </c>
      <c r="C11" s="148">
        <v>12</v>
      </c>
      <c r="D11" s="155">
        <f t="shared" si="0"/>
        <v>33684</v>
      </c>
    </row>
    <row r="12" spans="1:8" ht="15.75" customHeight="1">
      <c r="A12" s="157" t="s">
        <v>555</v>
      </c>
      <c r="B12" s="157">
        <v>191</v>
      </c>
      <c r="C12" s="148">
        <v>12</v>
      </c>
      <c r="D12" s="155">
        <f t="shared" si="0"/>
        <v>33684</v>
      </c>
    </row>
    <row r="13" spans="1:8" ht="15.75" customHeight="1">
      <c r="A13" s="157" t="s">
        <v>556</v>
      </c>
      <c r="B13" s="157">
        <v>189</v>
      </c>
      <c r="C13" s="148">
        <v>12</v>
      </c>
      <c r="D13" s="155">
        <f t="shared" si="0"/>
        <v>33684</v>
      </c>
    </row>
    <row r="14" spans="1:8" ht="15.75" customHeight="1">
      <c r="A14" s="157" t="s">
        <v>557</v>
      </c>
      <c r="B14" s="157">
        <v>192</v>
      </c>
      <c r="C14" s="148">
        <v>12</v>
      </c>
      <c r="D14" s="155">
        <f t="shared" si="0"/>
        <v>33684</v>
      </c>
    </row>
    <row r="15" spans="1:8" ht="15.75" customHeight="1">
      <c r="A15" s="157" t="s">
        <v>558</v>
      </c>
      <c r="B15" s="157">
        <v>215</v>
      </c>
      <c r="C15" s="148">
        <v>12</v>
      </c>
      <c r="D15" s="155">
        <f t="shared" si="0"/>
        <v>33684</v>
      </c>
    </row>
    <row r="16" spans="1:8" ht="15.75" customHeight="1">
      <c r="A16" s="157" t="s">
        <v>559</v>
      </c>
      <c r="B16" s="157">
        <v>202</v>
      </c>
      <c r="C16" s="148">
        <v>12</v>
      </c>
      <c r="D16" s="155">
        <f t="shared" si="0"/>
        <v>33684</v>
      </c>
    </row>
    <row r="17" spans="1:4" ht="15.75" customHeight="1">
      <c r="A17" s="157" t="s">
        <v>560</v>
      </c>
      <c r="B17" s="156">
        <v>169</v>
      </c>
      <c r="C17" s="148">
        <v>12</v>
      </c>
      <c r="D17" s="155">
        <f t="shared" si="0"/>
        <v>33684</v>
      </c>
    </row>
    <row r="18" spans="1:4" ht="15.75" customHeight="1">
      <c r="A18" s="157" t="s">
        <v>561</v>
      </c>
      <c r="B18" s="156">
        <v>175</v>
      </c>
      <c r="C18" s="148">
        <v>8</v>
      </c>
      <c r="D18" s="155">
        <f t="shared" si="0"/>
        <v>22456</v>
      </c>
    </row>
    <row r="19" spans="1:4" ht="15.75" customHeight="1">
      <c r="A19" s="157" t="s">
        <v>562</v>
      </c>
      <c r="B19" s="156">
        <v>212</v>
      </c>
      <c r="C19" s="148">
        <v>12</v>
      </c>
      <c r="D19" s="155">
        <f t="shared" si="0"/>
        <v>33684</v>
      </c>
    </row>
    <row r="20" spans="1:4" ht="15.75" customHeight="1">
      <c r="A20" s="157" t="s">
        <v>563</v>
      </c>
      <c r="B20" s="156">
        <v>197</v>
      </c>
      <c r="C20" s="148">
        <v>12</v>
      </c>
      <c r="D20" s="155">
        <f t="shared" si="0"/>
        <v>33684</v>
      </c>
    </row>
    <row r="21" spans="1:4" ht="15.75" customHeight="1">
      <c r="A21" s="157" t="s">
        <v>564</v>
      </c>
      <c r="B21" s="156">
        <v>199</v>
      </c>
      <c r="C21" s="148">
        <v>12</v>
      </c>
      <c r="D21" s="155">
        <f t="shared" si="0"/>
        <v>33684</v>
      </c>
    </row>
    <row r="22" spans="1:4" ht="15.75" customHeight="1">
      <c r="A22" s="157" t="s">
        <v>565</v>
      </c>
      <c r="B22" s="156">
        <v>193</v>
      </c>
      <c r="C22" s="148">
        <v>12</v>
      </c>
      <c r="D22" s="155">
        <f t="shared" si="0"/>
        <v>33684</v>
      </c>
    </row>
    <row r="23" spans="1:4" ht="15.75" customHeight="1">
      <c r="A23" s="157" t="s">
        <v>566</v>
      </c>
      <c r="B23" s="156">
        <v>170</v>
      </c>
      <c r="C23" s="148">
        <v>12</v>
      </c>
      <c r="D23" s="155">
        <f t="shared" si="0"/>
        <v>33684</v>
      </c>
    </row>
    <row r="24" spans="1:4" ht="15.75" customHeight="1">
      <c r="A24" s="157" t="s">
        <v>567</v>
      </c>
      <c r="B24" s="156">
        <v>182</v>
      </c>
      <c r="C24" s="148">
        <v>12</v>
      </c>
      <c r="D24" s="155">
        <f t="shared" si="0"/>
        <v>33684</v>
      </c>
    </row>
    <row r="25" spans="1:4" ht="15.75" customHeight="1">
      <c r="A25" s="157" t="s">
        <v>568</v>
      </c>
      <c r="B25" s="156">
        <v>196</v>
      </c>
      <c r="C25" s="148">
        <v>12</v>
      </c>
      <c r="D25" s="155">
        <f t="shared" si="0"/>
        <v>33684</v>
      </c>
    </row>
    <row r="26" spans="1:4" ht="15.75" customHeight="1">
      <c r="A26" s="157" t="s">
        <v>569</v>
      </c>
      <c r="B26" s="156">
        <v>167</v>
      </c>
      <c r="C26" s="148">
        <v>12</v>
      </c>
      <c r="D26" s="155">
        <f t="shared" si="0"/>
        <v>33684</v>
      </c>
    </row>
    <row r="27" spans="1:4" ht="15.75" customHeight="1">
      <c r="A27" s="157" t="s">
        <v>570</v>
      </c>
      <c r="B27" s="156">
        <v>172</v>
      </c>
      <c r="C27" s="148">
        <v>12</v>
      </c>
      <c r="D27" s="155">
        <f t="shared" si="0"/>
        <v>33684</v>
      </c>
    </row>
    <row r="28" spans="1:4" ht="16.5" customHeight="1">
      <c r="A28" s="157" t="s">
        <v>571</v>
      </c>
      <c r="B28" s="156">
        <v>214</v>
      </c>
      <c r="C28" s="148">
        <v>12</v>
      </c>
      <c r="D28" s="155">
        <f t="shared" si="0"/>
        <v>33684</v>
      </c>
    </row>
    <row r="29" spans="1:4" ht="15.95" customHeight="1">
      <c r="A29" s="157" t="s">
        <v>572</v>
      </c>
      <c r="B29" s="159">
        <v>206</v>
      </c>
      <c r="C29" s="148">
        <v>12</v>
      </c>
      <c r="D29" s="155">
        <f t="shared" si="0"/>
        <v>33684</v>
      </c>
    </row>
    <row r="30" spans="1:4" ht="15.95" customHeight="1">
      <c r="A30" s="159" t="s">
        <v>573</v>
      </c>
      <c r="B30" s="159">
        <v>194</v>
      </c>
      <c r="C30" s="148">
        <v>12</v>
      </c>
      <c r="D30" s="155">
        <f t="shared" si="0"/>
        <v>33684</v>
      </c>
    </row>
    <row r="31" spans="1:4" ht="15.95" customHeight="1">
      <c r="A31" s="159" t="s">
        <v>574</v>
      </c>
      <c r="B31" s="159">
        <v>218</v>
      </c>
      <c r="C31" s="148">
        <v>8</v>
      </c>
      <c r="D31" s="155">
        <f t="shared" si="0"/>
        <v>22456</v>
      </c>
    </row>
    <row r="32" spans="1:4" ht="15.75" customHeight="1">
      <c r="A32" s="157" t="s">
        <v>575</v>
      </c>
      <c r="B32" s="156">
        <v>203</v>
      </c>
      <c r="C32" s="148">
        <v>12</v>
      </c>
      <c r="D32" s="155">
        <f t="shared" si="0"/>
        <v>33684</v>
      </c>
    </row>
    <row r="33" spans="1:4" ht="15.75" customHeight="1">
      <c r="A33" s="157" t="s">
        <v>576</v>
      </c>
      <c r="B33" s="156">
        <v>213</v>
      </c>
      <c r="C33" s="148">
        <v>12</v>
      </c>
      <c r="D33" s="155">
        <f t="shared" si="0"/>
        <v>33684</v>
      </c>
    </row>
    <row r="34" spans="1:4" ht="15.75" customHeight="1">
      <c r="A34" s="157" t="s">
        <v>577</v>
      </c>
      <c r="B34" s="158">
        <v>207</v>
      </c>
      <c r="C34" s="148">
        <v>12</v>
      </c>
      <c r="D34" s="155">
        <f>1255*C34</f>
        <v>15060</v>
      </c>
    </row>
    <row r="35" spans="1:4" ht="15.75" customHeight="1">
      <c r="A35" s="157" t="s">
        <v>578</v>
      </c>
      <c r="B35" s="158">
        <v>210</v>
      </c>
      <c r="C35" s="148">
        <v>12</v>
      </c>
      <c r="D35" s="155">
        <f>1255*C35</f>
        <v>15060</v>
      </c>
    </row>
    <row r="36" spans="1:4" ht="15.75" customHeight="1">
      <c r="A36" s="157" t="s">
        <v>579</v>
      </c>
      <c r="B36" s="158">
        <v>216</v>
      </c>
      <c r="C36" s="148">
        <v>12</v>
      </c>
      <c r="D36" s="155">
        <f t="shared" ref="D36:D46" si="1">2807*C36</f>
        <v>33684</v>
      </c>
    </row>
    <row r="37" spans="1:4" ht="15.75" customHeight="1">
      <c r="A37" s="157" t="s">
        <v>580</v>
      </c>
      <c r="B37" s="158">
        <v>178</v>
      </c>
      <c r="C37" s="148">
        <v>12</v>
      </c>
      <c r="D37" s="155">
        <f t="shared" si="1"/>
        <v>33684</v>
      </c>
    </row>
    <row r="38" spans="1:4" ht="15.75" customHeight="1">
      <c r="A38" s="157" t="s">
        <v>581</v>
      </c>
      <c r="B38" s="158">
        <v>200</v>
      </c>
      <c r="C38" s="148">
        <v>12</v>
      </c>
      <c r="D38" s="155">
        <f t="shared" si="1"/>
        <v>33684</v>
      </c>
    </row>
    <row r="39" spans="1:4" ht="14.45">
      <c r="A39" s="157" t="s">
        <v>582</v>
      </c>
      <c r="B39" s="156">
        <v>125</v>
      </c>
      <c r="C39" s="148">
        <v>12</v>
      </c>
      <c r="D39" s="155">
        <f t="shared" si="1"/>
        <v>33684</v>
      </c>
    </row>
    <row r="40" spans="1:4" ht="14.45">
      <c r="A40" s="157" t="s">
        <v>583</v>
      </c>
      <c r="B40" s="156">
        <v>205</v>
      </c>
      <c r="C40" s="148">
        <v>12</v>
      </c>
      <c r="D40" s="155">
        <f t="shared" si="1"/>
        <v>33684</v>
      </c>
    </row>
    <row r="41" spans="1:4" ht="14.45">
      <c r="A41" s="157" t="s">
        <v>584</v>
      </c>
      <c r="B41" s="156">
        <v>198</v>
      </c>
      <c r="C41" s="148">
        <v>12</v>
      </c>
      <c r="D41" s="155">
        <f t="shared" si="1"/>
        <v>33684</v>
      </c>
    </row>
    <row r="42" spans="1:4" ht="14.45">
      <c r="A42" s="157" t="s">
        <v>585</v>
      </c>
      <c r="B42" s="156">
        <v>180</v>
      </c>
      <c r="C42" s="148">
        <v>12</v>
      </c>
      <c r="D42" s="155">
        <f t="shared" si="1"/>
        <v>33684</v>
      </c>
    </row>
    <row r="43" spans="1:4" ht="14.45">
      <c r="A43" s="157" t="s">
        <v>586</v>
      </c>
      <c r="B43" s="156">
        <v>204</v>
      </c>
      <c r="C43" s="148">
        <v>12</v>
      </c>
      <c r="D43" s="155">
        <f t="shared" si="1"/>
        <v>33684</v>
      </c>
    </row>
    <row r="44" spans="1:4" ht="14.45">
      <c r="A44" s="157" t="s">
        <v>587</v>
      </c>
      <c r="B44" s="156">
        <v>156</v>
      </c>
      <c r="C44" s="148">
        <v>12</v>
      </c>
      <c r="D44" s="155">
        <f t="shared" si="1"/>
        <v>33684</v>
      </c>
    </row>
    <row r="45" spans="1:4" ht="14.45">
      <c r="A45" s="157" t="s">
        <v>588</v>
      </c>
      <c r="B45" s="156">
        <v>174</v>
      </c>
      <c r="C45" s="148">
        <v>12</v>
      </c>
      <c r="D45" s="155">
        <f t="shared" si="1"/>
        <v>33684</v>
      </c>
    </row>
    <row r="46" spans="1:4" ht="14.45">
      <c r="A46" s="157" t="s">
        <v>589</v>
      </c>
      <c r="B46" s="156">
        <v>177</v>
      </c>
      <c r="C46" s="148">
        <v>12</v>
      </c>
      <c r="D46" s="155">
        <f t="shared" si="1"/>
        <v>33684</v>
      </c>
    </row>
    <row r="47" spans="1:4" ht="14.45">
      <c r="A47" s="157" t="s">
        <v>590</v>
      </c>
      <c r="B47" s="156">
        <v>211</v>
      </c>
      <c r="C47" s="148">
        <v>12</v>
      </c>
      <c r="D47" s="155">
        <f>1255*C47</f>
        <v>15060</v>
      </c>
    </row>
    <row r="48" spans="1:4" ht="14.45">
      <c r="A48" s="157" t="s">
        <v>591</v>
      </c>
      <c r="B48" s="156">
        <v>166</v>
      </c>
      <c r="C48" s="148">
        <v>12</v>
      </c>
      <c r="D48" s="155">
        <f t="shared" ref="D48:D56" si="2">2807*C48</f>
        <v>33684</v>
      </c>
    </row>
    <row r="49" spans="1:4" ht="14.45">
      <c r="A49" s="157" t="s">
        <v>592</v>
      </c>
      <c r="B49" s="156">
        <v>122</v>
      </c>
      <c r="C49" s="148">
        <v>12</v>
      </c>
      <c r="D49" s="155">
        <f t="shared" si="2"/>
        <v>33684</v>
      </c>
    </row>
    <row r="50" spans="1:4" ht="14.45">
      <c r="A50" s="157" t="s">
        <v>593</v>
      </c>
      <c r="B50" s="156">
        <v>217</v>
      </c>
      <c r="C50" s="148">
        <v>10</v>
      </c>
      <c r="D50" s="155">
        <f t="shared" si="2"/>
        <v>28070</v>
      </c>
    </row>
    <row r="51" spans="1:4" ht="14.45">
      <c r="A51" s="157" t="s">
        <v>594</v>
      </c>
      <c r="B51" s="156">
        <v>176</v>
      </c>
      <c r="C51" s="148">
        <v>12</v>
      </c>
      <c r="D51" s="155">
        <f t="shared" si="2"/>
        <v>33684</v>
      </c>
    </row>
    <row r="52" spans="1:4" ht="14.45">
      <c r="A52" s="157" t="s">
        <v>595</v>
      </c>
      <c r="B52" s="156">
        <v>209</v>
      </c>
      <c r="C52" s="148">
        <v>12</v>
      </c>
      <c r="D52" s="155">
        <f t="shared" si="2"/>
        <v>33684</v>
      </c>
    </row>
    <row r="53" spans="1:4" ht="14.45">
      <c r="A53" s="157" t="s">
        <v>596</v>
      </c>
      <c r="B53" s="156">
        <v>148</v>
      </c>
      <c r="C53" s="148">
        <v>12</v>
      </c>
      <c r="D53" s="155">
        <f t="shared" si="2"/>
        <v>33684</v>
      </c>
    </row>
    <row r="54" spans="1:4">
      <c r="A54" s="152" t="s">
        <v>597</v>
      </c>
      <c r="B54" s="152">
        <v>219</v>
      </c>
      <c r="C54" s="154">
        <v>10</v>
      </c>
      <c r="D54" s="153">
        <f t="shared" si="2"/>
        <v>28070</v>
      </c>
    </row>
    <row r="55" spans="1:4">
      <c r="A55" s="152" t="s">
        <v>598</v>
      </c>
      <c r="B55" s="152">
        <v>220</v>
      </c>
      <c r="C55" s="154">
        <v>9</v>
      </c>
      <c r="D55" s="153">
        <f t="shared" si="2"/>
        <v>25263</v>
      </c>
    </row>
    <row r="56" spans="1:4">
      <c r="A56" s="152" t="s">
        <v>599</v>
      </c>
      <c r="B56" s="152">
        <v>221</v>
      </c>
      <c r="C56" s="154">
        <v>9</v>
      </c>
      <c r="D56" s="153">
        <f t="shared" si="2"/>
        <v>25263</v>
      </c>
    </row>
    <row r="57" spans="1:4">
      <c r="A57" s="149" t="s">
        <v>600</v>
      </c>
      <c r="C57" s="148">
        <f>SUM(C2:C56)</f>
        <v>642</v>
      </c>
    </row>
    <row r="58" spans="1:4">
      <c r="A58" s="152" t="s">
        <v>601</v>
      </c>
      <c r="C58" s="151" t="s">
        <v>602</v>
      </c>
      <c r="D58" s="150">
        <f>SUM(D2:D56)</f>
        <v>1746222</v>
      </c>
    </row>
  </sheetData>
  <mergeCells count="3">
    <mergeCell ref="A1:B1"/>
    <mergeCell ref="E1:H1"/>
    <mergeCell ref="E2:H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6976F7-6177-4F3B-99D3-CC9A4D753EED}">
  <dimension ref="A1:H62"/>
  <sheetViews>
    <sheetView workbookViewId="0">
      <selection activeCell="D62" sqref="D62"/>
    </sheetView>
  </sheetViews>
  <sheetFormatPr defaultColWidth="8.85546875" defaultRowHeight="13.15"/>
  <cols>
    <col min="1" max="1" width="31.7109375" style="149" bestFit="1" customWidth="1"/>
    <col min="2" max="2" width="7" style="149" bestFit="1" customWidth="1"/>
    <col min="3" max="3" width="22.140625" style="148" customWidth="1"/>
    <col min="4" max="5" width="9.7109375" style="148" bestFit="1" customWidth="1"/>
    <col min="6" max="7" width="8.85546875" style="148"/>
    <col min="8" max="8" width="28.7109375" style="148" customWidth="1"/>
    <col min="9" max="16384" width="8.85546875" style="148"/>
  </cols>
  <sheetData>
    <row r="1" spans="1:8" ht="15.75" customHeight="1">
      <c r="A1" s="219" t="s">
        <v>541</v>
      </c>
      <c r="B1" s="219"/>
      <c r="C1" s="148" t="s">
        <v>603</v>
      </c>
      <c r="E1" s="220" t="s">
        <v>604</v>
      </c>
      <c r="F1" s="220"/>
      <c r="G1" s="220"/>
      <c r="H1" s="220"/>
    </row>
    <row r="2" spans="1:8" ht="15.75" customHeight="1">
      <c r="A2" s="160"/>
      <c r="B2" s="160"/>
      <c r="E2" s="220" t="s">
        <v>605</v>
      </c>
      <c r="F2" s="220"/>
      <c r="G2" s="220"/>
      <c r="H2" s="220"/>
    </row>
    <row r="3" spans="1:8" ht="15.75" customHeight="1">
      <c r="A3" s="157" t="s">
        <v>544</v>
      </c>
      <c r="B3" s="157">
        <v>183</v>
      </c>
      <c r="C3" s="148">
        <v>12</v>
      </c>
      <c r="D3" s="155">
        <v>34694.520000000004</v>
      </c>
      <c r="E3" s="161"/>
    </row>
    <row r="4" spans="1:8" ht="15.75" customHeight="1">
      <c r="A4" s="157" t="s">
        <v>546</v>
      </c>
      <c r="B4" s="157">
        <v>184</v>
      </c>
      <c r="C4" s="148">
        <v>12</v>
      </c>
      <c r="D4" s="155">
        <v>34694.520000000004</v>
      </c>
      <c r="E4" s="161"/>
    </row>
    <row r="5" spans="1:8" ht="15.75" customHeight="1">
      <c r="A5" s="157" t="s">
        <v>547</v>
      </c>
      <c r="B5" s="157">
        <v>201</v>
      </c>
      <c r="C5" s="148">
        <v>12</v>
      </c>
      <c r="D5" s="155">
        <v>34694.520000000004</v>
      </c>
      <c r="E5" s="161"/>
    </row>
    <row r="6" spans="1:8" ht="15.75" customHeight="1">
      <c r="A6" s="157" t="s">
        <v>548</v>
      </c>
      <c r="B6" s="157">
        <v>181</v>
      </c>
      <c r="C6" s="148">
        <v>12</v>
      </c>
      <c r="D6" s="155">
        <v>34694.520000000004</v>
      </c>
      <c r="E6" s="161"/>
    </row>
    <row r="7" spans="1:8" ht="15.75" customHeight="1">
      <c r="A7" s="157" t="s">
        <v>549</v>
      </c>
      <c r="B7" s="157">
        <v>208</v>
      </c>
      <c r="C7" s="148">
        <v>12</v>
      </c>
      <c r="D7" s="155">
        <v>34694.520000000004</v>
      </c>
      <c r="E7" s="161"/>
    </row>
    <row r="8" spans="1:8" ht="15.75" customHeight="1">
      <c r="A8" s="157" t="s">
        <v>550</v>
      </c>
      <c r="B8" s="157">
        <v>179</v>
      </c>
      <c r="C8" s="148">
        <v>12</v>
      </c>
      <c r="D8" s="155">
        <v>34694.520000000004</v>
      </c>
      <c r="E8" s="161"/>
    </row>
    <row r="9" spans="1:8" ht="15.75" customHeight="1">
      <c r="A9" s="157" t="s">
        <v>552</v>
      </c>
      <c r="B9" s="157">
        <v>186</v>
      </c>
      <c r="C9" s="148">
        <v>12</v>
      </c>
      <c r="D9" s="155">
        <v>34694.520000000004</v>
      </c>
      <c r="E9" s="161"/>
    </row>
    <row r="10" spans="1:8" ht="15.75" customHeight="1">
      <c r="A10" s="157" t="s">
        <v>553</v>
      </c>
      <c r="B10" s="157">
        <v>165</v>
      </c>
      <c r="C10" s="148">
        <v>12</v>
      </c>
      <c r="D10" s="155">
        <v>34694.520000000004</v>
      </c>
      <c r="E10" s="161"/>
    </row>
    <row r="11" spans="1:8" ht="15.75" customHeight="1">
      <c r="A11" s="157" t="s">
        <v>554</v>
      </c>
      <c r="B11" s="157">
        <v>195</v>
      </c>
      <c r="C11" s="148">
        <v>12</v>
      </c>
      <c r="D11" s="155">
        <v>34694.520000000004</v>
      </c>
      <c r="E11" s="161"/>
    </row>
    <row r="12" spans="1:8" ht="15.75" customHeight="1">
      <c r="A12" s="157" t="s">
        <v>555</v>
      </c>
      <c r="B12" s="157">
        <v>191</v>
      </c>
      <c r="C12" s="148">
        <v>12</v>
      </c>
      <c r="D12" s="155">
        <v>34694.520000000004</v>
      </c>
      <c r="E12" s="161"/>
    </row>
    <row r="13" spans="1:8" ht="15.75" customHeight="1">
      <c r="A13" s="157" t="s">
        <v>556</v>
      </c>
      <c r="B13" s="157">
        <v>189</v>
      </c>
      <c r="C13" s="148">
        <v>12</v>
      </c>
      <c r="D13" s="155">
        <v>34694.520000000004</v>
      </c>
      <c r="E13" s="161"/>
    </row>
    <row r="14" spans="1:8" ht="15.75" customHeight="1">
      <c r="A14" s="157" t="s">
        <v>557</v>
      </c>
      <c r="B14" s="157">
        <v>192</v>
      </c>
      <c r="C14" s="148">
        <v>12</v>
      </c>
      <c r="D14" s="155">
        <v>34694.520000000004</v>
      </c>
      <c r="E14" s="161"/>
    </row>
    <row r="15" spans="1:8" ht="15.75" customHeight="1">
      <c r="A15" s="157" t="s">
        <v>558</v>
      </c>
      <c r="B15" s="157">
        <v>215</v>
      </c>
      <c r="C15" s="148">
        <v>12</v>
      </c>
      <c r="D15" s="155">
        <v>34694.520000000004</v>
      </c>
      <c r="E15" s="161"/>
    </row>
    <row r="16" spans="1:8" ht="15.75" customHeight="1">
      <c r="A16" s="157" t="s">
        <v>559</v>
      </c>
      <c r="B16" s="157">
        <v>202</v>
      </c>
      <c r="C16" s="148">
        <v>12</v>
      </c>
      <c r="D16" s="155">
        <v>34694.520000000004</v>
      </c>
      <c r="E16" s="161"/>
    </row>
    <row r="17" spans="1:5" ht="15.75" customHeight="1">
      <c r="A17" s="157" t="s">
        <v>560</v>
      </c>
      <c r="B17" s="156">
        <v>169</v>
      </c>
      <c r="C17" s="148">
        <v>12</v>
      </c>
      <c r="D17" s="155">
        <v>34694.520000000004</v>
      </c>
      <c r="E17" s="161"/>
    </row>
    <row r="18" spans="1:5" ht="15.75" customHeight="1">
      <c r="A18" s="157" t="s">
        <v>562</v>
      </c>
      <c r="B18" s="156">
        <v>212</v>
      </c>
      <c r="C18" s="148">
        <v>12</v>
      </c>
      <c r="D18" s="155">
        <v>34694.520000000004</v>
      </c>
      <c r="E18" s="161"/>
    </row>
    <row r="19" spans="1:5" ht="15.75" customHeight="1">
      <c r="A19" s="157" t="s">
        <v>563</v>
      </c>
      <c r="B19" s="156">
        <v>197</v>
      </c>
      <c r="C19" s="148">
        <v>12</v>
      </c>
      <c r="D19" s="155">
        <v>34694.520000000004</v>
      </c>
      <c r="E19" s="161"/>
    </row>
    <row r="20" spans="1:5" ht="15.75" customHeight="1">
      <c r="A20" s="157" t="s">
        <v>564</v>
      </c>
      <c r="B20" s="156">
        <v>199</v>
      </c>
      <c r="C20" s="148">
        <v>12</v>
      </c>
      <c r="D20" s="155">
        <v>34694.520000000004</v>
      </c>
      <c r="E20" s="161"/>
    </row>
    <row r="21" spans="1:5" ht="15.75" customHeight="1">
      <c r="A21" s="157" t="s">
        <v>565</v>
      </c>
      <c r="B21" s="156">
        <v>193</v>
      </c>
      <c r="C21" s="148">
        <v>12</v>
      </c>
      <c r="D21" s="155">
        <v>34694.520000000004</v>
      </c>
      <c r="E21" s="161"/>
    </row>
    <row r="22" spans="1:5" ht="15.75" customHeight="1">
      <c r="A22" s="157" t="s">
        <v>566</v>
      </c>
      <c r="B22" s="156">
        <v>170</v>
      </c>
      <c r="C22" s="148">
        <v>12</v>
      </c>
      <c r="D22" s="155">
        <v>34694.520000000004</v>
      </c>
      <c r="E22" s="161"/>
    </row>
    <row r="23" spans="1:5" ht="15.75" customHeight="1">
      <c r="A23" s="157" t="s">
        <v>567</v>
      </c>
      <c r="B23" s="156">
        <v>182</v>
      </c>
      <c r="C23" s="148">
        <v>12</v>
      </c>
      <c r="D23" s="155">
        <v>34694.520000000004</v>
      </c>
      <c r="E23" s="161"/>
    </row>
    <row r="24" spans="1:5" ht="15.75" customHeight="1">
      <c r="A24" s="157" t="s">
        <v>568</v>
      </c>
      <c r="B24" s="156">
        <v>196</v>
      </c>
      <c r="C24" s="148">
        <v>12</v>
      </c>
      <c r="D24" s="155">
        <v>34694.520000000004</v>
      </c>
      <c r="E24" s="161"/>
    </row>
    <row r="25" spans="1:5" ht="15.75" customHeight="1">
      <c r="A25" s="157" t="s">
        <v>569</v>
      </c>
      <c r="B25" s="156">
        <v>167</v>
      </c>
      <c r="C25" s="148">
        <v>12</v>
      </c>
      <c r="D25" s="155">
        <v>34694.520000000004</v>
      </c>
      <c r="E25" s="161"/>
    </row>
    <row r="26" spans="1:5" ht="16.5" customHeight="1">
      <c r="A26" s="157" t="s">
        <v>570</v>
      </c>
      <c r="B26" s="156">
        <v>172</v>
      </c>
      <c r="C26" s="148">
        <v>12</v>
      </c>
      <c r="D26" s="155">
        <v>34694.520000000004</v>
      </c>
      <c r="E26" s="161"/>
    </row>
    <row r="27" spans="1:5" ht="15.95" customHeight="1">
      <c r="A27" s="157" t="s">
        <v>571</v>
      </c>
      <c r="B27" s="156">
        <v>214</v>
      </c>
      <c r="C27" s="148">
        <v>12</v>
      </c>
      <c r="D27" s="155">
        <v>34694.520000000004</v>
      </c>
      <c r="E27" s="161"/>
    </row>
    <row r="28" spans="1:5" ht="15.95" customHeight="1">
      <c r="A28" s="157" t="s">
        <v>572</v>
      </c>
      <c r="B28" s="159">
        <v>206</v>
      </c>
      <c r="C28" s="148">
        <v>12</v>
      </c>
      <c r="D28" s="155">
        <v>34694.520000000004</v>
      </c>
      <c r="E28" s="161"/>
    </row>
    <row r="29" spans="1:5" ht="15.95" customHeight="1">
      <c r="A29" s="159" t="s">
        <v>573</v>
      </c>
      <c r="B29" s="159">
        <v>194</v>
      </c>
      <c r="C29" s="148">
        <v>12</v>
      </c>
      <c r="D29" s="155">
        <v>34694.520000000004</v>
      </c>
      <c r="E29" s="161"/>
    </row>
    <row r="30" spans="1:5" ht="15.75" customHeight="1">
      <c r="A30" s="159" t="s">
        <v>574</v>
      </c>
      <c r="B30" s="159">
        <v>218</v>
      </c>
      <c r="C30" s="148">
        <v>12</v>
      </c>
      <c r="D30" s="155">
        <v>34694.520000000004</v>
      </c>
      <c r="E30" s="161"/>
    </row>
    <row r="31" spans="1:5" ht="15.75" customHeight="1">
      <c r="A31" s="157" t="s">
        <v>575</v>
      </c>
      <c r="B31" s="156">
        <v>203</v>
      </c>
      <c r="C31" s="148">
        <v>12</v>
      </c>
      <c r="D31" s="155">
        <v>34694.520000000004</v>
      </c>
      <c r="E31" s="161"/>
    </row>
    <row r="32" spans="1:5" ht="15.75" customHeight="1">
      <c r="A32" s="157" t="s">
        <v>576</v>
      </c>
      <c r="B32" s="156">
        <v>213</v>
      </c>
      <c r="C32" s="148">
        <v>12</v>
      </c>
      <c r="D32" s="155">
        <v>34694.520000000004</v>
      </c>
      <c r="E32" s="161"/>
    </row>
    <row r="33" spans="1:5" ht="15.75" customHeight="1">
      <c r="A33" s="157" t="s">
        <v>577</v>
      </c>
      <c r="B33" s="158">
        <v>207</v>
      </c>
      <c r="C33" s="148">
        <v>12</v>
      </c>
      <c r="D33" s="155">
        <v>15511.800000000001</v>
      </c>
      <c r="E33" s="161"/>
    </row>
    <row r="34" spans="1:5" ht="15.75" customHeight="1">
      <c r="A34" s="157" t="s">
        <v>578</v>
      </c>
      <c r="B34" s="158">
        <v>210</v>
      </c>
      <c r="C34" s="148">
        <v>12</v>
      </c>
      <c r="D34" s="155">
        <v>15511.800000000001</v>
      </c>
      <c r="E34" s="161"/>
    </row>
    <row r="35" spans="1:5" ht="15.75" customHeight="1">
      <c r="A35" s="157" t="s">
        <v>579</v>
      </c>
      <c r="B35" s="158">
        <v>216</v>
      </c>
      <c r="C35" s="148">
        <v>12</v>
      </c>
      <c r="D35" s="155">
        <v>34694.520000000004</v>
      </c>
      <c r="E35" s="161"/>
    </row>
    <row r="36" spans="1:5" ht="14.45">
      <c r="A36" s="157" t="s">
        <v>581</v>
      </c>
      <c r="B36" s="158">
        <v>200</v>
      </c>
      <c r="C36" s="148">
        <v>12</v>
      </c>
      <c r="D36" s="155">
        <v>34694.520000000004</v>
      </c>
      <c r="E36" s="161"/>
    </row>
    <row r="37" spans="1:5" ht="14.45">
      <c r="A37" s="157" t="s">
        <v>582</v>
      </c>
      <c r="B37" s="156">
        <v>125</v>
      </c>
      <c r="C37" s="148">
        <v>12</v>
      </c>
      <c r="D37" s="155">
        <v>34694.520000000004</v>
      </c>
      <c r="E37" s="161"/>
    </row>
    <row r="38" spans="1:5" ht="14.45">
      <c r="A38" s="157" t="s">
        <v>583</v>
      </c>
      <c r="B38" s="156">
        <v>205</v>
      </c>
      <c r="C38" s="148">
        <v>12</v>
      </c>
      <c r="D38" s="155">
        <v>34694.520000000004</v>
      </c>
      <c r="E38" s="161"/>
    </row>
    <row r="39" spans="1:5" ht="14.45">
      <c r="A39" s="157" t="s">
        <v>584</v>
      </c>
      <c r="B39" s="156">
        <v>198</v>
      </c>
      <c r="C39" s="148">
        <v>12</v>
      </c>
      <c r="D39" s="155">
        <v>34694.520000000004</v>
      </c>
      <c r="E39" s="161"/>
    </row>
    <row r="40" spans="1:5" ht="14.45">
      <c r="A40" s="157" t="s">
        <v>585</v>
      </c>
      <c r="B40" s="156">
        <v>180</v>
      </c>
      <c r="C40" s="148">
        <v>12</v>
      </c>
      <c r="D40" s="155">
        <v>34694.520000000004</v>
      </c>
      <c r="E40" s="161"/>
    </row>
    <row r="41" spans="1:5" ht="14.45">
      <c r="A41" s="157" t="s">
        <v>586</v>
      </c>
      <c r="B41" s="156">
        <v>204</v>
      </c>
      <c r="C41" s="148">
        <v>12</v>
      </c>
      <c r="D41" s="155">
        <v>34694.520000000004</v>
      </c>
      <c r="E41" s="161"/>
    </row>
    <row r="42" spans="1:5" ht="14.45">
      <c r="A42" s="157" t="s">
        <v>587</v>
      </c>
      <c r="B42" s="156">
        <v>156</v>
      </c>
      <c r="C42" s="148">
        <v>12</v>
      </c>
      <c r="D42" s="155">
        <v>34694.520000000004</v>
      </c>
      <c r="E42" s="161"/>
    </row>
    <row r="43" spans="1:5" ht="14.45">
      <c r="A43" s="157" t="s">
        <v>588</v>
      </c>
      <c r="B43" s="156">
        <v>174</v>
      </c>
      <c r="C43" s="148">
        <v>12</v>
      </c>
      <c r="D43" s="155">
        <v>34694.520000000004</v>
      </c>
      <c r="E43" s="161"/>
    </row>
    <row r="44" spans="1:5" ht="14.45">
      <c r="A44" s="157" t="s">
        <v>589</v>
      </c>
      <c r="B44" s="156">
        <v>177</v>
      </c>
      <c r="C44" s="148">
        <v>12</v>
      </c>
      <c r="D44" s="155">
        <v>34694.520000000004</v>
      </c>
      <c r="E44" s="161"/>
    </row>
    <row r="45" spans="1:5" ht="14.45">
      <c r="A45" s="157" t="s">
        <v>590</v>
      </c>
      <c r="B45" s="156">
        <v>211</v>
      </c>
      <c r="C45" s="148">
        <v>12</v>
      </c>
      <c r="D45" s="155">
        <v>15511.800000000001</v>
      </c>
      <c r="E45" s="161"/>
    </row>
    <row r="46" spans="1:5" ht="14.45">
      <c r="A46" s="157" t="s">
        <v>591</v>
      </c>
      <c r="B46" s="156">
        <v>166</v>
      </c>
      <c r="C46" s="148">
        <v>12</v>
      </c>
      <c r="D46" s="155">
        <v>34694.520000000004</v>
      </c>
      <c r="E46" s="161"/>
    </row>
    <row r="47" spans="1:5" ht="14.45">
      <c r="A47" s="157" t="s">
        <v>592</v>
      </c>
      <c r="B47" s="156">
        <v>122</v>
      </c>
      <c r="C47" s="148">
        <v>12</v>
      </c>
      <c r="D47" s="155">
        <v>34694.520000000004</v>
      </c>
      <c r="E47" s="161"/>
    </row>
    <row r="48" spans="1:5" ht="14.45">
      <c r="A48" s="157" t="s">
        <v>593</v>
      </c>
      <c r="B48" s="156">
        <v>217</v>
      </c>
      <c r="C48" s="148">
        <v>12</v>
      </c>
      <c r="D48" s="155">
        <v>34694.520000000004</v>
      </c>
      <c r="E48" s="161"/>
    </row>
    <row r="49" spans="1:5" ht="14.45">
      <c r="A49" s="157" t="s">
        <v>594</v>
      </c>
      <c r="B49" s="156">
        <v>176</v>
      </c>
      <c r="C49" s="148">
        <v>12</v>
      </c>
      <c r="D49" s="155">
        <v>34694.520000000004</v>
      </c>
      <c r="E49" s="161"/>
    </row>
    <row r="50" spans="1:5" ht="14.45">
      <c r="A50" s="157" t="s">
        <v>595</v>
      </c>
      <c r="B50" s="156">
        <v>209</v>
      </c>
      <c r="C50" s="148">
        <v>12</v>
      </c>
      <c r="D50" s="155">
        <v>34694.520000000004</v>
      </c>
      <c r="E50" s="161"/>
    </row>
    <row r="51" spans="1:5" ht="14.45">
      <c r="A51" s="157" t="s">
        <v>596</v>
      </c>
      <c r="B51" s="156">
        <v>148</v>
      </c>
      <c r="C51" s="148">
        <v>12</v>
      </c>
      <c r="D51" s="155">
        <v>34694.520000000004</v>
      </c>
      <c r="E51" s="161"/>
    </row>
    <row r="52" spans="1:5">
      <c r="A52" s="152" t="s">
        <v>606</v>
      </c>
      <c r="B52" s="152">
        <v>219</v>
      </c>
      <c r="C52" s="154">
        <v>12</v>
      </c>
      <c r="D52" s="153">
        <v>34694.520000000004</v>
      </c>
      <c r="E52" s="161"/>
    </row>
    <row r="53" spans="1:5">
      <c r="A53" s="152" t="s">
        <v>607</v>
      </c>
      <c r="B53" s="152">
        <v>220</v>
      </c>
      <c r="C53" s="154">
        <v>12</v>
      </c>
      <c r="D53" s="153">
        <v>34694.520000000004</v>
      </c>
      <c r="E53" s="161"/>
    </row>
    <row r="54" spans="1:5">
      <c r="A54" s="152" t="s">
        <v>608</v>
      </c>
      <c r="B54" s="152">
        <v>221</v>
      </c>
      <c r="C54" s="154">
        <v>12</v>
      </c>
      <c r="D54" s="153">
        <v>34694.520000000004</v>
      </c>
    </row>
    <row r="55" spans="1:5">
      <c r="A55" s="152" t="s">
        <v>609</v>
      </c>
      <c r="B55" s="152">
        <v>222</v>
      </c>
      <c r="C55" s="154">
        <v>12</v>
      </c>
      <c r="D55" s="153">
        <f t="shared" ref="D55:D60" si="0">2891*C55</f>
        <v>34692</v>
      </c>
    </row>
    <row r="56" spans="1:5">
      <c r="A56" s="152" t="s">
        <v>610</v>
      </c>
      <c r="B56" s="152">
        <v>223</v>
      </c>
      <c r="C56" s="154">
        <v>12</v>
      </c>
      <c r="D56" s="153">
        <f t="shared" si="0"/>
        <v>34692</v>
      </c>
    </row>
    <row r="57" spans="1:5">
      <c r="A57" s="152" t="s">
        <v>611</v>
      </c>
      <c r="B57" s="152">
        <v>224</v>
      </c>
      <c r="C57" s="154">
        <v>10</v>
      </c>
      <c r="D57" s="153">
        <f t="shared" si="0"/>
        <v>28910</v>
      </c>
    </row>
    <row r="58" spans="1:5">
      <c r="A58" s="152" t="s">
        <v>612</v>
      </c>
      <c r="B58" s="152">
        <v>222</v>
      </c>
      <c r="C58" s="154">
        <v>4</v>
      </c>
      <c r="D58" s="153">
        <f t="shared" si="0"/>
        <v>11564</v>
      </c>
    </row>
    <row r="59" spans="1:5">
      <c r="A59" s="152" t="s">
        <v>613</v>
      </c>
      <c r="B59" s="152">
        <v>223</v>
      </c>
      <c r="C59" s="154">
        <v>2</v>
      </c>
      <c r="D59" s="153">
        <f t="shared" si="0"/>
        <v>5782</v>
      </c>
    </row>
    <row r="60" spans="1:5">
      <c r="A60" s="152" t="s">
        <v>614</v>
      </c>
      <c r="B60" s="152">
        <v>224</v>
      </c>
      <c r="C60" s="154">
        <v>2</v>
      </c>
      <c r="D60" s="153">
        <f t="shared" si="0"/>
        <v>5782</v>
      </c>
    </row>
    <row r="61" spans="1:5">
      <c r="A61" s="149" t="s">
        <v>615</v>
      </c>
      <c r="C61" s="148">
        <f>SUM(C3:C60)</f>
        <v>666</v>
      </c>
    </row>
    <row r="62" spans="1:5">
      <c r="A62" s="152" t="s">
        <v>601</v>
      </c>
      <c r="C62" s="151" t="s">
        <v>616</v>
      </c>
      <c r="D62" s="150">
        <f>SUM(D3:D60)</f>
        <v>1867988.8800000008</v>
      </c>
    </row>
  </sheetData>
  <mergeCells count="3">
    <mergeCell ref="A1:B1"/>
    <mergeCell ref="E1:H1"/>
    <mergeCell ref="E2:H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379953-26BD-488C-9493-58C7A95D7EB4}">
  <dimension ref="B5:B11"/>
  <sheetViews>
    <sheetView workbookViewId="0">
      <selection activeCell="G25" sqref="G25"/>
    </sheetView>
  </sheetViews>
  <sheetFormatPr defaultRowHeight="14.45"/>
  <sheetData>
    <row r="5" spans="2:2">
      <c r="B5" s="162" t="s">
        <v>617</v>
      </c>
    </row>
    <row r="6" spans="2:2">
      <c r="B6" s="163" t="s">
        <v>618</v>
      </c>
    </row>
    <row r="7" spans="2:2">
      <c r="B7" s="163" t="s">
        <v>619</v>
      </c>
    </row>
    <row r="8" spans="2:2">
      <c r="B8" s="163" t="s">
        <v>620</v>
      </c>
    </row>
    <row r="9" spans="2:2">
      <c r="B9" s="163" t="s">
        <v>621</v>
      </c>
    </row>
    <row r="10" spans="2:2">
      <c r="B10" s="163" t="s">
        <v>622</v>
      </c>
    </row>
    <row r="11" spans="2:2">
      <c r="B11" s="163" t="s">
        <v>623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TP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217</IndustryCode>
    <CaseStatus xmlns="dc463f71-b30c-4ab2-9473-d307f9d35888">Formal</CaseStatus>
    <OpenedDate xmlns="dc463f71-b30c-4ab2-9473-d307f9d35888">2022-06-29T07:00:00+00:00</OpenedDate>
    <SignificantOrder xmlns="dc463f71-b30c-4ab2-9473-d307f9d35888">false</SignificantOrder>
    <Date1 xmlns="dc463f71-b30c-4ab2-9473-d307f9d35888">2022-06-29T07:00:00+00:00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Pilots</CaseCompanyNames>
    <Nickname xmlns="http://schemas.microsoft.com/sharepoint/v3" xsi:nil="true"/>
    <DocketNumber xmlns="dc463f71-b30c-4ab2-9473-d307f9d35888">220513</DocketNumber>
    <DelegatedOrder xmlns="dc463f71-b30c-4ab2-9473-d307f9d35888">false</DelegatedOrder>
  </documentManagement>
</p:properties>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CFFC0EFE9480AB49A04360964C47998D" ma:contentTypeVersion="28" ma:contentTypeDescription="" ma:contentTypeScope="" ma:versionID="bc34540be72accade0950ce7da4b6088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750F4E5-5C93-4397-95F1-0397ABB8721B}"/>
</file>

<file path=customXml/itemProps2.xml><?xml version="1.0" encoding="utf-8"?>
<ds:datastoreItem xmlns:ds="http://schemas.openxmlformats.org/officeDocument/2006/customXml" ds:itemID="{5DFF4DB6-AFC7-46ED-8612-8AF77F069EC0}"/>
</file>

<file path=customXml/itemProps3.xml><?xml version="1.0" encoding="utf-8"?>
<ds:datastoreItem xmlns:ds="http://schemas.openxmlformats.org/officeDocument/2006/customXml" ds:itemID="{20905211-81BA-4370-A1E8-3D99463CC227}"/>
</file>

<file path=customXml/itemProps4.xml><?xml version="1.0" encoding="utf-8"?>
<ds:datastoreItem xmlns:ds="http://schemas.openxmlformats.org/officeDocument/2006/customXml" ds:itemID="{BC75F925-48FF-497F-A425-7622E3904BC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Patricia D. Moore</dc:creator>
  <cp:keywords/>
  <dc:description/>
  <cp:lastModifiedBy>Magen Brooks</cp:lastModifiedBy>
  <cp:revision/>
  <dcterms:created xsi:type="dcterms:W3CDTF">2022-05-11T21:47:25Z</dcterms:created>
  <dcterms:modified xsi:type="dcterms:W3CDTF">2022-06-29T22:44:30Z</dcterms:modified>
  <cp:category/>
  <cp:contentStatus/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0x0101006E56B4D1795A2E4DB2F0B01679ED314A00CFFC0EFE9480AB49A04360964C47998D</vt:lpwstr>
  </property>
  <property fmtid="{D5CDD505-2E9C-101B-9397-08002B2CF9AE}" pid="3" name="MediaServiceImageTags">
    <vt:lpwstr/>
  </property>
  <property fmtid="{D5CDD505-2E9C-101B-9397-08002B2CF9AE}" pid="4" name="_docset_NoMedatataSyncRequired">
    <vt:lpwstr>False</vt:lpwstr>
  </property>
  <property fmtid="{D5CDD505-2E9C-101B-9397-08002B2CF9AE}" pid="5" name="IsEFSEC">
    <vt:bool>false</vt:bool>
  </property>
</Properties>
</file>