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0" yWindow="-15" windowWidth="11475" windowHeight="9690" activeTab="3"/>
  </bookViews>
  <sheets>
    <sheet name="PDE-9, Page 1" sheetId="15" r:id="rId1"/>
    <sheet name="PDE-9, Page 2" sheetId="16" r:id="rId2"/>
    <sheet name="PDE-9, Page 3" sheetId="18" r:id="rId3"/>
    <sheet name="PDE-9, Page 4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hidden="1">{#N/A,#N/A,FALSE,"Summ";#N/A,#N/A,FALSE,"General"}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3" hidden="1">{#N/A,#N/A,FALSE,"Coversheet";#N/A,#N/A,FALSE,"QA"}</definedName>
    <definedName name="b" hidden="1">{#N/A,#N/A,FALSE,"Coversheet";#N/A,#N/A,FALSE,"QA"}</definedName>
    <definedName name="BADDEBT">[7]model!#REF!</definedName>
    <definedName name="Base1_Billing2">'[9]2013'!$N$8</definedName>
    <definedName name="BD">[10]model!#REF!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'[11]Transp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[12]Sch_120!#REF!</definedName>
    <definedName name="ContractDate">'[13]Dispatch Cases'!#REF!</definedName>
    <definedName name="Conv_Factor">[12]Sch_120!#REF!</definedName>
    <definedName name="ConversionFactor">[8]Assumptions!$I$65</definedName>
    <definedName name="CONVFACT">#REF!</definedName>
    <definedName name="CurrQtr">'[14]Inc Stmt'!$AJ$222</definedName>
    <definedName name="cust">#REF!</definedName>
    <definedName name="CUSTDEP">#REF!</definedName>
    <definedName name="Data">#REF!</definedName>
    <definedName name="Data.Avg">'[14]Avg Amts'!$A$5:$BP$34</definedName>
    <definedName name="Data.Qtrs.Avg">'[14]Avg Amts'!$A$5:$IV$5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localSheetId="3" hidden="1">{#N/A,#N/A,FALSE,"Coversheet";#N/A,#N/A,FALSE,"QA"}</definedName>
    <definedName name="DFIT" hidden="1">{#N/A,#N/A,FALSE,"Coversheet";#N/A,#N/A,FALSE,"QA"}</definedName>
    <definedName name="Disc">'[13]Debt Amortization'!#REF!</definedName>
    <definedName name="DOCKET">#REF!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'[13]Dispatch Cases'!#REF!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[13]Dispatch!#REF!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[13]Dispatch!#REF!</definedName>
    <definedName name="MT">#REF!</definedName>
    <definedName name="MTD_Format">[22]Mthly!$B$11:$D$11,[22]Mthly!$B$32:$D$32</definedName>
    <definedName name="MustRunGen">[13]Dispatch!#REF!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'PDE-9, Page 1'!$A$1:$K$36</definedName>
    <definedName name="_xlnm.Print_Area" localSheetId="1">'PDE-9, Page 2'!$A$1:$G$15</definedName>
    <definedName name="_xlnm.Print_Area" localSheetId="3">'PDE-9, Page 4'!$A$1:$P$71</definedName>
    <definedName name="_xlnm.Print_Titles" localSheetId="3">'PDE-9, Page 4'!$A:$B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[24]IPOA2002!#REF!</definedName>
    <definedName name="qqq" hidden="1">{#N/A,#N/A,FALSE,"schA"}</definedName>
    <definedName name="RATE">#REF!</definedName>
    <definedName name="RATE2">'[11]Transp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ource_lookup">'[25]#REF'!$B$3:$C$112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'[13]Dispatch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[13]Dispatch!#REF!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>#REF!</definedName>
    <definedName name="Title">[8]Assumptions!$A$1</definedName>
    <definedName name="TopLeft">#REF!</definedName>
    <definedName name="tr" hidden="1">{#N/A,#N/A,FALSE,"CESTSUM";#N/A,#N/A,FALSE,"est sum A";#N/A,#N/A,FALSE,"est detail A"}</definedName>
    <definedName name="TRADING_NET">[5]DT_A_DOL93!#REF!</definedName>
    <definedName name="tran_revenue">#REF!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Date">'[26]Dispatch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'[27]Revison Inputs'!$B$6</definedName>
    <definedName name="yuf" hidden="1">{#N/A,#N/A,FALSE,"Summ";#N/A,#N/A,FALSE,"General"}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C68" i="1"/>
  <c r="C64"/>
  <c r="G43" i="15" l="1"/>
  <c r="G42"/>
  <c r="G41"/>
  <c r="C22" i="1"/>
  <c r="D18" l="1"/>
  <c r="F21" i="15" l="1"/>
  <c r="G21"/>
  <c r="H21"/>
  <c r="I21"/>
  <c r="J21"/>
  <c r="E9" l="1"/>
  <c r="E35"/>
  <c r="H14" l="1"/>
  <c r="H15" s="1"/>
  <c r="E14"/>
  <c r="G14"/>
  <c r="G15" s="1"/>
  <c r="K14"/>
  <c r="K15" s="1"/>
  <c r="F14"/>
  <c r="F15" s="1"/>
  <c r="J14"/>
  <c r="J15" s="1"/>
  <c r="I14"/>
  <c r="I15" s="1"/>
  <c r="E15" l="1"/>
  <c r="Q58" i="1" l="1"/>
  <c r="Q52"/>
  <c r="Q57"/>
  <c r="Q59" l="1"/>
  <c r="P17" i="18" l="1"/>
  <c r="N18" s="1"/>
  <c r="F11" i="16"/>
  <c r="G11" i="15"/>
  <c r="H11"/>
  <c r="I11"/>
  <c r="J11"/>
  <c r="K11"/>
  <c r="F11"/>
  <c r="E10"/>
  <c r="Q38" i="1"/>
  <c r="E11" i="16" l="1"/>
  <c r="Q37" i="1"/>
  <c r="Q36"/>
  <c r="Q31"/>
  <c r="L18" i="18"/>
  <c r="D18"/>
  <c r="I18"/>
  <c r="H18"/>
  <c r="E18"/>
  <c r="M18"/>
  <c r="G18"/>
  <c r="K18"/>
  <c r="O18"/>
  <c r="F18"/>
  <c r="J18"/>
  <c r="G25" i="15"/>
  <c r="H25"/>
  <c r="I25"/>
  <c r="J25"/>
  <c r="K25"/>
  <c r="F25"/>
  <c r="Q16" i="1" l="1"/>
  <c r="P18" i="18"/>
  <c r="Q15" i="1"/>
  <c r="A2" i="18" l="1"/>
  <c r="D60" i="1" l="1"/>
  <c r="E60" l="1"/>
  <c r="D61"/>
  <c r="D39"/>
  <c r="E18"/>
  <c r="F18" s="1"/>
  <c r="G18" s="1"/>
  <c r="H18" s="1"/>
  <c r="I18" s="1"/>
  <c r="J18" s="1"/>
  <c r="K18" s="1"/>
  <c r="L18" s="1"/>
  <c r="M18" s="1"/>
  <c r="N18" s="1"/>
  <c r="O18" s="1"/>
  <c r="P13" i="18"/>
  <c r="N14" s="1"/>
  <c r="P9"/>
  <c r="N10" s="1"/>
  <c r="A8"/>
  <c r="A9" s="1"/>
  <c r="A10" s="1"/>
  <c r="A17" s="1"/>
  <c r="A18" s="1"/>
  <c r="A21" s="1"/>
  <c r="A22" s="1"/>
  <c r="A23" s="1"/>
  <c r="A25" s="1"/>
  <c r="A26" s="1"/>
  <c r="A27" s="1"/>
  <c r="A29" s="1"/>
  <c r="A30" s="1"/>
  <c r="A31" s="1"/>
  <c r="D11" i="16"/>
  <c r="F31" i="15"/>
  <c r="J29"/>
  <c r="I29"/>
  <c r="H29"/>
  <c r="G29"/>
  <c r="F29"/>
  <c r="E21"/>
  <c r="E19"/>
  <c r="E11"/>
  <c r="E13"/>
  <c r="E25" l="1"/>
  <c r="F60" i="1"/>
  <c r="E61"/>
  <c r="E62" s="1"/>
  <c r="D62"/>
  <c r="D40"/>
  <c r="E39"/>
  <c r="E10" i="18"/>
  <c r="G10"/>
  <c r="I10"/>
  <c r="K10"/>
  <c r="M10"/>
  <c r="O10"/>
  <c r="E14"/>
  <c r="G14"/>
  <c r="I14"/>
  <c r="K14"/>
  <c r="M14"/>
  <c r="O14"/>
  <c r="D10"/>
  <c r="F10"/>
  <c r="H10"/>
  <c r="J10"/>
  <c r="L10"/>
  <c r="D14"/>
  <c r="F14"/>
  <c r="H14"/>
  <c r="J14"/>
  <c r="L14"/>
  <c r="K17" i="15"/>
  <c r="I17"/>
  <c r="G17"/>
  <c r="J17"/>
  <c r="H17"/>
  <c r="F17"/>
  <c r="F61" i="1" l="1"/>
  <c r="F62" s="1"/>
  <c r="G60"/>
  <c r="D41"/>
  <c r="C31" i="18"/>
  <c r="H23" i="15"/>
  <c r="F23"/>
  <c r="D9" i="16" s="1"/>
  <c r="F26" i="15"/>
  <c r="I23"/>
  <c r="F9" i="16" s="1"/>
  <c r="F39" i="1"/>
  <c r="E40"/>
  <c r="E41" s="1"/>
  <c r="G23" i="15"/>
  <c r="J23"/>
  <c r="P10" i="18"/>
  <c r="P14"/>
  <c r="J26" i="15"/>
  <c r="J27" s="1"/>
  <c r="C13" i="16"/>
  <c r="E9" l="1"/>
  <c r="F13"/>
  <c r="P30" i="18" s="1"/>
  <c r="H60" i="1"/>
  <c r="G61"/>
  <c r="E23" i="15"/>
  <c r="G39" i="1"/>
  <c r="F40"/>
  <c r="C23" i="18"/>
  <c r="H26" i="15"/>
  <c r="H27" s="1"/>
  <c r="G26"/>
  <c r="G27" s="1"/>
  <c r="G9" i="16"/>
  <c r="G13" s="1"/>
  <c r="K26" i="15"/>
  <c r="K27" s="1"/>
  <c r="I26"/>
  <c r="I27" s="1"/>
  <c r="F27"/>
  <c r="E17"/>
  <c r="J31" i="18" l="1"/>
  <c r="J53" i="1" s="1"/>
  <c r="J54" s="1"/>
  <c r="H61"/>
  <c r="H62" s="1"/>
  <c r="I60"/>
  <c r="G62"/>
  <c r="F41"/>
  <c r="H39"/>
  <c r="G40"/>
  <c r="G41" s="1"/>
  <c r="E13" i="16"/>
  <c r="P26" i="18" s="1"/>
  <c r="D13" i="16"/>
  <c r="P22" i="18" s="1"/>
  <c r="E26" i="15"/>
  <c r="E27" s="1"/>
  <c r="E31" i="18" l="1"/>
  <c r="E53" i="1" s="1"/>
  <c r="E54" s="1"/>
  <c r="E64" s="1"/>
  <c r="O31" i="18"/>
  <c r="O53" i="1" s="1"/>
  <c r="O54" s="1"/>
  <c r="N31" i="18"/>
  <c r="N53" i="1" s="1"/>
  <c r="N54" s="1"/>
  <c r="L31" i="18"/>
  <c r="L53" i="1" s="1"/>
  <c r="L54" s="1"/>
  <c r="M31" i="18"/>
  <c r="M53" i="1" s="1"/>
  <c r="M54" s="1"/>
  <c r="F31" i="18"/>
  <c r="F53" i="1" s="1"/>
  <c r="F54" s="1"/>
  <c r="F64" s="1"/>
  <c r="K31" i="18"/>
  <c r="K53" i="1" s="1"/>
  <c r="K54" s="1"/>
  <c r="D31" i="18"/>
  <c r="D53" i="1" s="1"/>
  <c r="D54" s="1"/>
  <c r="D64" s="1"/>
  <c r="I31" i="18"/>
  <c r="I53" i="1" s="1"/>
  <c r="I54" s="1"/>
  <c r="H31" i="18"/>
  <c r="H53" i="1" s="1"/>
  <c r="H54" s="1"/>
  <c r="H64" s="1"/>
  <c r="G31" i="18"/>
  <c r="G53" i="1" s="1"/>
  <c r="G54" s="1"/>
  <c r="G64" s="1"/>
  <c r="J60"/>
  <c r="I61"/>
  <c r="I39"/>
  <c r="H40"/>
  <c r="P31" i="18" l="1"/>
  <c r="K60" i="1"/>
  <c r="J61"/>
  <c r="J62" s="1"/>
  <c r="J64" s="1"/>
  <c r="I62"/>
  <c r="P54"/>
  <c r="D66"/>
  <c r="D68" s="1"/>
  <c r="E66" s="1"/>
  <c r="E68" s="1"/>
  <c r="H41"/>
  <c r="I40"/>
  <c r="I41" s="1"/>
  <c r="J39"/>
  <c r="J27" i="18"/>
  <c r="J32" i="1" s="1"/>
  <c r="J33" s="1"/>
  <c r="G27" i="18"/>
  <c r="G32" i="1" s="1"/>
  <c r="G33" s="1"/>
  <c r="G43" s="1"/>
  <c r="N27" i="18"/>
  <c r="N32" i="1" s="1"/>
  <c r="N33" s="1"/>
  <c r="I27" i="18"/>
  <c r="I32" i="1" s="1"/>
  <c r="I33" s="1"/>
  <c r="F27" i="18"/>
  <c r="F32" i="1" s="1"/>
  <c r="F33" s="1"/>
  <c r="F43" s="1"/>
  <c r="M27" i="18"/>
  <c r="M32" i="1" s="1"/>
  <c r="M33" s="1"/>
  <c r="K27" i="18"/>
  <c r="K32" i="1" s="1"/>
  <c r="K33" s="1"/>
  <c r="D27" i="18"/>
  <c r="D32" i="1" s="1"/>
  <c r="D33" s="1"/>
  <c r="L27" i="18"/>
  <c r="L32" i="1" s="1"/>
  <c r="L33" s="1"/>
  <c r="E27" i="18"/>
  <c r="E32" i="1" s="1"/>
  <c r="E33" s="1"/>
  <c r="E43" s="1"/>
  <c r="O27" i="18"/>
  <c r="O32" i="1" s="1"/>
  <c r="O33" s="1"/>
  <c r="H27" i="18"/>
  <c r="H32" i="1" s="1"/>
  <c r="H33" s="1"/>
  <c r="H43" l="1"/>
  <c r="K61"/>
  <c r="K62" s="1"/>
  <c r="K64" s="1"/>
  <c r="L60"/>
  <c r="I64"/>
  <c r="F66"/>
  <c r="F68" s="1"/>
  <c r="G66" s="1"/>
  <c r="G68" s="1"/>
  <c r="H66" s="1"/>
  <c r="H68" s="1"/>
  <c r="I43"/>
  <c r="K39"/>
  <c r="J40"/>
  <c r="J41" s="1"/>
  <c r="J43" s="1"/>
  <c r="D43"/>
  <c r="P33"/>
  <c r="E23" i="18"/>
  <c r="E11" i="1" s="1"/>
  <c r="M23" i="18"/>
  <c r="M11" i="1" s="1"/>
  <c r="K23" i="18"/>
  <c r="K11" i="1" s="1"/>
  <c r="I23" i="18"/>
  <c r="I11" i="1" s="1"/>
  <c r="N23" i="18"/>
  <c r="N11" i="1" s="1"/>
  <c r="G23" i="18"/>
  <c r="G11" i="1" s="1"/>
  <c r="H23" i="18"/>
  <c r="H11" i="1" s="1"/>
  <c r="O23" i="18"/>
  <c r="O11" i="1" s="1"/>
  <c r="J23" i="18"/>
  <c r="J11" i="1" s="1"/>
  <c r="D23" i="18"/>
  <c r="L23"/>
  <c r="L11" i="1" s="1"/>
  <c r="F23" i="18"/>
  <c r="F11" i="1" s="1"/>
  <c r="P27" i="18"/>
  <c r="I66" i="1" l="1"/>
  <c r="I68" s="1"/>
  <c r="J66" s="1"/>
  <c r="J68" s="1"/>
  <c r="K66" s="1"/>
  <c r="K68" s="1"/>
  <c r="M60"/>
  <c r="L61"/>
  <c r="L62" s="1"/>
  <c r="L64" s="1"/>
  <c r="D45"/>
  <c r="D47" s="1"/>
  <c r="L39"/>
  <c r="K40"/>
  <c r="K41" s="1"/>
  <c r="K43" s="1"/>
  <c r="D11"/>
  <c r="P23" i="18"/>
  <c r="C27"/>
  <c r="M61" i="1" l="1"/>
  <c r="M62" s="1"/>
  <c r="M64" s="1"/>
  <c r="N60"/>
  <c r="L66"/>
  <c r="L68" s="1"/>
  <c r="E45"/>
  <c r="E47" s="1"/>
  <c r="F45" s="1"/>
  <c r="F47" s="1"/>
  <c r="G45" s="1"/>
  <c r="G47" s="1"/>
  <c r="H45" s="1"/>
  <c r="H47" s="1"/>
  <c r="I45" s="1"/>
  <c r="I47" s="1"/>
  <c r="J45" s="1"/>
  <c r="J47" s="1"/>
  <c r="K45" s="1"/>
  <c r="K47" s="1"/>
  <c r="M39"/>
  <c r="L40"/>
  <c r="L41" s="1"/>
  <c r="L43" s="1"/>
  <c r="O60" l="1"/>
  <c r="O61" s="1"/>
  <c r="N61"/>
  <c r="N62" s="1"/>
  <c r="N64" s="1"/>
  <c r="M66"/>
  <c r="M68" s="1"/>
  <c r="L45"/>
  <c r="L47" s="1"/>
  <c r="M40"/>
  <c r="M41" s="1"/>
  <c r="M43" s="1"/>
  <c r="N39"/>
  <c r="N66" l="1"/>
  <c r="N68" s="1"/>
  <c r="O62"/>
  <c r="Q61"/>
  <c r="M45"/>
  <c r="M47" s="1"/>
  <c r="O39"/>
  <c r="O40" s="1"/>
  <c r="N40"/>
  <c r="N41" s="1"/>
  <c r="N43" s="1"/>
  <c r="O64" l="1"/>
  <c r="P64" s="1"/>
  <c r="P62"/>
  <c r="O41"/>
  <c r="O43" s="1"/>
  <c r="P43" s="1"/>
  <c r="Q40"/>
  <c r="N45"/>
  <c r="N47" s="1"/>
  <c r="O66" l="1"/>
  <c r="P66" s="1"/>
  <c r="P41"/>
  <c r="O45"/>
  <c r="P45" s="1"/>
  <c r="Q17"/>
  <c r="Q10"/>
  <c r="O68" l="1"/>
  <c r="O47"/>
  <c r="E7"/>
  <c r="F7" s="1"/>
  <c r="G7" s="1"/>
  <c r="H7" s="1"/>
  <c r="I7" s="1"/>
  <c r="J7" s="1"/>
  <c r="K7" s="1"/>
  <c r="L7" s="1"/>
  <c r="M7" s="1"/>
  <c r="N7" s="1"/>
  <c r="O7" s="1"/>
  <c r="H12"/>
  <c r="J12"/>
  <c r="L12"/>
  <c r="N12"/>
  <c r="A11"/>
  <c r="A12" s="1"/>
  <c r="F12"/>
  <c r="D12"/>
  <c r="E12"/>
  <c r="G12"/>
  <c r="I12"/>
  <c r="K12"/>
  <c r="M12"/>
  <c r="O12"/>
  <c r="H19"/>
  <c r="H20" s="1"/>
  <c r="J19"/>
  <c r="J20" s="1"/>
  <c r="L19"/>
  <c r="L20" s="1"/>
  <c r="N19"/>
  <c r="N20" s="1"/>
  <c r="F19"/>
  <c r="F20" s="1"/>
  <c r="D19"/>
  <c r="D20" s="1"/>
  <c r="E19"/>
  <c r="E20" s="1"/>
  <c r="G19"/>
  <c r="G20" s="1"/>
  <c r="I19"/>
  <c r="I20" s="1"/>
  <c r="K19"/>
  <c r="K20" s="1"/>
  <c r="M19"/>
  <c r="M20" s="1"/>
  <c r="O19"/>
  <c r="O20" s="1"/>
  <c r="H22" l="1"/>
  <c r="N22"/>
  <c r="P20"/>
  <c r="M22"/>
  <c r="E22"/>
  <c r="O22"/>
  <c r="G22"/>
  <c r="I22"/>
  <c r="F22"/>
  <c r="J22"/>
  <c r="Q19"/>
  <c r="D22"/>
  <c r="D24" s="1"/>
  <c r="K22"/>
  <c r="L22"/>
  <c r="C12"/>
  <c r="P12"/>
  <c r="C20" l="1"/>
  <c r="P22"/>
  <c r="C19" l="1"/>
  <c r="A32" l="1"/>
  <c r="A33" s="1"/>
  <c r="C26"/>
  <c r="C33" l="1"/>
  <c r="D26"/>
  <c r="D70" s="1"/>
  <c r="A37" l="1"/>
  <c r="A38" s="1"/>
  <c r="E24"/>
  <c r="E26" s="1"/>
  <c r="E70" s="1"/>
  <c r="A39" l="1"/>
  <c r="A40" s="1"/>
  <c r="A41" s="1"/>
  <c r="F24"/>
  <c r="F26" s="1"/>
  <c r="F70" s="1"/>
  <c r="C40" l="1"/>
  <c r="C43"/>
  <c r="C41"/>
  <c r="G24"/>
  <c r="G26" s="1"/>
  <c r="G70" s="1"/>
  <c r="H24" l="1"/>
  <c r="H26" s="1"/>
  <c r="H70" s="1"/>
  <c r="C47" l="1"/>
  <c r="I24"/>
  <c r="I26" s="1"/>
  <c r="I70" s="1"/>
  <c r="A53" l="1"/>
  <c r="A54" s="1"/>
  <c r="J24"/>
  <c r="J26" s="1"/>
  <c r="J70" s="1"/>
  <c r="C54" l="1"/>
  <c r="A58"/>
  <c r="A59" s="1"/>
  <c r="K24"/>
  <c r="K26" s="1"/>
  <c r="K70" s="1"/>
  <c r="A60" l="1"/>
  <c r="A61" s="1"/>
  <c r="A62" s="1"/>
  <c r="L24"/>
  <c r="L26" s="1"/>
  <c r="L70" s="1"/>
  <c r="C61" l="1"/>
  <c r="C62"/>
  <c r="M24"/>
  <c r="M26" s="1"/>
  <c r="M70" s="1"/>
  <c r="N24" l="1"/>
  <c r="N26" s="1"/>
  <c r="N70" s="1"/>
  <c r="C70" l="1"/>
  <c r="O24"/>
  <c r="P24" s="1"/>
  <c r="O26" l="1"/>
  <c r="O70" s="1"/>
</calcChain>
</file>

<file path=xl/sharedStrings.xml><?xml version="1.0" encoding="utf-8"?>
<sst xmlns="http://schemas.openxmlformats.org/spreadsheetml/2006/main" count="200" uniqueCount="109">
  <si>
    <t>Cumulative Deferral</t>
  </si>
  <si>
    <t>Interest on Deferral</t>
  </si>
  <si>
    <t>(o)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</si>
  <si>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</si>
  <si>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</si>
  <si>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</si>
  <si>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</si>
  <si>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</si>
  <si>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</si>
  <si>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</si>
  <si>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</si>
  <si>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</si>
  <si>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</si>
  <si>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</si>
  <si>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</si>
  <si>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</si>
  <si>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</si>
  <si>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</si>
  <si>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</si>
  <si>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</si>
  <si>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</si>
  <si>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</si>
  <si>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</si>
  <si>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</si>
  <si>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</si>
  <si>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</si>
  <si>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</si>
  <si>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</si>
  <si>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</si>
  <si>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</si>
  <si>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TOTAL</t>
  </si>
  <si>
    <t>SCHEDULE 1</t>
  </si>
  <si>
    <t>SCH. 11,12</t>
  </si>
  <si>
    <t>SCH. 21,22</t>
  </si>
  <si>
    <t>SCHEDULE 25</t>
  </si>
  <si>
    <t>SCH. 30, 31, 32</t>
  </si>
  <si>
    <t>SCH. 41-48</t>
  </si>
  <si>
    <t>Customer Bills</t>
  </si>
  <si>
    <t>Total average Revenue per kWh</t>
  </si>
  <si>
    <t>Allowed Del Ave Rev per kWh</t>
  </si>
  <si>
    <t>ERM Revenue per kWh</t>
  </si>
  <si>
    <t>Use per Customer</t>
  </si>
  <si>
    <t>Non-Residential Group Use per Customer</t>
  </si>
  <si>
    <t>Street &amp; Area Lights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</si>
  <si>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</si>
  <si>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</si>
  <si>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</si>
  <si>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</si>
  <si>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</si>
  <si>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</si>
  <si>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</si>
  <si>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</si>
  <si>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</si>
  <si>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</si>
  <si>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</si>
  <si>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</si>
  <si>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Electric Sales</t>
  </si>
  <si>
    <t xml:space="preserve"> - Weather-Normalized kWh Sales</t>
  </si>
  <si>
    <t xml:space="preserve">  - % of Annual Total</t>
  </si>
  <si>
    <t>Non-Residential*</t>
  </si>
  <si>
    <t>Monthly Test Year</t>
  </si>
  <si>
    <t>FERC Rate</t>
  </si>
  <si>
    <t>Decoupling Mechanism</t>
  </si>
  <si>
    <t>Total Cumulative Deferral</t>
  </si>
  <si>
    <t>Extra Large Non-Residential Schedule 25</t>
  </si>
  <si>
    <t>Extra Large Non-Residential</t>
  </si>
  <si>
    <t>PDE-9, Page 1</t>
  </si>
  <si>
    <t>* Schedules 11, 12, 21, 22, 31, 32.</t>
  </si>
  <si>
    <t xml:space="preserve"> Electric Decoupling Mechanism</t>
  </si>
  <si>
    <t>% of Total</t>
  </si>
  <si>
    <t xml:space="preserve">* Schedules 11, 12, 21, 22, 31, 32.  </t>
  </si>
  <si>
    <t>PDE-9, Page 3</t>
  </si>
  <si>
    <t>Retail Revenue Credit - (Exhibit No. WGJ-7)</t>
  </si>
  <si>
    <t>Proposed Revenue Increase</t>
  </si>
  <si>
    <t>Normalized kWhs (Test Year)</t>
  </si>
  <si>
    <t>Total Proposed Revenue (January 1, 2015)</t>
  </si>
  <si>
    <t>Allowed Non-Power Supply Revenue per Customer</t>
  </si>
  <si>
    <t>Retail Revenue Credit (line 32)</t>
  </si>
  <si>
    <t>Allowed Non-Power Supply Revenue</t>
  </si>
  <si>
    <t>Total Normalized Revenue (Exhibit PDE-4, p. 1)</t>
  </si>
  <si>
    <t>Power Supply Related Revenue</t>
  </si>
  <si>
    <t>Non-Power Suppply Revenue (Ln 3 - Ln 6)</t>
  </si>
  <si>
    <t>Proposed Fixed Charges</t>
  </si>
  <si>
    <t>Grossed Up Retail Revenue Credit</t>
  </si>
  <si>
    <t>Gross Up Factor for Revenue Related Exp</t>
  </si>
  <si>
    <t>Development of Allowed Non-Power Supply Revenue by Rate Schedule - Electric</t>
  </si>
  <si>
    <t>Test Year # of Customers</t>
  </si>
  <si>
    <t>Development of Annual Non-Power Supply Revenue Per Customer - Electric</t>
  </si>
  <si>
    <t>Development of Monthly Allowed Non-Power Supply Revenue Per Customer - Electric</t>
  </si>
  <si>
    <t>PDE-9, Page 2, Line 3</t>
  </si>
  <si>
    <t>Illustrative</t>
  </si>
  <si>
    <t>Deferral - Surcharge (Rebate)</t>
  </si>
  <si>
    <t>Monthly Allowed Non-Power Supply Revenue per Customer</t>
  </si>
  <si>
    <t>Retail Revenue Credit ($/kWh)</t>
  </si>
  <si>
    <t>Actual Monthly Revenue</t>
  </si>
  <si>
    <t>Actual Fixed Charge Revenue</t>
  </si>
  <si>
    <t>Acutal Usage (kWhs)</t>
  </si>
  <si>
    <t>Monthly Rev. Related to Power Supply</t>
  </si>
  <si>
    <t>Actual Non-Power Supply Revenue</t>
  </si>
  <si>
    <t>Actual Customers</t>
  </si>
  <si>
    <t>Development of Electric Deferrals (Calendar Year 2015)</t>
  </si>
  <si>
    <t>Fixed Charge Revenue (Ln 8 * Ln 9)</t>
  </si>
  <si>
    <t>Revenue Data</t>
  </si>
  <si>
    <t xml:space="preserve">  - 2015 Monthly Allowed Non-Power Supply RPC</t>
  </si>
  <si>
    <t>Monthly Allowed Delivery Revenue Per Customer ("RPC")</t>
  </si>
  <si>
    <t xml:space="preserve">  - 2015 Allowed Non-Power Supply RPC</t>
  </si>
  <si>
    <t>Non-Residential Group</t>
  </si>
  <si>
    <t>Extra Large Non-Residential Group</t>
  </si>
  <si>
    <t>Residential Group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</si>
</sst>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[$-409]mmm\-yy;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_-* #,##0.00\ _D_M_-;\-* #,##0.00\ _D_M_-;_-* &quot;-&quot;??\ _D_M_-;_-@_-"/>
    <numFmt numFmtId="176" formatCode="_(* #,##0.000_);_(* \(#,##0.000\);_(* &quot;-&quot;??_);_(@_)"/>
    <numFmt numFmtId="177" formatCode="#.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[Blue]#,##0_);[Magenta]\(#,##0\)"/>
    <numFmt numFmtId="183" formatCode="_([$€-2]* #,##0.00_);_([$€-2]* \(#,##0.00\);_([$€-2]* &quot;-&quot;??_)"/>
    <numFmt numFmtId="184" formatCode="_(&quot;$&quot;* #,##0.0_);_(&quot;$&quot;* \(#,##0.0\);_(&quot;$&quot;* &quot;-&quot;??_);_(@_)"/>
    <numFmt numFmtId="185" formatCode="0.0000_);\(0.0000\)"/>
    <numFmt numFmtId="186" formatCode="0.00_)"/>
    <numFmt numFmtId="187" formatCode="&quot;$&quot;#,##0;\-&quot;$&quot;#,##0"/>
    <numFmt numFmtId="188" formatCode="_(&quot;$&quot;* #,##0.000000_);_(&quot;$&quot;* \(#,##0.000000\);_(&quot;$&quot;* &quot;-&quot;??????_);_(@_)"/>
    <numFmt numFmtId="189" formatCode="#,##0.00\ ;\(#,##0.00\)"/>
    <numFmt numFmtId="190" formatCode="0\ &quot; HR&quot;"/>
    <numFmt numFmtId="191" formatCode="0000000"/>
    <numFmt numFmtId="192" formatCode="0.0000%"/>
    <numFmt numFmtId="193" formatCode="0.00000%"/>
    <numFmt numFmtId="194" formatCode="mmm\-yyyy"/>
    <numFmt numFmtId="195" formatCode="_(&quot;$&quot;* #,##0.000_);_(&quot;$&quot;* \(#,##0.000\);_(&quot;$&quot;* &quot;-&quot;??_);_(@_)"/>
    <numFmt numFmtId="196" formatCode="m/yy"/>
    <numFmt numFmtId="197" formatCode="_(&quot;$&quot;* #,##0.0000_);_(&quot;$&quot;* \(#,##0.0000\);_(&quot;$&quot;* &quot;-&quot;????_);_(@_)"/>
    <numFmt numFmtId="198" formatCode="0.0%"/>
    <numFmt numFmtId="199" formatCode="_(* #,##0.0_);_(* \(#,##0.0\);_(* &quot;-&quot;_);_(@_)"/>
    <numFmt numFmtId="200" formatCode="0.000%"/>
    <numFmt numFmtId="201" formatCode="&quot;$&quot;#,##0.00"/>
    <numFmt numFmtId="202" formatCode="_(* #,##0.000000_);_(* \(#,##0.000000\);_(* &quot;-&quot;??_);_(@_)"/>
    <numFmt numFmtId="203" formatCode="&quot;$&quot;#,##0.00000"/>
    <numFmt numFmtId="204" formatCode="_(&quot;$&quot;* #,##0.0000_);_(&quot;$&quot;* \(#,##0.0000\);_(&quot;$&quot;* &quot;-&quot;??_);_(@_)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5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1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1" fillId="0" borderId="0"/>
    <xf numFmtId="0" fontId="21" fillId="0" borderId="0"/>
    <xf numFmtId="172" fontId="23" fillId="0" borderId="0">
      <alignment horizontal="left"/>
    </xf>
    <xf numFmtId="173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9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9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9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9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9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9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9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9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9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9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9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9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9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9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9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9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9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9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9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9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9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9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9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9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9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9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9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9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4" fontId="30" fillId="0" borderId="0" applyFill="0" applyBorder="0" applyAlignment="0"/>
    <xf numFmtId="174" fontId="30" fillId="0" borderId="0" applyFill="0" applyBorder="0" applyAlignment="0"/>
    <xf numFmtId="169" fontId="22" fillId="0" borderId="0">
      <alignment horizontal="left" wrapText="1"/>
    </xf>
    <xf numFmtId="169" fontId="22" fillId="0" borderId="0">
      <alignment horizontal="left" wrapText="1"/>
    </xf>
    <xf numFmtId="174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9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1" fontId="20" fillId="67" borderId="0"/>
    <xf numFmtId="41" fontId="20" fillId="67" borderId="0"/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169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9" fontId="22" fillId="0" borderId="0">
      <alignment horizontal="left" wrapText="1"/>
    </xf>
    <xf numFmtId="0" fontId="33" fillId="70" borderId="13" applyNumberFormat="0" applyAlignment="0" applyProtection="0"/>
    <xf numFmtId="169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9" fontId="22" fillId="0" borderId="0">
      <alignment horizontal="left" wrapText="1"/>
    </xf>
    <xf numFmtId="41" fontId="20" fillId="71" borderId="0"/>
    <xf numFmtId="41" fontId="20" fillId="71" borderId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7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169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9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7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9" fontId="22" fillId="0" borderId="0">
      <alignment horizontal="left" wrapText="1"/>
    </xf>
    <xf numFmtId="169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8" fontId="34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9" fontId="22" fillId="0" borderId="0">
      <alignment horizontal="left" wrapText="1"/>
    </xf>
    <xf numFmtId="178" fontId="20" fillId="0" borderId="0" applyFont="0" applyFill="0" applyBorder="0" applyAlignment="0" applyProtection="0"/>
    <xf numFmtId="169" fontId="22" fillId="0" borderId="0">
      <alignment horizontal="left" wrapText="1"/>
    </xf>
    <xf numFmtId="178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169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79" fontId="20" fillId="0" borderId="0" applyFont="0" applyFill="0" applyBorder="0" applyAlignment="0" applyProtection="0"/>
    <xf numFmtId="180" fontId="49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9" fontId="22" fillId="0" borderId="0">
      <alignment horizontal="left" wrapText="1"/>
    </xf>
    <xf numFmtId="5" fontId="37" fillId="0" borderId="0" applyFill="0" applyBorder="0" applyAlignment="0" applyProtection="0"/>
    <xf numFmtId="179" fontId="20" fillId="0" borderId="0" applyFont="0" applyFill="0" applyBorder="0" applyAlignment="0" applyProtection="0"/>
    <xf numFmtId="180" fontId="37" fillId="0" borderId="0" applyFont="0" applyFill="0" applyBorder="0" applyAlignment="0" applyProtection="0"/>
    <xf numFmtId="5" fontId="37" fillId="0" borderId="0" applyFill="0" applyBorder="0" applyAlignment="0" applyProtection="0"/>
    <xf numFmtId="179" fontId="20" fillId="0" borderId="0" applyFont="0" applyFill="0" applyBorder="0" applyAlignment="0" applyProtection="0"/>
    <xf numFmtId="181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9" fontId="22" fillId="0" borderId="0">
      <alignment horizontal="left" wrapText="1"/>
    </xf>
    <xf numFmtId="181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9" fontId="20" fillId="0" borderId="0"/>
    <xf numFmtId="169" fontId="20" fillId="0" borderId="0"/>
    <xf numFmtId="169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/>
    <xf numFmtId="169" fontId="20" fillId="0" borderId="0"/>
    <xf numFmtId="169" fontId="22" fillId="0" borderId="0">
      <alignment horizontal="left" wrapText="1"/>
    </xf>
    <xf numFmtId="169" fontId="20" fillId="0" borderId="0"/>
    <xf numFmtId="169" fontId="22" fillId="0" borderId="0">
      <alignment horizontal="left" wrapText="1"/>
    </xf>
    <xf numFmtId="169" fontId="20" fillId="0" borderId="0"/>
    <xf numFmtId="169" fontId="22" fillId="0" borderId="0">
      <alignment horizontal="left" wrapText="1"/>
    </xf>
    <xf numFmtId="182" fontId="51" fillId="0" borderId="0"/>
    <xf numFmtId="169" fontId="22" fillId="0" borderId="0">
      <alignment horizontal="left" wrapText="1"/>
    </xf>
    <xf numFmtId="169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/>
    <xf numFmtId="169" fontId="20" fillId="0" borderId="0"/>
    <xf numFmtId="169" fontId="20" fillId="0" borderId="0"/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3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9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9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4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9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9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1" fillId="0" borderId="0" applyNumberFormat="0" applyFill="0" applyBorder="0" applyAlignment="0" applyProtection="0"/>
    <xf numFmtId="169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54" fillId="0" borderId="0" applyNumberFormat="0" applyFill="0" applyBorder="0" applyAlignment="0" applyProtection="0"/>
    <xf numFmtId="169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9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9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9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9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9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9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9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9" fontId="22" fillId="0" borderId="0">
      <alignment horizontal="left" wrapText="1"/>
    </xf>
    <xf numFmtId="10" fontId="69" fillId="76" borderId="24">
      <alignment horizontal="right"/>
      <protection locked="0"/>
    </xf>
    <xf numFmtId="169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9" fontId="22" fillId="0" borderId="0">
      <alignment horizontal="left" wrapText="1"/>
    </xf>
    <xf numFmtId="3" fontId="70" fillId="0" borderId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9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9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37" fontId="76" fillId="0" borderId="0"/>
    <xf numFmtId="186" fontId="77" fillId="0" borderId="0"/>
    <xf numFmtId="187" fontId="20" fillId="0" borderId="0"/>
    <xf numFmtId="187" fontId="20" fillId="0" borderId="0"/>
    <xf numFmtId="169" fontId="22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2" fillId="0" borderId="0">
      <alignment horizontal="left" wrapText="1"/>
    </xf>
    <xf numFmtId="187" fontId="20" fillId="0" borderId="0"/>
    <xf numFmtId="187" fontId="20" fillId="0" borderId="0"/>
    <xf numFmtId="187" fontId="20" fillId="0" borderId="0"/>
    <xf numFmtId="187" fontId="20" fillId="0" borderId="0"/>
    <xf numFmtId="169" fontId="22" fillId="0" borderId="0">
      <alignment horizontal="left" wrapText="1"/>
    </xf>
    <xf numFmtId="187" fontId="20" fillId="0" borderId="0"/>
    <xf numFmtId="187" fontId="20" fillId="0" borderId="0"/>
    <xf numFmtId="188" fontId="22" fillId="0" borderId="0"/>
    <xf numFmtId="188" fontId="22" fillId="0" borderId="0"/>
    <xf numFmtId="186" fontId="77" fillId="0" borderId="0"/>
    <xf numFmtId="0" fontId="20" fillId="0" borderId="0"/>
    <xf numFmtId="186" fontId="77" fillId="0" borderId="0"/>
    <xf numFmtId="189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8" fontId="22" fillId="0" borderId="0"/>
    <xf numFmtId="190" fontId="20" fillId="0" borderId="0"/>
    <xf numFmtId="191" fontId="36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187" fontId="22" fillId="0" borderId="0">
      <alignment horizontal="left" wrapText="1"/>
    </xf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18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7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187" fontId="22" fillId="0" borderId="0">
      <alignment horizontal="left" wrapText="1"/>
    </xf>
    <xf numFmtId="169" fontId="20" fillId="0" borderId="0">
      <alignment horizontal="left" wrapText="1"/>
    </xf>
    <xf numFmtId="187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87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9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2" fontId="20" fillId="0" borderId="0">
      <alignment horizontal="left" wrapText="1"/>
    </xf>
    <xf numFmtId="192" fontId="20" fillId="0" borderId="0">
      <alignment horizontal="left" wrapText="1"/>
    </xf>
    <xf numFmtId="169" fontId="22" fillId="0" borderId="0">
      <alignment horizontal="left" wrapText="1"/>
    </xf>
    <xf numFmtId="192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92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4" fontId="22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71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95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0" fontId="47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39" fontId="79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39" fontId="79" fillId="0" borderId="0" applyNumberFormat="0" applyFill="0" applyBorder="0" applyAlignment="0" applyProtection="0"/>
    <xf numFmtId="169" fontId="22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9" fontId="22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20" fillId="0" borderId="0"/>
    <xf numFmtId="169" fontId="22" fillId="0" borderId="0">
      <alignment horizontal="left" wrapText="1"/>
    </xf>
    <xf numFmtId="171" fontId="22" fillId="0" borderId="0">
      <alignment horizontal="left" wrapText="1"/>
    </xf>
    <xf numFmtId="0" fontId="20" fillId="0" borderId="0"/>
    <xf numFmtId="0" fontId="20" fillId="0" borderId="0"/>
    <xf numFmtId="196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0" fontId="35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0" fontId="20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0" fontId="1" fillId="0" borderId="0"/>
    <xf numFmtId="0" fontId="1" fillId="0" borderId="0"/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9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9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9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9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48" fillId="0" borderId="0" applyFont="0" applyFill="0" applyBorder="0" applyAlignment="0" applyProtection="0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24"/>
    <xf numFmtId="10" fontId="20" fillId="0" borderId="24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9" fontId="22" fillId="0" borderId="0">
      <alignment horizontal="left" wrapText="1"/>
    </xf>
    <xf numFmtId="10" fontId="20" fillId="0" borderId="24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9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2" fillId="0" borderId="0">
      <alignment horizontal="left" wrapText="1"/>
    </xf>
    <xf numFmtId="9" fontId="34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9" fontId="22" fillId="0" borderId="0">
      <alignment horizontal="left" wrapText="1"/>
    </xf>
    <xf numFmtId="41" fontId="20" fillId="77" borderId="24"/>
    <xf numFmtId="41" fontId="20" fillId="77" borderId="24"/>
    <xf numFmtId="169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9" fontId="22" fillId="0" borderId="0">
      <alignment horizontal="left" wrapText="1"/>
    </xf>
    <xf numFmtId="42" fontId="20" fillId="67" borderId="0"/>
    <xf numFmtId="169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9" fontId="22" fillId="0" borderId="0">
      <alignment horizontal="left" wrapText="1"/>
    </xf>
    <xf numFmtId="42" fontId="20" fillId="67" borderId="34">
      <alignment vertical="center"/>
    </xf>
    <xf numFmtId="169" fontId="22" fillId="0" borderId="0">
      <alignment horizontal="left" wrapText="1"/>
    </xf>
    <xf numFmtId="42" fontId="20" fillId="67" borderId="34">
      <alignment vertical="center"/>
    </xf>
    <xf numFmtId="169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9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67" borderId="0"/>
    <xf numFmtId="10" fontId="20" fillId="67" borderId="0"/>
    <xf numFmtId="169" fontId="22" fillId="0" borderId="0">
      <alignment horizontal="left" wrapText="1"/>
    </xf>
    <xf numFmtId="10" fontId="20" fillId="67" borderId="0"/>
    <xf numFmtId="169" fontId="22" fillId="0" borderId="0">
      <alignment horizontal="left" wrapText="1"/>
    </xf>
    <xf numFmtId="10" fontId="20" fillId="67" borderId="0"/>
    <xf numFmtId="169" fontId="22" fillId="0" borderId="0">
      <alignment horizontal="left" wrapText="1"/>
    </xf>
    <xf numFmtId="10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7" fontId="20" fillId="67" borderId="0"/>
    <xf numFmtId="197" fontId="20" fillId="67" borderId="0"/>
    <xf numFmtId="197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97" fontId="20" fillId="67" borderId="0"/>
    <xf numFmtId="197" fontId="20" fillId="67" borderId="0"/>
    <xf numFmtId="169" fontId="22" fillId="0" borderId="0">
      <alignment horizontal="left" wrapText="1"/>
    </xf>
    <xf numFmtId="197" fontId="20" fillId="67" borderId="0"/>
    <xf numFmtId="169" fontId="22" fillId="0" borderId="0">
      <alignment horizontal="left" wrapText="1"/>
    </xf>
    <xf numFmtId="197" fontId="20" fillId="67" borderId="0"/>
    <xf numFmtId="169" fontId="22" fillId="0" borderId="0">
      <alignment horizontal="left" wrapText="1"/>
    </xf>
    <xf numFmtId="197" fontId="20" fillId="67" borderId="0"/>
    <xf numFmtId="169" fontId="22" fillId="0" borderId="0">
      <alignment horizontal="left" wrapText="1"/>
    </xf>
    <xf numFmtId="169" fontId="22" fillId="0" borderId="0">
      <alignment horizontal="left" wrapText="1"/>
    </xf>
    <xf numFmtId="197" fontId="20" fillId="67" borderId="0"/>
    <xf numFmtId="197" fontId="20" fillId="67" borderId="0"/>
    <xf numFmtId="197" fontId="20" fillId="67" borderId="0"/>
    <xf numFmtId="42" fontId="20" fillId="67" borderId="0"/>
    <xf numFmtId="167" fontId="66" fillId="0" borderId="0" applyBorder="0" applyAlignment="0"/>
    <xf numFmtId="167" fontId="66" fillId="0" borderId="0" applyBorder="0" applyAlignment="0"/>
    <xf numFmtId="167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9" fontId="22" fillId="0" borderId="0">
      <alignment horizontal="left" wrapText="1"/>
    </xf>
    <xf numFmtId="42" fontId="20" fillId="67" borderId="36">
      <alignment horizontal="left"/>
    </xf>
    <xf numFmtId="169" fontId="22" fillId="0" borderId="0">
      <alignment horizontal="left" wrapText="1"/>
    </xf>
    <xf numFmtId="42" fontId="20" fillId="67" borderId="36">
      <alignment horizontal="left"/>
    </xf>
    <xf numFmtId="169" fontId="22" fillId="0" borderId="0">
      <alignment horizontal="left" wrapText="1"/>
    </xf>
    <xf numFmtId="197" fontId="88" fillId="67" borderId="36">
      <alignment horizontal="left"/>
    </xf>
    <xf numFmtId="169" fontId="22" fillId="0" borderId="0">
      <alignment horizontal="left" wrapText="1"/>
    </xf>
    <xf numFmtId="197" fontId="88" fillId="67" borderId="36">
      <alignment horizontal="left"/>
    </xf>
    <xf numFmtId="167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69" fontId="22" fillId="0" borderId="0">
      <alignment horizontal="left" wrapText="1"/>
    </xf>
    <xf numFmtId="169" fontId="22" fillId="0" borderId="0">
      <alignment horizontal="left" wrapText="1"/>
    </xf>
    <xf numFmtId="199" fontId="20" fillId="0" borderId="0" applyFont="0" applyFill="0" applyAlignment="0">
      <alignment horizontal="right"/>
    </xf>
    <xf numFmtId="199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9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9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9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9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9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9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9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9" fontId="22" fillId="0" borderId="0">
      <alignment horizontal="left" wrapText="1"/>
    </xf>
    <xf numFmtId="169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9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9" fontId="22" fillId="0" borderId="0">
      <alignment horizontal="left" wrapText="1"/>
    </xf>
    <xf numFmtId="169" fontId="22" fillId="0" borderId="0">
      <alignment horizontal="left" wrapText="1"/>
    </xf>
    <xf numFmtId="39" fontId="20" fillId="100" borderId="0"/>
    <xf numFmtId="39" fontId="20" fillId="100" borderId="0"/>
    <xf numFmtId="169" fontId="22" fillId="0" borderId="0">
      <alignment horizontal="left" wrapText="1"/>
    </xf>
    <xf numFmtId="39" fontId="20" fillId="100" borderId="0"/>
    <xf numFmtId="169" fontId="22" fillId="0" borderId="0">
      <alignment horizontal="left" wrapText="1"/>
    </xf>
    <xf numFmtId="39" fontId="20" fillId="100" borderId="0"/>
    <xf numFmtId="169" fontId="22" fillId="0" borderId="0">
      <alignment horizontal="left" wrapText="1"/>
    </xf>
    <xf numFmtId="39" fontId="20" fillId="100" borderId="0"/>
    <xf numFmtId="169" fontId="22" fillId="0" borderId="0">
      <alignment horizontal="left" wrapText="1"/>
    </xf>
    <xf numFmtId="169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9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9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9" fontId="20" fillId="0" borderId="0">
      <alignment horizontal="left" wrapText="1"/>
    </xf>
    <xf numFmtId="200" fontId="20" fillId="0" borderId="0">
      <alignment horizontal="left" wrapText="1"/>
    </xf>
    <xf numFmtId="192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8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95" fontId="20" fillId="0" borderId="0">
      <alignment horizontal="left" wrapText="1"/>
    </xf>
    <xf numFmtId="195" fontId="20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95" fontId="20" fillId="0" borderId="0">
      <alignment horizontal="left" wrapText="1"/>
    </xf>
    <xf numFmtId="200" fontId="20" fillId="0" borderId="0">
      <alignment horizontal="left" wrapText="1"/>
    </xf>
    <xf numFmtId="200" fontId="20" fillId="0" borderId="0">
      <alignment horizontal="left" wrapText="1"/>
    </xf>
    <xf numFmtId="169" fontId="22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3" fontId="20" fillId="0" borderId="0">
      <alignment horizontal="left" wrapText="1"/>
    </xf>
    <xf numFmtId="198" fontId="20" fillId="0" borderId="0">
      <alignment horizontal="left" wrapText="1"/>
    </xf>
    <xf numFmtId="198" fontId="20" fillId="0" borderId="0">
      <alignment horizontal="left" wrapText="1"/>
    </xf>
    <xf numFmtId="193" fontId="20" fillId="0" borderId="0">
      <alignment horizontal="left" wrapText="1"/>
    </xf>
    <xf numFmtId="169" fontId="20" fillId="0" borderId="0">
      <alignment horizontal="left" wrapText="1"/>
    </xf>
    <xf numFmtId="198" fontId="20" fillId="0" borderId="0">
      <alignment horizontal="left" wrapText="1"/>
    </xf>
    <xf numFmtId="169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1" fontId="105" fillId="67" borderId="0">
      <alignment horizontal="left" vertical="center"/>
    </xf>
    <xf numFmtId="201" fontId="106" fillId="0" borderId="0">
      <alignment horizontal="left" vertical="center"/>
    </xf>
    <xf numFmtId="201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9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9" fontId="22" fillId="0" borderId="0">
      <alignment horizontal="left" wrapText="1"/>
    </xf>
    <xf numFmtId="169" fontId="22" fillId="0" borderId="0">
      <alignment horizontal="left" wrapText="1"/>
    </xf>
    <xf numFmtId="41" fontId="58" fillId="67" borderId="0">
      <alignment horizontal="left"/>
    </xf>
    <xf numFmtId="169" fontId="22" fillId="0" borderId="0">
      <alignment horizontal="left" wrapText="1"/>
    </xf>
    <xf numFmtId="169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7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center"/>
    </xf>
    <xf numFmtId="164" fontId="116" fillId="0" borderId="0" xfId="0" applyNumberFormat="1" applyFont="1"/>
    <xf numFmtId="37" fontId="116" fillId="0" borderId="0" xfId="0" applyNumberFormat="1" applyFont="1"/>
    <xf numFmtId="44" fontId="116" fillId="0" borderId="0" xfId="0" applyNumberFormat="1" applyFont="1"/>
    <xf numFmtId="0" fontId="116" fillId="33" borderId="0" xfId="0" applyFont="1" applyFill="1" applyAlignment="1">
      <alignment horizontal="center"/>
    </xf>
    <xf numFmtId="0" fontId="116" fillId="33" borderId="0" xfId="0" applyFont="1" applyFill="1"/>
    <xf numFmtId="0" fontId="21" fillId="33" borderId="0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/>
    </xf>
    <xf numFmtId="164" fontId="116" fillId="33" borderId="0" xfId="2" applyNumberFormat="1" applyFont="1" applyFill="1"/>
    <xf numFmtId="167" fontId="116" fillId="33" borderId="0" xfId="0" applyNumberFormat="1" applyFont="1" applyFill="1"/>
    <xf numFmtId="167" fontId="116" fillId="33" borderId="0" xfId="1" applyNumberFormat="1" applyFont="1" applyFill="1"/>
    <xf numFmtId="166" fontId="116" fillId="33" borderId="0" xfId="0" applyNumberFormat="1" applyFont="1" applyFill="1"/>
    <xf numFmtId="164" fontId="116" fillId="33" borderId="0" xfId="0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203" fontId="116" fillId="33" borderId="0" xfId="0" applyNumberFormat="1" applyFont="1" applyFill="1"/>
    <xf numFmtId="10" fontId="116" fillId="33" borderId="0" xfId="3" applyNumberFormat="1" applyFont="1" applyFill="1"/>
    <xf numFmtId="44" fontId="116" fillId="33" borderId="0" xfId="0" applyNumberFormat="1" applyFont="1" applyFill="1"/>
    <xf numFmtId="0" fontId="119" fillId="33" borderId="0" xfId="4" applyFont="1" applyFill="1"/>
    <xf numFmtId="0" fontId="119" fillId="33" borderId="35" xfId="4" applyFont="1" applyFill="1" applyBorder="1"/>
    <xf numFmtId="0" fontId="119" fillId="33" borderId="0" xfId="4" applyFont="1" applyFill="1" applyAlignment="1">
      <alignment horizontal="center"/>
    </xf>
    <xf numFmtId="164" fontId="119" fillId="33" borderId="0" xfId="7408" applyNumberFormat="1" applyFont="1" applyFill="1"/>
    <xf numFmtId="164" fontId="119" fillId="33" borderId="0" xfId="4" applyNumberFormat="1" applyFont="1" applyFill="1"/>
    <xf numFmtId="0" fontId="119" fillId="33" borderId="0" xfId="4" quotePrefix="1" applyFont="1" applyFill="1" applyAlignment="1">
      <alignment horizontal="left"/>
    </xf>
    <xf numFmtId="0" fontId="116" fillId="33" borderId="0" xfId="4" applyFont="1" applyFill="1"/>
    <xf numFmtId="41" fontId="120" fillId="33" borderId="35" xfId="9068" applyNumberFormat="1" applyFont="1" applyFill="1" applyBorder="1">
      <alignment horizontal="center" vertical="center" wrapText="1"/>
    </xf>
    <xf numFmtId="0" fontId="116" fillId="33" borderId="35" xfId="4" applyFont="1" applyFill="1" applyBorder="1"/>
    <xf numFmtId="0" fontId="116" fillId="33" borderId="0" xfId="4" applyFont="1" applyFill="1" applyAlignment="1">
      <alignment horizontal="center"/>
    </xf>
    <xf numFmtId="0" fontId="121" fillId="33" borderId="0" xfId="4" applyFont="1" applyFill="1" applyAlignment="1">
      <alignment horizontal="left"/>
    </xf>
    <xf numFmtId="164" fontId="116" fillId="33" borderId="0" xfId="7408" applyNumberFormat="1" applyFont="1" applyFill="1"/>
    <xf numFmtId="167" fontId="116" fillId="33" borderId="0" xfId="6" applyNumberFormat="1" applyFont="1" applyFill="1" applyBorder="1"/>
    <xf numFmtId="44" fontId="116" fillId="33" borderId="0" xfId="7408" applyNumberFormat="1" applyFont="1" applyFill="1" applyBorder="1"/>
    <xf numFmtId="164" fontId="116" fillId="33" borderId="0" xfId="4" applyNumberFormat="1" applyFont="1" applyFill="1"/>
    <xf numFmtId="0" fontId="116" fillId="33" borderId="0" xfId="4" quotePrefix="1" applyFont="1" applyFill="1" applyAlignment="1">
      <alignment horizontal="left"/>
    </xf>
    <xf numFmtId="41" fontId="118" fillId="33" borderId="35" xfId="9505" applyNumberFormat="1" applyFont="1" applyFill="1" applyBorder="1">
      <alignment horizontal="center" vertical="center" wrapText="1"/>
    </xf>
    <xf numFmtId="41" fontId="118" fillId="33" borderId="35" xfId="9505" applyNumberFormat="1" applyFont="1" applyFill="1" applyBorder="1" applyAlignment="1">
      <alignment horizontal="center" vertical="center" wrapText="1"/>
    </xf>
    <xf numFmtId="168" fontId="118" fillId="33" borderId="35" xfId="9505" applyNumberFormat="1" applyFont="1" applyFill="1" applyBorder="1">
      <alignment horizontal="center" vertical="center" wrapText="1"/>
    </xf>
    <xf numFmtId="0" fontId="122" fillId="33" borderId="0" xfId="4" applyFont="1" applyFill="1"/>
    <xf numFmtId="3" fontId="119" fillId="33" borderId="0" xfId="4" applyNumberFormat="1" applyFont="1" applyFill="1"/>
    <xf numFmtId="0" fontId="123" fillId="33" borderId="0" xfId="4" applyFont="1" applyFill="1"/>
    <xf numFmtId="3" fontId="109" fillId="33" borderId="0" xfId="4" applyNumberFormat="1" applyFont="1" applyFill="1"/>
    <xf numFmtId="0" fontId="109" fillId="33" borderId="0" xfId="4" quotePrefix="1" applyFont="1" applyFill="1" applyAlignment="1">
      <alignment horizontal="center"/>
    </xf>
    <xf numFmtId="10" fontId="109" fillId="33" borderId="0" xfId="8776" applyNumberFormat="1" applyFont="1" applyFill="1"/>
    <xf numFmtId="0" fontId="109" fillId="33" borderId="0" xfId="4" applyFont="1" applyFill="1" applyAlignment="1">
      <alignment horizontal="center"/>
    </xf>
    <xf numFmtId="0" fontId="109" fillId="33" borderId="0" xfId="4" applyFont="1" applyFill="1"/>
    <xf numFmtId="10" fontId="119" fillId="33" borderId="0" xfId="8776" applyNumberFormat="1" applyFont="1" applyFill="1"/>
    <xf numFmtId="0" fontId="119" fillId="33" borderId="0" xfId="4" quotePrefix="1" applyFont="1" applyFill="1" applyAlignment="1">
      <alignment horizontal="center"/>
    </xf>
    <xf numFmtId="44" fontId="119" fillId="33" borderId="0" xfId="5" applyFont="1" applyFill="1" applyAlignment="1">
      <alignment horizontal="center"/>
    </xf>
    <xf numFmtId="44" fontId="119" fillId="33" borderId="0" xfId="4" applyNumberFormat="1" applyFont="1" applyFill="1"/>
    <xf numFmtId="167" fontId="119" fillId="33" borderId="0" xfId="6" applyNumberFormat="1" applyFont="1" applyFill="1" applyAlignment="1">
      <alignment horizontal="center"/>
    </xf>
    <xf numFmtId="167" fontId="119" fillId="0" borderId="0" xfId="0" applyNumberFormat="1" applyFont="1"/>
    <xf numFmtId="204" fontId="116" fillId="0" borderId="0" xfId="0" applyNumberFormat="1" applyFont="1"/>
    <xf numFmtId="0" fontId="119" fillId="0" borderId="0" xfId="4" applyFont="1"/>
    <xf numFmtId="0" fontId="115" fillId="33" borderId="0" xfId="0" applyFont="1" applyFill="1" applyAlignment="1">
      <alignment horizontal="center"/>
    </xf>
    <xf numFmtId="0" fontId="124" fillId="33" borderId="10" xfId="4" applyFont="1" applyFill="1" applyBorder="1" applyAlignment="1">
      <alignment horizontal="center" vertical="center" wrapText="1"/>
    </xf>
    <xf numFmtId="0" fontId="124" fillId="33" borderId="10" xfId="4" applyFont="1" applyFill="1" applyBorder="1" applyAlignment="1">
      <alignment vertical="center"/>
    </xf>
    <xf numFmtId="0" fontId="124" fillId="33" borderId="10" xfId="4" applyFont="1" applyFill="1" applyBorder="1" applyAlignment="1">
      <alignment horizontal="center" vertical="center"/>
    </xf>
    <xf numFmtId="168" fontId="124" fillId="33" borderId="10" xfId="4" applyNumberFormat="1" applyFont="1" applyFill="1" applyBorder="1" applyAlignment="1">
      <alignment horizontal="center" vertical="center"/>
    </xf>
    <xf numFmtId="168" fontId="119" fillId="0" borderId="0" xfId="4" applyNumberFormat="1" applyFont="1" applyBorder="1" applyAlignment="1">
      <alignment horizontal="center"/>
    </xf>
    <xf numFmtId="168" fontId="119" fillId="0" borderId="0" xfId="4" applyNumberFormat="1" applyFont="1"/>
    <xf numFmtId="0" fontId="124" fillId="33" borderId="0" xfId="4" applyFont="1" applyFill="1" applyAlignment="1">
      <alignment horizontal="center"/>
    </xf>
    <xf numFmtId="167" fontId="109" fillId="33" borderId="0" xfId="6" applyNumberFormat="1" applyFont="1" applyFill="1"/>
    <xf numFmtId="167" fontId="119" fillId="33" borderId="0" xfId="6" applyNumberFormat="1" applyFont="1" applyFill="1"/>
    <xf numFmtId="167" fontId="125" fillId="0" borderId="0" xfId="6" applyNumberFormat="1" applyFont="1"/>
    <xf numFmtId="0" fontId="119" fillId="33" borderId="0" xfId="4" applyFont="1" applyFill="1" applyAlignment="1">
      <alignment horizontal="center" vertical="center" wrapText="1"/>
    </xf>
    <xf numFmtId="0" fontId="119" fillId="33" borderId="0" xfId="4" applyFont="1" applyFill="1" applyAlignment="1">
      <alignment horizontal="center" wrapText="1"/>
    </xf>
    <xf numFmtId="164" fontId="109" fillId="33" borderId="0" xfId="4" applyNumberFormat="1" applyFont="1" applyFill="1"/>
    <xf numFmtId="164" fontId="125" fillId="0" borderId="0" xfId="4" applyNumberFormat="1" applyFont="1"/>
    <xf numFmtId="0" fontId="125" fillId="0" borderId="0" xfId="4" applyFont="1"/>
    <xf numFmtId="167" fontId="125" fillId="0" borderId="0" xfId="1" applyNumberFormat="1" applyFont="1"/>
    <xf numFmtId="0" fontId="119" fillId="33" borderId="0" xfId="4" applyFont="1" applyFill="1" applyAlignment="1">
      <alignment horizontal="left"/>
    </xf>
    <xf numFmtId="165" fontId="109" fillId="33" borderId="0" xfId="5" applyNumberFormat="1" applyFont="1" applyFill="1"/>
    <xf numFmtId="166" fontId="119" fillId="33" borderId="0" xfId="4" applyNumberFormat="1" applyFont="1" applyFill="1"/>
    <xf numFmtId="166" fontId="125" fillId="0" borderId="0" xfId="4" applyNumberFormat="1" applyFont="1"/>
    <xf numFmtId="202" fontId="119" fillId="33" borderId="0" xfId="1" applyNumberFormat="1" applyFont="1" applyFill="1"/>
    <xf numFmtId="164" fontId="109" fillId="33" borderId="0" xfId="5" applyNumberFormat="1" applyFont="1" applyFill="1"/>
    <xf numFmtId="44" fontId="119" fillId="0" borderId="0" xfId="5" applyFont="1" applyFill="1"/>
    <xf numFmtId="0" fontId="119" fillId="0" borderId="0" xfId="4" applyFont="1" applyFill="1"/>
    <xf numFmtId="164" fontId="118" fillId="33" borderId="44" xfId="4" applyNumberFormat="1" applyFont="1" applyFill="1" applyBorder="1"/>
    <xf numFmtId="164" fontId="118" fillId="33" borderId="0" xfId="4" applyNumberFormat="1" applyFont="1" applyFill="1" applyBorder="1"/>
    <xf numFmtId="0" fontId="124" fillId="33" borderId="0" xfId="4" applyFont="1" applyFill="1"/>
    <xf numFmtId="164" fontId="124" fillId="33" borderId="44" xfId="4" applyNumberFormat="1" applyFont="1" applyFill="1" applyBorder="1"/>
    <xf numFmtId="0" fontId="124" fillId="0" borderId="0" xfId="4" applyFont="1"/>
    <xf numFmtId="0" fontId="119" fillId="33" borderId="0" xfId="0" applyFont="1" applyFill="1" applyAlignment="1">
      <alignment horizontal="center"/>
    </xf>
    <xf numFmtId="0" fontId="119" fillId="33" borderId="0" xfId="4" applyFont="1" applyFill="1" applyAlignment="1">
      <alignment vertical="center" wrapText="1"/>
    </xf>
    <xf numFmtId="44" fontId="109" fillId="33" borderId="0" xfId="4" applyNumberFormat="1" applyFont="1" applyFill="1" applyAlignment="1">
      <alignment vertical="center" wrapText="1"/>
    </xf>
    <xf numFmtId="44" fontId="119" fillId="33" borderId="0" xfId="4" applyNumberFormat="1" applyFont="1" applyFill="1" applyAlignment="1">
      <alignment vertical="center" wrapText="1"/>
    </xf>
    <xf numFmtId="44" fontId="125" fillId="0" borderId="0" xfId="4" applyNumberFormat="1" applyFont="1" applyAlignment="1">
      <alignment vertical="center" wrapText="1"/>
    </xf>
    <xf numFmtId="0" fontId="119" fillId="0" borderId="0" xfId="4" applyFont="1" applyAlignment="1">
      <alignment vertical="center" wrapText="1"/>
    </xf>
    <xf numFmtId="0" fontId="120" fillId="33" borderId="0" xfId="4" applyFont="1" applyFill="1" applyAlignment="1">
      <alignment horizontal="center"/>
    </xf>
    <xf numFmtId="0" fontId="120" fillId="33" borderId="0" xfId="4" quotePrefix="1" applyFont="1" applyFill="1" applyAlignment="1">
      <alignment horizontal="center"/>
    </xf>
    <xf numFmtId="0" fontId="117" fillId="33" borderId="0" xfId="4" applyFont="1" applyFill="1" applyAlignment="1">
      <alignment horizontal="center"/>
    </xf>
    <xf numFmtId="0" fontId="117" fillId="33" borderId="0" xfId="4" quotePrefix="1" applyFont="1" applyFill="1" applyAlignment="1">
      <alignment horizontal="center"/>
    </xf>
    <xf numFmtId="0" fontId="117" fillId="33" borderId="0" xfId="0" applyFont="1" applyFill="1" applyAlignment="1">
      <alignment horizontal="center"/>
    </xf>
  </cellXfs>
  <cellStyles count="9546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[0] 2" xfId="953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6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2 4" xfId="9532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66" xfId="9535"/>
    <cellStyle name="Comma 67" xfId="9514"/>
    <cellStyle name="Comma 68" xfId="9510"/>
    <cellStyle name="Comma 69" xfId="9507"/>
    <cellStyle name="Comma 7" xfId="7239"/>
    <cellStyle name="Comma 7 2" xfId="7240"/>
    <cellStyle name="Comma 7 2 2" xfId="7241"/>
    <cellStyle name="Comma 7 3" xfId="7242"/>
    <cellStyle name="Comma 7 4" xfId="7243"/>
    <cellStyle name="Comma 70" xfId="9537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5"/>
    <cellStyle name="Currency 2 2" xfId="7408"/>
    <cellStyle name="Currency 2 2 2" xfId="7409"/>
    <cellStyle name="Currency 2 2 2 2" xfId="7410"/>
    <cellStyle name="Currency 2 2 2 3" xfId="7411"/>
    <cellStyle name="Currency 2 2 3" xfId="7412"/>
    <cellStyle name="Currency 2 2 4" xfId="7413"/>
    <cellStyle name="Currency 2 3" xfId="7414"/>
    <cellStyle name="Currency 2 3 2" xfId="7415"/>
    <cellStyle name="Currency 2 3 3" xfId="7416"/>
    <cellStyle name="Currency 2 4" xfId="7417"/>
    <cellStyle name="Currency 2 4 2" xfId="7418"/>
    <cellStyle name="Currency 2 5" xfId="7419"/>
    <cellStyle name="Currency 2 5 2" xfId="7420"/>
    <cellStyle name="Currency 2 6" xfId="7421"/>
    <cellStyle name="Currency 2 6 2" xfId="7422"/>
    <cellStyle name="Currency 2 7" xfId="7423"/>
    <cellStyle name="Currency 2 7 2" xfId="7424"/>
    <cellStyle name="Currency 2 8" xfId="7425"/>
    <cellStyle name="Currency 2 8 2" xfId="7426"/>
    <cellStyle name="Currency 2 9" xfId="7427"/>
    <cellStyle name="Currency 20" xfId="7428"/>
    <cellStyle name="Currency 21" xfId="7429"/>
    <cellStyle name="Currency 22" xfId="7430"/>
    <cellStyle name="Currency 23" xfId="7431"/>
    <cellStyle name="Currency 24" xfId="7432"/>
    <cellStyle name="Currency 24 2" xfId="7433"/>
    <cellStyle name="Currency 25" xfId="7434"/>
    <cellStyle name="Currency 25 2" xfId="7435"/>
    <cellStyle name="Currency 25 3" xfId="7436"/>
    <cellStyle name="Currency 26" xfId="7437"/>
    <cellStyle name="Currency 27" xfId="7438"/>
    <cellStyle name="Currency 27 2" xfId="7439"/>
    <cellStyle name="Currency 3" xfId="7440"/>
    <cellStyle name="Currency 3 2" xfId="7441"/>
    <cellStyle name="Currency 3 2 2" xfId="7442"/>
    <cellStyle name="Currency 3 2 2 2" xfId="7443"/>
    <cellStyle name="Currency 3 2 3" xfId="7444"/>
    <cellStyle name="Currency 3 2 4" xfId="9531"/>
    <cellStyle name="Currency 3 3" xfId="7445"/>
    <cellStyle name="Currency 3 3 2" xfId="7446"/>
    <cellStyle name="Currency 3 4" xfId="7447"/>
    <cellStyle name="Currency 3 5" xfId="7448"/>
    <cellStyle name="Currency 4" xfId="7449"/>
    <cellStyle name="Currency 4 2" xfId="7450"/>
    <cellStyle name="Currency 4 2 2" xfId="7451"/>
    <cellStyle name="Currency 4 2 2 2" xfId="7452"/>
    <cellStyle name="Currency 4 2 3" xfId="7453"/>
    <cellStyle name="Currency 4 2 4" xfId="7454"/>
    <cellStyle name="Currency 4 3" xfId="7455"/>
    <cellStyle name="Currency 4 3 2" xfId="7456"/>
    <cellStyle name="Currency 4 3 2 2" xfId="7457"/>
    <cellStyle name="Currency 4 3 3" xfId="7458"/>
    <cellStyle name="Currency 4 3 3 2" xfId="7459"/>
    <cellStyle name="Currency 4 3 4" xfId="7460"/>
    <cellStyle name="Currency 4 3 4 2" xfId="7461"/>
    <cellStyle name="Currency 4 4" xfId="7462"/>
    <cellStyle name="Currency 4 4 2" xfId="7463"/>
    <cellStyle name="Currency 4 5" xfId="7464"/>
    <cellStyle name="Currency 4 6" xfId="7465"/>
    <cellStyle name="Currency 4 7" xfId="9530"/>
    <cellStyle name="Currency 4_2009 GRC Compliance Filing (Electric) for Exh A-1" xfId="7466"/>
    <cellStyle name="Currency 5" xfId="7467"/>
    <cellStyle name="Currency 5 2" xfId="7468"/>
    <cellStyle name="Currency 5 2 2" xfId="7469"/>
    <cellStyle name="Currency 5 3" xfId="7470"/>
    <cellStyle name="Currency 5 4" xfId="7471"/>
    <cellStyle name="Currency 6" xfId="7472"/>
    <cellStyle name="Currency 6 2" xfId="7473"/>
    <cellStyle name="Currency 6 2 2" xfId="7474"/>
    <cellStyle name="Currency 6 3" xfId="7475"/>
    <cellStyle name="Currency 6 4" xfId="7476"/>
    <cellStyle name="Currency 7" xfId="7477"/>
    <cellStyle name="Currency 7 2" xfId="7478"/>
    <cellStyle name="Currency 7 2 2" xfId="7479"/>
    <cellStyle name="Currency 7 3" xfId="7480"/>
    <cellStyle name="Currency 7 4" xfId="7481"/>
    <cellStyle name="Currency 8" xfId="7482"/>
    <cellStyle name="Currency 8 2" xfId="7483"/>
    <cellStyle name="Currency 8 2 2" xfId="7484"/>
    <cellStyle name="Currency 8 2 2 2" xfId="7485"/>
    <cellStyle name="Currency 8 2 2 3" xfId="7486"/>
    <cellStyle name="Currency 8 2 2 4" xfId="7487"/>
    <cellStyle name="Currency 8 2 3" xfId="7488"/>
    <cellStyle name="Currency 8 2 3 2" xfId="7489"/>
    <cellStyle name="Currency 8 2 4" xfId="7490"/>
    <cellStyle name="Currency 8 2 5" xfId="7491"/>
    <cellStyle name="Currency 8 2 6" xfId="7492"/>
    <cellStyle name="Currency 8 3" xfId="7493"/>
    <cellStyle name="Currency 8 3 2" xfId="7494"/>
    <cellStyle name="Currency 8 4" xfId="7495"/>
    <cellStyle name="Currency 8 4 2" xfId="7496"/>
    <cellStyle name="Currency 8 5" xfId="7497"/>
    <cellStyle name="Currency 8 6" xfId="7498"/>
    <cellStyle name="Currency 9" xfId="7499"/>
    <cellStyle name="Currency 9 2" xfId="7500"/>
    <cellStyle name="Currency 9 2 2" xfId="7501"/>
    <cellStyle name="Currency 9 2 2 2" xfId="7502"/>
    <cellStyle name="Currency 9 2 3" xfId="7503"/>
    <cellStyle name="Currency 9 3" xfId="7504"/>
    <cellStyle name="Currency 9 3 2" xfId="7505"/>
    <cellStyle name="Currency 9 3 3" xfId="7506"/>
    <cellStyle name="Currency 9 3 4" xfId="7507"/>
    <cellStyle name="Currency 9 4" xfId="7508"/>
    <cellStyle name="Currency 9 4 2" xfId="7509"/>
    <cellStyle name="Currency 9 5" xfId="7510"/>
    <cellStyle name="Currency 9 5 2" xfId="7511"/>
    <cellStyle name="Currency 9 6" xfId="7512"/>
    <cellStyle name="Currency 9 7" xfId="7513"/>
    <cellStyle name="Currency 9 8" xfId="7514"/>
    <cellStyle name="Currency 9 9" xfId="7515"/>
    <cellStyle name="Currency0" xfId="7516"/>
    <cellStyle name="Currency0 2" xfId="7517"/>
    <cellStyle name="Currency0 2 2" xfId="7518"/>
    <cellStyle name="Currency0 2 2 2" xfId="7519"/>
    <cellStyle name="Currency0 2 3" xfId="7520"/>
    <cellStyle name="Currency0 3" xfId="7521"/>
    <cellStyle name="Currency0 3 2" xfId="7522"/>
    <cellStyle name="Currency0 3 3" xfId="7523"/>
    <cellStyle name="Currency0 4" xfId="7524"/>
    <cellStyle name="Currency0 4 2" xfId="7525"/>
    <cellStyle name="Currency0 4 3" xfId="7526"/>
    <cellStyle name="Currency0 5" xfId="7527"/>
    <cellStyle name="Currency0 6" xfId="7528"/>
    <cellStyle name="Currency0 7" xfId="7529"/>
    <cellStyle name="Currency0_ACCOUNTS" xfId="7530"/>
    <cellStyle name="Date" xfId="7531"/>
    <cellStyle name="Date 2" xfId="7532"/>
    <cellStyle name="Date 2 2" xfId="7533"/>
    <cellStyle name="Date 2 3" xfId="7534"/>
    <cellStyle name="Date 3" xfId="7535"/>
    <cellStyle name="Date 3 2" xfId="7536"/>
    <cellStyle name="Date 3 3" xfId="7537"/>
    <cellStyle name="Date 4" xfId="7538"/>
    <cellStyle name="Date 4 2" xfId="7539"/>
    <cellStyle name="Date 5" xfId="7540"/>
    <cellStyle name="Date 5 2" xfId="7541"/>
    <cellStyle name="Date 5 3" xfId="7542"/>
    <cellStyle name="Date 6" xfId="7543"/>
    <cellStyle name="Date 7" xfId="7544"/>
    <cellStyle name="Date 8" xfId="7545"/>
    <cellStyle name="Date_903 SAP 2-6-09" xfId="7546"/>
    <cellStyle name="drp-sh - Style2" xfId="7547"/>
    <cellStyle name="Emphasis 1" xfId="7548"/>
    <cellStyle name="Emphasis 1 2" xfId="7549"/>
    <cellStyle name="Emphasis 2" xfId="7550"/>
    <cellStyle name="Emphasis 2 2" xfId="7551"/>
    <cellStyle name="Emphasis 3" xfId="7552"/>
    <cellStyle name="Emphasis 3 2" xfId="7553"/>
    <cellStyle name="Entered" xfId="7554"/>
    <cellStyle name="Entered 2" xfId="7555"/>
    <cellStyle name="Entered 2 2" xfId="7556"/>
    <cellStyle name="Entered 2 2 2" xfId="7557"/>
    <cellStyle name="Entered 2 3" xfId="7558"/>
    <cellStyle name="Entered 3" xfId="7559"/>
    <cellStyle name="Entered 3 2" xfId="7560"/>
    <cellStyle name="Entered 3 2 2" xfId="7561"/>
    <cellStyle name="Entered 3 3" xfId="7562"/>
    <cellStyle name="Entered 3 3 2" xfId="7563"/>
    <cellStyle name="Entered 3 4" xfId="7564"/>
    <cellStyle name="Entered 3 4 2" xfId="7565"/>
    <cellStyle name="Entered 4" xfId="7566"/>
    <cellStyle name="Entered 4 2" xfId="7567"/>
    <cellStyle name="Entered 5" xfId="7568"/>
    <cellStyle name="Entered 5 2" xfId="7569"/>
    <cellStyle name="Entered 6" xfId="7570"/>
    <cellStyle name="Entered 7" xfId="7571"/>
    <cellStyle name="Entered 8" xfId="7572"/>
    <cellStyle name="Entered_4.32E Depreciation Study Robs file" xfId="7573"/>
    <cellStyle name="Euro" xfId="7574"/>
    <cellStyle name="Euro 2" xfId="7575"/>
    <cellStyle name="Euro 2 2" xfId="7576"/>
    <cellStyle name="Euro 2 2 2" xfId="7577"/>
    <cellStyle name="Euro 2 3" xfId="7578"/>
    <cellStyle name="Euro 3" xfId="7579"/>
    <cellStyle name="Euro 3 2" xfId="7580"/>
    <cellStyle name="Euro 4" xfId="7581"/>
    <cellStyle name="Euro 5" xfId="7582"/>
    <cellStyle name="Explanatory Text 2" xfId="7583"/>
    <cellStyle name="Explanatory Text 2 2" xfId="7584"/>
    <cellStyle name="Explanatory Text 2 2 2" xfId="7585"/>
    <cellStyle name="Explanatory Text 2 3" xfId="7586"/>
    <cellStyle name="Explanatory Text 3" xfId="7587"/>
    <cellStyle name="Explanatory Text 4" xfId="7588"/>
    <cellStyle name="Fixed" xfId="7589"/>
    <cellStyle name="Fixed 2" xfId="7590"/>
    <cellStyle name="Fixed 2 2" xfId="7591"/>
    <cellStyle name="Fixed 3" xfId="7592"/>
    <cellStyle name="Fixed 4" xfId="7593"/>
    <cellStyle name="Fixed 5" xfId="7594"/>
    <cellStyle name="Fixed 6" xfId="7595"/>
    <cellStyle name="Fixed 7" xfId="7596"/>
    <cellStyle name="Fixed_ACCOUNTS" xfId="7597"/>
    <cellStyle name="Fixed3 - Style3" xfId="7598"/>
    <cellStyle name="Fixed3 - Style3 2" xfId="7599"/>
    <cellStyle name="Followed Hyperlink" xfId="9538" builtinId="9" customBuiltin="1"/>
    <cellStyle name="Followed Hyperlink 2" xfId="9544"/>
    <cellStyle name="Good 2" xfId="7600"/>
    <cellStyle name="Good 2 2" xfId="7601"/>
    <cellStyle name="Good 2 2 2" xfId="7602"/>
    <cellStyle name="Good 2 3" xfId="7603"/>
    <cellStyle name="Good 3" xfId="7604"/>
    <cellStyle name="Good 3 2" xfId="7605"/>
    <cellStyle name="Good 3 3" xfId="7606"/>
    <cellStyle name="Good 3 4" xfId="7607"/>
    <cellStyle name="Good 4" xfId="7608"/>
    <cellStyle name="Good 5" xfId="7609"/>
    <cellStyle name="Good 6" xfId="7610"/>
    <cellStyle name="Grey" xfId="7611"/>
    <cellStyle name="Grey 2" xfId="7612"/>
    <cellStyle name="Grey 2 2" xfId="7613"/>
    <cellStyle name="Grey 2 3" xfId="7614"/>
    <cellStyle name="Grey 2 4" xfId="7615"/>
    <cellStyle name="Grey 3" xfId="7616"/>
    <cellStyle name="Grey 3 2" xfId="7617"/>
    <cellStyle name="Grey 3 3" xfId="7618"/>
    <cellStyle name="Grey 3 4" xfId="7619"/>
    <cellStyle name="Grey 4" xfId="7620"/>
    <cellStyle name="Grey 4 2" xfId="7621"/>
    <cellStyle name="Grey 4 3" xfId="7622"/>
    <cellStyle name="Grey 4 4" xfId="7623"/>
    <cellStyle name="Grey 5" xfId="7624"/>
    <cellStyle name="Grey 5 2" xfId="7625"/>
    <cellStyle name="Grey 6" xfId="7626"/>
    <cellStyle name="Grey 6 2" xfId="7627"/>
    <cellStyle name="Grey 7" xfId="7628"/>
    <cellStyle name="Grey 8" xfId="7629"/>
    <cellStyle name="Grey_(C) WHE Proforma with ITC cash grant 10 Yr Amort_for deferral_102809" xfId="7630"/>
    <cellStyle name="g-tota - Style7" xfId="7631"/>
    <cellStyle name="Header" xfId="7632"/>
    <cellStyle name="Header1" xfId="7633"/>
    <cellStyle name="Header1 2" xfId="7634"/>
    <cellStyle name="Header1 3" xfId="7635"/>
    <cellStyle name="Header1 3 2" xfId="7636"/>
    <cellStyle name="Header1 4" xfId="7637"/>
    <cellStyle name="Header1_AURORA Total New" xfId="7638"/>
    <cellStyle name="Header2" xfId="7639"/>
    <cellStyle name="Header2 2" xfId="7640"/>
    <cellStyle name="Header2 3" xfId="7641"/>
    <cellStyle name="Header2 3 2" xfId="7642"/>
    <cellStyle name="Header2 4" xfId="7643"/>
    <cellStyle name="Header2 5" xfId="7644"/>
    <cellStyle name="Header2 6" xfId="7645"/>
    <cellStyle name="Header2_AURORA Total New" xfId="7646"/>
    <cellStyle name="Heading" xfId="7647"/>
    <cellStyle name="Heading 1 2" xfId="7648"/>
    <cellStyle name="Heading 1 2 2" xfId="7649"/>
    <cellStyle name="Heading 1 2 2 2" xfId="7650"/>
    <cellStyle name="Heading 1 2 3" xfId="7651"/>
    <cellStyle name="Heading 1 2 3 2" xfId="7652"/>
    <cellStyle name="Heading 1 2 3 3" xfId="7653"/>
    <cellStyle name="Heading 1 2 3 4" xfId="7654"/>
    <cellStyle name="Heading 1 2 4" xfId="7655"/>
    <cellStyle name="Heading 1 3" xfId="7656"/>
    <cellStyle name="Heading 1 3 2" xfId="7657"/>
    <cellStyle name="Heading 1 3 3" xfId="7658"/>
    <cellStyle name="Heading 1 3 4" xfId="7659"/>
    <cellStyle name="Heading 1 4" xfId="7660"/>
    <cellStyle name="Heading 1 4 2" xfId="7661"/>
    <cellStyle name="Heading 1 5" xfId="7662"/>
    <cellStyle name="Heading 1 6" xfId="7663"/>
    <cellStyle name="Heading 1 9" xfId="7664"/>
    <cellStyle name="Heading 1 9 2" xfId="7665"/>
    <cellStyle name="Heading 2 2" xfId="7666"/>
    <cellStyle name="Heading 2 2 2" xfId="7667"/>
    <cellStyle name="Heading 2 2 2 2" xfId="7668"/>
    <cellStyle name="Heading 2 2 3" xfId="7669"/>
    <cellStyle name="Heading 2 2 3 2" xfId="7670"/>
    <cellStyle name="Heading 2 2 3 3" xfId="7671"/>
    <cellStyle name="Heading 2 2 3 4" xfId="7672"/>
    <cellStyle name="Heading 2 2 4" xfId="7673"/>
    <cellStyle name="Heading 2 3" xfId="7674"/>
    <cellStyle name="Heading 2 3 2" xfId="7675"/>
    <cellStyle name="Heading 2 3 3" xfId="7676"/>
    <cellStyle name="Heading 2 3 4" xfId="7677"/>
    <cellStyle name="Heading 2 4" xfId="7678"/>
    <cellStyle name="Heading 2 4 2" xfId="7679"/>
    <cellStyle name="Heading 2 5" xfId="7680"/>
    <cellStyle name="Heading 2 6" xfId="7681"/>
    <cellStyle name="Heading 2 9" xfId="7682"/>
    <cellStyle name="Heading 2 9 2" xfId="7683"/>
    <cellStyle name="Heading 3 2" xfId="7684"/>
    <cellStyle name="Heading 3 2 2" xfId="7685"/>
    <cellStyle name="Heading 3 2 2 2" xfId="7686"/>
    <cellStyle name="Heading 3 2 3" xfId="7687"/>
    <cellStyle name="Heading 3 3" xfId="7688"/>
    <cellStyle name="Heading 3 3 2" xfId="7689"/>
    <cellStyle name="Heading 3 3 3" xfId="7690"/>
    <cellStyle name="Heading 3 3 4" xfId="7691"/>
    <cellStyle name="Heading 3 4" xfId="7692"/>
    <cellStyle name="Heading 3 5" xfId="7693"/>
    <cellStyle name="Heading 3 6" xfId="7694"/>
    <cellStyle name="Heading 4 2" xfId="7695"/>
    <cellStyle name="Heading 4 2 2" xfId="7696"/>
    <cellStyle name="Heading 4 2 2 2" xfId="7697"/>
    <cellStyle name="Heading 4 2 3" xfId="7698"/>
    <cellStyle name="Heading 4 3" xfId="7699"/>
    <cellStyle name="Heading 4 3 2" xfId="7700"/>
    <cellStyle name="Heading 4 3 3" xfId="7701"/>
    <cellStyle name="Heading 4 3 4" xfId="7702"/>
    <cellStyle name="Heading 4 4" xfId="7703"/>
    <cellStyle name="Heading 4 5" xfId="7704"/>
    <cellStyle name="Heading 4 6" xfId="7705"/>
    <cellStyle name="Heading1" xfId="7706"/>
    <cellStyle name="Heading1 2" xfId="7707"/>
    <cellStyle name="Heading1 2 2" xfId="7708"/>
    <cellStyle name="Heading1 3" xfId="7709"/>
    <cellStyle name="Heading1 3 2" xfId="7710"/>
    <cellStyle name="Heading1 4" xfId="7711"/>
    <cellStyle name="Heading1 5" xfId="7712"/>
    <cellStyle name="Heading1 6" xfId="7713"/>
    <cellStyle name="Heading1 7" xfId="7714"/>
    <cellStyle name="Heading1 8" xfId="7715"/>
    <cellStyle name="Heading1_4.32E Depreciation Study Robs file" xfId="7716"/>
    <cellStyle name="Heading2" xfId="7717"/>
    <cellStyle name="Heading2 2" xfId="7718"/>
    <cellStyle name="Heading2 2 2" xfId="7719"/>
    <cellStyle name="Heading2 3" xfId="7720"/>
    <cellStyle name="Heading2 3 2" xfId="7721"/>
    <cellStyle name="Heading2 4" xfId="7722"/>
    <cellStyle name="Heading2 5" xfId="7723"/>
    <cellStyle name="Heading2 6" xfId="7724"/>
    <cellStyle name="Heading2 7" xfId="7725"/>
    <cellStyle name="Heading2 8" xfId="7726"/>
    <cellStyle name="Heading2_4.32E Depreciation Study Robs file" xfId="7727"/>
    <cellStyle name="Hyperlink" xfId="9539" builtinId="8" customBuiltin="1"/>
    <cellStyle name="Hyperlink 2" xfId="7728"/>
    <cellStyle name="Hyperlink 2 2" xfId="9545"/>
    <cellStyle name="Hyperlink 3" xfId="7729"/>
    <cellStyle name="Input [yellow]" xfId="7730"/>
    <cellStyle name="Input [yellow] 2" xfId="7731"/>
    <cellStyle name="Input [yellow] 2 2" xfId="7732"/>
    <cellStyle name="Input [yellow] 2 3" xfId="7733"/>
    <cellStyle name="Input [yellow] 2 4" xfId="7734"/>
    <cellStyle name="Input [yellow] 2 5" xfId="7735"/>
    <cellStyle name="Input [yellow] 3" xfId="7736"/>
    <cellStyle name="Input [yellow] 3 2" xfId="7737"/>
    <cellStyle name="Input [yellow] 3 3" xfId="7738"/>
    <cellStyle name="Input [yellow] 3 4" xfId="7739"/>
    <cellStyle name="Input [yellow] 3 5" xfId="7740"/>
    <cellStyle name="Input [yellow] 4" xfId="7741"/>
    <cellStyle name="Input [yellow] 4 2" xfId="7742"/>
    <cellStyle name="Input [yellow] 4 3" xfId="7743"/>
    <cellStyle name="Input [yellow] 4 4" xfId="7744"/>
    <cellStyle name="Input [yellow] 4 5" xfId="7745"/>
    <cellStyle name="Input [yellow] 5" xfId="7746"/>
    <cellStyle name="Input [yellow] 5 2" xfId="7747"/>
    <cellStyle name="Input [yellow] 6" xfId="7748"/>
    <cellStyle name="Input [yellow] 7" xfId="7749"/>
    <cellStyle name="Input [yellow] 8" xfId="7750"/>
    <cellStyle name="Input [yellow] 9" xfId="7751"/>
    <cellStyle name="Input [yellow]_(C) WHE Proforma with ITC cash grant 10 Yr Amort_for deferral_102809" xfId="7752"/>
    <cellStyle name="Input 10" xfId="7753"/>
    <cellStyle name="Input 11" xfId="7754"/>
    <cellStyle name="Input 12" xfId="7755"/>
    <cellStyle name="Input 13" xfId="7756"/>
    <cellStyle name="Input 14" xfId="7757"/>
    <cellStyle name="Input 15" xfId="7758"/>
    <cellStyle name="Input 16" xfId="7759"/>
    <cellStyle name="Input 17" xfId="7760"/>
    <cellStyle name="Input 18" xfId="7761"/>
    <cellStyle name="Input 19" xfId="7762"/>
    <cellStyle name="Input 2" xfId="7763"/>
    <cellStyle name="Input 2 2" xfId="7764"/>
    <cellStyle name="Input 2 2 2" xfId="7765"/>
    <cellStyle name="Input 2 2 3" xfId="7766"/>
    <cellStyle name="Input 2 3" xfId="7767"/>
    <cellStyle name="Input 3" xfId="7768"/>
    <cellStyle name="Input 3 2" xfId="7769"/>
    <cellStyle name="Input 3 3" xfId="7770"/>
    <cellStyle name="Input 3 4" xfId="7771"/>
    <cellStyle name="Input 3 5" xfId="7772"/>
    <cellStyle name="Input 4" xfId="7773"/>
    <cellStyle name="Input 4 2" xfId="7774"/>
    <cellStyle name="Input 4 3" xfId="7775"/>
    <cellStyle name="Input 4 4" xfId="7776"/>
    <cellStyle name="Input 5" xfId="7777"/>
    <cellStyle name="Input 6" xfId="7778"/>
    <cellStyle name="Input 7" xfId="7779"/>
    <cellStyle name="Input 8" xfId="7780"/>
    <cellStyle name="Input 9" xfId="7781"/>
    <cellStyle name="Input Cells" xfId="7782"/>
    <cellStyle name="Input Cells 2" xfId="7783"/>
    <cellStyle name="Input Cells 3" xfId="7784"/>
    <cellStyle name="Input Cells Percent" xfId="7785"/>
    <cellStyle name="Input Cells Percent 2" xfId="7786"/>
    <cellStyle name="Input Cells Percent 3" xfId="7787"/>
    <cellStyle name="Input Cells Percent_AURORA Total New" xfId="7788"/>
    <cellStyle name="Input Cells_4.34E Mint Farm Deferral" xfId="7789"/>
    <cellStyle name="line b - Style6" xfId="7790"/>
    <cellStyle name="Lines" xfId="7791"/>
    <cellStyle name="Lines 2" xfId="7792"/>
    <cellStyle name="Lines 3" xfId="7793"/>
    <cellStyle name="Lines 4" xfId="7794"/>
    <cellStyle name="Lines_Electric Rev Req Model (2009 GRC) Rebuttal" xfId="7795"/>
    <cellStyle name="LINKED" xfId="7796"/>
    <cellStyle name="LINKED 2" xfId="7797"/>
    <cellStyle name="LINKED 2 2" xfId="7798"/>
    <cellStyle name="LINKED 3" xfId="7799"/>
    <cellStyle name="LINKED 4" xfId="7800"/>
    <cellStyle name="Linked Cell 2" xfId="7801"/>
    <cellStyle name="Linked Cell 2 2" xfId="7802"/>
    <cellStyle name="Linked Cell 2 2 2" xfId="7803"/>
    <cellStyle name="Linked Cell 2 3" xfId="7804"/>
    <cellStyle name="Linked Cell 3" xfId="7805"/>
    <cellStyle name="Linked Cell 3 2" xfId="7806"/>
    <cellStyle name="Linked Cell 3 3" xfId="7807"/>
    <cellStyle name="Linked Cell 3 4" xfId="7808"/>
    <cellStyle name="Linked Cell 4" xfId="7809"/>
    <cellStyle name="Linked Cell 5" xfId="7810"/>
    <cellStyle name="Linked Cell 6" xfId="7811"/>
    <cellStyle name="Manual-Input" xfId="9543"/>
    <cellStyle name="Millares [0]_2AV_M_M " xfId="7812"/>
    <cellStyle name="Millares_2AV_M_M " xfId="7813"/>
    <cellStyle name="modified border" xfId="7814"/>
    <cellStyle name="modified border 2" xfId="7815"/>
    <cellStyle name="modified border 2 2" xfId="7816"/>
    <cellStyle name="modified border 2 3" xfId="7817"/>
    <cellStyle name="modified border 3" xfId="7818"/>
    <cellStyle name="modified border 3 2" xfId="7819"/>
    <cellStyle name="modified border 3 3" xfId="7820"/>
    <cellStyle name="modified border 4" xfId="7821"/>
    <cellStyle name="modified border 4 2" xfId="7822"/>
    <cellStyle name="modified border 4 3" xfId="7823"/>
    <cellStyle name="modified border 5" xfId="7824"/>
    <cellStyle name="modified border 5 2" xfId="7825"/>
    <cellStyle name="modified border 6" xfId="7826"/>
    <cellStyle name="modified border 7" xfId="7827"/>
    <cellStyle name="modified border 8" xfId="7828"/>
    <cellStyle name="modified border_4.34E Mint Farm Deferral" xfId="7829"/>
    <cellStyle name="modified border1" xfId="7830"/>
    <cellStyle name="modified border1 2" xfId="7831"/>
    <cellStyle name="modified border1 2 2" xfId="7832"/>
    <cellStyle name="modified border1 2 3" xfId="7833"/>
    <cellStyle name="modified border1 3" xfId="7834"/>
    <cellStyle name="modified border1 3 2" xfId="7835"/>
    <cellStyle name="modified border1 3 3" xfId="7836"/>
    <cellStyle name="modified border1 4" xfId="7837"/>
    <cellStyle name="modified border1 4 2" xfId="7838"/>
    <cellStyle name="modified border1 4 3" xfId="7839"/>
    <cellStyle name="modified border1 5" xfId="7840"/>
    <cellStyle name="modified border1 5 2" xfId="7841"/>
    <cellStyle name="modified border1 6" xfId="7842"/>
    <cellStyle name="modified border1 7" xfId="7843"/>
    <cellStyle name="modified border1 8" xfId="7844"/>
    <cellStyle name="modified border1_4.34E Mint Farm Deferral" xfId="7845"/>
    <cellStyle name="Moneda [0]_2AV_M_M " xfId="7846"/>
    <cellStyle name="Moneda_2AV_M_M " xfId="7847"/>
    <cellStyle name="Neutral 2" xfId="7848"/>
    <cellStyle name="Neutral 2 2" xfId="7849"/>
    <cellStyle name="Neutral 2 2 2" xfId="7850"/>
    <cellStyle name="Neutral 2 3" xfId="7851"/>
    <cellStyle name="Neutral 3" xfId="7852"/>
    <cellStyle name="Neutral 3 2" xfId="7853"/>
    <cellStyle name="Neutral 3 3" xfId="7854"/>
    <cellStyle name="Neutral 3 4" xfId="7855"/>
    <cellStyle name="Neutral 4" xfId="7856"/>
    <cellStyle name="Neutral 5" xfId="7857"/>
    <cellStyle name="Neutral 6" xfId="7858"/>
    <cellStyle name="no dec" xfId="7859"/>
    <cellStyle name="no dec 2" xfId="7860"/>
    <cellStyle name="no dec 2 2" xfId="7861"/>
    <cellStyle name="no dec 3" xfId="7862"/>
    <cellStyle name="no dec 4" xfId="7863"/>
    <cellStyle name="Normal" xfId="0" builtinId="0"/>
    <cellStyle name="Normal - Style1" xfId="7864"/>
    <cellStyle name="Normal - Style1 2" xfId="7865"/>
    <cellStyle name="Normal - Style1 2 2" xfId="7866"/>
    <cellStyle name="Normal - Style1 2 2 2" xfId="7867"/>
    <cellStyle name="Normal - Style1 2 3" xfId="7868"/>
    <cellStyle name="Normal - Style1 2 4" xfId="7869"/>
    <cellStyle name="Normal - Style1 3" xfId="7870"/>
    <cellStyle name="Normal - Style1 3 2" xfId="7871"/>
    <cellStyle name="Normal - Style1 3 2 2" xfId="7872"/>
    <cellStyle name="Normal - Style1 3 3" xfId="7873"/>
    <cellStyle name="Normal - Style1 3 4" xfId="7874"/>
    <cellStyle name="Normal - Style1 4" xfId="7875"/>
    <cellStyle name="Normal - Style1 4 2" xfId="7876"/>
    <cellStyle name="Normal - Style1 4 2 2" xfId="7877"/>
    <cellStyle name="Normal - Style1 4 3" xfId="7878"/>
    <cellStyle name="Normal - Style1 4 4" xfId="7879"/>
    <cellStyle name="Normal - Style1 5" xfId="7880"/>
    <cellStyle name="Normal - Style1 5 2" xfId="7881"/>
    <cellStyle name="Normal - Style1 5 3" xfId="7882"/>
    <cellStyle name="Normal - Style1 5 4" xfId="7883"/>
    <cellStyle name="Normal - Style1 6" xfId="7884"/>
    <cellStyle name="Normal - Style1 6 2" xfId="7885"/>
    <cellStyle name="Normal - Style1 6 2 2" xfId="7886"/>
    <cellStyle name="Normal - Style1 6 3" xfId="7887"/>
    <cellStyle name="Normal - Style1 6 4" xfId="7888"/>
    <cellStyle name="Normal - Style1 7" xfId="7889"/>
    <cellStyle name="Normal - Style1 8" xfId="7890"/>
    <cellStyle name="Normal - Style1_(C) WHE Proforma with ITC cash grant 10 Yr Amort_for deferral_102809" xfId="7891"/>
    <cellStyle name="Normal 1" xfId="7892"/>
    <cellStyle name="Normal 1 2" xfId="7893"/>
    <cellStyle name="Normal 10" xfId="7894"/>
    <cellStyle name="Normal 10 2" xfId="7895"/>
    <cellStyle name="Normal 10 2 2" xfId="7896"/>
    <cellStyle name="Normal 10 2 2 2" xfId="7897"/>
    <cellStyle name="Normal 10 2 2 3" xfId="7898"/>
    <cellStyle name="Normal 10 2 3" xfId="7899"/>
    <cellStyle name="Normal 10 2 4" xfId="7900"/>
    <cellStyle name="Normal 10 3" xfId="7901"/>
    <cellStyle name="Normal 10 3 2" xfId="7902"/>
    <cellStyle name="Normal 10 3 2 2" xfId="7903"/>
    <cellStyle name="Normal 10 3 3" xfId="7904"/>
    <cellStyle name="Normal 10 3 4" xfId="7905"/>
    <cellStyle name="Normal 10 4" xfId="7906"/>
    <cellStyle name="Normal 10 4 2" xfId="7907"/>
    <cellStyle name="Normal 10 4 2 2" xfId="7908"/>
    <cellStyle name="Normal 10 4 3" xfId="7909"/>
    <cellStyle name="Normal 10 5" xfId="7910"/>
    <cellStyle name="Normal 10 5 2" xfId="7911"/>
    <cellStyle name="Normal 10 5 3" xfId="7912"/>
    <cellStyle name="Normal 10 6" xfId="7913"/>
    <cellStyle name="Normal 10 6 2" xfId="7914"/>
    <cellStyle name="Normal 10 7" xfId="7915"/>
    <cellStyle name="Normal 10 8" xfId="7916"/>
    <cellStyle name="Normal 10 9" xfId="7917"/>
    <cellStyle name="Normal 10_ Price Inputs" xfId="7918"/>
    <cellStyle name="Normal 100" xfId="7919"/>
    <cellStyle name="Normal 101" xfId="7920"/>
    <cellStyle name="Normal 102" xfId="7921"/>
    <cellStyle name="Normal 103" xfId="7922"/>
    <cellStyle name="Normal 104" xfId="7923"/>
    <cellStyle name="Normal 105" xfId="7924"/>
    <cellStyle name="Normal 106" xfId="7925"/>
    <cellStyle name="Normal 107" xfId="7926"/>
    <cellStyle name="Normal 108" xfId="7927"/>
    <cellStyle name="Normal 109" xfId="7928"/>
    <cellStyle name="Normal 11" xfId="7929"/>
    <cellStyle name="Normal 11 2" xfId="7930"/>
    <cellStyle name="Normal 11 2 2" xfId="7931"/>
    <cellStyle name="Normal 11 2 2 2" xfId="7932"/>
    <cellStyle name="Normal 11 2 3" xfId="7933"/>
    <cellStyle name="Normal 11 3" xfId="7934"/>
    <cellStyle name="Normal 11 3 2" xfId="7935"/>
    <cellStyle name="Normal 11 3 3" xfId="7936"/>
    <cellStyle name="Normal 11 4" xfId="7937"/>
    <cellStyle name="Normal 11 4 2" xfId="7938"/>
    <cellStyle name="Normal 11 5" xfId="7939"/>
    <cellStyle name="Normal 11 6" xfId="7940"/>
    <cellStyle name="Normal 11 7" xfId="7941"/>
    <cellStyle name="Normal 11_16.37E Wild Horse Expansion DeferralRevwrkingfile SF" xfId="7942"/>
    <cellStyle name="Normal 110" xfId="7943"/>
    <cellStyle name="Normal 111" xfId="7944"/>
    <cellStyle name="Normal 112" xfId="7945"/>
    <cellStyle name="Normal 112 2" xfId="7946"/>
    <cellStyle name="Normal 113" xfId="7947"/>
    <cellStyle name="Normal 114" xfId="7948"/>
    <cellStyle name="Normal 115" xfId="7949"/>
    <cellStyle name="Normal 116" xfId="7950"/>
    <cellStyle name="Normal 116 2" xfId="7951"/>
    <cellStyle name="Normal 117" xfId="7952"/>
    <cellStyle name="Normal 118" xfId="7953"/>
    <cellStyle name="Normal 119" xfId="7954"/>
    <cellStyle name="Normal 12" xfId="7955"/>
    <cellStyle name="Normal 12 2" xfId="7956"/>
    <cellStyle name="Normal 12 2 2" xfId="7957"/>
    <cellStyle name="Normal 12 2 2 2" xfId="7958"/>
    <cellStyle name="Normal 12 2 3" xfId="7959"/>
    <cellStyle name="Normal 12 3" xfId="7960"/>
    <cellStyle name="Normal 12 3 2" xfId="7961"/>
    <cellStyle name="Normal 12 3 3" xfId="7962"/>
    <cellStyle name="Normal 12 4" xfId="7963"/>
    <cellStyle name="Normal 12 4 2" xfId="7964"/>
    <cellStyle name="Normal 12 5" xfId="7965"/>
    <cellStyle name="Normal 12 6" xfId="7966"/>
    <cellStyle name="Normal 12 7" xfId="7967"/>
    <cellStyle name="Normal 12_2011 CBR Rev Calc by schedule" xfId="7968"/>
    <cellStyle name="Normal 120" xfId="7969"/>
    <cellStyle name="Normal 121" xfId="7970"/>
    <cellStyle name="Normal 122" xfId="7971"/>
    <cellStyle name="Normal 123" xfId="7972"/>
    <cellStyle name="Normal 124" xfId="7973"/>
    <cellStyle name="Normal 125" xfId="7974"/>
    <cellStyle name="Normal 126" xfId="7975"/>
    <cellStyle name="Normal 127" xfId="7976"/>
    <cellStyle name="Normal 128" xfId="7977"/>
    <cellStyle name="Normal 129" xfId="7978"/>
    <cellStyle name="Normal 13" xfId="7979"/>
    <cellStyle name="Normal 13 2" xfId="7980"/>
    <cellStyle name="Normal 13 2 2" xfId="7981"/>
    <cellStyle name="Normal 13 2 2 2" xfId="7982"/>
    <cellStyle name="Normal 13 2 3" xfId="7983"/>
    <cellStyle name="Normal 13 3" xfId="7984"/>
    <cellStyle name="Normal 13 3 2" xfId="7985"/>
    <cellStyle name="Normal 13 3 3" xfId="7986"/>
    <cellStyle name="Normal 13 4" xfId="7987"/>
    <cellStyle name="Normal 13 4 2" xfId="7988"/>
    <cellStyle name="Normal 13 5" xfId="7989"/>
    <cellStyle name="Normal 13 6" xfId="7990"/>
    <cellStyle name="Normal 13 7" xfId="7991"/>
    <cellStyle name="Normal 13_2011 CBR Rev Calc by schedule" xfId="7992"/>
    <cellStyle name="Normal 130" xfId="7993"/>
    <cellStyle name="Normal 131" xfId="7994"/>
    <cellStyle name="Normal 132" xfId="7995"/>
    <cellStyle name="Normal 133" xfId="7996"/>
    <cellStyle name="Normal 134" xfId="7997"/>
    <cellStyle name="Normal 135" xfId="7998"/>
    <cellStyle name="Normal 136" xfId="7999"/>
    <cellStyle name="Normal 137" xfId="8000"/>
    <cellStyle name="Normal 138" xfId="8001"/>
    <cellStyle name="Normal 139" xfId="8002"/>
    <cellStyle name="Normal 14" xfId="8003"/>
    <cellStyle name="Normal 14 2" xfId="8004"/>
    <cellStyle name="Normal 14 2 2" xfId="8005"/>
    <cellStyle name="Normal 14 3" xfId="8006"/>
    <cellStyle name="Normal 14 4" xfId="8007"/>
    <cellStyle name="Normal 14_2011 CBR Rev Calc by schedule" xfId="8008"/>
    <cellStyle name="Normal 140" xfId="8009"/>
    <cellStyle name="Normal 141" xfId="8010"/>
    <cellStyle name="Normal 142" xfId="8011"/>
    <cellStyle name="Normal 143" xfId="8012"/>
    <cellStyle name="Normal 144" xfId="8013"/>
    <cellStyle name="Normal 145" xfId="8014"/>
    <cellStyle name="Normal 146" xfId="8015"/>
    <cellStyle name="Normal 147" xfId="8016"/>
    <cellStyle name="Normal 148" xfId="8017"/>
    <cellStyle name="Normal 149" xfId="8018"/>
    <cellStyle name="Normal 15" xfId="8019"/>
    <cellStyle name="Normal 15 2" xfId="8020"/>
    <cellStyle name="Normal 15 3" xfId="8021"/>
    <cellStyle name="Normal 15 3 2" xfId="8022"/>
    <cellStyle name="Normal 15 3 3" xfId="8023"/>
    <cellStyle name="Normal 15 4" xfId="8024"/>
    <cellStyle name="Normal 15 4 2" xfId="8025"/>
    <cellStyle name="Normal 15 5" xfId="8026"/>
    <cellStyle name="Normal 15 6" xfId="8027"/>
    <cellStyle name="Normal 15 7" xfId="8028"/>
    <cellStyle name="Normal 15_2011 CBR Rev Calc by schedule" xfId="8029"/>
    <cellStyle name="Normal 150" xfId="8030"/>
    <cellStyle name="Normal 151" xfId="8031"/>
    <cellStyle name="Normal 152" xfId="9513"/>
    <cellStyle name="Normal 153" xfId="9520"/>
    <cellStyle name="Normal 154" xfId="9512"/>
    <cellStyle name="Normal 155" xfId="9506"/>
    <cellStyle name="Normal 156" xfId="9536"/>
    <cellStyle name="Normal 16" xfId="8032"/>
    <cellStyle name="Normal 16 2" xfId="8033"/>
    <cellStyle name="Normal 16 3" xfId="8034"/>
    <cellStyle name="Normal 16 3 2" xfId="8035"/>
    <cellStyle name="Normal 16 3 3" xfId="8036"/>
    <cellStyle name="Normal 16 4" xfId="8037"/>
    <cellStyle name="Normal 16 4 2" xfId="8038"/>
    <cellStyle name="Normal 16 5" xfId="8039"/>
    <cellStyle name="Normal 16 6" xfId="8040"/>
    <cellStyle name="Normal 16 7" xfId="8041"/>
    <cellStyle name="Normal 16_2011 CBR Rev Calc by schedule" xfId="8042"/>
    <cellStyle name="Normal 17" xfId="8043"/>
    <cellStyle name="Normal 17 2" xfId="8044"/>
    <cellStyle name="Normal 17 3" xfId="8045"/>
    <cellStyle name="Normal 17 3 2" xfId="8046"/>
    <cellStyle name="Normal 17 4" xfId="8047"/>
    <cellStyle name="Normal 17 5" xfId="8048"/>
    <cellStyle name="Normal 18" xfId="8049"/>
    <cellStyle name="Normal 18 2" xfId="8050"/>
    <cellStyle name="Normal 18 3" xfId="8051"/>
    <cellStyle name="Normal 18 3 2" xfId="8052"/>
    <cellStyle name="Normal 18 4" xfId="8053"/>
    <cellStyle name="Normal 18 5" xfId="8054"/>
    <cellStyle name="Normal 19" xfId="8055"/>
    <cellStyle name="Normal 19 2" xfId="8056"/>
    <cellStyle name="Normal 19 3" xfId="8057"/>
    <cellStyle name="Normal 19 3 2" xfId="8058"/>
    <cellStyle name="Normal 19 4" xfId="8059"/>
    <cellStyle name="Normal 2" xfId="4"/>
    <cellStyle name="Normal 2 10" xfId="8060"/>
    <cellStyle name="Normal 2 10 2" xfId="8061"/>
    <cellStyle name="Normal 2 10 2 2" xfId="8062"/>
    <cellStyle name="Normal 2 10 3" xfId="8063"/>
    <cellStyle name="Normal 2 11" xfId="8064"/>
    <cellStyle name="Normal 2 11 2" xfId="8065"/>
    <cellStyle name="Normal 2 12" xfId="8066"/>
    <cellStyle name="Normal 2 13" xfId="9542"/>
    <cellStyle name="Normal 2 2" xfId="8067"/>
    <cellStyle name="Normal 2 2 10" xfId="8068"/>
    <cellStyle name="Normal 2 2 11" xfId="8069"/>
    <cellStyle name="Normal 2 2 2" xfId="8070"/>
    <cellStyle name="Normal 2 2 2 2" xfId="8071"/>
    <cellStyle name="Normal 2 2 2 2 2" xfId="8072"/>
    <cellStyle name="Normal 2 2 2 3" xfId="8073"/>
    <cellStyle name="Normal 2 2 2 3 2" xfId="8074"/>
    <cellStyle name="Normal 2 2 2 4" xfId="8075"/>
    <cellStyle name="Normal 2 2 2 5" xfId="8076"/>
    <cellStyle name="Normal 2 2 2 6" xfId="8077"/>
    <cellStyle name="Normal 2 2 2 7" xfId="8078"/>
    <cellStyle name="Normal 2 2 2_Chelan PUD Power Costs (8-10)" xfId="8079"/>
    <cellStyle name="Normal 2 2 3" xfId="8080"/>
    <cellStyle name="Normal 2 2 3 2" xfId="8081"/>
    <cellStyle name="Normal 2 2 3 3" xfId="8082"/>
    <cellStyle name="Normal 2 2 4" xfId="8083"/>
    <cellStyle name="Normal 2 2 4 2" xfId="8084"/>
    <cellStyle name="Normal 2 2 5" xfId="8085"/>
    <cellStyle name="Normal 2 2 6" xfId="8086"/>
    <cellStyle name="Normal 2 2 7" xfId="8087"/>
    <cellStyle name="Normal 2 2 8" xfId="8088"/>
    <cellStyle name="Normal 2 2 9" xfId="8089"/>
    <cellStyle name="Normal 2 2_ Price Inputs" xfId="8090"/>
    <cellStyle name="Normal 2 3" xfId="8091"/>
    <cellStyle name="Normal 2 3 2" xfId="8092"/>
    <cellStyle name="Normal 2 3 3" xfId="8093"/>
    <cellStyle name="Normal 2 3 4" xfId="8094"/>
    <cellStyle name="Normal 2 3 5" xfId="9540"/>
    <cellStyle name="Normal 2 4" xfId="8095"/>
    <cellStyle name="Normal 2 4 2" xfId="8096"/>
    <cellStyle name="Normal 2 4 3" xfId="8097"/>
    <cellStyle name="Normal 2 5" xfId="8098"/>
    <cellStyle name="Normal 2 5 2" xfId="8099"/>
    <cellStyle name="Normal 2 5 3" xfId="8100"/>
    <cellStyle name="Normal 2 6" xfId="8101"/>
    <cellStyle name="Normal 2 6 2" xfId="8102"/>
    <cellStyle name="Normal 2 6 2 2" xfId="8103"/>
    <cellStyle name="Normal 2 6 3" xfId="8104"/>
    <cellStyle name="Normal 2 6 4" xfId="8105"/>
    <cellStyle name="Normal 2 6 5" xfId="8106"/>
    <cellStyle name="Normal 2 6 6" xfId="8107"/>
    <cellStyle name="Normal 2 7" xfId="8108"/>
    <cellStyle name="Normal 2 7 2" xfId="8109"/>
    <cellStyle name="Normal 2 7 2 2" xfId="8110"/>
    <cellStyle name="Normal 2 7 3" xfId="8111"/>
    <cellStyle name="Normal 2 7 4" xfId="8112"/>
    <cellStyle name="Normal 2 8" xfId="8113"/>
    <cellStyle name="Normal 2 8 2" xfId="8114"/>
    <cellStyle name="Normal 2 8 2 2" xfId="8115"/>
    <cellStyle name="Normal 2 8 2 2 2" xfId="8116"/>
    <cellStyle name="Normal 2 8 2 3" xfId="8117"/>
    <cellStyle name="Normal 2 8 3" xfId="8118"/>
    <cellStyle name="Normal 2 8 3 2" xfId="8119"/>
    <cellStyle name="Normal 2 8 4" xfId="8120"/>
    <cellStyle name="Normal 2 8 5" xfId="8121"/>
    <cellStyle name="Normal 2 9" xfId="8122"/>
    <cellStyle name="Normal 2 9 2" xfId="8123"/>
    <cellStyle name="Normal 2 9 2 2" xfId="8124"/>
    <cellStyle name="Normal 2 9 3" xfId="8125"/>
    <cellStyle name="Normal 2 9 4" xfId="8126"/>
    <cellStyle name="Normal 2_16.37E Wild Horse Expansion DeferralRevwrkingfile SF" xfId="8127"/>
    <cellStyle name="Normal 20" xfId="8128"/>
    <cellStyle name="Normal 20 2" xfId="8129"/>
    <cellStyle name="Normal 20 2 2" xfId="8130"/>
    <cellStyle name="Normal 20 3" xfId="8131"/>
    <cellStyle name="Normal 20 3 2" xfId="8132"/>
    <cellStyle name="Normal 20 4" xfId="8133"/>
    <cellStyle name="Normal 20 4 2" xfId="8134"/>
    <cellStyle name="Normal 20 5" xfId="8135"/>
    <cellStyle name="Normal 20 6" xfId="8136"/>
    <cellStyle name="Normal 21" xfId="8137"/>
    <cellStyle name="Normal 21 2" xfId="8138"/>
    <cellStyle name="Normal 21 2 2" xfId="8139"/>
    <cellStyle name="Normal 21 2 3" xfId="8140"/>
    <cellStyle name="Normal 21 3" xfId="8141"/>
    <cellStyle name="Normal 21 3 2" xfId="8142"/>
    <cellStyle name="Normal 21 4" xfId="8143"/>
    <cellStyle name="Normal 21 5" xfId="8144"/>
    <cellStyle name="Normal 21 6" xfId="8145"/>
    <cellStyle name="Normal 22" xfId="8146"/>
    <cellStyle name="Normal 22 2" xfId="8147"/>
    <cellStyle name="Normal 22 2 2" xfId="8148"/>
    <cellStyle name="Normal 22 2 3" xfId="8149"/>
    <cellStyle name="Normal 22 3" xfId="8150"/>
    <cellStyle name="Normal 22 3 2" xfId="8151"/>
    <cellStyle name="Normal 22 4" xfId="8152"/>
    <cellStyle name="Normal 22 5" xfId="8153"/>
    <cellStyle name="Normal 22 6" xfId="8154"/>
    <cellStyle name="Normal 23" xfId="8155"/>
    <cellStyle name="Normal 23 2" xfId="8156"/>
    <cellStyle name="Normal 23 2 2" xfId="8157"/>
    <cellStyle name="Normal 23 2 3" xfId="8158"/>
    <cellStyle name="Normal 23 3" xfId="8159"/>
    <cellStyle name="Normal 23 3 2" xfId="8160"/>
    <cellStyle name="Normal 23 4" xfId="8161"/>
    <cellStyle name="Normal 23 5" xfId="8162"/>
    <cellStyle name="Normal 23 6" xfId="8163"/>
    <cellStyle name="Normal 24" xfId="8164"/>
    <cellStyle name="Normal 24 2" xfId="8165"/>
    <cellStyle name="Normal 24 2 2" xfId="8166"/>
    <cellStyle name="Normal 24 2 3" xfId="8167"/>
    <cellStyle name="Normal 24 3" xfId="8168"/>
    <cellStyle name="Normal 24 3 2" xfId="8169"/>
    <cellStyle name="Normal 24 4" xfId="8170"/>
    <cellStyle name="Normal 24 5" xfId="8171"/>
    <cellStyle name="Normal 25" xfId="8172"/>
    <cellStyle name="Normal 25 2" xfId="8173"/>
    <cellStyle name="Normal 25 2 2" xfId="8174"/>
    <cellStyle name="Normal 25 2 3" xfId="8175"/>
    <cellStyle name="Normal 25 3" xfId="8176"/>
    <cellStyle name="Normal 25 3 2" xfId="8177"/>
    <cellStyle name="Normal 25 4" xfId="8178"/>
    <cellStyle name="Normal 25 5" xfId="8179"/>
    <cellStyle name="Normal 26" xfId="8180"/>
    <cellStyle name="Normal 26 2" xfId="8181"/>
    <cellStyle name="Normal 26 2 2" xfId="8182"/>
    <cellStyle name="Normal 26 2 3" xfId="8183"/>
    <cellStyle name="Normal 26 3" xfId="8184"/>
    <cellStyle name="Normal 26 3 2" xfId="8185"/>
    <cellStyle name="Normal 26 4" xfId="8186"/>
    <cellStyle name="Normal 26 5" xfId="8187"/>
    <cellStyle name="Normal 27" xfId="8188"/>
    <cellStyle name="Normal 27 2" xfId="8189"/>
    <cellStyle name="Normal 27 2 2" xfId="8190"/>
    <cellStyle name="Normal 27 2 3" xfId="8191"/>
    <cellStyle name="Normal 27 3" xfId="8192"/>
    <cellStyle name="Normal 27 3 2" xfId="8193"/>
    <cellStyle name="Normal 27 4" xfId="8194"/>
    <cellStyle name="Normal 27 5" xfId="8195"/>
    <cellStyle name="Normal 28" xfId="8196"/>
    <cellStyle name="Normal 28 2" xfId="8197"/>
    <cellStyle name="Normal 28 2 2" xfId="8198"/>
    <cellStyle name="Normal 28 2 3" xfId="8199"/>
    <cellStyle name="Normal 28 3" xfId="8200"/>
    <cellStyle name="Normal 28 3 2" xfId="8201"/>
    <cellStyle name="Normal 28 4" xfId="8202"/>
    <cellStyle name="Normal 28 5" xfId="8203"/>
    <cellStyle name="Normal 29" xfId="8204"/>
    <cellStyle name="Normal 29 2" xfId="8205"/>
    <cellStyle name="Normal 29 2 2" xfId="8206"/>
    <cellStyle name="Normal 29 2 3" xfId="8207"/>
    <cellStyle name="Normal 29 3" xfId="8208"/>
    <cellStyle name="Normal 29 3 2" xfId="8209"/>
    <cellStyle name="Normal 29 4" xfId="8210"/>
    <cellStyle name="Normal 29 5" xfId="8211"/>
    <cellStyle name="Normal 3" xfId="8212"/>
    <cellStyle name="Normal 3 10" xfId="8213"/>
    <cellStyle name="Normal 3 11" xfId="9515"/>
    <cellStyle name="Normal 3 2" xfId="8214"/>
    <cellStyle name="Normal 3 2 2" xfId="8215"/>
    <cellStyle name="Normal 3 2 2 2" xfId="8216"/>
    <cellStyle name="Normal 3 2 3" xfId="8217"/>
    <cellStyle name="Normal 3 2 4" xfId="8218"/>
    <cellStyle name="Normal 3 2 5" xfId="8219"/>
    <cellStyle name="Normal 3 2 6" xfId="8220"/>
    <cellStyle name="Normal 3 2 7" xfId="9529"/>
    <cellStyle name="Normal 3 2_Chelan PUD Power Costs (8-10)" xfId="8221"/>
    <cellStyle name="Normal 3 3" xfId="8222"/>
    <cellStyle name="Normal 3 3 2" xfId="8223"/>
    <cellStyle name="Normal 3 3 2 2" xfId="8224"/>
    <cellStyle name="Normal 3 3 2 3" xfId="8225"/>
    <cellStyle name="Normal 3 3 3" xfId="8226"/>
    <cellStyle name="Normal 3 3 4" xfId="8227"/>
    <cellStyle name="Normal 3 3 5" xfId="8228"/>
    <cellStyle name="Normal 3 3 6" xfId="8229"/>
    <cellStyle name="Normal 3 4" xfId="8230"/>
    <cellStyle name="Normal 3 4 2" xfId="8231"/>
    <cellStyle name="Normal 3 4 2 2" xfId="8232"/>
    <cellStyle name="Normal 3 4 3" xfId="8233"/>
    <cellStyle name="Normal 3 4 3 2" xfId="8234"/>
    <cellStyle name="Normal 3 4 4" xfId="8235"/>
    <cellStyle name="Normal 3 4 4 2" xfId="8236"/>
    <cellStyle name="Normal 3 4 5" xfId="8237"/>
    <cellStyle name="Normal 3 5" xfId="8238"/>
    <cellStyle name="Normal 3 5 2" xfId="8239"/>
    <cellStyle name="Normal 3 6" xfId="8240"/>
    <cellStyle name="Normal 3 6 2" xfId="8241"/>
    <cellStyle name="Normal 3 7" xfId="8242"/>
    <cellStyle name="Normal 3 8" xfId="8243"/>
    <cellStyle name="Normal 3 9" xfId="8244"/>
    <cellStyle name="Normal 3_ Price Inputs" xfId="8245"/>
    <cellStyle name="Normal 30" xfId="8246"/>
    <cellStyle name="Normal 30 2" xfId="8247"/>
    <cellStyle name="Normal 30 2 2" xfId="8248"/>
    <cellStyle name="Normal 30 2 3" xfId="8249"/>
    <cellStyle name="Normal 30 3" xfId="8250"/>
    <cellStyle name="Normal 30 3 2" xfId="8251"/>
    <cellStyle name="Normal 30 4" xfId="8252"/>
    <cellStyle name="Normal 30 5" xfId="8253"/>
    <cellStyle name="Normal 31" xfId="8254"/>
    <cellStyle name="Normal 31 2" xfId="8255"/>
    <cellStyle name="Normal 31 2 2" xfId="8256"/>
    <cellStyle name="Normal 31 2 3" xfId="8257"/>
    <cellStyle name="Normal 31 3" xfId="8258"/>
    <cellStyle name="Normal 31 3 2" xfId="8259"/>
    <cellStyle name="Normal 31 4" xfId="8260"/>
    <cellStyle name="Normal 31 5" xfId="8261"/>
    <cellStyle name="Normal 32" xfId="8262"/>
    <cellStyle name="Normal 32 2" xfId="8263"/>
    <cellStyle name="Normal 32 2 2" xfId="8264"/>
    <cellStyle name="Normal 32 2 3" xfId="8265"/>
    <cellStyle name="Normal 32 3" xfId="8266"/>
    <cellStyle name="Normal 32 3 2" xfId="8267"/>
    <cellStyle name="Normal 32 4" xfId="8268"/>
    <cellStyle name="Normal 32 5" xfId="8269"/>
    <cellStyle name="Normal 33" xfId="8270"/>
    <cellStyle name="Normal 33 2" xfId="8271"/>
    <cellStyle name="Normal 33 2 2" xfId="8272"/>
    <cellStyle name="Normal 33 2 3" xfId="8273"/>
    <cellStyle name="Normal 33 3" xfId="8274"/>
    <cellStyle name="Normal 33 3 2" xfId="8275"/>
    <cellStyle name="Normal 33 4" xfId="8276"/>
    <cellStyle name="Normal 33 5" xfId="8277"/>
    <cellStyle name="Normal 34" xfId="8278"/>
    <cellStyle name="Normal 34 2" xfId="8279"/>
    <cellStyle name="Normal 34 2 2" xfId="8280"/>
    <cellStyle name="Normal 34 2 3" xfId="8281"/>
    <cellStyle name="Normal 34 3" xfId="8282"/>
    <cellStyle name="Normal 34 3 2" xfId="8283"/>
    <cellStyle name="Normal 34 4" xfId="8284"/>
    <cellStyle name="Normal 34 5" xfId="8285"/>
    <cellStyle name="Normal 35" xfId="8286"/>
    <cellStyle name="Normal 35 2" xfId="8287"/>
    <cellStyle name="Normal 35 2 2" xfId="8288"/>
    <cellStyle name="Normal 35 2 3" xfId="8289"/>
    <cellStyle name="Normal 35 3" xfId="8290"/>
    <cellStyle name="Normal 35 3 2" xfId="8291"/>
    <cellStyle name="Normal 35 4" xfId="8292"/>
    <cellStyle name="Normal 35 5" xfId="8293"/>
    <cellStyle name="Normal 36" xfId="8294"/>
    <cellStyle name="Normal 36 2" xfId="8295"/>
    <cellStyle name="Normal 36 2 2" xfId="8296"/>
    <cellStyle name="Normal 36 2 3" xfId="8297"/>
    <cellStyle name="Normal 36 3" xfId="8298"/>
    <cellStyle name="Normal 36 3 2" xfId="8299"/>
    <cellStyle name="Normal 36 4" xfId="8300"/>
    <cellStyle name="Normal 36 5" xfId="8301"/>
    <cellStyle name="Normal 37" xfId="8302"/>
    <cellStyle name="Normal 37 2" xfId="8303"/>
    <cellStyle name="Normal 37 2 2" xfId="8304"/>
    <cellStyle name="Normal 37 2 3" xfId="8305"/>
    <cellStyle name="Normal 37 3" xfId="8306"/>
    <cellStyle name="Normal 37 3 2" xfId="8307"/>
    <cellStyle name="Normal 37 4" xfId="8308"/>
    <cellStyle name="Normal 37 5" xfId="8309"/>
    <cellStyle name="Normal 38" xfId="8310"/>
    <cellStyle name="Normal 38 2" xfId="8311"/>
    <cellStyle name="Normal 38 2 2" xfId="8312"/>
    <cellStyle name="Normal 38 2 3" xfId="8313"/>
    <cellStyle name="Normal 38 3" xfId="8314"/>
    <cellStyle name="Normal 38 3 2" xfId="8315"/>
    <cellStyle name="Normal 38 4" xfId="8316"/>
    <cellStyle name="Normal 38 5" xfId="8317"/>
    <cellStyle name="Normal 39" xfId="8318"/>
    <cellStyle name="Normal 39 2" xfId="8319"/>
    <cellStyle name="Normal 39 2 2" xfId="8320"/>
    <cellStyle name="Normal 39 2 3" xfId="8321"/>
    <cellStyle name="Normal 39 3" xfId="8322"/>
    <cellStyle name="Normal 39 3 2" xfId="8323"/>
    <cellStyle name="Normal 39 4" xfId="8324"/>
    <cellStyle name="Normal 39 5" xfId="8325"/>
    <cellStyle name="Normal 4" xfId="8326"/>
    <cellStyle name="Normal 4 2" xfId="8327"/>
    <cellStyle name="Normal 4 2 2" xfId="8328"/>
    <cellStyle name="Normal 4 2 2 2" xfId="8329"/>
    <cellStyle name="Normal 4 2 2 3" xfId="8330"/>
    <cellStyle name="Normal 4 2 3" xfId="8331"/>
    <cellStyle name="Normal 4 2 3 2" xfId="8332"/>
    <cellStyle name="Normal 4 2 4" xfId="8333"/>
    <cellStyle name="Normal 4 2 5" xfId="8334"/>
    <cellStyle name="Normal 4 2 6" xfId="8335"/>
    <cellStyle name="Normal 4 3" xfId="8336"/>
    <cellStyle name="Normal 4 3 2" xfId="8337"/>
    <cellStyle name="Normal 4 4" xfId="8338"/>
    <cellStyle name="Normal 4 4 2" xfId="8339"/>
    <cellStyle name="Normal 4 5" xfId="8340"/>
    <cellStyle name="Normal 4 5 2" xfId="8341"/>
    <cellStyle name="Normal 4 6" xfId="8342"/>
    <cellStyle name="Normal 4 7" xfId="8343"/>
    <cellStyle name="Normal 4 8" xfId="9534"/>
    <cellStyle name="Normal 4_ Price Inputs" xfId="8344"/>
    <cellStyle name="Normal 40" xfId="8345"/>
    <cellStyle name="Normal 40 2" xfId="8346"/>
    <cellStyle name="Normal 41" xfId="8347"/>
    <cellStyle name="Normal 41 2" xfId="8348"/>
    <cellStyle name="Normal 41 2 2" xfId="8349"/>
    <cellStyle name="Normal 41 3" xfId="8350"/>
    <cellStyle name="Normal 41 3 2" xfId="8351"/>
    <cellStyle name="Normal 41 4" xfId="8352"/>
    <cellStyle name="Normal 41 4 2" xfId="8353"/>
    <cellStyle name="Normal 42" xfId="8354"/>
    <cellStyle name="Normal 42 2" xfId="8355"/>
    <cellStyle name="Normal 42 2 2" xfId="8356"/>
    <cellStyle name="Normal 42 2 2 2" xfId="8357"/>
    <cellStyle name="Normal 42 2 3" xfId="8358"/>
    <cellStyle name="Normal 42 3" xfId="8359"/>
    <cellStyle name="Normal 42 3 2" xfId="8360"/>
    <cellStyle name="Normal 42 4" xfId="8361"/>
    <cellStyle name="Normal 42 4 2" xfId="8362"/>
    <cellStyle name="Normal 42 5" xfId="8363"/>
    <cellStyle name="Normal 42 5 2" xfId="8364"/>
    <cellStyle name="Normal 43" xfId="8365"/>
    <cellStyle name="Normal 43 2" xfId="8366"/>
    <cellStyle name="Normal 43 3" xfId="8367"/>
    <cellStyle name="Normal 43 3 2" xfId="8368"/>
    <cellStyle name="Normal 44" xfId="8369"/>
    <cellStyle name="Normal 44 2" xfId="8370"/>
    <cellStyle name="Normal 44 2 2" xfId="8371"/>
    <cellStyle name="Normal 44 2 2 2" xfId="8372"/>
    <cellStyle name="Normal 44 2 3" xfId="8373"/>
    <cellStyle name="Normal 44 2 4" xfId="8374"/>
    <cellStyle name="Normal 44 3" xfId="8375"/>
    <cellStyle name="Normal 44 3 2" xfId="8376"/>
    <cellStyle name="Normal 44 3 3" xfId="8377"/>
    <cellStyle name="Normal 44 4" xfId="8378"/>
    <cellStyle name="Normal 44 4 2" xfId="8379"/>
    <cellStyle name="Normal 44 5" xfId="8380"/>
    <cellStyle name="Normal 44 5 2" xfId="8381"/>
    <cellStyle name="Normal 44 6" xfId="8382"/>
    <cellStyle name="Normal 44 7" xfId="8383"/>
    <cellStyle name="Normal 45" xfId="8384"/>
    <cellStyle name="Normal 45 2" xfId="8385"/>
    <cellStyle name="Normal 45 2 2" xfId="8386"/>
    <cellStyle name="Normal 45 3" xfId="8387"/>
    <cellStyle name="Normal 45 4" xfId="8388"/>
    <cellStyle name="Normal 45 5" xfId="8389"/>
    <cellStyle name="Normal 45 6" xfId="8390"/>
    <cellStyle name="Normal 46" xfId="8391"/>
    <cellStyle name="Normal 46 2" xfId="8392"/>
    <cellStyle name="Normal 46 2 2" xfId="8393"/>
    <cellStyle name="Normal 46 2 3" xfId="8394"/>
    <cellStyle name="Normal 46 3" xfId="8395"/>
    <cellStyle name="Normal 46 4" xfId="8396"/>
    <cellStyle name="Normal 46 5" xfId="8397"/>
    <cellStyle name="Normal 46 6" xfId="8398"/>
    <cellStyle name="Normal 47" xfId="8399"/>
    <cellStyle name="Normal 47 2" xfId="8400"/>
    <cellStyle name="Normal 47 2 2" xfId="8401"/>
    <cellStyle name="Normal 47 3" xfId="8402"/>
    <cellStyle name="Normal 47 3 2" xfId="8403"/>
    <cellStyle name="Normal 47 4" xfId="8404"/>
    <cellStyle name="Normal 47 4 2" xfId="8405"/>
    <cellStyle name="Normal 47 5" xfId="8406"/>
    <cellStyle name="Normal 48" xfId="8407"/>
    <cellStyle name="Normal 48 2" xfId="8408"/>
    <cellStyle name="Normal 48 2 2" xfId="8409"/>
    <cellStyle name="Normal 48 3" xfId="8410"/>
    <cellStyle name="Normal 48 3 2" xfId="8411"/>
    <cellStyle name="Normal 48 4" xfId="8412"/>
    <cellStyle name="Normal 48 4 2" xfId="8413"/>
    <cellStyle name="Normal 49" xfId="8414"/>
    <cellStyle name="Normal 49 2" xfId="8415"/>
    <cellStyle name="Normal 49 2 2" xfId="8416"/>
    <cellStyle name="Normal 49 3" xfId="8417"/>
    <cellStyle name="Normal 49 3 2" xfId="8418"/>
    <cellStyle name="Normal 49 4" xfId="8419"/>
    <cellStyle name="Normal 49 4 2" xfId="8420"/>
    <cellStyle name="Normal 5" xfId="8421"/>
    <cellStyle name="Normal 5 2" xfId="8422"/>
    <cellStyle name="Normal 5 2 2" xfId="8423"/>
    <cellStyle name="Normal 5 2 3" xfId="8424"/>
    <cellStyle name="Normal 5 2 4" xfId="9527"/>
    <cellStyle name="Normal 5 3" xfId="8425"/>
    <cellStyle name="Normal 5 3 2" xfId="8426"/>
    <cellStyle name="Normal 5 4" xfId="8427"/>
    <cellStyle name="Normal 5 4 2" xfId="8428"/>
    <cellStyle name="Normal 5 5" xfId="8429"/>
    <cellStyle name="Normal 5 5 2" xfId="8430"/>
    <cellStyle name="Normal 5 6" xfId="8431"/>
    <cellStyle name="Normal 5 7" xfId="9528"/>
    <cellStyle name="Normal 5_2011 CBR Rev Calc by schedule" xfId="8432"/>
    <cellStyle name="Normal 50" xfId="8433"/>
    <cellStyle name="Normal 50 2" xfId="8434"/>
    <cellStyle name="Normal 50 2 2" xfId="8435"/>
    <cellStyle name="Normal 50 3" xfId="8436"/>
    <cellStyle name="Normal 50 3 2" xfId="8437"/>
    <cellStyle name="Normal 50 4" xfId="8438"/>
    <cellStyle name="Normal 50 4 2" xfId="8439"/>
    <cellStyle name="Normal 51" xfId="8440"/>
    <cellStyle name="Normal 51 2" xfId="8441"/>
    <cellStyle name="Normal 51 2 2" xfId="8442"/>
    <cellStyle name="Normal 51 2 3" xfId="8443"/>
    <cellStyle name="Normal 51 3" xfId="8444"/>
    <cellStyle name="Normal 51 4" xfId="8445"/>
    <cellStyle name="Normal 51 5" xfId="8446"/>
    <cellStyle name="Normal 51 6" xfId="8447"/>
    <cellStyle name="Normal 52" xfId="8448"/>
    <cellStyle name="Normal 53" xfId="8449"/>
    <cellStyle name="Normal 53 2" xfId="8450"/>
    <cellStyle name="Normal 53 3" xfId="8451"/>
    <cellStyle name="Normal 53 3 2" xfId="8452"/>
    <cellStyle name="Normal 53 4" xfId="8453"/>
    <cellStyle name="Normal 54" xfId="8454"/>
    <cellStyle name="Normal 54 2" xfId="8455"/>
    <cellStyle name="Normal 54 3" xfId="8456"/>
    <cellStyle name="Normal 54 3 2" xfId="8457"/>
    <cellStyle name="Normal 54 4" xfId="8458"/>
    <cellStyle name="Normal 55" xfId="8459"/>
    <cellStyle name="Normal 55 2" xfId="8460"/>
    <cellStyle name="Normal 55 2 2" xfId="8461"/>
    <cellStyle name="Normal 55 3" xfId="8462"/>
    <cellStyle name="Normal 56" xfId="8463"/>
    <cellStyle name="Normal 56 2" xfId="8464"/>
    <cellStyle name="Normal 56 2 2" xfId="8465"/>
    <cellStyle name="Normal 56 3" xfId="8466"/>
    <cellStyle name="Normal 57" xfId="8467"/>
    <cellStyle name="Normal 57 2" xfId="8468"/>
    <cellStyle name="Normal 58" xfId="8469"/>
    <cellStyle name="Normal 58 2" xfId="8470"/>
    <cellStyle name="Normal 59" xfId="8471"/>
    <cellStyle name="Normal 59 2" xfId="8472"/>
    <cellStyle name="Normal 6" xfId="8473"/>
    <cellStyle name="Normal 6 2" xfId="8474"/>
    <cellStyle name="Normal 6 2 2" xfId="8475"/>
    <cellStyle name="Normal 6 2 2 2" xfId="8476"/>
    <cellStyle name="Normal 6 2 3" xfId="8477"/>
    <cellStyle name="Normal 6 2 4" xfId="8478"/>
    <cellStyle name="Normal 6 3" xfId="8479"/>
    <cellStyle name="Normal 6 3 2" xfId="8480"/>
    <cellStyle name="Normal 6 4" xfId="8481"/>
    <cellStyle name="Normal 6 5" xfId="8482"/>
    <cellStyle name="Normal 6 5 2" xfId="8483"/>
    <cellStyle name="Normal 6 6" xfId="8484"/>
    <cellStyle name="Normal 6 7" xfId="9519"/>
    <cellStyle name="Normal 6_Scenario 1 REC vs PTC Offset" xfId="8485"/>
    <cellStyle name="Normal 60" xfId="8486"/>
    <cellStyle name="Normal 60 2" xfId="8487"/>
    <cellStyle name="Normal 61" xfId="8488"/>
    <cellStyle name="Normal 61 2" xfId="8489"/>
    <cellStyle name="Normal 62" xfId="8490"/>
    <cellStyle name="Normal 62 2" xfId="8491"/>
    <cellStyle name="Normal 63" xfId="8492"/>
    <cellStyle name="Normal 63 2" xfId="8493"/>
    <cellStyle name="Normal 64" xfId="8494"/>
    <cellStyle name="Normal 64 2" xfId="8495"/>
    <cellStyle name="Normal 65" xfId="8496"/>
    <cellStyle name="Normal 65 2" xfId="8497"/>
    <cellStyle name="Normal 66" xfId="8498"/>
    <cellStyle name="Normal 66 2" xfId="8499"/>
    <cellStyle name="Normal 67" xfId="8500"/>
    <cellStyle name="Normal 67 2" xfId="8501"/>
    <cellStyle name="Normal 68" xfId="8502"/>
    <cellStyle name="Normal 68 2" xfId="8503"/>
    <cellStyle name="Normal 69" xfId="8504"/>
    <cellStyle name="Normal 69 2" xfId="8505"/>
    <cellStyle name="Normal 7" xfId="8506"/>
    <cellStyle name="Normal 7 2" xfId="8507"/>
    <cellStyle name="Normal 7 2 2" xfId="8508"/>
    <cellStyle name="Normal 7 2 2 2" xfId="8509"/>
    <cellStyle name="Normal 7 2 3" xfId="8510"/>
    <cellStyle name="Normal 7 3" xfId="8511"/>
    <cellStyle name="Normal 7 4" xfId="8512"/>
    <cellStyle name="Normal 7 4 2" xfId="8513"/>
    <cellStyle name="Normal 7 5" xfId="8514"/>
    <cellStyle name="Normal 70" xfId="8515"/>
    <cellStyle name="Normal 70 2" xfId="8516"/>
    <cellStyle name="Normal 71" xfId="8517"/>
    <cellStyle name="Normal 71 2" xfId="8518"/>
    <cellStyle name="Normal 72" xfId="8519"/>
    <cellStyle name="Normal 72 2" xfId="8520"/>
    <cellStyle name="Normal 73" xfId="8521"/>
    <cellStyle name="Normal 73 2" xfId="8522"/>
    <cellStyle name="Normal 74" xfId="8523"/>
    <cellStyle name="Normal 75" xfId="8524"/>
    <cellStyle name="Normal 76" xfId="8525"/>
    <cellStyle name="Normal 77" xfId="8526"/>
    <cellStyle name="Normal 78" xfId="8527"/>
    <cellStyle name="Normal 79" xfId="8528"/>
    <cellStyle name="Normal 8" xfId="8529"/>
    <cellStyle name="Normal 8 2" xfId="8530"/>
    <cellStyle name="Normal 8 2 2" xfId="8531"/>
    <cellStyle name="Normal 8 2 2 2" xfId="8532"/>
    <cellStyle name="Normal 8 2 3" xfId="8533"/>
    <cellStyle name="Normal 8 2 4" xfId="8534"/>
    <cellStyle name="Normal 8 3" xfId="8535"/>
    <cellStyle name="Normal 8 4" xfId="8536"/>
    <cellStyle name="Normal 8 4 2" xfId="8537"/>
    <cellStyle name="Normal 8 5" xfId="8538"/>
    <cellStyle name="Normal 8 6" xfId="8539"/>
    <cellStyle name="Normal 8 7" xfId="9526"/>
    <cellStyle name="Normal 80" xfId="8540"/>
    <cellStyle name="Normal 81" xfId="8541"/>
    <cellStyle name="Normal 82" xfId="8542"/>
    <cellStyle name="Normal 83" xfId="8543"/>
    <cellStyle name="Normal 84" xfId="8544"/>
    <cellStyle name="Normal 85" xfId="8545"/>
    <cellStyle name="Normal 86" xfId="8546"/>
    <cellStyle name="Normal 87" xfId="8547"/>
    <cellStyle name="Normal 88" xfId="8548"/>
    <cellStyle name="Normal 89" xfId="8549"/>
    <cellStyle name="Normal 9" xfId="8550"/>
    <cellStyle name="Normal 9 2" xfId="8551"/>
    <cellStyle name="Normal 9 2 2" xfId="8552"/>
    <cellStyle name="Normal 9 2 2 2" xfId="8553"/>
    <cellStyle name="Normal 9 2 3" xfId="8554"/>
    <cellStyle name="Normal 9 3" xfId="8555"/>
    <cellStyle name="Normal 9 3 2" xfId="8556"/>
    <cellStyle name="Normal 9 4" xfId="8557"/>
    <cellStyle name="Normal 90" xfId="8558"/>
    <cellStyle name="Normal 91" xfId="8559"/>
    <cellStyle name="Normal 92" xfId="8560"/>
    <cellStyle name="Normal 93" xfId="8561"/>
    <cellStyle name="Normal 94" xfId="8562"/>
    <cellStyle name="Normal 95" xfId="8563"/>
    <cellStyle name="Normal 96" xfId="8564"/>
    <cellStyle name="Normal 96 2" xfId="8565"/>
    <cellStyle name="Normal 97" xfId="8566"/>
    <cellStyle name="Normal 98" xfId="8567"/>
    <cellStyle name="Normal 99" xfId="8568"/>
    <cellStyle name="Note 10" xfId="8569"/>
    <cellStyle name="Note 10 2" xfId="8570"/>
    <cellStyle name="Note 10 2 2" xfId="8571"/>
    <cellStyle name="Note 10 3" xfId="8572"/>
    <cellStyle name="Note 11" xfId="8573"/>
    <cellStyle name="Note 11 2" xfId="8574"/>
    <cellStyle name="Note 11 2 2" xfId="8575"/>
    <cellStyle name="Note 11 3" xfId="8576"/>
    <cellStyle name="Note 12" xfId="8577"/>
    <cellStyle name="Note 12 2" xfId="8578"/>
    <cellStyle name="Note 12 2 2" xfId="8579"/>
    <cellStyle name="Note 12 3" xfId="8580"/>
    <cellStyle name="Note 12 3 2" xfId="8581"/>
    <cellStyle name="Note 12 4" xfId="8582"/>
    <cellStyle name="Note 13" xfId="8583"/>
    <cellStyle name="Note 13 2" xfId="8584"/>
    <cellStyle name="Note 14" xfId="8585"/>
    <cellStyle name="Note 2" xfId="8586"/>
    <cellStyle name="Note 2 2" xfId="8587"/>
    <cellStyle name="Note 2 2 2" xfId="8588"/>
    <cellStyle name="Note 2 2 3" xfId="8589"/>
    <cellStyle name="Note 2 2 4" xfId="8590"/>
    <cellStyle name="Note 2 3" xfId="8591"/>
    <cellStyle name="Note 2 3 2" xfId="8592"/>
    <cellStyle name="Note 2 4" xfId="8593"/>
    <cellStyle name="Note 2 4 2" xfId="8594"/>
    <cellStyle name="Note 2 5" xfId="8595"/>
    <cellStyle name="Note 2_AURORA Total New" xfId="8596"/>
    <cellStyle name="Note 3" xfId="8597"/>
    <cellStyle name="Note 3 2" xfId="8598"/>
    <cellStyle name="Note 3 2 2" xfId="8599"/>
    <cellStyle name="Note 3 3" xfId="8600"/>
    <cellStyle name="Note 3 4" xfId="8601"/>
    <cellStyle name="Note 4" xfId="8602"/>
    <cellStyle name="Note 4 2" xfId="8603"/>
    <cellStyle name="Note 4 2 2" xfId="8604"/>
    <cellStyle name="Note 4 3" xfId="8605"/>
    <cellStyle name="Note 4 4" xfId="8606"/>
    <cellStyle name="Note 5" xfId="8607"/>
    <cellStyle name="Note 5 2" xfId="8608"/>
    <cellStyle name="Note 5 2 2" xfId="8609"/>
    <cellStyle name="Note 5 3" xfId="8610"/>
    <cellStyle name="Note 5 4" xfId="8611"/>
    <cellStyle name="Note 6" xfId="8612"/>
    <cellStyle name="Note 6 2" xfId="8613"/>
    <cellStyle name="Note 6 2 2" xfId="8614"/>
    <cellStyle name="Note 6 3" xfId="8615"/>
    <cellStyle name="Note 6 4" xfId="8616"/>
    <cellStyle name="Note 7" xfId="8617"/>
    <cellStyle name="Note 7 2" xfId="8618"/>
    <cellStyle name="Note 7 2 2" xfId="8619"/>
    <cellStyle name="Note 7 3" xfId="8620"/>
    <cellStyle name="Note 7 4" xfId="8621"/>
    <cellStyle name="Note 8" xfId="8622"/>
    <cellStyle name="Note 8 2" xfId="8623"/>
    <cellStyle name="Note 8 2 2" xfId="8624"/>
    <cellStyle name="Note 8 3" xfId="8625"/>
    <cellStyle name="Note 8 4" xfId="8626"/>
    <cellStyle name="Note 9" xfId="8627"/>
    <cellStyle name="Note 9 2" xfId="8628"/>
    <cellStyle name="Note 9 2 2" xfId="8629"/>
    <cellStyle name="Note 9 3" xfId="8630"/>
    <cellStyle name="Note 9 4" xfId="8631"/>
    <cellStyle name="Output 2" xfId="8632"/>
    <cellStyle name="Output 2 2" xfId="8633"/>
    <cellStyle name="Output 2 2 2" xfId="8634"/>
    <cellStyle name="Output 2 2 3" xfId="8635"/>
    <cellStyle name="Output 2 3" xfId="8636"/>
    <cellStyle name="Output 2 4" xfId="8637"/>
    <cellStyle name="Output 3" xfId="8638"/>
    <cellStyle name="Output 3 2" xfId="8639"/>
    <cellStyle name="Output 3 3" xfId="8640"/>
    <cellStyle name="Output 3 4" xfId="8641"/>
    <cellStyle name="Output 4" xfId="8642"/>
    <cellStyle name="Output 5" xfId="8643"/>
    <cellStyle name="Output 6" xfId="8644"/>
    <cellStyle name="Percen - Style1" xfId="8645"/>
    <cellStyle name="Percen - Style1 2" xfId="8646"/>
    <cellStyle name="Percen - Style2" xfId="8647"/>
    <cellStyle name="Percen - Style2 2" xfId="8648"/>
    <cellStyle name="Percen - Style2 3" xfId="8649"/>
    <cellStyle name="Percen - Style3" xfId="8650"/>
    <cellStyle name="Percen - Style3 2" xfId="8651"/>
    <cellStyle name="Percen - Style3 2 2" xfId="8652"/>
    <cellStyle name="Percen - Style3 3" xfId="8653"/>
    <cellStyle name="Percen - Style3 4" xfId="8654"/>
    <cellStyle name="Percen - Style3_ACCOUNTS" xfId="8655"/>
    <cellStyle name="Percent" xfId="3" builtinId="5"/>
    <cellStyle name="Percent (0)" xfId="8656"/>
    <cellStyle name="Percent [2]" xfId="8657"/>
    <cellStyle name="Percent [2] 2" xfId="8658"/>
    <cellStyle name="Percent [2] 2 2" xfId="8659"/>
    <cellStyle name="Percent [2] 2 2 2" xfId="8660"/>
    <cellStyle name="Percent [2] 2 3" xfId="8661"/>
    <cellStyle name="Percent [2] 3" xfId="8662"/>
    <cellStyle name="Percent [2] 3 2" xfId="8663"/>
    <cellStyle name="Percent [2] 3 2 2" xfId="8664"/>
    <cellStyle name="Percent [2] 3 3" xfId="8665"/>
    <cellStyle name="Percent [2] 3 3 2" xfId="8666"/>
    <cellStyle name="Percent [2] 3 4" xfId="8667"/>
    <cellStyle name="Percent [2] 3 4 2" xfId="8668"/>
    <cellStyle name="Percent [2] 4" xfId="8669"/>
    <cellStyle name="Percent [2] 4 2" xfId="8670"/>
    <cellStyle name="Percent [2] 5" xfId="8671"/>
    <cellStyle name="Percent [2] 6" xfId="8672"/>
    <cellStyle name="Percent [2] 7" xfId="8673"/>
    <cellStyle name="Percent 10" xfId="8674"/>
    <cellStyle name="Percent 10 2" xfId="8675"/>
    <cellStyle name="Percent 10 3" xfId="8676"/>
    <cellStyle name="Percent 10 3 2" xfId="8677"/>
    <cellStyle name="Percent 10 4" xfId="8678"/>
    <cellStyle name="Percent 100" xfId="8679"/>
    <cellStyle name="Percent 101" xfId="8680"/>
    <cellStyle name="Percent 102" xfId="8681"/>
    <cellStyle name="Percent 103" xfId="8682"/>
    <cellStyle name="Percent 104" xfId="8683"/>
    <cellStyle name="Percent 105" xfId="8684"/>
    <cellStyle name="Percent 106" xfId="8685"/>
    <cellStyle name="Percent 107" xfId="8686"/>
    <cellStyle name="Percent 108" xfId="8687"/>
    <cellStyle name="Percent 109" xfId="8688"/>
    <cellStyle name="Percent 11" xfId="8689"/>
    <cellStyle name="Percent 11 2" xfId="8690"/>
    <cellStyle name="Percent 11 2 2" xfId="8691"/>
    <cellStyle name="Percent 11 3" xfId="8692"/>
    <cellStyle name="Percent 11 3 2" xfId="8693"/>
    <cellStyle name="Percent 11 4" xfId="8694"/>
    <cellStyle name="Percent 11 4 2" xfId="8695"/>
    <cellStyle name="Percent 11 5" xfId="8696"/>
    <cellStyle name="Percent 110" xfId="8697"/>
    <cellStyle name="Percent 111" xfId="8698"/>
    <cellStyle name="Percent 112" xfId="8699"/>
    <cellStyle name="Percent 113" xfId="8700"/>
    <cellStyle name="Percent 114" xfId="8701"/>
    <cellStyle name="Percent 115" xfId="8702"/>
    <cellStyle name="Percent 116" xfId="8703"/>
    <cellStyle name="Percent 117" xfId="8704"/>
    <cellStyle name="Percent 118" xfId="8705"/>
    <cellStyle name="Percent 119" xfId="8706"/>
    <cellStyle name="Percent 12" xfId="8707"/>
    <cellStyle name="Percent 12 2" xfId="8708"/>
    <cellStyle name="Percent 12 2 2" xfId="8709"/>
    <cellStyle name="Percent 12 2 2 2" xfId="8710"/>
    <cellStyle name="Percent 12 2 3" xfId="8711"/>
    <cellStyle name="Percent 12 3" xfId="8712"/>
    <cellStyle name="Percent 12 3 2" xfId="8713"/>
    <cellStyle name="Percent 12 4" xfId="8714"/>
    <cellStyle name="Percent 12 4 2" xfId="8715"/>
    <cellStyle name="Percent 12 5" xfId="8716"/>
    <cellStyle name="Percent 12 5 2" xfId="8717"/>
    <cellStyle name="Percent 120" xfId="8718"/>
    <cellStyle name="Percent 121" xfId="9516"/>
    <cellStyle name="Percent 122" xfId="9511"/>
    <cellStyle name="Percent 123" xfId="9508"/>
    <cellStyle name="Percent 124" xfId="9509"/>
    <cellStyle name="Percent 125" xfId="9541"/>
    <cellStyle name="Percent 13" xfId="8719"/>
    <cellStyle name="Percent 13 2" xfId="8720"/>
    <cellStyle name="Percent 13 2 2" xfId="8721"/>
    <cellStyle name="Percent 13 2 3" xfId="8722"/>
    <cellStyle name="Percent 13 3" xfId="8723"/>
    <cellStyle name="Percent 13 3 2" xfId="8724"/>
    <cellStyle name="Percent 13 4" xfId="8725"/>
    <cellStyle name="Percent 13 5" xfId="8726"/>
    <cellStyle name="Percent 13 6" xfId="8727"/>
    <cellStyle name="Percent 14" xfId="8728"/>
    <cellStyle name="Percent 14 2" xfId="8729"/>
    <cellStyle name="Percent 14 2 2" xfId="8730"/>
    <cellStyle name="Percent 14 3" xfId="8731"/>
    <cellStyle name="Percent 14 4" xfId="8732"/>
    <cellStyle name="Percent 14 4 2" xfId="8733"/>
    <cellStyle name="Percent 14 5" xfId="8734"/>
    <cellStyle name="Percent 15" xfId="8735"/>
    <cellStyle name="Percent 15 2" xfId="8736"/>
    <cellStyle name="Percent 15 2 2" xfId="8737"/>
    <cellStyle name="Percent 15 2 3" xfId="8738"/>
    <cellStyle name="Percent 15 2 4" xfId="8739"/>
    <cellStyle name="Percent 15 3" xfId="8740"/>
    <cellStyle name="Percent 15 3 2" xfId="8741"/>
    <cellStyle name="Percent 15 4" xfId="8742"/>
    <cellStyle name="Percent 15 4 2" xfId="8743"/>
    <cellStyle name="Percent 15 5" xfId="8744"/>
    <cellStyle name="Percent 15 6" xfId="8745"/>
    <cellStyle name="Percent 16" xfId="8746"/>
    <cellStyle name="Percent 16 2" xfId="8747"/>
    <cellStyle name="Percent 16 2 2" xfId="8748"/>
    <cellStyle name="Percent 16 3" xfId="8749"/>
    <cellStyle name="Percent 16 3 2" xfId="8750"/>
    <cellStyle name="Percent 16 4" xfId="8751"/>
    <cellStyle name="Percent 16 4 2" xfId="8752"/>
    <cellStyle name="Percent 17" xfId="8753"/>
    <cellStyle name="Percent 17 2" xfId="8754"/>
    <cellStyle name="Percent 17 2 2" xfId="8755"/>
    <cellStyle name="Percent 17 2 3" xfId="8756"/>
    <cellStyle name="Percent 17 3" xfId="8757"/>
    <cellStyle name="Percent 17 3 2" xfId="8758"/>
    <cellStyle name="Percent 17 4" xfId="8759"/>
    <cellStyle name="Percent 17 4 2" xfId="8760"/>
    <cellStyle name="Percent 18" xfId="8761"/>
    <cellStyle name="Percent 18 2" xfId="8762"/>
    <cellStyle name="Percent 18 2 2" xfId="8763"/>
    <cellStyle name="Percent 18 3" xfId="8764"/>
    <cellStyle name="Percent 18 3 2" xfId="8765"/>
    <cellStyle name="Percent 18 4" xfId="8766"/>
    <cellStyle name="Percent 18 4 2" xfId="8767"/>
    <cellStyle name="Percent 18 5" xfId="8768"/>
    <cellStyle name="Percent 19" xfId="8769"/>
    <cellStyle name="Percent 19 2" xfId="8770"/>
    <cellStyle name="Percent 19 2 2" xfId="8771"/>
    <cellStyle name="Percent 19 3" xfId="8772"/>
    <cellStyle name="Percent 19 3 2" xfId="8773"/>
    <cellStyle name="Percent 19 4" xfId="8774"/>
    <cellStyle name="Percent 19 4 2" xfId="8775"/>
    <cellStyle name="Percent 2" xfId="8776"/>
    <cellStyle name="Percent 2 2" xfId="8777"/>
    <cellStyle name="Percent 2 2 2" xfId="8778"/>
    <cellStyle name="Percent 2 2 2 2" xfId="8779"/>
    <cellStyle name="Percent 2 2 3" xfId="8780"/>
    <cellStyle name="Percent 2 2 4" xfId="8781"/>
    <cellStyle name="Percent 2 2 5" xfId="9525"/>
    <cellStyle name="Percent 2 3" xfId="8782"/>
    <cellStyle name="Percent 2 3 2" xfId="8783"/>
    <cellStyle name="Percent 2 3 3" xfId="8784"/>
    <cellStyle name="Percent 2 3 4" xfId="8785"/>
    <cellStyle name="Percent 2 4" xfId="8786"/>
    <cellStyle name="Percent 2 4 2" xfId="8787"/>
    <cellStyle name="Percent 2 5" xfId="8788"/>
    <cellStyle name="Percent 2 6" xfId="8789"/>
    <cellStyle name="Percent 20" xfId="8790"/>
    <cellStyle name="Percent 20 2" xfId="8791"/>
    <cellStyle name="Percent 20 2 2" xfId="8792"/>
    <cellStyle name="Percent 20 2 3" xfId="8793"/>
    <cellStyle name="Percent 20 2 4" xfId="8794"/>
    <cellStyle name="Percent 20 3" xfId="8795"/>
    <cellStyle name="Percent 20 4" xfId="8796"/>
    <cellStyle name="Percent 20 5" xfId="8797"/>
    <cellStyle name="Percent 21" xfId="8798"/>
    <cellStyle name="Percent 21 2" xfId="8799"/>
    <cellStyle name="Percent 21 3" xfId="8800"/>
    <cellStyle name="Percent 22" xfId="8801"/>
    <cellStyle name="Percent 22 2" xfId="8802"/>
    <cellStyle name="Percent 22 3" xfId="8803"/>
    <cellStyle name="Percent 22 3 2" xfId="8804"/>
    <cellStyle name="Percent 22 4" xfId="8805"/>
    <cellStyle name="Percent 23" xfId="8806"/>
    <cellStyle name="Percent 23 2" xfId="8807"/>
    <cellStyle name="Percent 23 3" xfId="8808"/>
    <cellStyle name="Percent 23 3 2" xfId="8809"/>
    <cellStyle name="Percent 23 4" xfId="8810"/>
    <cellStyle name="Percent 24" xfId="8811"/>
    <cellStyle name="Percent 24 2" xfId="8812"/>
    <cellStyle name="Percent 24 2 2" xfId="8813"/>
    <cellStyle name="Percent 24 3" xfId="8814"/>
    <cellStyle name="Percent 24 3 2" xfId="8815"/>
    <cellStyle name="Percent 24 4" xfId="8816"/>
    <cellStyle name="Percent 24 4 2" xfId="8817"/>
    <cellStyle name="Percent 24 5" xfId="8818"/>
    <cellStyle name="Percent 25" xfId="8819"/>
    <cellStyle name="Percent 25 2" xfId="8820"/>
    <cellStyle name="Percent 25 2 2" xfId="8821"/>
    <cellStyle name="Percent 25 3" xfId="8822"/>
    <cellStyle name="Percent 26" xfId="8823"/>
    <cellStyle name="Percent 26 2" xfId="8824"/>
    <cellStyle name="Percent 27" xfId="8825"/>
    <cellStyle name="Percent 27 2" xfId="8826"/>
    <cellStyle name="Percent 28" xfId="8827"/>
    <cellStyle name="Percent 28 2" xfId="8828"/>
    <cellStyle name="Percent 29" xfId="8829"/>
    <cellStyle name="Percent 29 2" xfId="8830"/>
    <cellStyle name="Percent 3" xfId="8831"/>
    <cellStyle name="Percent 3 2" xfId="8832"/>
    <cellStyle name="Percent 3 2 2" xfId="8833"/>
    <cellStyle name="Percent 3 2 2 2" xfId="8834"/>
    <cellStyle name="Percent 3 2 3" xfId="8835"/>
    <cellStyle name="Percent 3 2 4" xfId="9524"/>
    <cellStyle name="Percent 3 3" xfId="8836"/>
    <cellStyle name="Percent 3 3 2" xfId="8837"/>
    <cellStyle name="Percent 3 3 3" xfId="9523"/>
    <cellStyle name="Percent 3 4" xfId="8838"/>
    <cellStyle name="Percent 3 5" xfId="8839"/>
    <cellStyle name="Percent 30" xfId="8840"/>
    <cellStyle name="Percent 30 2" xfId="8841"/>
    <cellStyle name="Percent 31" xfId="8842"/>
    <cellStyle name="Percent 31 2" xfId="8843"/>
    <cellStyle name="Percent 32" xfId="8844"/>
    <cellStyle name="Percent 32 2" xfId="8845"/>
    <cellStyle name="Percent 33" xfId="8846"/>
    <cellStyle name="Percent 33 2" xfId="8847"/>
    <cellStyle name="Percent 34" xfId="8848"/>
    <cellStyle name="Percent 34 2" xfId="8849"/>
    <cellStyle name="Percent 35" xfId="8850"/>
    <cellStyle name="Percent 35 2" xfId="8851"/>
    <cellStyle name="Percent 36" xfId="8852"/>
    <cellStyle name="Percent 36 2" xfId="8853"/>
    <cellStyle name="Percent 37" xfId="8854"/>
    <cellStyle name="Percent 37 2" xfId="8855"/>
    <cellStyle name="Percent 38" xfId="8856"/>
    <cellStyle name="Percent 38 2" xfId="8857"/>
    <cellStyle name="Percent 39" xfId="8858"/>
    <cellStyle name="Percent 39 2" xfId="8859"/>
    <cellStyle name="Percent 4" xfId="8860"/>
    <cellStyle name="Percent 4 2" xfId="8861"/>
    <cellStyle name="Percent 4 2 2" xfId="8862"/>
    <cellStyle name="Percent 4 2 3" xfId="8863"/>
    <cellStyle name="Percent 4 2 3 2" xfId="8864"/>
    <cellStyle name="Percent 4 2 4" xfId="8865"/>
    <cellStyle name="Percent 4 2 5" xfId="8866"/>
    <cellStyle name="Percent 4 3" xfId="8867"/>
    <cellStyle name="Percent 4 3 2" xfId="8868"/>
    <cellStyle name="Percent 4 4" xfId="8869"/>
    <cellStyle name="Percent 4 5" xfId="8870"/>
    <cellStyle name="Percent 40" xfId="8871"/>
    <cellStyle name="Percent 40 2" xfId="8872"/>
    <cellStyle name="Percent 41" xfId="8873"/>
    <cellStyle name="Percent 41 2" xfId="8874"/>
    <cellStyle name="Percent 42" xfId="8875"/>
    <cellStyle name="Percent 42 2" xfId="8876"/>
    <cellStyle name="Percent 43" xfId="8877"/>
    <cellStyle name="Percent 43 2" xfId="8878"/>
    <cellStyle name="Percent 44" xfId="8879"/>
    <cellStyle name="Percent 44 2" xfId="8880"/>
    <cellStyle name="Percent 45" xfId="8881"/>
    <cellStyle name="Percent 45 2" xfId="8882"/>
    <cellStyle name="Percent 46" xfId="8883"/>
    <cellStyle name="Percent 47" xfId="8884"/>
    <cellStyle name="Percent 48" xfId="8885"/>
    <cellStyle name="Percent 49" xfId="8886"/>
    <cellStyle name="Percent 5" xfId="8887"/>
    <cellStyle name="Percent 5 2" xfId="8888"/>
    <cellStyle name="Percent 5 2 2" xfId="8889"/>
    <cellStyle name="Percent 5 3" xfId="8890"/>
    <cellStyle name="Percent 5 4" xfId="8891"/>
    <cellStyle name="Percent 5 5" xfId="9522"/>
    <cellStyle name="Percent 50" xfId="8892"/>
    <cellStyle name="Percent 51" xfId="8893"/>
    <cellStyle name="Percent 52" xfId="8894"/>
    <cellStyle name="Percent 53" xfId="8895"/>
    <cellStyle name="Percent 54" xfId="8896"/>
    <cellStyle name="Percent 55" xfId="8897"/>
    <cellStyle name="Percent 56" xfId="8898"/>
    <cellStyle name="Percent 57" xfId="8899"/>
    <cellStyle name="Percent 58" xfId="8900"/>
    <cellStyle name="Percent 59" xfId="8901"/>
    <cellStyle name="Percent 6" xfId="8902"/>
    <cellStyle name="Percent 6 2" xfId="8903"/>
    <cellStyle name="Percent 6 2 2" xfId="8904"/>
    <cellStyle name="Percent 6 2 2 2" xfId="8905"/>
    <cellStyle name="Percent 6 2 3" xfId="8906"/>
    <cellStyle name="Percent 6 3" xfId="8907"/>
    <cellStyle name="Percent 6 3 2" xfId="8908"/>
    <cellStyle name="Percent 6 4" xfId="8909"/>
    <cellStyle name="Percent 6 5" xfId="8910"/>
    <cellStyle name="Percent 60" xfId="8911"/>
    <cellStyle name="Percent 61" xfId="8912"/>
    <cellStyle name="Percent 62" xfId="8913"/>
    <cellStyle name="Percent 63" xfId="8914"/>
    <cellStyle name="Percent 64" xfId="8915"/>
    <cellStyle name="Percent 65" xfId="8916"/>
    <cellStyle name="Percent 66" xfId="8917"/>
    <cellStyle name="Percent 67" xfId="8918"/>
    <cellStyle name="Percent 68" xfId="8919"/>
    <cellStyle name="Percent 69" xfId="8920"/>
    <cellStyle name="Percent 7" xfId="8921"/>
    <cellStyle name="Percent 7 2" xfId="8922"/>
    <cellStyle name="Percent 7 2 2" xfId="8923"/>
    <cellStyle name="Percent 7 2 3" xfId="8924"/>
    <cellStyle name="Percent 7 3" xfId="8925"/>
    <cellStyle name="Percent 7 3 2" xfId="8926"/>
    <cellStyle name="Percent 7 3 3" xfId="8927"/>
    <cellStyle name="Percent 7 3 4" xfId="8928"/>
    <cellStyle name="Percent 7 4" xfId="8929"/>
    <cellStyle name="Percent 7 4 2" xfId="8930"/>
    <cellStyle name="Percent 7 5" xfId="8931"/>
    <cellStyle name="Percent 7 5 2" xfId="8932"/>
    <cellStyle name="Percent 7 6" xfId="8933"/>
    <cellStyle name="Percent 7 7" xfId="8934"/>
    <cellStyle name="Percent 7 8" xfId="8935"/>
    <cellStyle name="Percent 7 9" xfId="8936"/>
    <cellStyle name="Percent 70" xfId="8937"/>
    <cellStyle name="Percent 71" xfId="8938"/>
    <cellStyle name="Percent 72" xfId="8939"/>
    <cellStyle name="Percent 73" xfId="8940"/>
    <cellStyle name="Percent 74" xfId="8941"/>
    <cellStyle name="Percent 75" xfId="8942"/>
    <cellStyle name="Percent 76" xfId="8943"/>
    <cellStyle name="Percent 77" xfId="8944"/>
    <cellStyle name="Percent 78" xfId="8945"/>
    <cellStyle name="Percent 79" xfId="8946"/>
    <cellStyle name="Percent 8" xfId="8947"/>
    <cellStyle name="Percent 8 2" xfId="8948"/>
    <cellStyle name="Percent 8 2 2" xfId="8949"/>
    <cellStyle name="Percent 8 3" xfId="8950"/>
    <cellStyle name="Percent 80" xfId="8951"/>
    <cellStyle name="Percent 81" xfId="8952"/>
    <cellStyle name="Percent 82" xfId="8953"/>
    <cellStyle name="Percent 83" xfId="8954"/>
    <cellStyle name="Percent 84" xfId="8955"/>
    <cellStyle name="Percent 85" xfId="8956"/>
    <cellStyle name="Percent 86" xfId="8957"/>
    <cellStyle name="Percent 87" xfId="8958"/>
    <cellStyle name="Percent 88" xfId="8959"/>
    <cellStyle name="Percent 89" xfId="8960"/>
    <cellStyle name="Percent 9" xfId="8961"/>
    <cellStyle name="Percent 9 2" xfId="8962"/>
    <cellStyle name="Percent 9 2 2" xfId="8963"/>
    <cellStyle name="Percent 9 2 3" xfId="8964"/>
    <cellStyle name="Percent 9 3" xfId="8965"/>
    <cellStyle name="Percent 9 4" xfId="8966"/>
    <cellStyle name="Percent 90" xfId="8967"/>
    <cellStyle name="Percent 91" xfId="8968"/>
    <cellStyle name="Percent 92" xfId="8969"/>
    <cellStyle name="Percent 93" xfId="8970"/>
    <cellStyle name="Percent 94" xfId="8971"/>
    <cellStyle name="Percent 95" xfId="8972"/>
    <cellStyle name="Percent 96" xfId="8973"/>
    <cellStyle name="Percent 97" xfId="8974"/>
    <cellStyle name="Percent 98" xfId="8975"/>
    <cellStyle name="Percent 99" xfId="8976"/>
    <cellStyle name="Processing" xfId="8977"/>
    <cellStyle name="Processing 2" xfId="8978"/>
    <cellStyle name="Processing 2 2" xfId="8979"/>
    <cellStyle name="Processing 3" xfId="8980"/>
    <cellStyle name="Processing 4" xfId="8981"/>
    <cellStyle name="Processing_AURORA Total New" xfId="8982"/>
    <cellStyle name="PS_Comma" xfId="9521"/>
    <cellStyle name="PSChar" xfId="8983"/>
    <cellStyle name="PSChar 2" xfId="8984"/>
    <cellStyle name="PSChar 2 2" xfId="8985"/>
    <cellStyle name="PSChar 3" xfId="8986"/>
    <cellStyle name="PSChar 4" xfId="8987"/>
    <cellStyle name="PSDate" xfId="8988"/>
    <cellStyle name="PSDate 2" xfId="8989"/>
    <cellStyle name="PSDate 2 2" xfId="8990"/>
    <cellStyle name="PSDate 3" xfId="8991"/>
    <cellStyle name="PSDate 4" xfId="8992"/>
    <cellStyle name="PSDec" xfId="8993"/>
    <cellStyle name="PSDec 2" xfId="8994"/>
    <cellStyle name="PSDec 2 2" xfId="8995"/>
    <cellStyle name="PSDec 3" xfId="8996"/>
    <cellStyle name="PSDec 4" xfId="8997"/>
    <cellStyle name="PSHeading" xfId="8998"/>
    <cellStyle name="PSHeading 2" xfId="8999"/>
    <cellStyle name="PSHeading 2 2" xfId="9000"/>
    <cellStyle name="PSHeading 3" xfId="9001"/>
    <cellStyle name="PSHeading 4" xfId="9002"/>
    <cellStyle name="PSInt" xfId="9003"/>
    <cellStyle name="PSInt 2" xfId="9004"/>
    <cellStyle name="PSInt 2 2" xfId="9005"/>
    <cellStyle name="PSInt 3" xfId="9006"/>
    <cellStyle name="PSInt 4" xfId="9007"/>
    <cellStyle name="PSSpacer" xfId="9008"/>
    <cellStyle name="PSSpacer 2" xfId="9009"/>
    <cellStyle name="PSSpacer 2 2" xfId="9010"/>
    <cellStyle name="PSSpacer 3" xfId="9011"/>
    <cellStyle name="PSSpacer 4" xfId="9012"/>
    <cellStyle name="purple - Style8" xfId="9013"/>
    <cellStyle name="purple - Style8 2" xfId="9014"/>
    <cellStyle name="purple - Style8 2 2" xfId="9015"/>
    <cellStyle name="purple - Style8 3" xfId="9016"/>
    <cellStyle name="purple - Style8_ACCOUNTS" xfId="9017"/>
    <cellStyle name="RED" xfId="9018"/>
    <cellStyle name="Red - Style7" xfId="9019"/>
    <cellStyle name="Red - Style7 2" xfId="9020"/>
    <cellStyle name="Red - Style7 2 2" xfId="9021"/>
    <cellStyle name="Red - Style7 3" xfId="9022"/>
    <cellStyle name="Red - Style7_ACCOUNTS" xfId="9023"/>
    <cellStyle name="RED 10" xfId="9024"/>
    <cellStyle name="RED 11" xfId="9025"/>
    <cellStyle name="RED 12" xfId="9026"/>
    <cellStyle name="RED 13" xfId="9027"/>
    <cellStyle name="RED 14" xfId="9028"/>
    <cellStyle name="RED 15" xfId="9029"/>
    <cellStyle name="RED 16" xfId="9030"/>
    <cellStyle name="RED 17" xfId="9031"/>
    <cellStyle name="RED 18" xfId="9032"/>
    <cellStyle name="RED 19" xfId="9033"/>
    <cellStyle name="RED 2" xfId="9034"/>
    <cellStyle name="RED 2 2" xfId="9035"/>
    <cellStyle name="RED 20" xfId="9036"/>
    <cellStyle name="RED 21" xfId="9037"/>
    <cellStyle name="RED 22" xfId="9038"/>
    <cellStyle name="RED 23" xfId="9039"/>
    <cellStyle name="RED 24" xfId="9040"/>
    <cellStyle name="RED 3" xfId="9041"/>
    <cellStyle name="RED 4" xfId="9042"/>
    <cellStyle name="RED 5" xfId="9043"/>
    <cellStyle name="RED 6" xfId="9044"/>
    <cellStyle name="RED 7" xfId="9045"/>
    <cellStyle name="RED 8" xfId="9046"/>
    <cellStyle name="RED 9" xfId="9047"/>
    <cellStyle name="RED_04 07E Wild Horse Wind Expansion (C) (2)" xfId="9048"/>
    <cellStyle name="Report" xfId="9049"/>
    <cellStyle name="Report - Style5" xfId="9050"/>
    <cellStyle name="Report - Style6" xfId="9051"/>
    <cellStyle name="Report - Style7" xfId="9052"/>
    <cellStyle name="Report - Style8" xfId="9053"/>
    <cellStyle name="Report 2" xfId="9054"/>
    <cellStyle name="Report 2 2" xfId="9055"/>
    <cellStyle name="Report 3" xfId="9056"/>
    <cellStyle name="Report 4" xfId="9057"/>
    <cellStyle name="Report 5" xfId="9058"/>
    <cellStyle name="Report 6" xfId="9059"/>
    <cellStyle name="Report Bar" xfId="9060"/>
    <cellStyle name="Report Bar 2" xfId="9061"/>
    <cellStyle name="Report Bar 2 2" xfId="9062"/>
    <cellStyle name="Report Bar 3" xfId="9063"/>
    <cellStyle name="Report Bar 4" xfId="9064"/>
    <cellStyle name="Report Bar 5" xfId="9065"/>
    <cellStyle name="Report Bar_AURORA Total New" xfId="9066"/>
    <cellStyle name="Report Heading" xfId="9067"/>
    <cellStyle name="Report Heading 2" xfId="9068"/>
    <cellStyle name="Report Heading 3" xfId="9069"/>
    <cellStyle name="Report Heading 3 2" xfId="9505"/>
    <cellStyle name="Report Heading_Electric Rev Req Model (2009 GRC) Rebuttal" xfId="9070"/>
    <cellStyle name="Report Percent" xfId="9071"/>
    <cellStyle name="Report Percent 2" xfId="9072"/>
    <cellStyle name="Report Percent 2 2" xfId="9073"/>
    <cellStyle name="Report Percent 2 2 2" xfId="9074"/>
    <cellStyle name="Report Percent 2 3" xfId="9075"/>
    <cellStyle name="Report Percent 3" xfId="9076"/>
    <cellStyle name="Report Percent 3 2" xfId="9077"/>
    <cellStyle name="Report Percent 3 2 2" xfId="9078"/>
    <cellStyle name="Report Percent 3 3" xfId="9079"/>
    <cellStyle name="Report Percent 3 3 2" xfId="9080"/>
    <cellStyle name="Report Percent 3 4" xfId="9081"/>
    <cellStyle name="Report Percent 3 4 2" xfId="9082"/>
    <cellStyle name="Report Percent 4" xfId="9083"/>
    <cellStyle name="Report Percent 4 2" xfId="9084"/>
    <cellStyle name="Report Percent 5" xfId="9085"/>
    <cellStyle name="Report Percent 6" xfId="9086"/>
    <cellStyle name="Report Percent 7" xfId="9087"/>
    <cellStyle name="Report Percent_ACCOUNTS" xfId="9088"/>
    <cellStyle name="Report Unit Cost" xfId="9089"/>
    <cellStyle name="Report Unit Cost 2" xfId="9090"/>
    <cellStyle name="Report Unit Cost 2 2" xfId="9091"/>
    <cellStyle name="Report Unit Cost 2 2 2" xfId="9092"/>
    <cellStyle name="Report Unit Cost 2 3" xfId="9093"/>
    <cellStyle name="Report Unit Cost 3" xfId="9094"/>
    <cellStyle name="Report Unit Cost 3 2" xfId="9095"/>
    <cellStyle name="Report Unit Cost 3 2 2" xfId="9096"/>
    <cellStyle name="Report Unit Cost 3 3" xfId="9097"/>
    <cellStyle name="Report Unit Cost 3 3 2" xfId="9098"/>
    <cellStyle name="Report Unit Cost 3 4" xfId="9099"/>
    <cellStyle name="Report Unit Cost 3 4 2" xfId="9100"/>
    <cellStyle name="Report Unit Cost 4" xfId="9101"/>
    <cellStyle name="Report Unit Cost 4 2" xfId="9102"/>
    <cellStyle name="Report Unit Cost 5" xfId="9103"/>
    <cellStyle name="Report Unit Cost 6" xfId="9104"/>
    <cellStyle name="Report Unit Cost 7" xfId="9105"/>
    <cellStyle name="Report Unit Cost_ACCOUNTS" xfId="9106"/>
    <cellStyle name="Report_Adj Bench DR 3 for Initial Briefs (Electric)" xfId="9107"/>
    <cellStyle name="Reports" xfId="9108"/>
    <cellStyle name="Reports 2" xfId="9109"/>
    <cellStyle name="Reports 3" xfId="9110"/>
    <cellStyle name="Reports Total" xfId="9111"/>
    <cellStyle name="Reports Total 2" xfId="9112"/>
    <cellStyle name="Reports Total 2 2" xfId="9113"/>
    <cellStyle name="Reports Total 3" xfId="9114"/>
    <cellStyle name="Reports Total 4" xfId="9115"/>
    <cellStyle name="Reports Total 5" xfId="9116"/>
    <cellStyle name="Reports Total_AURORA Total New" xfId="9117"/>
    <cellStyle name="Reports Unit Cost Total" xfId="9118"/>
    <cellStyle name="Reports Unit Cost Total 2" xfId="9119"/>
    <cellStyle name="Reports Unit Cost Total 3" xfId="9120"/>
    <cellStyle name="Reports_14.21G &amp; 16.28E Incentive Pay" xfId="9121"/>
    <cellStyle name="RevList" xfId="9122"/>
    <cellStyle name="RevList 2" xfId="9123"/>
    <cellStyle name="round100" xfId="9124"/>
    <cellStyle name="round100 2" xfId="9125"/>
    <cellStyle name="round100 2 2" xfId="9126"/>
    <cellStyle name="round100 2 2 2" xfId="9127"/>
    <cellStyle name="round100 2 3" xfId="9128"/>
    <cellStyle name="round100 3" xfId="9129"/>
    <cellStyle name="round100 3 2" xfId="9130"/>
    <cellStyle name="round100 3 2 2" xfId="9131"/>
    <cellStyle name="round100 3 3" xfId="9132"/>
    <cellStyle name="round100 3 3 2" xfId="9133"/>
    <cellStyle name="round100 3 4" xfId="9134"/>
    <cellStyle name="round100 3 4 2" xfId="9135"/>
    <cellStyle name="round100 4" xfId="9136"/>
    <cellStyle name="round100 4 2" xfId="9137"/>
    <cellStyle name="round100 5" xfId="9138"/>
    <cellStyle name="round100 6" xfId="9139"/>
    <cellStyle name="round100 7" xfId="9140"/>
    <cellStyle name="SAPBEXaggData" xfId="9141"/>
    <cellStyle name="SAPBEXaggData 2" xfId="9142"/>
    <cellStyle name="SAPBEXaggData 3" xfId="9143"/>
    <cellStyle name="SAPBEXaggDataEmph" xfId="9144"/>
    <cellStyle name="SAPBEXaggDataEmph 2" xfId="9145"/>
    <cellStyle name="SAPBEXaggDataEmph 3" xfId="9146"/>
    <cellStyle name="SAPBEXaggItem" xfId="9147"/>
    <cellStyle name="SAPBEXaggItem 2" xfId="9148"/>
    <cellStyle name="SAPBEXaggItem 3" xfId="9149"/>
    <cellStyle name="SAPBEXaggItemX" xfId="9150"/>
    <cellStyle name="SAPBEXaggItemX 2" xfId="9151"/>
    <cellStyle name="SAPBEXaggItemX 3" xfId="9152"/>
    <cellStyle name="SAPBEXchaText" xfId="9153"/>
    <cellStyle name="SAPBEXchaText 2" xfId="9154"/>
    <cellStyle name="SAPBEXchaText 2 2" xfId="9155"/>
    <cellStyle name="SAPBEXchaText 2 2 2" xfId="9156"/>
    <cellStyle name="SAPBEXchaText 2 3" xfId="9157"/>
    <cellStyle name="SAPBEXchaText 3" xfId="9158"/>
    <cellStyle name="SAPBEXchaText 3 2" xfId="9159"/>
    <cellStyle name="SAPBEXchaText 3 2 2" xfId="9160"/>
    <cellStyle name="SAPBEXchaText 3 3" xfId="9161"/>
    <cellStyle name="SAPBEXchaText 3 3 2" xfId="9162"/>
    <cellStyle name="SAPBEXchaText 3 4" xfId="9163"/>
    <cellStyle name="SAPBEXchaText 3 4 2" xfId="9164"/>
    <cellStyle name="SAPBEXchaText 4" xfId="9165"/>
    <cellStyle name="SAPBEXchaText 4 2" xfId="9166"/>
    <cellStyle name="SAPBEXchaText 5" xfId="9167"/>
    <cellStyle name="SAPBEXchaText 6" xfId="9168"/>
    <cellStyle name="SAPBEXchaText 7" xfId="9169"/>
    <cellStyle name="SAPBEXchaText 8" xfId="9170"/>
    <cellStyle name="SAPBEXchaText 9" xfId="9171"/>
    <cellStyle name="SAPBEXexcBad7" xfId="9172"/>
    <cellStyle name="SAPBEXexcBad7 2" xfId="9173"/>
    <cellStyle name="SAPBEXexcBad7 3" xfId="9174"/>
    <cellStyle name="SAPBEXexcBad8" xfId="9175"/>
    <cellStyle name="SAPBEXexcBad8 2" xfId="9176"/>
    <cellStyle name="SAPBEXexcBad8 3" xfId="9177"/>
    <cellStyle name="SAPBEXexcBad9" xfId="9178"/>
    <cellStyle name="SAPBEXexcBad9 2" xfId="9179"/>
    <cellStyle name="SAPBEXexcBad9 3" xfId="9180"/>
    <cellStyle name="SAPBEXexcCritical4" xfId="9181"/>
    <cellStyle name="SAPBEXexcCritical4 2" xfId="9182"/>
    <cellStyle name="SAPBEXexcCritical4 3" xfId="9183"/>
    <cellStyle name="SAPBEXexcCritical5" xfId="9184"/>
    <cellStyle name="SAPBEXexcCritical5 2" xfId="9185"/>
    <cellStyle name="SAPBEXexcCritical5 3" xfId="9186"/>
    <cellStyle name="SAPBEXexcCritical6" xfId="9187"/>
    <cellStyle name="SAPBEXexcCritical6 2" xfId="9188"/>
    <cellStyle name="SAPBEXexcCritical6 3" xfId="9189"/>
    <cellStyle name="SAPBEXexcGood1" xfId="9190"/>
    <cellStyle name="SAPBEXexcGood1 2" xfId="9191"/>
    <cellStyle name="SAPBEXexcGood1 3" xfId="9192"/>
    <cellStyle name="SAPBEXexcGood2" xfId="9193"/>
    <cellStyle name="SAPBEXexcGood2 2" xfId="9194"/>
    <cellStyle name="SAPBEXexcGood2 3" xfId="9195"/>
    <cellStyle name="SAPBEXexcGood3" xfId="9196"/>
    <cellStyle name="SAPBEXexcGood3 2" xfId="9197"/>
    <cellStyle name="SAPBEXexcGood3 3" xfId="9198"/>
    <cellStyle name="SAPBEXfilterDrill" xfId="9199"/>
    <cellStyle name="SAPBEXfilterDrill 2" xfId="9200"/>
    <cellStyle name="SAPBEXfilterDrill 3" xfId="9201"/>
    <cellStyle name="SAPBEXfilterDrill 4" xfId="9202"/>
    <cellStyle name="SAPBEXfilterItem" xfId="9203"/>
    <cellStyle name="SAPBEXfilterItem 2" xfId="9204"/>
    <cellStyle name="SAPBEXfilterItem 3" xfId="9205"/>
    <cellStyle name="SAPBEXfilterText" xfId="9206"/>
    <cellStyle name="SAPBEXfilterText 2" xfId="9207"/>
    <cellStyle name="SAPBEXfilterText 3" xfId="9208"/>
    <cellStyle name="SAPBEXformats" xfId="9209"/>
    <cellStyle name="SAPBEXformats 2" xfId="9210"/>
    <cellStyle name="SAPBEXformats 2 2" xfId="9211"/>
    <cellStyle name="SAPBEXformats 3" xfId="9212"/>
    <cellStyle name="SAPBEXformats 4" xfId="9213"/>
    <cellStyle name="SAPBEXheaderItem" xfId="9214"/>
    <cellStyle name="SAPBEXheaderItem 2" xfId="9215"/>
    <cellStyle name="SAPBEXheaderItem 3" xfId="9216"/>
    <cellStyle name="SAPBEXheaderItem 4" xfId="9217"/>
    <cellStyle name="SAPBEXheaderText" xfId="9218"/>
    <cellStyle name="SAPBEXheaderText 2" xfId="9219"/>
    <cellStyle name="SAPBEXheaderText 3" xfId="9220"/>
    <cellStyle name="SAPBEXheaderText 4" xfId="9221"/>
    <cellStyle name="SAPBEXHLevel0" xfId="9222"/>
    <cellStyle name="SAPBEXHLevel0 2" xfId="9223"/>
    <cellStyle name="SAPBEXHLevel0 2 2" xfId="9224"/>
    <cellStyle name="SAPBEXHLevel0 3" xfId="9225"/>
    <cellStyle name="SAPBEXHLevel0 4" xfId="9226"/>
    <cellStyle name="SAPBEXHLevel0X" xfId="9227"/>
    <cellStyle name="SAPBEXHLevel0X 2" xfId="9228"/>
    <cellStyle name="SAPBEXHLevel0X 2 2" xfId="9229"/>
    <cellStyle name="SAPBEXHLevel0X 2 2 2" xfId="9230"/>
    <cellStyle name="SAPBEXHLevel0X 2 3" xfId="9231"/>
    <cellStyle name="SAPBEXHLevel0X 3" xfId="9232"/>
    <cellStyle name="SAPBEXHLevel0X 3 2" xfId="9233"/>
    <cellStyle name="SAPBEXHLevel0X 3 2 2" xfId="9234"/>
    <cellStyle name="SAPBEXHLevel0X 3 3" xfId="9235"/>
    <cellStyle name="SAPBEXHLevel0X 3 3 2" xfId="9236"/>
    <cellStyle name="SAPBEXHLevel0X 3 4" xfId="9237"/>
    <cellStyle name="SAPBEXHLevel0X 3 4 2" xfId="9238"/>
    <cellStyle name="SAPBEXHLevel0X 4" xfId="9239"/>
    <cellStyle name="SAPBEXHLevel0X 4 2" xfId="9240"/>
    <cellStyle name="SAPBEXHLevel0X 5" xfId="9241"/>
    <cellStyle name="SAPBEXHLevel0X 6" xfId="9242"/>
    <cellStyle name="SAPBEXHLevel0X 7" xfId="9243"/>
    <cellStyle name="SAPBEXHLevel0X 8" xfId="9244"/>
    <cellStyle name="SAPBEXHLevel1" xfId="9245"/>
    <cellStyle name="SAPBEXHLevel1 2" xfId="9246"/>
    <cellStyle name="SAPBEXHLevel1 2 2" xfId="9247"/>
    <cellStyle name="SAPBEXHLevel1 3" xfId="9248"/>
    <cellStyle name="SAPBEXHLevel1 4" xfId="9249"/>
    <cellStyle name="SAPBEXHLevel1X" xfId="9250"/>
    <cellStyle name="SAPBEXHLevel1X 2" xfId="9251"/>
    <cellStyle name="SAPBEXHLevel1X 2 2" xfId="9252"/>
    <cellStyle name="SAPBEXHLevel1X 3" xfId="9253"/>
    <cellStyle name="SAPBEXHLevel1X 4" xfId="9254"/>
    <cellStyle name="SAPBEXHLevel2" xfId="9255"/>
    <cellStyle name="SAPBEXHLevel2 2" xfId="9256"/>
    <cellStyle name="SAPBEXHLevel2 2 2" xfId="9257"/>
    <cellStyle name="SAPBEXHLevel2 3" xfId="9258"/>
    <cellStyle name="SAPBEXHLevel2 4" xfId="9259"/>
    <cellStyle name="SAPBEXHLevel2X" xfId="9260"/>
    <cellStyle name="SAPBEXHLevel2X 2" xfId="9261"/>
    <cellStyle name="SAPBEXHLevel2X 2 2" xfId="9262"/>
    <cellStyle name="SAPBEXHLevel2X 3" xfId="9263"/>
    <cellStyle name="SAPBEXHLevel2X 4" xfId="9264"/>
    <cellStyle name="SAPBEXHLevel3" xfId="9265"/>
    <cellStyle name="SAPBEXHLevel3 2" xfId="9266"/>
    <cellStyle name="SAPBEXHLevel3 2 2" xfId="9267"/>
    <cellStyle name="SAPBEXHLevel3 3" xfId="9268"/>
    <cellStyle name="SAPBEXHLevel3 4" xfId="9269"/>
    <cellStyle name="SAPBEXHLevel3X" xfId="9270"/>
    <cellStyle name="SAPBEXHLevel3X 2" xfId="9271"/>
    <cellStyle name="SAPBEXHLevel3X 2 2" xfId="9272"/>
    <cellStyle name="SAPBEXHLevel3X 3" xfId="9273"/>
    <cellStyle name="SAPBEXHLevel3X 4" xfId="9274"/>
    <cellStyle name="SAPBEXinputData" xfId="9275"/>
    <cellStyle name="SAPBEXinputData 2" xfId="9276"/>
    <cellStyle name="SAPBEXinputData 2 2" xfId="9277"/>
    <cellStyle name="SAPBEXinputData 3" xfId="9278"/>
    <cellStyle name="SAPBEXItemHeader" xfId="9279"/>
    <cellStyle name="SAPBEXresData" xfId="9280"/>
    <cellStyle name="SAPBEXresData 2" xfId="9281"/>
    <cellStyle name="SAPBEXresData 3" xfId="9282"/>
    <cellStyle name="SAPBEXresDataEmph" xfId="9283"/>
    <cellStyle name="SAPBEXresDataEmph 2" xfId="9284"/>
    <cellStyle name="SAPBEXresDataEmph 3" xfId="9285"/>
    <cellStyle name="SAPBEXresItem" xfId="9286"/>
    <cellStyle name="SAPBEXresItem 2" xfId="9287"/>
    <cellStyle name="SAPBEXresItem 3" xfId="9288"/>
    <cellStyle name="SAPBEXresItemX" xfId="9289"/>
    <cellStyle name="SAPBEXresItemX 2" xfId="9290"/>
    <cellStyle name="SAPBEXresItemX 3" xfId="9291"/>
    <cellStyle name="SAPBEXstdData" xfId="9292"/>
    <cellStyle name="SAPBEXstdData 2" xfId="9293"/>
    <cellStyle name="SAPBEXstdData 3" xfId="9294"/>
    <cellStyle name="SAPBEXstdData 4" xfId="9295"/>
    <cellStyle name="SAPBEXstdDataEmph" xfId="9296"/>
    <cellStyle name="SAPBEXstdDataEmph 2" xfId="9297"/>
    <cellStyle name="SAPBEXstdDataEmph 3" xfId="9298"/>
    <cellStyle name="SAPBEXstdItem" xfId="9299"/>
    <cellStyle name="SAPBEXstdItem 2" xfId="9300"/>
    <cellStyle name="SAPBEXstdItem 2 2" xfId="9301"/>
    <cellStyle name="SAPBEXstdItem 2 2 2" xfId="9302"/>
    <cellStyle name="SAPBEXstdItem 2 3" xfId="9303"/>
    <cellStyle name="SAPBEXstdItem 3" xfId="9304"/>
    <cellStyle name="SAPBEXstdItem 3 2" xfId="9305"/>
    <cellStyle name="SAPBEXstdItem 3 2 2" xfId="9306"/>
    <cellStyle name="SAPBEXstdItem 3 3" xfId="9307"/>
    <cellStyle name="SAPBEXstdItem 3 3 2" xfId="9308"/>
    <cellStyle name="SAPBEXstdItem 3 4" xfId="9309"/>
    <cellStyle name="SAPBEXstdItem 3 4 2" xfId="9310"/>
    <cellStyle name="SAPBEXstdItem 4" xfId="9311"/>
    <cellStyle name="SAPBEXstdItem 4 2" xfId="9312"/>
    <cellStyle name="SAPBEXstdItem 5" xfId="9313"/>
    <cellStyle name="SAPBEXstdItem 6" xfId="9314"/>
    <cellStyle name="SAPBEXstdItem 7" xfId="9315"/>
    <cellStyle name="SAPBEXstdItem 8" xfId="9316"/>
    <cellStyle name="SAPBEXstdItemX" xfId="9317"/>
    <cellStyle name="SAPBEXstdItemX 2" xfId="9318"/>
    <cellStyle name="SAPBEXstdItemX 2 2" xfId="9319"/>
    <cellStyle name="SAPBEXstdItemX 2 2 2" xfId="9320"/>
    <cellStyle name="SAPBEXstdItemX 2 3" xfId="9321"/>
    <cellStyle name="SAPBEXstdItemX 3" xfId="9322"/>
    <cellStyle name="SAPBEXstdItemX 3 2" xfId="9323"/>
    <cellStyle name="SAPBEXstdItemX 3 2 2" xfId="9324"/>
    <cellStyle name="SAPBEXstdItemX 3 3" xfId="9325"/>
    <cellStyle name="SAPBEXstdItemX 3 3 2" xfId="9326"/>
    <cellStyle name="SAPBEXstdItemX 3 4" xfId="9327"/>
    <cellStyle name="SAPBEXstdItemX 3 4 2" xfId="9328"/>
    <cellStyle name="SAPBEXstdItemX 4" xfId="9329"/>
    <cellStyle name="SAPBEXstdItemX 4 2" xfId="9330"/>
    <cellStyle name="SAPBEXstdItemX 5" xfId="9331"/>
    <cellStyle name="SAPBEXstdItemX 6" xfId="9332"/>
    <cellStyle name="SAPBEXstdItemX 7" xfId="9333"/>
    <cellStyle name="SAPBEXstdItemX 8" xfId="9334"/>
    <cellStyle name="SAPBEXtitle" xfId="9335"/>
    <cellStyle name="SAPBEXtitle 2" xfId="9336"/>
    <cellStyle name="SAPBEXtitle 3" xfId="9337"/>
    <cellStyle name="SAPBEXunassignedItem" xfId="9338"/>
    <cellStyle name="SAPBEXundefined" xfId="9339"/>
    <cellStyle name="SAPBEXundefined 2" xfId="9340"/>
    <cellStyle name="SAPBEXundefined 3" xfId="9341"/>
    <cellStyle name="shade" xfId="9342"/>
    <cellStyle name="shade 2" xfId="9343"/>
    <cellStyle name="shade 2 2" xfId="9344"/>
    <cellStyle name="shade 2 2 2" xfId="9345"/>
    <cellStyle name="shade 2 3" xfId="9346"/>
    <cellStyle name="shade 3" xfId="9347"/>
    <cellStyle name="shade 3 2" xfId="9348"/>
    <cellStyle name="shade 3 2 2" xfId="9349"/>
    <cellStyle name="shade 3 3" xfId="9350"/>
    <cellStyle name="shade 3 3 2" xfId="9351"/>
    <cellStyle name="shade 3 4" xfId="9352"/>
    <cellStyle name="shade 3 4 2" xfId="9353"/>
    <cellStyle name="shade 4" xfId="9354"/>
    <cellStyle name="shade 4 2" xfId="9355"/>
    <cellStyle name="shade 5" xfId="9356"/>
    <cellStyle name="shade 6" xfId="9357"/>
    <cellStyle name="shade 7" xfId="9358"/>
    <cellStyle name="shade_ACCOUNTS" xfId="9359"/>
    <cellStyle name="Sheet Title" xfId="9360"/>
    <cellStyle name="StmtTtl1" xfId="9361"/>
    <cellStyle name="StmtTtl1 2" xfId="9362"/>
    <cellStyle name="StmtTtl1 2 2" xfId="9363"/>
    <cellStyle name="StmtTtl1 2 3" xfId="9364"/>
    <cellStyle name="StmtTtl1 2 4" xfId="9365"/>
    <cellStyle name="StmtTtl1 3" xfId="9366"/>
    <cellStyle name="StmtTtl1 3 2" xfId="9367"/>
    <cellStyle name="StmtTtl1 3 3" xfId="9368"/>
    <cellStyle name="StmtTtl1 3 4" xfId="9369"/>
    <cellStyle name="StmtTtl1 4" xfId="9370"/>
    <cellStyle name="StmtTtl1 4 2" xfId="9371"/>
    <cellStyle name="StmtTtl1 4 3" xfId="9372"/>
    <cellStyle name="StmtTtl1 4 4" xfId="9373"/>
    <cellStyle name="StmtTtl1 5" xfId="9374"/>
    <cellStyle name="StmtTtl1 5 2" xfId="9375"/>
    <cellStyle name="StmtTtl1 6" xfId="9376"/>
    <cellStyle name="StmtTtl1 6 2" xfId="9377"/>
    <cellStyle name="StmtTtl1 7" xfId="9378"/>
    <cellStyle name="StmtTtl1 8" xfId="9379"/>
    <cellStyle name="StmtTtl1_(C) WHE Proforma with ITC cash grant 10 Yr Amort_for deferral_102809" xfId="9380"/>
    <cellStyle name="StmtTtl2" xfId="9381"/>
    <cellStyle name="StmtTtl2 2" xfId="9382"/>
    <cellStyle name="StmtTtl2 2 2" xfId="9383"/>
    <cellStyle name="StmtTtl2 3" xfId="9384"/>
    <cellStyle name="StmtTtl2 3 2" xfId="9385"/>
    <cellStyle name="StmtTtl2 4" xfId="9386"/>
    <cellStyle name="StmtTtl2 5" xfId="9387"/>
    <cellStyle name="StmtTtl2 6" xfId="9388"/>
    <cellStyle name="StmtTtl2 7" xfId="9389"/>
    <cellStyle name="StmtTtl2 8" xfId="9390"/>
    <cellStyle name="StmtTtl2 9" xfId="9391"/>
    <cellStyle name="StmtTtl2_4.32E Depreciation Study Robs file" xfId="9392"/>
    <cellStyle name="STYL1 - Style1" xfId="9393"/>
    <cellStyle name="STYL1 - Style1 2" xfId="9394"/>
    <cellStyle name="Style 1" xfId="9395"/>
    <cellStyle name="Style 1 10" xfId="9396"/>
    <cellStyle name="Style 1 11" xfId="9397"/>
    <cellStyle name="Style 1 2" xfId="9398"/>
    <cellStyle name="Style 1 2 2" xfId="9399"/>
    <cellStyle name="Style 1 2 2 2" xfId="9400"/>
    <cellStyle name="Style 1 2 3" xfId="9401"/>
    <cellStyle name="Style 1 2 4" xfId="9402"/>
    <cellStyle name="Style 1 2 5" xfId="9403"/>
    <cellStyle name="Style 1 2 6" xfId="9404"/>
    <cellStyle name="Style 1 2_Chelan PUD Power Costs (8-10)" xfId="9405"/>
    <cellStyle name="Style 1 3" xfId="9406"/>
    <cellStyle name="Style 1 3 2" xfId="9407"/>
    <cellStyle name="Style 1 3 2 2" xfId="9408"/>
    <cellStyle name="Style 1 3 2 3" xfId="9409"/>
    <cellStyle name="Style 1 3 3" xfId="9410"/>
    <cellStyle name="Style 1 3 3 2" xfId="9411"/>
    <cellStyle name="Style 1 3 4" xfId="9412"/>
    <cellStyle name="Style 1 3 5" xfId="9413"/>
    <cellStyle name="Style 1 4" xfId="9414"/>
    <cellStyle name="Style 1 4 2" xfId="9415"/>
    <cellStyle name="Style 1 4 2 2" xfId="9416"/>
    <cellStyle name="Style 1 4 3" xfId="9417"/>
    <cellStyle name="Style 1 4 4" xfId="9418"/>
    <cellStyle name="Style 1 5" xfId="9419"/>
    <cellStyle name="Style 1 5 2" xfId="9420"/>
    <cellStyle name="Style 1 5 2 2" xfId="9421"/>
    <cellStyle name="Style 1 5 3" xfId="9422"/>
    <cellStyle name="Style 1 5 4" xfId="9423"/>
    <cellStyle name="Style 1 6" xfId="9424"/>
    <cellStyle name="Style 1 6 2" xfId="9425"/>
    <cellStyle name="Style 1 6 2 2" xfId="9426"/>
    <cellStyle name="Style 1 6 2 3" xfId="9427"/>
    <cellStyle name="Style 1 6 3" xfId="9428"/>
    <cellStyle name="Style 1 6 3 2" xfId="9429"/>
    <cellStyle name="Style 1 6 4" xfId="9430"/>
    <cellStyle name="Style 1 6 4 2" xfId="9431"/>
    <cellStyle name="Style 1 6 5" xfId="9432"/>
    <cellStyle name="Style 1 6 5 2" xfId="9433"/>
    <cellStyle name="Style 1 6 6" xfId="9434"/>
    <cellStyle name="Style 1 7" xfId="9435"/>
    <cellStyle name="Style 1 8" xfId="9436"/>
    <cellStyle name="Style 1 9" xfId="9437"/>
    <cellStyle name="Style 1_ Price Inputs" xfId="9438"/>
    <cellStyle name="STYLE1" xfId="9439"/>
    <cellStyle name="STYLE2" xfId="9440"/>
    <cellStyle name="STYLE3" xfId="9441"/>
    <cellStyle name="sub-tl - Style3" xfId="9442"/>
    <cellStyle name="subtot - Style5" xfId="9443"/>
    <cellStyle name="Subtotal" xfId="9444"/>
    <cellStyle name="Sub-total" xfId="9445"/>
    <cellStyle name="Subtotal 2" xfId="9446"/>
    <cellStyle name="Sub-total 2" xfId="9447"/>
    <cellStyle name="Subtotal 3" xfId="9448"/>
    <cellStyle name="Sub-total 3" xfId="9449"/>
    <cellStyle name="taples Plaza" xfId="9450"/>
    <cellStyle name="Test" xfId="9451"/>
    <cellStyle name="Tickmark" xfId="9452"/>
    <cellStyle name="Title 2" xfId="9453"/>
    <cellStyle name="Title 2 2" xfId="9454"/>
    <cellStyle name="Title 2 2 2" xfId="9455"/>
    <cellStyle name="Title 2 3" xfId="9456"/>
    <cellStyle name="Title 3" xfId="9457"/>
    <cellStyle name="Title 3 2" xfId="9458"/>
    <cellStyle name="Title 3 3" xfId="9459"/>
    <cellStyle name="Title 3 4" xfId="9460"/>
    <cellStyle name="Title 4" xfId="9461"/>
    <cellStyle name="Title 5" xfId="9462"/>
    <cellStyle name="Title 6" xfId="9463"/>
    <cellStyle name="Title: - Style3" xfId="9464"/>
    <cellStyle name="Title: - Style4" xfId="9465"/>
    <cellStyle name="Title: Major" xfId="9466"/>
    <cellStyle name="Title: Major 2" xfId="9467"/>
    <cellStyle name="Title: Major 3" xfId="9468"/>
    <cellStyle name="Title: Minor" xfId="9469"/>
    <cellStyle name="Title: Minor 2" xfId="9470"/>
    <cellStyle name="Title: Minor 3" xfId="9471"/>
    <cellStyle name="Title: Minor_Electric Rev Req Model (2009 GRC) Rebuttal" xfId="9472"/>
    <cellStyle name="Title: Worksheet" xfId="9473"/>
    <cellStyle name="Title: Worksheet 2" xfId="9474"/>
    <cellStyle name="Total 2" xfId="9475"/>
    <cellStyle name="Total 2 2" xfId="9476"/>
    <cellStyle name="Total 2 2 2" xfId="9477"/>
    <cellStyle name="Total 2 2 3" xfId="9478"/>
    <cellStyle name="Total 2 3" xfId="9479"/>
    <cellStyle name="Total 2 3 2" xfId="9480"/>
    <cellStyle name="Total 2 3 3" xfId="9481"/>
    <cellStyle name="Total 2 3 4" xfId="9482"/>
    <cellStyle name="Total 2 4" xfId="9483"/>
    <cellStyle name="Total 3" xfId="9484"/>
    <cellStyle name="Total 3 2" xfId="9485"/>
    <cellStyle name="Total 3 3" xfId="9486"/>
    <cellStyle name="Total 3 4" xfId="9487"/>
    <cellStyle name="Total 4" xfId="9488"/>
    <cellStyle name="Total 4 2" xfId="9489"/>
    <cellStyle name="Total 5" xfId="9490"/>
    <cellStyle name="Total 6" xfId="9491"/>
    <cellStyle name="Total 9" xfId="9492"/>
    <cellStyle name="Total 9 2" xfId="9493"/>
    <cellStyle name="Total4 - Style4" xfId="9494"/>
    <cellStyle name="Total4 - Style4 2" xfId="9495"/>
    <cellStyle name="Total4 - Style4 2 2" xfId="9496"/>
    <cellStyle name="Total4 - Style4 3" xfId="9497"/>
    <cellStyle name="Total4 - Style4_ACCOUNTS" xfId="9498"/>
    <cellStyle name="Warning Text 2" xfId="9499"/>
    <cellStyle name="Warning Text 2 2" xfId="9500"/>
    <cellStyle name="Warning Text 2 2 2" xfId="9501"/>
    <cellStyle name="Warning Text 2 3" xfId="9502"/>
    <cellStyle name="Warning Text 3" xfId="9503"/>
    <cellStyle name="Warning Text 4" xfId="9504"/>
    <cellStyle name="WM_STANDARD" xfId="9518"/>
    <cellStyle name="WMI_Standard" xfId="9517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7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GS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My%20Documents\2006GRC\Incentive%20Pay\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PCA\New%20Plant-093003\FredDispatch%209.3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orecast%20Extrac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ll Determinants"/>
      <sheetName val="2013"/>
      <sheetName val="20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3"/>
  <sheetViews>
    <sheetView view="pageBreakPreview" zoomScale="60" zoomScaleNormal="100" workbookViewId="0">
      <selection activeCell="B22" sqref="B22"/>
    </sheetView>
  </sheetViews>
  <sheetFormatPr defaultRowHeight="15.75"/>
  <cols>
    <col min="1" max="1" width="5.28515625" style="3" customWidth="1"/>
    <col min="2" max="2" width="9.140625" style="2"/>
    <col min="3" max="3" width="22.5703125" style="2" customWidth="1"/>
    <col min="4" max="4" width="16.28515625" style="2" customWidth="1"/>
    <col min="5" max="11" width="20.5703125" style="2" customWidth="1"/>
    <col min="12" max="16384" width="9.140625" style="2"/>
  </cols>
  <sheetData>
    <row r="1" spans="1:11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>
      <c r="A3" s="93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>
      <c r="A6" s="7"/>
      <c r="B6" s="8"/>
      <c r="C6" s="8"/>
      <c r="D6" s="8"/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</row>
    <row r="7" spans="1:11">
      <c r="A7" s="7"/>
      <c r="B7" s="8"/>
      <c r="C7" s="8"/>
      <c r="D7" s="8"/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7">
        <v>1</v>
      </c>
      <c r="B9" s="8" t="s">
        <v>79</v>
      </c>
      <c r="C9" s="8"/>
      <c r="D9" s="8"/>
      <c r="E9" s="11">
        <f>SUM(F9:K9)</f>
        <v>480926000</v>
      </c>
      <c r="F9" s="11">
        <v>207184000</v>
      </c>
      <c r="G9" s="11">
        <v>66064000</v>
      </c>
      <c r="H9" s="11">
        <v>127734000</v>
      </c>
      <c r="I9" s="11">
        <v>62262000</v>
      </c>
      <c r="J9" s="11">
        <v>10811000</v>
      </c>
      <c r="K9" s="11">
        <v>6871000</v>
      </c>
    </row>
    <row r="10" spans="1:11">
      <c r="A10" s="7">
        <v>2</v>
      </c>
      <c r="B10" s="8" t="s">
        <v>73</v>
      </c>
      <c r="C10" s="8"/>
      <c r="D10" s="8"/>
      <c r="E10" s="11">
        <f>SUM(F10:K10)</f>
        <v>18201000</v>
      </c>
      <c r="F10" s="11">
        <v>7844000</v>
      </c>
      <c r="G10" s="11">
        <v>2500000</v>
      </c>
      <c r="H10" s="11">
        <v>4830000</v>
      </c>
      <c r="I10" s="11">
        <v>2358000</v>
      </c>
      <c r="J10" s="11">
        <v>409000</v>
      </c>
      <c r="K10" s="11">
        <v>260000</v>
      </c>
    </row>
    <row r="11" spans="1:11">
      <c r="A11" s="7">
        <v>3</v>
      </c>
      <c r="B11" s="8" t="s">
        <v>75</v>
      </c>
      <c r="C11" s="8"/>
      <c r="D11" s="8"/>
      <c r="E11" s="11">
        <f>SUM(F11:K11)</f>
        <v>499127000</v>
      </c>
      <c r="F11" s="11">
        <f t="shared" ref="F11:K11" si="0">F9+F10</f>
        <v>215028000</v>
      </c>
      <c r="G11" s="11">
        <f t="shared" si="0"/>
        <v>68564000</v>
      </c>
      <c r="H11" s="11">
        <f t="shared" si="0"/>
        <v>132564000</v>
      </c>
      <c r="I11" s="11">
        <f t="shared" si="0"/>
        <v>64620000</v>
      </c>
      <c r="J11" s="11">
        <f t="shared" si="0"/>
        <v>11220000</v>
      </c>
      <c r="K11" s="11">
        <f t="shared" si="0"/>
        <v>7131000</v>
      </c>
    </row>
    <row r="12" spans="1:11">
      <c r="A12" s="7"/>
      <c r="B12" s="8"/>
      <c r="C12" s="8"/>
      <c r="D12" s="8"/>
      <c r="E12" s="11"/>
      <c r="F12" s="11"/>
      <c r="G12" s="11"/>
      <c r="H12" s="11"/>
      <c r="I12" s="11"/>
      <c r="J12" s="11"/>
      <c r="K12" s="11"/>
    </row>
    <row r="13" spans="1:11">
      <c r="A13" s="7">
        <v>4</v>
      </c>
      <c r="B13" s="8" t="s">
        <v>74</v>
      </c>
      <c r="C13" s="8"/>
      <c r="D13" s="8"/>
      <c r="E13" s="12">
        <f>SUM(F13:K13)</f>
        <v>5571472367</v>
      </c>
      <c r="F13" s="13">
        <v>2352011939</v>
      </c>
      <c r="G13" s="13">
        <v>557353354</v>
      </c>
      <c r="H13" s="13">
        <v>1424373231</v>
      </c>
      <c r="I13" s="13">
        <v>1080448696</v>
      </c>
      <c r="J13" s="13">
        <v>131638818</v>
      </c>
      <c r="K13" s="13">
        <v>25646329</v>
      </c>
    </row>
    <row r="14" spans="1:11">
      <c r="A14" s="7">
        <v>5</v>
      </c>
      <c r="B14" s="8" t="s">
        <v>77</v>
      </c>
      <c r="C14" s="8"/>
      <c r="D14" s="14"/>
      <c r="E14" s="14">
        <f>$E$35</f>
        <v>3.5183635233599998E-2</v>
      </c>
      <c r="F14" s="14">
        <f t="shared" ref="F14:K14" si="1">$E$35</f>
        <v>3.5183635233599998E-2</v>
      </c>
      <c r="G14" s="14">
        <f t="shared" si="1"/>
        <v>3.5183635233599998E-2</v>
      </c>
      <c r="H14" s="14">
        <f t="shared" si="1"/>
        <v>3.5183635233599998E-2</v>
      </c>
      <c r="I14" s="14">
        <f t="shared" si="1"/>
        <v>3.5183635233599998E-2</v>
      </c>
      <c r="J14" s="14">
        <f t="shared" si="1"/>
        <v>3.5183635233599998E-2</v>
      </c>
      <c r="K14" s="14">
        <f t="shared" si="1"/>
        <v>3.5183635233599998E-2</v>
      </c>
    </row>
    <row r="15" spans="1:11">
      <c r="A15" s="7">
        <v>6</v>
      </c>
      <c r="B15" s="8" t="s">
        <v>80</v>
      </c>
      <c r="C15" s="8"/>
      <c r="D15" s="14"/>
      <c r="E15" s="11">
        <f>SUM(F15:K15)</f>
        <v>196024651.47461</v>
      </c>
      <c r="F15" s="11">
        <f>F14*F13</f>
        <v>82752330.126848251</v>
      </c>
      <c r="G15" s="11">
        <f t="shared" ref="G15:K15" si="2">G14*G13</f>
        <v>19609717.103359532</v>
      </c>
      <c r="H15" s="11">
        <f t="shared" si="2"/>
        <v>50114628.196008272</v>
      </c>
      <c r="I15" s="11">
        <f t="shared" si="2"/>
        <v>38014112.808682777</v>
      </c>
      <c r="J15" s="11">
        <f t="shared" si="2"/>
        <v>4631532.1550942576</v>
      </c>
      <c r="K15" s="11">
        <f t="shared" si="2"/>
        <v>902331.08461689739</v>
      </c>
    </row>
    <row r="16" spans="1:11">
      <c r="A16" s="7"/>
      <c r="B16" s="8"/>
      <c r="C16" s="8"/>
      <c r="D16" s="8"/>
      <c r="E16" s="11"/>
      <c r="F16" s="11"/>
      <c r="G16" s="11"/>
      <c r="H16" s="11"/>
      <c r="I16" s="11"/>
      <c r="J16" s="11"/>
      <c r="K16" s="11"/>
    </row>
    <row r="17" spans="1:11">
      <c r="A17" s="7">
        <v>7</v>
      </c>
      <c r="B17" s="8" t="s">
        <v>81</v>
      </c>
      <c r="C17" s="8"/>
      <c r="D17" s="8"/>
      <c r="E17" s="11">
        <f>SUM(F17:K17)</f>
        <v>303102348.52538997</v>
      </c>
      <c r="F17" s="15">
        <f t="shared" ref="F17:K17" si="3">F11-F15</f>
        <v>132275669.87315175</v>
      </c>
      <c r="G17" s="15">
        <f t="shared" si="3"/>
        <v>48954282.896640465</v>
      </c>
      <c r="H17" s="15">
        <f t="shared" si="3"/>
        <v>82449371.803991735</v>
      </c>
      <c r="I17" s="15">
        <f t="shared" si="3"/>
        <v>26605887.191317223</v>
      </c>
      <c r="J17" s="15">
        <f t="shared" si="3"/>
        <v>6588467.8449057424</v>
      </c>
      <c r="K17" s="15">
        <f t="shared" si="3"/>
        <v>6228668.9153831024</v>
      </c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>
      <c r="A19" s="7">
        <v>8</v>
      </c>
      <c r="B19" s="8" t="s">
        <v>37</v>
      </c>
      <c r="C19" s="8"/>
      <c r="D19" s="8"/>
      <c r="E19" s="12">
        <f>SUM(F19:K19)</f>
        <v>2843797</v>
      </c>
      <c r="F19" s="16">
        <v>2437081</v>
      </c>
      <c r="G19" s="16">
        <v>351975</v>
      </c>
      <c r="H19" s="16">
        <v>25427</v>
      </c>
      <c r="I19" s="16">
        <v>252</v>
      </c>
      <c r="J19" s="16">
        <v>29062</v>
      </c>
      <c r="K19" s="8"/>
    </row>
    <row r="20" spans="1:11">
      <c r="A20" s="7">
        <v>9</v>
      </c>
      <c r="B20" s="8" t="s">
        <v>82</v>
      </c>
      <c r="C20" s="8"/>
      <c r="D20" s="8"/>
      <c r="E20" s="11"/>
      <c r="F20" s="17">
        <v>15</v>
      </c>
      <c r="G20" s="17">
        <v>18</v>
      </c>
      <c r="H20" s="17">
        <v>500</v>
      </c>
      <c r="I20" s="17">
        <v>16500</v>
      </c>
      <c r="J20" s="17">
        <v>18</v>
      </c>
      <c r="K20" s="8"/>
    </row>
    <row r="21" spans="1:11">
      <c r="A21" s="7">
        <v>10</v>
      </c>
      <c r="B21" s="8" t="s">
        <v>101</v>
      </c>
      <c r="C21" s="8"/>
      <c r="D21" s="8"/>
      <c r="E21" s="11">
        <f>SUM(F21:K21)</f>
        <v>60286381</v>
      </c>
      <c r="F21" s="17">
        <f>F20*F19</f>
        <v>36556215</v>
      </c>
      <c r="G21" s="17">
        <f>G20*G19</f>
        <v>6335550</v>
      </c>
      <c r="H21" s="17">
        <f>H20*H19</f>
        <v>12713500</v>
      </c>
      <c r="I21" s="17">
        <f>I20*I19</f>
        <v>4158000</v>
      </c>
      <c r="J21" s="17">
        <f>J20*J19</f>
        <v>523116</v>
      </c>
      <c r="K21" s="15"/>
    </row>
    <row r="22" spans="1:11">
      <c r="A22" s="7"/>
      <c r="B22" s="8"/>
      <c r="C22" s="8"/>
      <c r="D22" s="8"/>
      <c r="E22" s="11"/>
      <c r="F22" s="17"/>
      <c r="G22" s="17"/>
      <c r="H22" s="17"/>
      <c r="I22" s="17"/>
      <c r="J22" s="17"/>
      <c r="K22" s="8"/>
    </row>
    <row r="23" spans="1:11">
      <c r="A23" s="7">
        <v>11</v>
      </c>
      <c r="B23" s="8" t="s">
        <v>78</v>
      </c>
      <c r="C23" s="8"/>
      <c r="D23" s="8"/>
      <c r="E23" s="11">
        <f>SUM(F23:K23)</f>
        <v>236587298.6100069</v>
      </c>
      <c r="F23" s="15">
        <f>F17-F21</f>
        <v>95719454.873151749</v>
      </c>
      <c r="G23" s="15">
        <f>G17-G21</f>
        <v>42618732.896640465</v>
      </c>
      <c r="H23" s="15">
        <f>H17-H21</f>
        <v>69735871.803991735</v>
      </c>
      <c r="I23" s="15">
        <f>I17-I21</f>
        <v>22447887.191317223</v>
      </c>
      <c r="J23" s="15">
        <f>J17-J21</f>
        <v>6065351.8449057424</v>
      </c>
      <c r="K23" s="8"/>
    </row>
    <row r="24" spans="1:11" hidden="1">
      <c r="A24" s="7">
        <v>20</v>
      </c>
      <c r="B24" s="8"/>
      <c r="C24" s="8"/>
      <c r="D24" s="8"/>
      <c r="E24" s="8"/>
      <c r="F24" s="15"/>
      <c r="G24" s="15"/>
      <c r="H24" s="15"/>
      <c r="I24" s="15"/>
      <c r="J24" s="15"/>
      <c r="K24" s="8"/>
    </row>
    <row r="25" spans="1:11" hidden="1">
      <c r="A25" s="7">
        <v>22</v>
      </c>
      <c r="B25" s="8" t="s">
        <v>38</v>
      </c>
      <c r="C25" s="8"/>
      <c r="D25" s="8"/>
      <c r="E25" s="14">
        <f t="shared" ref="E25:K25" si="4">E11/E13</f>
        <v>8.9586193221803334E-2</v>
      </c>
      <c r="F25" s="14">
        <f t="shared" si="4"/>
        <v>9.1423005314940284E-2</v>
      </c>
      <c r="G25" s="14">
        <f t="shared" si="4"/>
        <v>0.12301711204917232</v>
      </c>
      <c r="H25" s="14">
        <f t="shared" si="4"/>
        <v>9.3068303387681406E-2</v>
      </c>
      <c r="I25" s="14">
        <f t="shared" si="4"/>
        <v>5.9808485344314766E-2</v>
      </c>
      <c r="J25" s="14">
        <f t="shared" si="4"/>
        <v>8.5233217454140309E-2</v>
      </c>
      <c r="K25" s="14">
        <f t="shared" si="4"/>
        <v>0.27805149033220311</v>
      </c>
    </row>
    <row r="26" spans="1:11" hidden="1">
      <c r="A26" s="7">
        <v>23</v>
      </c>
      <c r="B26" s="8" t="s">
        <v>39</v>
      </c>
      <c r="C26" s="8"/>
      <c r="D26" s="8"/>
      <c r="E26" s="14">
        <f t="shared" ref="E26:K26" si="5">E17/E13</f>
        <v>5.4402557988203329E-2</v>
      </c>
      <c r="F26" s="14">
        <f t="shared" si="5"/>
        <v>5.6239370081340286E-2</v>
      </c>
      <c r="G26" s="14">
        <f t="shared" si="5"/>
        <v>8.7833476815572312E-2</v>
      </c>
      <c r="H26" s="14">
        <f t="shared" si="5"/>
        <v>5.7884668154081401E-2</v>
      </c>
      <c r="I26" s="14">
        <f t="shared" si="5"/>
        <v>2.4624850110714764E-2</v>
      </c>
      <c r="J26" s="14">
        <f t="shared" si="5"/>
        <v>5.0049582220540317E-2</v>
      </c>
      <c r="K26" s="14">
        <f t="shared" si="5"/>
        <v>0.24286785509860309</v>
      </c>
    </row>
    <row r="27" spans="1:11" hidden="1">
      <c r="A27" s="7">
        <v>24</v>
      </c>
      <c r="B27" s="8" t="s">
        <v>40</v>
      </c>
      <c r="C27" s="8"/>
      <c r="D27" s="8"/>
      <c r="E27" s="14">
        <f>E25-E26</f>
        <v>3.5183635233600005E-2</v>
      </c>
      <c r="F27" s="14">
        <f>F25-F26</f>
        <v>3.5183635233599998E-2</v>
      </c>
      <c r="G27" s="14">
        <f t="shared" ref="G27:K27" si="6">G25-G26</f>
        <v>3.5183635233600005E-2</v>
      </c>
      <c r="H27" s="14">
        <f t="shared" si="6"/>
        <v>3.5183635233600005E-2</v>
      </c>
      <c r="I27" s="14">
        <f t="shared" si="6"/>
        <v>3.5183635233600005E-2</v>
      </c>
      <c r="J27" s="14">
        <f t="shared" si="6"/>
        <v>3.5183635233599991E-2</v>
      </c>
      <c r="K27" s="14">
        <f t="shared" si="6"/>
        <v>3.5183635233600019E-2</v>
      </c>
    </row>
    <row r="28" spans="1:11" hidden="1">
      <c r="A28" s="7">
        <v>25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idden="1">
      <c r="A29" s="7">
        <v>26</v>
      </c>
      <c r="B29" s="8" t="s">
        <v>41</v>
      </c>
      <c r="C29" s="8"/>
      <c r="D29" s="8"/>
      <c r="E29" s="8"/>
      <c r="F29" s="13">
        <f>F13/F19</f>
        <v>965.09387213637956</v>
      </c>
      <c r="G29" s="13">
        <f>G13/G19</f>
        <v>1583.5026749058882</v>
      </c>
      <c r="H29" s="13">
        <f>H13/H19</f>
        <v>56018.139418728126</v>
      </c>
      <c r="I29" s="13">
        <f>I13/I19</f>
        <v>4287494.8253968256</v>
      </c>
      <c r="J29" s="13">
        <f>J13/J19</f>
        <v>4529.5856444842066</v>
      </c>
      <c r="K29" s="8"/>
    </row>
    <row r="30" spans="1:11" hidden="1">
      <c r="A30" s="7">
        <v>27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idden="1">
      <c r="A31" s="7">
        <v>28</v>
      </c>
      <c r="B31" s="8" t="s">
        <v>42</v>
      </c>
      <c r="C31" s="8"/>
      <c r="D31" s="8"/>
      <c r="E31" s="8"/>
      <c r="F31" s="12">
        <f>SUM(G13:J13)/SUM(G19:J19)</f>
        <v>7852.6886058084756</v>
      </c>
      <c r="G31" s="8"/>
      <c r="H31" s="8"/>
      <c r="I31" s="8"/>
      <c r="J31" s="8"/>
      <c r="K31" s="8"/>
    </row>
    <row r="32" spans="1:11">
      <c r="A32" s="7"/>
      <c r="B32" s="8"/>
      <c r="C32" s="8"/>
      <c r="D32" s="8"/>
      <c r="E32" s="8"/>
      <c r="F32" s="12"/>
      <c r="G32" s="8"/>
      <c r="H32" s="8"/>
      <c r="I32" s="8"/>
      <c r="J32" s="8"/>
      <c r="K32" s="8"/>
    </row>
    <row r="33" spans="1:11">
      <c r="A33" s="7">
        <v>12</v>
      </c>
      <c r="B33" s="8" t="s">
        <v>72</v>
      </c>
      <c r="C33" s="8"/>
      <c r="D33" s="8"/>
      <c r="E33" s="18">
        <v>3.3599999999999998E-2</v>
      </c>
      <c r="F33" s="8"/>
      <c r="G33" s="8"/>
      <c r="H33" s="8"/>
      <c r="I33" s="8"/>
      <c r="J33" s="8"/>
      <c r="K33" s="8"/>
    </row>
    <row r="34" spans="1:11">
      <c r="A34" s="7">
        <v>13</v>
      </c>
      <c r="B34" s="8" t="s">
        <v>84</v>
      </c>
      <c r="C34" s="8"/>
      <c r="D34" s="8"/>
      <c r="E34" s="19">
        <v>1.047132001</v>
      </c>
      <c r="F34" s="20"/>
      <c r="G34" s="8"/>
      <c r="H34" s="20"/>
      <c r="I34" s="8"/>
      <c r="J34" s="8"/>
      <c r="K34" s="8"/>
    </row>
    <row r="35" spans="1:11">
      <c r="A35" s="7">
        <v>14</v>
      </c>
      <c r="B35" s="8" t="s">
        <v>83</v>
      </c>
      <c r="C35" s="8"/>
      <c r="D35" s="8"/>
      <c r="E35" s="18">
        <f>E33*E34</f>
        <v>3.5183635233599998E-2</v>
      </c>
      <c r="F35" s="20"/>
      <c r="G35" s="8"/>
      <c r="H35" s="20"/>
      <c r="I35" s="8"/>
      <c r="J35" s="8"/>
      <c r="K35" s="8"/>
    </row>
    <row r="36" spans="1:11">
      <c r="F36" s="4"/>
      <c r="H36" s="4"/>
    </row>
    <row r="37" spans="1:11">
      <c r="F37" s="6"/>
      <c r="H37" s="6"/>
    </row>
    <row r="41" spans="1:11">
      <c r="G41" s="4">
        <f>SUM(G21:H21)+J21</f>
        <v>19572166</v>
      </c>
    </row>
    <row r="42" spans="1:11">
      <c r="G42" s="5">
        <f>G19+H19+J19</f>
        <v>406464</v>
      </c>
    </row>
    <row r="43" spans="1:11">
      <c r="G43" s="54">
        <f>G41/G42</f>
        <v>48.152274248149901</v>
      </c>
    </row>
  </sheetData>
  <mergeCells count="3">
    <mergeCell ref="A1:K1"/>
    <mergeCell ref="A2:K2"/>
    <mergeCell ref="A3:K3"/>
  </mergeCells>
  <printOptions horizontalCentered="1"/>
  <pageMargins left="0.51" right="0.5" top="0.75" bottom="0.75" header="0.3" footer="0.3"/>
  <pageSetup scale="64" orientation="landscape" r:id="rId1"/>
  <headerFooter>
    <oddHeader>&amp;RExhibit No. ___(PDE-9)</oddHeader>
    <oddFooter>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1"/>
  <sheetViews>
    <sheetView view="pageBreakPreview" zoomScale="60" zoomScaleNormal="100" workbookViewId="0">
      <selection activeCell="E30" sqref="E30"/>
    </sheetView>
  </sheetViews>
  <sheetFormatPr defaultRowHeight="15.75"/>
  <cols>
    <col min="1" max="1" width="6" style="2" customWidth="1"/>
    <col min="2" max="2" width="54.42578125" style="2" customWidth="1"/>
    <col min="3" max="3" width="14.7109375" style="2" bestFit="1" customWidth="1"/>
    <col min="4" max="4" width="16.85546875" style="2" bestFit="1" customWidth="1"/>
    <col min="5" max="6" width="16.28515625" style="2" customWidth="1"/>
    <col min="7" max="7" width="13.5703125" style="2" hidden="1" customWidth="1"/>
    <col min="8" max="8" width="9.140625" style="2"/>
    <col min="9" max="9" width="13.7109375" style="2" bestFit="1" customWidth="1"/>
    <col min="10" max="16384" width="9.140625" style="2"/>
  </cols>
  <sheetData>
    <row r="1" spans="1:9">
      <c r="A1" s="92" t="s">
        <v>22</v>
      </c>
      <c r="B1" s="92"/>
      <c r="C1" s="92"/>
      <c r="D1" s="92"/>
      <c r="E1" s="92"/>
      <c r="F1" s="92"/>
    </row>
    <row r="2" spans="1:9">
      <c r="A2" s="92" t="s">
        <v>68</v>
      </c>
      <c r="B2" s="92"/>
      <c r="C2" s="92"/>
      <c r="D2" s="92"/>
      <c r="E2" s="92"/>
      <c r="F2" s="92"/>
    </row>
    <row r="3" spans="1:9">
      <c r="A3" s="93" t="s">
        <v>87</v>
      </c>
      <c r="B3" s="93"/>
      <c r="C3" s="93"/>
      <c r="D3" s="93"/>
      <c r="E3" s="93"/>
      <c r="F3" s="93"/>
    </row>
    <row r="4" spans="1:9">
      <c r="A4" s="27"/>
      <c r="B4" s="27"/>
      <c r="C4" s="27"/>
      <c r="D4" s="27"/>
      <c r="E4" s="27"/>
      <c r="F4" s="27"/>
    </row>
    <row r="5" spans="1:9">
      <c r="A5" s="27"/>
      <c r="B5" s="27"/>
      <c r="C5" s="27"/>
      <c r="D5" s="27"/>
      <c r="E5" s="27"/>
      <c r="F5" s="27"/>
    </row>
    <row r="6" spans="1:9" ht="63">
      <c r="A6" s="28" t="s">
        <v>19</v>
      </c>
      <c r="B6" s="29"/>
      <c r="C6" s="28" t="s">
        <v>18</v>
      </c>
      <c r="D6" s="28" t="s">
        <v>21</v>
      </c>
      <c r="E6" s="28" t="s">
        <v>20</v>
      </c>
      <c r="F6" s="28" t="s">
        <v>64</v>
      </c>
      <c r="G6" s="28" t="s">
        <v>43</v>
      </c>
    </row>
    <row r="7" spans="1:9">
      <c r="A7" s="27"/>
      <c r="B7" s="30" t="s">
        <v>16</v>
      </c>
      <c r="C7" s="30" t="s">
        <v>15</v>
      </c>
      <c r="D7" s="30" t="s">
        <v>14</v>
      </c>
      <c r="E7" s="30" t="s">
        <v>13</v>
      </c>
      <c r="F7" s="30"/>
      <c r="G7" s="30" t="s">
        <v>12</v>
      </c>
    </row>
    <row r="8" spans="1:9">
      <c r="A8" s="30"/>
      <c r="B8" s="31"/>
      <c r="C8" s="30"/>
      <c r="D8" s="30"/>
      <c r="E8" s="30"/>
      <c r="F8" s="30"/>
    </row>
    <row r="9" spans="1:9" ht="17.25" customHeight="1">
      <c r="A9" s="30">
        <v>1</v>
      </c>
      <c r="B9" s="27" t="s">
        <v>78</v>
      </c>
      <c r="C9" s="30" t="s">
        <v>66</v>
      </c>
      <c r="D9" s="32">
        <f>'PDE-9, Page 1'!F23</f>
        <v>95719454.873151749</v>
      </c>
      <c r="E9" s="32">
        <f>SUM('PDE-9, Page 1'!G23:J23)-F9</f>
        <v>118419956.54553792</v>
      </c>
      <c r="F9" s="32">
        <f>'PDE-9, Page 1'!I23</f>
        <v>22447887.191317223</v>
      </c>
      <c r="G9" s="32">
        <f>'PDE-9, Page 1'!K17</f>
        <v>6228668.9153831024</v>
      </c>
      <c r="I9" s="4"/>
    </row>
    <row r="10" spans="1:9" ht="17.25" customHeight="1">
      <c r="A10" s="30"/>
      <c r="B10" s="27"/>
      <c r="C10" s="27"/>
      <c r="D10" s="27"/>
      <c r="E10" s="27"/>
      <c r="F10" s="27"/>
    </row>
    <row r="11" spans="1:9" ht="17.25" customHeight="1">
      <c r="A11" s="30">
        <v>2</v>
      </c>
      <c r="B11" s="27" t="s">
        <v>86</v>
      </c>
      <c r="C11" s="30" t="s">
        <v>102</v>
      </c>
      <c r="D11" s="33">
        <f>'PDE-9, Page 1'!F19/12</f>
        <v>203090.08333333334</v>
      </c>
      <c r="E11" s="33">
        <f>SUM('PDE-9, Page 1'!G19:J19)/12-F11</f>
        <v>33872</v>
      </c>
      <c r="F11" s="33">
        <f>'PDE-9, Page 1'!I19/12</f>
        <v>21</v>
      </c>
    </row>
    <row r="12" spans="1:9" ht="17.25" customHeight="1">
      <c r="A12" s="30"/>
      <c r="B12" s="27"/>
      <c r="C12" s="27"/>
      <c r="D12" s="33"/>
      <c r="E12" s="33"/>
      <c r="F12" s="33"/>
    </row>
    <row r="13" spans="1:9" ht="17.25" customHeight="1">
      <c r="A13" s="30">
        <v>3</v>
      </c>
      <c r="B13" s="27" t="s">
        <v>76</v>
      </c>
      <c r="C13" s="30" t="str">
        <f>"("&amp;A9&amp;") / ("&amp;A11&amp;")"</f>
        <v>(1) / (2)</v>
      </c>
      <c r="D13" s="34">
        <f>ROUND(D9/D11,2)</f>
        <v>471.32</v>
      </c>
      <c r="E13" s="34">
        <f>ROUND(E9/E11,2)</f>
        <v>3496.1</v>
      </c>
      <c r="F13" s="34">
        <f>ROUND(F9/F11,2)</f>
        <v>1068947.01</v>
      </c>
      <c r="G13" s="4">
        <f>G9</f>
        <v>6228668.9153831024</v>
      </c>
    </row>
    <row r="14" spans="1:9" ht="17.25" customHeight="1">
      <c r="A14" s="30"/>
      <c r="B14" s="27"/>
      <c r="C14" s="27"/>
      <c r="D14" s="35"/>
      <c r="E14" s="35"/>
      <c r="F14" s="35"/>
    </row>
    <row r="15" spans="1:9" ht="17.25" customHeight="1">
      <c r="A15" s="30"/>
      <c r="B15" s="36" t="s">
        <v>67</v>
      </c>
      <c r="C15" s="27"/>
      <c r="D15" s="27"/>
      <c r="E15" s="27"/>
      <c r="F15" s="27"/>
    </row>
    <row r="21" spans="4:4">
      <c r="D21" s="4"/>
    </row>
  </sheetData>
  <mergeCells count="3">
    <mergeCell ref="A1:F1"/>
    <mergeCell ref="A2:F2"/>
    <mergeCell ref="A3:F3"/>
  </mergeCells>
  <printOptions horizontalCentered="1"/>
  <pageMargins left="0.56999999999999995" right="0.28999999999999998" top="0.75" bottom="0.75" header="0.3" footer="0.3"/>
  <pageSetup orientation="landscape" r:id="rId1"/>
  <headerFooter>
    <oddHeader>&amp;RExhibit No.___(PDE-9)</oddHeader>
    <oddFooter>&amp;RPage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view="pageBreakPreview" topLeftCell="B2" zoomScale="115" zoomScaleNormal="100" zoomScaleSheetLayoutView="115" workbookViewId="0">
      <selection activeCell="B31" sqref="B31"/>
    </sheetView>
  </sheetViews>
  <sheetFormatPr defaultRowHeight="15"/>
  <cols>
    <col min="1" max="1" width="9.140625" style="1"/>
    <col min="2" max="2" width="39" style="1" customWidth="1"/>
    <col min="3" max="3" width="16.28515625" style="1" bestFit="1" customWidth="1"/>
    <col min="4" max="15" width="11.7109375" style="1" customWidth="1"/>
    <col min="16" max="16" width="13.85546875" style="1" customWidth="1"/>
    <col min="17" max="16384" width="9.140625" style="1"/>
  </cols>
  <sheetData>
    <row r="1" spans="1:16" ht="15.75">
      <c r="A1" s="92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5.75">
      <c r="A2" s="92" t="str">
        <f>'PDE-9, Page 2'!A2:E2</f>
        <v xml:space="preserve"> Electric Decoupling Mechanism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5.75">
      <c r="A3" s="93" t="s">
        <v>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5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>
      <c r="A5" s="37" t="s">
        <v>19</v>
      </c>
      <c r="B5" s="22"/>
      <c r="C5" s="38" t="s">
        <v>18</v>
      </c>
      <c r="D5" s="39" t="s">
        <v>44</v>
      </c>
      <c r="E5" s="39" t="s">
        <v>45</v>
      </c>
      <c r="F5" s="39" t="s">
        <v>46</v>
      </c>
      <c r="G5" s="39" t="s">
        <v>47</v>
      </c>
      <c r="H5" s="39" t="s">
        <v>48</v>
      </c>
      <c r="I5" s="39" t="s">
        <v>49</v>
      </c>
      <c r="J5" s="39" t="s">
        <v>50</v>
      </c>
      <c r="K5" s="39" t="s">
        <v>51</v>
      </c>
      <c r="L5" s="39" t="s">
        <v>52</v>
      </c>
      <c r="M5" s="39" t="s">
        <v>53</v>
      </c>
      <c r="N5" s="39" t="s">
        <v>54</v>
      </c>
      <c r="O5" s="39" t="s">
        <v>55</v>
      </c>
      <c r="P5" s="37" t="s">
        <v>30</v>
      </c>
    </row>
    <row r="6" spans="1:16">
      <c r="A6" s="21"/>
      <c r="B6" s="23" t="s">
        <v>16</v>
      </c>
      <c r="C6" s="23" t="s">
        <v>15</v>
      </c>
      <c r="D6" s="23" t="s">
        <v>14</v>
      </c>
      <c r="E6" s="23" t="s">
        <v>13</v>
      </c>
      <c r="F6" s="23" t="s">
        <v>12</v>
      </c>
      <c r="G6" s="23" t="s">
        <v>11</v>
      </c>
      <c r="H6" s="23" t="s">
        <v>10</v>
      </c>
      <c r="I6" s="23" t="s">
        <v>9</v>
      </c>
      <c r="J6" s="23" t="s">
        <v>8</v>
      </c>
      <c r="K6" s="23" t="s">
        <v>7</v>
      </c>
      <c r="L6" s="23" t="s">
        <v>6</v>
      </c>
      <c r="M6" s="23" t="s">
        <v>5</v>
      </c>
      <c r="N6" s="23" t="s">
        <v>4</v>
      </c>
      <c r="O6" s="23" t="s">
        <v>3</v>
      </c>
      <c r="P6" s="23" t="s">
        <v>2</v>
      </c>
    </row>
    <row r="7" spans="1:16">
      <c r="A7" s="23">
        <v>1</v>
      </c>
      <c r="B7" s="40" t="s">
        <v>56</v>
      </c>
      <c r="C7" s="23"/>
      <c r="D7" s="21"/>
      <c r="E7" s="21"/>
      <c r="F7" s="21"/>
      <c r="G7" s="21"/>
      <c r="H7" s="24"/>
      <c r="I7" s="24"/>
      <c r="J7" s="21"/>
      <c r="K7" s="21"/>
      <c r="L7" s="21"/>
      <c r="M7" s="21"/>
      <c r="N7" s="21"/>
      <c r="O7" s="21"/>
      <c r="P7" s="41"/>
    </row>
    <row r="8" spans="1:16">
      <c r="A8" s="23">
        <f t="shared" ref="A8:A31" si="0">A7+1</f>
        <v>2</v>
      </c>
      <c r="B8" s="42" t="s">
        <v>21</v>
      </c>
      <c r="C8" s="2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41"/>
    </row>
    <row r="9" spans="1:16">
      <c r="A9" s="23">
        <f t="shared" si="0"/>
        <v>3</v>
      </c>
      <c r="B9" s="26" t="s">
        <v>57</v>
      </c>
      <c r="C9" s="23" t="s">
        <v>60</v>
      </c>
      <c r="D9" s="53">
        <v>266049616.28799999</v>
      </c>
      <c r="E9" s="53">
        <v>252299267.336</v>
      </c>
      <c r="F9" s="53">
        <v>202170745.22600001</v>
      </c>
      <c r="G9" s="53">
        <v>178857090.625</v>
      </c>
      <c r="H9" s="53">
        <v>167275945</v>
      </c>
      <c r="I9" s="53">
        <v>144723860.62</v>
      </c>
      <c r="J9" s="53">
        <v>159491587.71599999</v>
      </c>
      <c r="K9" s="53">
        <v>189714069.759</v>
      </c>
      <c r="L9" s="53">
        <v>149692513.29699999</v>
      </c>
      <c r="M9" s="53">
        <v>160942302</v>
      </c>
      <c r="N9" s="53">
        <v>210458130.27500001</v>
      </c>
      <c r="O9" s="53">
        <v>270336810.44</v>
      </c>
      <c r="P9" s="43">
        <f>SUM(D9:O9)</f>
        <v>2352011938.5819998</v>
      </c>
    </row>
    <row r="10" spans="1:16">
      <c r="A10" s="23">
        <f t="shared" si="0"/>
        <v>4</v>
      </c>
      <c r="B10" s="21" t="s">
        <v>58</v>
      </c>
      <c r="C10" s="44" t="s">
        <v>69</v>
      </c>
      <c r="D10" s="45">
        <f t="shared" ref="D10:O10" si="1">D9/$P9</f>
        <v>0.11311575928836405</v>
      </c>
      <c r="E10" s="45">
        <f t="shared" si="1"/>
        <v>0.10726955216396913</v>
      </c>
      <c r="F10" s="45">
        <f t="shared" si="1"/>
        <v>8.5956513191802239E-2</v>
      </c>
      <c r="G10" s="45">
        <f t="shared" si="1"/>
        <v>7.6044295392833264E-2</v>
      </c>
      <c r="H10" s="45">
        <f t="shared" si="1"/>
        <v>7.1120363913139278E-2</v>
      </c>
      <c r="I10" s="45">
        <f t="shared" si="1"/>
        <v>6.1531941333279251E-2</v>
      </c>
      <c r="J10" s="45">
        <f t="shared" si="1"/>
        <v>6.7810704996742313E-2</v>
      </c>
      <c r="K10" s="45">
        <f t="shared" si="1"/>
        <v>8.066033451912509E-2</v>
      </c>
      <c r="L10" s="45">
        <f t="shared" si="1"/>
        <v>6.3644453007006344E-2</v>
      </c>
      <c r="M10" s="45">
        <f t="shared" si="1"/>
        <v>6.8427502156740844E-2</v>
      </c>
      <c r="N10" s="45">
        <f t="shared" si="1"/>
        <v>8.9480043371668733E-2</v>
      </c>
      <c r="O10" s="45">
        <f t="shared" si="1"/>
        <v>0.11493853666532955</v>
      </c>
      <c r="P10" s="45">
        <f>SUM(D10:O10)</f>
        <v>1.0000000000000002</v>
      </c>
    </row>
    <row r="11" spans="1:16">
      <c r="A11" s="23"/>
      <c r="B11" s="21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>
      <c r="A12" s="23">
        <v>5</v>
      </c>
      <c r="B12" s="42" t="s">
        <v>59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>
      <c r="A13" s="23">
        <v>6</v>
      </c>
      <c r="B13" s="26" t="s">
        <v>57</v>
      </c>
      <c r="C13" s="23" t="s">
        <v>60</v>
      </c>
      <c r="D13" s="53">
        <v>170342269.63800001</v>
      </c>
      <c r="E13" s="53">
        <v>163545716.46399999</v>
      </c>
      <c r="F13" s="53">
        <v>168408846.507</v>
      </c>
      <c r="G13" s="53">
        <v>156537550.33500001</v>
      </c>
      <c r="H13" s="53">
        <v>177201196.80000001</v>
      </c>
      <c r="I13" s="53">
        <v>180817501.123</v>
      </c>
      <c r="J13" s="53">
        <v>193945645.204</v>
      </c>
      <c r="K13" s="53">
        <v>201873728.05599999</v>
      </c>
      <c r="L13" s="53">
        <v>174898113.461</v>
      </c>
      <c r="M13" s="53">
        <v>192222612.24000001</v>
      </c>
      <c r="N13" s="53">
        <v>164778691.866</v>
      </c>
      <c r="O13" s="53">
        <v>168793530.67199999</v>
      </c>
      <c r="P13" s="43">
        <f>SUM(D13:O13)</f>
        <v>2113365402.3659999</v>
      </c>
    </row>
    <row r="14" spans="1:16">
      <c r="A14" s="23">
        <v>7</v>
      </c>
      <c r="B14" s="21" t="s">
        <v>58</v>
      </c>
      <c r="C14" s="44" t="s">
        <v>69</v>
      </c>
      <c r="D14" s="48">
        <f t="shared" ref="D14:O14" si="2">D13/$P13</f>
        <v>8.0602374510008915E-2</v>
      </c>
      <c r="E14" s="48">
        <f t="shared" si="2"/>
        <v>7.7386388686454213E-2</v>
      </c>
      <c r="F14" s="48">
        <f t="shared" si="2"/>
        <v>7.9687519403156382E-2</v>
      </c>
      <c r="G14" s="48">
        <f t="shared" si="2"/>
        <v>7.4070272069254914E-2</v>
      </c>
      <c r="H14" s="48">
        <f t="shared" si="2"/>
        <v>8.3847874391061741E-2</v>
      </c>
      <c r="I14" s="48">
        <f t="shared" si="2"/>
        <v>8.55590334357548E-2</v>
      </c>
      <c r="J14" s="48">
        <f t="shared" si="2"/>
        <v>9.1770994730428462E-2</v>
      </c>
      <c r="K14" s="48">
        <f t="shared" si="2"/>
        <v>9.5522396567102888E-2</v>
      </c>
      <c r="L14" s="48">
        <f t="shared" si="2"/>
        <v>8.275810385898924E-2</v>
      </c>
      <c r="M14" s="48">
        <f t="shared" si="2"/>
        <v>9.0955691819691403E-2</v>
      </c>
      <c r="N14" s="48">
        <f t="shared" si="2"/>
        <v>7.7969806679679454E-2</v>
      </c>
      <c r="O14" s="48">
        <f t="shared" si="2"/>
        <v>7.9869543848417629E-2</v>
      </c>
      <c r="P14" s="48">
        <f>SUM(D14:O14)</f>
        <v>1</v>
      </c>
    </row>
    <row r="15" spans="1:16">
      <c r="A15" s="23"/>
      <c r="B15" s="21"/>
      <c r="C15" s="4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>
      <c r="A16" s="23">
        <v>8</v>
      </c>
      <c r="B16" s="42" t="s">
        <v>65</v>
      </c>
      <c r="C16" s="2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1"/>
    </row>
    <row r="17" spans="1:16">
      <c r="A17" s="23">
        <f t="shared" si="0"/>
        <v>9</v>
      </c>
      <c r="B17" s="26" t="s">
        <v>57</v>
      </c>
      <c r="C17" s="23" t="s">
        <v>60</v>
      </c>
      <c r="D17" s="53">
        <v>93715023</v>
      </c>
      <c r="E17" s="53">
        <v>86037423</v>
      </c>
      <c r="F17" s="53">
        <v>90957221</v>
      </c>
      <c r="G17" s="53">
        <v>86670290</v>
      </c>
      <c r="H17" s="53">
        <v>89779844</v>
      </c>
      <c r="I17" s="53">
        <v>87627342</v>
      </c>
      <c r="J17" s="53">
        <v>93216150.777777776</v>
      </c>
      <c r="K17" s="53">
        <v>95225344.777777776</v>
      </c>
      <c r="L17" s="53">
        <v>90526779.777777776</v>
      </c>
      <c r="M17" s="53">
        <v>90883016</v>
      </c>
      <c r="N17" s="53">
        <v>86902732</v>
      </c>
      <c r="O17" s="53">
        <v>88907530</v>
      </c>
      <c r="P17" s="43">
        <f>SUM(D17:O17)</f>
        <v>1080448696.3333335</v>
      </c>
    </row>
    <row r="18" spans="1:16">
      <c r="A18" s="23">
        <f t="shared" si="0"/>
        <v>10</v>
      </c>
      <c r="B18" s="21" t="s">
        <v>58</v>
      </c>
      <c r="C18" s="44" t="s">
        <v>69</v>
      </c>
      <c r="D18" s="45">
        <f t="shared" ref="D18:O18" si="3">D17/$P17</f>
        <v>8.6737133672367919E-2</v>
      </c>
      <c r="E18" s="45">
        <f t="shared" si="3"/>
        <v>7.9631197012853122E-2</v>
      </c>
      <c r="F18" s="45">
        <f t="shared" si="3"/>
        <v>8.418467374589568E-2</v>
      </c>
      <c r="G18" s="45">
        <f t="shared" si="3"/>
        <v>8.0216941622613613E-2</v>
      </c>
      <c r="H18" s="45">
        <f t="shared" si="3"/>
        <v>8.3094962587933627E-2</v>
      </c>
      <c r="I18" s="45">
        <f t="shared" si="3"/>
        <v>8.1102732871423389E-2</v>
      </c>
      <c r="J18" s="45">
        <f t="shared" si="3"/>
        <v>8.6275406776944535E-2</v>
      </c>
      <c r="K18" s="45">
        <f t="shared" si="3"/>
        <v>8.8134999006375239E-2</v>
      </c>
      <c r="L18" s="45">
        <f t="shared" si="3"/>
        <v>8.3786282574076984E-2</v>
      </c>
      <c r="M18" s="45">
        <f t="shared" si="3"/>
        <v>8.4115993946242237E-2</v>
      </c>
      <c r="N18" s="45">
        <f t="shared" si="3"/>
        <v>8.043207631692055E-2</v>
      </c>
      <c r="O18" s="45">
        <f t="shared" si="3"/>
        <v>8.2287599866352923E-2</v>
      </c>
      <c r="P18" s="45">
        <f>SUM(D18:O18)</f>
        <v>0.99999999999999978</v>
      </c>
    </row>
    <row r="19" spans="1:16">
      <c r="A19" s="23"/>
      <c r="B19" s="21"/>
      <c r="C19" s="23"/>
      <c r="D19" s="48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>
      <c r="A20" s="23">
        <v>11</v>
      </c>
      <c r="B20" s="40" t="s">
        <v>104</v>
      </c>
      <c r="C20" s="23"/>
      <c r="D20" s="48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>
      <c r="A21" s="23">
        <f t="shared" si="0"/>
        <v>12</v>
      </c>
      <c r="B21" s="42" t="s">
        <v>21</v>
      </c>
      <c r="C21" s="23"/>
      <c r="D21" s="48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>
      <c r="A22" s="23">
        <f t="shared" si="0"/>
        <v>13</v>
      </c>
      <c r="B22" s="21" t="s">
        <v>105</v>
      </c>
      <c r="C22" s="23" t="s">
        <v>89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0">
        <f>'PDE-9, Page 2'!D13</f>
        <v>471.32</v>
      </c>
    </row>
    <row r="23" spans="1:16">
      <c r="A23" s="23">
        <f t="shared" si="0"/>
        <v>14</v>
      </c>
      <c r="B23" s="21" t="s">
        <v>103</v>
      </c>
      <c r="C23" s="23" t="str">
        <f>"("&amp;A$10&amp;") x ("&amp;A22&amp;")"</f>
        <v>(4) x (13)</v>
      </c>
      <c r="D23" s="51">
        <f t="shared" ref="D23:O23" si="4">$P22*D$10</f>
        <v>53.313719667791744</v>
      </c>
      <c r="E23" s="51">
        <f t="shared" si="4"/>
        <v>50.558285325921929</v>
      </c>
      <c r="F23" s="51">
        <f t="shared" si="4"/>
        <v>40.51302379756023</v>
      </c>
      <c r="G23" s="51">
        <f t="shared" si="4"/>
        <v>35.841197304550171</v>
      </c>
      <c r="H23" s="51">
        <f t="shared" si="4"/>
        <v>33.520449919540802</v>
      </c>
      <c r="I23" s="51">
        <f t="shared" si="4"/>
        <v>29.001234589201175</v>
      </c>
      <c r="J23" s="51">
        <f t="shared" si="4"/>
        <v>31.960541479064588</v>
      </c>
      <c r="K23" s="51">
        <f t="shared" si="4"/>
        <v>38.016828865554039</v>
      </c>
      <c r="L23" s="51">
        <f t="shared" si="4"/>
        <v>29.996903591262228</v>
      </c>
      <c r="M23" s="51">
        <f t="shared" si="4"/>
        <v>32.251250316515097</v>
      </c>
      <c r="N23" s="51">
        <f t="shared" si="4"/>
        <v>42.173734041934907</v>
      </c>
      <c r="O23" s="51">
        <f t="shared" si="4"/>
        <v>54.172831101103121</v>
      </c>
      <c r="P23" s="50">
        <f>SUM(D23:O23)</f>
        <v>471.32</v>
      </c>
    </row>
    <row r="24" spans="1:16">
      <c r="A24" s="23"/>
      <c r="B24" s="21"/>
      <c r="C24" s="2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0"/>
    </row>
    <row r="25" spans="1:16">
      <c r="A25" s="23">
        <f>A23+1</f>
        <v>15</v>
      </c>
      <c r="B25" s="42" t="s">
        <v>59</v>
      </c>
      <c r="C25" s="5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50"/>
    </row>
    <row r="26" spans="1:16">
      <c r="A26" s="23">
        <f t="shared" si="0"/>
        <v>16</v>
      </c>
      <c r="B26" s="21" t="s">
        <v>105</v>
      </c>
      <c r="C26" s="23" t="s">
        <v>89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50">
        <f>'PDE-9, Page 2'!E13</f>
        <v>3496.1</v>
      </c>
    </row>
    <row r="27" spans="1:16">
      <c r="A27" s="23">
        <f t="shared" si="0"/>
        <v>17</v>
      </c>
      <c r="B27" s="21" t="s">
        <v>103</v>
      </c>
      <c r="C27" s="23" t="str">
        <f>"("&amp;A$14&amp;") x ("&amp;A26&amp;")"</f>
        <v>(7) x (16)</v>
      </c>
      <c r="D27" s="51">
        <f t="shared" ref="D27:O27" si="5">$P26*D$14</f>
        <v>281.79396152444218</v>
      </c>
      <c r="E27" s="51">
        <f t="shared" si="5"/>
        <v>270.55055348671254</v>
      </c>
      <c r="F27" s="51">
        <f t="shared" si="5"/>
        <v>278.59553658537504</v>
      </c>
      <c r="G27" s="51">
        <f t="shared" si="5"/>
        <v>258.95707818132212</v>
      </c>
      <c r="H27" s="51">
        <f t="shared" si="5"/>
        <v>293.14055365859093</v>
      </c>
      <c r="I27" s="51">
        <f t="shared" si="5"/>
        <v>299.12293679474237</v>
      </c>
      <c r="J27" s="51">
        <f t="shared" si="5"/>
        <v>320.84057467705094</v>
      </c>
      <c r="K27" s="51">
        <f t="shared" si="5"/>
        <v>333.95585063824842</v>
      </c>
      <c r="L27" s="51">
        <f t="shared" si="5"/>
        <v>289.3306069014123</v>
      </c>
      <c r="M27" s="51">
        <f t="shared" si="5"/>
        <v>317.99019417082309</v>
      </c>
      <c r="N27" s="51">
        <f t="shared" si="5"/>
        <v>272.59024113282732</v>
      </c>
      <c r="O27" s="51">
        <f t="shared" si="5"/>
        <v>279.23191224845289</v>
      </c>
      <c r="P27" s="50">
        <f>SUM(D27:O27)</f>
        <v>3496.1000000000004</v>
      </c>
    </row>
    <row r="28" spans="1:16">
      <c r="A28" s="23"/>
      <c r="B28" s="21"/>
      <c r="C28" s="2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0"/>
    </row>
    <row r="29" spans="1:16">
      <c r="A29" s="23">
        <f>A27+1</f>
        <v>18</v>
      </c>
      <c r="B29" s="42" t="s">
        <v>65</v>
      </c>
      <c r="C29" s="5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50"/>
    </row>
    <row r="30" spans="1:16">
      <c r="A30" s="23">
        <f t="shared" si="0"/>
        <v>19</v>
      </c>
      <c r="B30" s="21" t="s">
        <v>105</v>
      </c>
      <c r="C30" s="23" t="s">
        <v>89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0">
        <f>'PDE-9, Page 2'!F13</f>
        <v>1068947.01</v>
      </c>
    </row>
    <row r="31" spans="1:16">
      <c r="A31" s="23">
        <f t="shared" si="0"/>
        <v>20</v>
      </c>
      <c r="B31" s="21" t="s">
        <v>103</v>
      </c>
      <c r="C31" s="23" t="str">
        <f>"("&amp;A$14&amp;") x ("&amp;A30&amp;")"</f>
        <v>(7) x (19)</v>
      </c>
      <c r="D31" s="51">
        <f t="shared" ref="D31:O31" si="6">$P30*D$14</f>
        <v>86159.667231374246</v>
      </c>
      <c r="E31" s="51">
        <f t="shared" si="6"/>
        <v>82721.948801083054</v>
      </c>
      <c r="F31" s="51">
        <f t="shared" si="6"/>
        <v>85181.735600321001</v>
      </c>
      <c r="G31" s="51">
        <f t="shared" si="6"/>
        <v>79177.195858316554</v>
      </c>
      <c r="H31" s="51">
        <f t="shared" si="6"/>
        <v>89628.93462518102</v>
      </c>
      <c r="I31" s="51">
        <f t="shared" si="6"/>
        <v>91458.072969640125</v>
      </c>
      <c r="J31" s="51">
        <f t="shared" si="6"/>
        <v>98098.330421817256</v>
      </c>
      <c r="K31" s="51">
        <f t="shared" si="6"/>
        <v>102108.3801984389</v>
      </c>
      <c r="L31" s="51">
        <f t="shared" si="6"/>
        <v>88464.027673336008</v>
      </c>
      <c r="M31" s="51">
        <f t="shared" si="6"/>
        <v>97226.814813140591</v>
      </c>
      <c r="N31" s="51">
        <f t="shared" si="6"/>
        <v>83345.591720521377</v>
      </c>
      <c r="O31" s="51">
        <f t="shared" si="6"/>
        <v>85376.310086829923</v>
      </c>
      <c r="P31" s="50">
        <f>SUM(D31:O31)</f>
        <v>1068947.01</v>
      </c>
    </row>
    <row r="32" spans="1:16">
      <c r="A32" s="23"/>
      <c r="B32" s="21"/>
      <c r="C32" s="52"/>
      <c r="D32" s="23"/>
      <c r="E32" s="23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50"/>
    </row>
    <row r="33" spans="1:16">
      <c r="A33" s="23"/>
      <c r="B33" s="26" t="s">
        <v>70</v>
      </c>
      <c r="C33" s="23"/>
      <c r="D33" s="23"/>
      <c r="E33" s="23"/>
      <c r="F33" s="23"/>
      <c r="G33" s="23"/>
      <c r="H33" s="21"/>
      <c r="I33" s="21"/>
      <c r="J33" s="21"/>
      <c r="K33" s="21"/>
      <c r="L33" s="21"/>
      <c r="M33" s="21"/>
      <c r="N33" s="21"/>
      <c r="O33" s="21"/>
      <c r="P33" s="21"/>
    </row>
  </sheetData>
  <mergeCells count="4">
    <mergeCell ref="A1:P1"/>
    <mergeCell ref="A2:P2"/>
    <mergeCell ref="A3:P3"/>
    <mergeCell ref="A4:P4"/>
  </mergeCells>
  <pageMargins left="0.45" right="0.55000000000000004" top="1.07" bottom="0.27" header="0.3" footer="0.3"/>
  <pageSetup scale="58" orientation="landscape" r:id="rId1"/>
  <headerFooter>
    <oddHeader>&amp;RExhibit No.___(PDE-9)</oddHeader>
    <oddFooter>&amp;RPage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AD71"/>
  <sheetViews>
    <sheetView tabSelected="1" view="pageBreakPreview" zoomScale="90" zoomScaleNormal="100" zoomScaleSheetLayoutView="90" workbookViewId="0">
      <pane xSplit="3" ySplit="8" topLeftCell="D9" activePane="bottomRight" state="frozen"/>
      <selection activeCell="G43" sqref="G43"/>
      <selection pane="topRight" activeCell="G43" sqref="G43"/>
      <selection pane="bottomLeft" activeCell="G43" sqref="G43"/>
      <selection pane="bottomRight" activeCell="B10" sqref="B10"/>
    </sheetView>
  </sheetViews>
  <sheetFormatPr defaultColWidth="9.140625" defaultRowHeight="12.75"/>
  <cols>
    <col min="1" max="1" width="5" style="55" customWidth="1"/>
    <col min="2" max="2" width="38" style="55" customWidth="1"/>
    <col min="3" max="3" width="13.42578125" style="55" customWidth="1"/>
    <col min="4" max="15" width="13.28515625" style="55" customWidth="1"/>
    <col min="16" max="16" width="14.85546875" style="55" hidden="1" customWidth="1"/>
    <col min="17" max="17" width="15" style="55" hidden="1" customWidth="1"/>
    <col min="18" max="18" width="12.28515625" style="55" hidden="1" customWidth="1"/>
    <col min="19" max="19" width="0" style="55" hidden="1" customWidth="1"/>
    <col min="20" max="21" width="9.140625" style="55" hidden="1" customWidth="1"/>
    <col min="22" max="24" width="0" style="55" hidden="1" customWidth="1"/>
    <col min="25" max="16384" width="9.140625" style="55"/>
  </cols>
  <sheetData>
    <row r="1" spans="1:30" ht="15.75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1"/>
    </row>
    <row r="2" spans="1:30" ht="15.75">
      <c r="A2" s="94" t="s">
        <v>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21"/>
    </row>
    <row r="3" spans="1:30" ht="15.75">
      <c r="A3" s="95" t="s">
        <v>100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21"/>
    </row>
    <row r="4" spans="1:30" ht="15.75">
      <c r="A4" s="94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21"/>
    </row>
    <row r="5" spans="1:30" ht="15" hidden="1">
      <c r="A5" s="23"/>
      <c r="B5" s="8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21"/>
    </row>
    <row r="6" spans="1:30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30" ht="25.5" customHeight="1">
      <c r="A7" s="57" t="s">
        <v>19</v>
      </c>
      <c r="B7" s="58"/>
      <c r="C7" s="59" t="s">
        <v>18</v>
      </c>
      <c r="D7" s="60">
        <v>42005</v>
      </c>
      <c r="E7" s="60">
        <f t="shared" ref="E7:O7" si="0">EDATE(D7,1)</f>
        <v>42036</v>
      </c>
      <c r="F7" s="60">
        <f t="shared" si="0"/>
        <v>42064</v>
      </c>
      <c r="G7" s="60">
        <f t="shared" si="0"/>
        <v>42095</v>
      </c>
      <c r="H7" s="60">
        <f t="shared" si="0"/>
        <v>42125</v>
      </c>
      <c r="I7" s="60">
        <f t="shared" si="0"/>
        <v>42156</v>
      </c>
      <c r="J7" s="60">
        <f t="shared" si="0"/>
        <v>42186</v>
      </c>
      <c r="K7" s="60">
        <f t="shared" si="0"/>
        <v>42217</v>
      </c>
      <c r="L7" s="60">
        <f t="shared" si="0"/>
        <v>42248</v>
      </c>
      <c r="M7" s="60">
        <f t="shared" si="0"/>
        <v>42278</v>
      </c>
      <c r="N7" s="60">
        <f t="shared" si="0"/>
        <v>42309</v>
      </c>
      <c r="O7" s="60">
        <f t="shared" si="0"/>
        <v>42339</v>
      </c>
      <c r="P7" s="60" t="s">
        <v>17</v>
      </c>
      <c r="Q7" s="61"/>
      <c r="R7" s="61"/>
      <c r="S7" s="62"/>
      <c r="T7" s="62"/>
      <c r="U7" s="62"/>
    </row>
    <row r="8" spans="1:30">
      <c r="A8" s="23"/>
      <c r="B8" s="23" t="s">
        <v>16</v>
      </c>
      <c r="C8" s="23" t="s">
        <v>15</v>
      </c>
      <c r="D8" s="23" t="s">
        <v>14</v>
      </c>
      <c r="E8" s="23" t="s">
        <v>13</v>
      </c>
      <c r="F8" s="23" t="s">
        <v>12</v>
      </c>
      <c r="G8" s="23" t="s">
        <v>11</v>
      </c>
      <c r="H8" s="23" t="s">
        <v>10</v>
      </c>
      <c r="I8" s="23" t="s">
        <v>9</v>
      </c>
      <c r="J8" s="23" t="s">
        <v>8</v>
      </c>
      <c r="K8" s="23" t="s">
        <v>7</v>
      </c>
      <c r="L8" s="23" t="s">
        <v>6</v>
      </c>
      <c r="M8" s="23" t="s">
        <v>5</v>
      </c>
      <c r="N8" s="23" t="s">
        <v>4</v>
      </c>
      <c r="O8" s="23" t="s">
        <v>3</v>
      </c>
      <c r="P8" s="23" t="s">
        <v>2</v>
      </c>
    </row>
    <row r="9" spans="1:30">
      <c r="A9" s="23"/>
      <c r="B9" s="63" t="s">
        <v>108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1"/>
    </row>
    <row r="10" spans="1:30">
      <c r="A10" s="23">
        <v>1</v>
      </c>
      <c r="B10" s="21" t="s">
        <v>99</v>
      </c>
      <c r="C10" s="23" t="s">
        <v>90</v>
      </c>
      <c r="D10" s="64">
        <v>207000</v>
      </c>
      <c r="E10" s="64">
        <v>207200</v>
      </c>
      <c r="F10" s="64">
        <v>207400</v>
      </c>
      <c r="G10" s="64">
        <v>207600</v>
      </c>
      <c r="H10" s="64">
        <v>207800</v>
      </c>
      <c r="I10" s="64">
        <v>208000</v>
      </c>
      <c r="J10" s="64">
        <v>208200</v>
      </c>
      <c r="K10" s="64">
        <v>208400</v>
      </c>
      <c r="L10" s="64">
        <v>208600</v>
      </c>
      <c r="M10" s="64">
        <v>208800</v>
      </c>
      <c r="N10" s="64">
        <v>209000</v>
      </c>
      <c r="O10" s="64">
        <v>209200</v>
      </c>
      <c r="P10" s="65"/>
      <c r="Q10" s="66">
        <f>AVERAGE(D10:O10)</f>
        <v>208100</v>
      </c>
      <c r="R10" s="66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s="91" customFormat="1" ht="27.75" customHeight="1">
      <c r="A11" s="67">
        <f t="shared" ref="A11:A41" si="1">A10+1</f>
        <v>2</v>
      </c>
      <c r="B11" s="87" t="s">
        <v>92</v>
      </c>
      <c r="C11" s="67" t="s">
        <v>71</v>
      </c>
      <c r="D11" s="88">
        <f>'PDE-9, Page 3'!D23</f>
        <v>53.313719667791744</v>
      </c>
      <c r="E11" s="88">
        <f>'PDE-9, Page 3'!E23</f>
        <v>50.558285325921929</v>
      </c>
      <c r="F11" s="88">
        <f>'PDE-9, Page 3'!F23</f>
        <v>40.51302379756023</v>
      </c>
      <c r="G11" s="88">
        <f>'PDE-9, Page 3'!G23</f>
        <v>35.841197304550171</v>
      </c>
      <c r="H11" s="88">
        <f>'PDE-9, Page 3'!H23</f>
        <v>33.520449919540802</v>
      </c>
      <c r="I11" s="88">
        <f>'PDE-9, Page 3'!I23</f>
        <v>29.001234589201175</v>
      </c>
      <c r="J11" s="88">
        <f>'PDE-9, Page 3'!J23</f>
        <v>31.960541479064588</v>
      </c>
      <c r="K11" s="88">
        <f>'PDE-9, Page 3'!K23</f>
        <v>38.016828865554039</v>
      </c>
      <c r="L11" s="88">
        <f>'PDE-9, Page 3'!L23</f>
        <v>29.996903591262228</v>
      </c>
      <c r="M11" s="88">
        <f>'PDE-9, Page 3'!M23</f>
        <v>32.251250316515097</v>
      </c>
      <c r="N11" s="88">
        <f>'PDE-9, Page 3'!N23</f>
        <v>42.173734041934907</v>
      </c>
      <c r="O11" s="88">
        <f>'PDE-9, Page 3'!O23</f>
        <v>54.172831101103121</v>
      </c>
      <c r="P11" s="89"/>
      <c r="Q11" s="90"/>
      <c r="R11" s="90"/>
    </row>
    <row r="12" spans="1:30">
      <c r="A12" s="23">
        <f t="shared" si="1"/>
        <v>3</v>
      </c>
      <c r="B12" s="21" t="s">
        <v>78</v>
      </c>
      <c r="C12" s="23" t="str">
        <f>"("&amp;A10&amp;") x ("&amp;A11&amp;")"</f>
        <v>(1) x (2)</v>
      </c>
      <c r="D12" s="69">
        <f t="shared" ref="D12:O12" si="2">D10*D11</f>
        <v>11035939.971232891</v>
      </c>
      <c r="E12" s="69">
        <f t="shared" si="2"/>
        <v>10475676.719531024</v>
      </c>
      <c r="F12" s="69">
        <f t="shared" si="2"/>
        <v>8402401.1356139909</v>
      </c>
      <c r="G12" s="69">
        <f t="shared" si="2"/>
        <v>7440632.5604246156</v>
      </c>
      <c r="H12" s="69">
        <f t="shared" si="2"/>
        <v>6965549.4932805784</v>
      </c>
      <c r="I12" s="69">
        <f t="shared" si="2"/>
        <v>6032256.7945538443</v>
      </c>
      <c r="J12" s="69">
        <f t="shared" si="2"/>
        <v>6654184.7359412471</v>
      </c>
      <c r="K12" s="69">
        <f t="shared" si="2"/>
        <v>7922707.1355814617</v>
      </c>
      <c r="L12" s="69">
        <f t="shared" si="2"/>
        <v>6257354.0891373008</v>
      </c>
      <c r="M12" s="69">
        <f t="shared" si="2"/>
        <v>6734061.0660883524</v>
      </c>
      <c r="N12" s="69">
        <f t="shared" si="2"/>
        <v>8814310.414764395</v>
      </c>
      <c r="O12" s="69">
        <f t="shared" si="2"/>
        <v>11332956.266350772</v>
      </c>
      <c r="P12" s="25">
        <f>SUM(D12:O12)</f>
        <v>98068030.38250047</v>
      </c>
      <c r="Q12" s="70"/>
      <c r="R12" s="70"/>
    </row>
    <row r="13" spans="1:30">
      <c r="A13" s="23"/>
      <c r="B13" s="21"/>
      <c r="C13" s="23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21"/>
      <c r="Q13" s="71"/>
      <c r="R13" s="71"/>
    </row>
    <row r="14" spans="1:30">
      <c r="A14" s="23"/>
      <c r="B14" s="21"/>
      <c r="C14" s="2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1"/>
      <c r="Q14" s="71"/>
      <c r="R14" s="71"/>
    </row>
    <row r="15" spans="1:30">
      <c r="A15" s="23">
        <v>4</v>
      </c>
      <c r="B15" s="21" t="s">
        <v>94</v>
      </c>
      <c r="C15" s="23" t="s">
        <v>90</v>
      </c>
      <c r="D15" s="69">
        <v>23000000</v>
      </c>
      <c r="E15" s="69">
        <v>23000000</v>
      </c>
      <c r="F15" s="69">
        <v>20000000</v>
      </c>
      <c r="G15" s="69">
        <v>18000000</v>
      </c>
      <c r="H15" s="69">
        <v>15000000</v>
      </c>
      <c r="I15" s="69">
        <v>15000000</v>
      </c>
      <c r="J15" s="69">
        <v>15000000</v>
      </c>
      <c r="K15" s="69">
        <v>18000000</v>
      </c>
      <c r="L15" s="69">
        <v>13000000</v>
      </c>
      <c r="M15" s="69">
        <v>16000000</v>
      </c>
      <c r="N15" s="69">
        <v>20000000</v>
      </c>
      <c r="O15" s="69">
        <v>25000000</v>
      </c>
      <c r="P15" s="25"/>
      <c r="Q15" s="72">
        <f t="shared" ref="Q15:Q16" si="3">SUM(D15:O15)</f>
        <v>221000000</v>
      </c>
      <c r="R15" s="71"/>
    </row>
    <row r="16" spans="1:30">
      <c r="A16" s="23">
        <v>5</v>
      </c>
      <c r="B16" s="21" t="s">
        <v>95</v>
      </c>
      <c r="C16" s="23" t="s">
        <v>90</v>
      </c>
      <c r="D16" s="69">
        <v>3105000</v>
      </c>
      <c r="E16" s="69">
        <v>3108000</v>
      </c>
      <c r="F16" s="69">
        <v>3111000</v>
      </c>
      <c r="G16" s="69">
        <v>3114000</v>
      </c>
      <c r="H16" s="69">
        <v>3117000</v>
      </c>
      <c r="I16" s="69">
        <v>3120000</v>
      </c>
      <c r="J16" s="69">
        <v>3123000</v>
      </c>
      <c r="K16" s="69">
        <v>3126000</v>
      </c>
      <c r="L16" s="69">
        <v>3129000</v>
      </c>
      <c r="M16" s="69">
        <v>3132000</v>
      </c>
      <c r="N16" s="69">
        <v>3135000</v>
      </c>
      <c r="O16" s="69">
        <v>3138000</v>
      </c>
      <c r="P16" s="25"/>
      <c r="Q16" s="72">
        <f t="shared" si="3"/>
        <v>37458000</v>
      </c>
      <c r="R16" s="71"/>
    </row>
    <row r="17" spans="1:18">
      <c r="A17" s="23">
        <v>6</v>
      </c>
      <c r="B17" s="73" t="s">
        <v>96</v>
      </c>
      <c r="C17" s="23" t="s">
        <v>90</v>
      </c>
      <c r="D17" s="64">
        <v>271130047.48426378</v>
      </c>
      <c r="E17" s="64">
        <v>240621764.65730867</v>
      </c>
      <c r="F17" s="64">
        <v>221370825.00819632</v>
      </c>
      <c r="G17" s="64">
        <v>175525306.51939338</v>
      </c>
      <c r="H17" s="64">
        <v>161914992.82311475</v>
      </c>
      <c r="I17" s="64">
        <v>154545588.17421094</v>
      </c>
      <c r="J17" s="64">
        <v>176072044.93893576</v>
      </c>
      <c r="K17" s="64">
        <v>186627300.45310986</v>
      </c>
      <c r="L17" s="64">
        <v>157769890.0689604</v>
      </c>
      <c r="M17" s="64">
        <v>180730370.76060006</v>
      </c>
      <c r="N17" s="64">
        <v>225437958.24499631</v>
      </c>
      <c r="O17" s="64">
        <v>285761977.57402062</v>
      </c>
      <c r="P17" s="64"/>
      <c r="Q17" s="72">
        <f>SUM(D17:O17)</f>
        <v>2437508066.7071114</v>
      </c>
      <c r="R17" s="66"/>
    </row>
    <row r="18" spans="1:18">
      <c r="A18" s="23">
        <v>7</v>
      </c>
      <c r="B18" s="21" t="s">
        <v>93</v>
      </c>
      <c r="C18" s="68" t="s">
        <v>66</v>
      </c>
      <c r="D18" s="74">
        <f>'PDE-9, Page 1'!E14</f>
        <v>3.5183635233599998E-2</v>
      </c>
      <c r="E18" s="74">
        <f>D18</f>
        <v>3.5183635233599998E-2</v>
      </c>
      <c r="F18" s="74">
        <f t="shared" ref="F18:O18" si="4">E18</f>
        <v>3.5183635233599998E-2</v>
      </c>
      <c r="G18" s="74">
        <f t="shared" si="4"/>
        <v>3.5183635233599998E-2</v>
      </c>
      <c r="H18" s="74">
        <f t="shared" si="4"/>
        <v>3.5183635233599998E-2</v>
      </c>
      <c r="I18" s="74">
        <f t="shared" si="4"/>
        <v>3.5183635233599998E-2</v>
      </c>
      <c r="J18" s="74">
        <f t="shared" si="4"/>
        <v>3.5183635233599998E-2</v>
      </c>
      <c r="K18" s="74">
        <f t="shared" si="4"/>
        <v>3.5183635233599998E-2</v>
      </c>
      <c r="L18" s="74">
        <f t="shared" si="4"/>
        <v>3.5183635233599998E-2</v>
      </c>
      <c r="M18" s="74">
        <f t="shared" si="4"/>
        <v>3.5183635233599998E-2</v>
      </c>
      <c r="N18" s="74">
        <f t="shared" si="4"/>
        <v>3.5183635233599998E-2</v>
      </c>
      <c r="O18" s="74">
        <f t="shared" si="4"/>
        <v>3.5183635233599998E-2</v>
      </c>
      <c r="P18" s="75"/>
      <c r="Q18" s="76"/>
      <c r="R18" s="76"/>
    </row>
    <row r="19" spans="1:18">
      <c r="A19" s="23">
        <v>8</v>
      </c>
      <c r="B19" s="21" t="s">
        <v>97</v>
      </c>
      <c r="C19" s="23" t="str">
        <f>"("&amp;A17&amp;") x ("&amp;A18&amp;")"</f>
        <v>(6) x (7)</v>
      </c>
      <c r="D19" s="69">
        <f t="shared" ref="D19:O19" si="5">D17*D18</f>
        <v>9539340.6915549841</v>
      </c>
      <c r="E19" s="69">
        <f t="shared" si="5"/>
        <v>8465948.3969678916</v>
      </c>
      <c r="F19" s="69">
        <f t="shared" si="5"/>
        <v>7788630.3584494758</v>
      </c>
      <c r="G19" s="69">
        <f t="shared" si="5"/>
        <v>6175618.3588441685</v>
      </c>
      <c r="H19" s="69">
        <f t="shared" si="5"/>
        <v>5696758.0463394308</v>
      </c>
      <c r="I19" s="69">
        <f t="shared" si="5"/>
        <v>5437475.6012836033</v>
      </c>
      <c r="J19" s="69">
        <f t="shared" si="5"/>
        <v>6194854.6039655423</v>
      </c>
      <c r="K19" s="69">
        <f t="shared" si="5"/>
        <v>6566226.8637736887</v>
      </c>
      <c r="L19" s="69">
        <f t="shared" si="5"/>
        <v>5550918.2630314734</v>
      </c>
      <c r="M19" s="69">
        <f t="shared" si="5"/>
        <v>6358751.4404742392</v>
      </c>
      <c r="N19" s="69">
        <f t="shared" si="5"/>
        <v>7931726.8906994974</v>
      </c>
      <c r="O19" s="69">
        <f t="shared" si="5"/>
        <v>10054145.182596525</v>
      </c>
      <c r="P19" s="25"/>
      <c r="Q19" s="72">
        <f>SUM(D19:O19)</f>
        <v>85760394.697980508</v>
      </c>
      <c r="R19" s="70"/>
    </row>
    <row r="20" spans="1:18">
      <c r="A20" s="23">
        <v>9</v>
      </c>
      <c r="B20" s="21" t="s">
        <v>98</v>
      </c>
      <c r="C20" s="23" t="str">
        <f>"("&amp;A15&amp;") - ("&amp;A16&amp;") -("&amp;A19&amp;")"</f>
        <v>(4) - (5) -(8)</v>
      </c>
      <c r="D20" s="69">
        <f>D15-D16-D19</f>
        <v>10355659.308445016</v>
      </c>
      <c r="E20" s="69">
        <f t="shared" ref="E20:O20" si="6">E15-E16-E19</f>
        <v>11426051.603032108</v>
      </c>
      <c r="F20" s="69">
        <f t="shared" si="6"/>
        <v>9100369.6415505242</v>
      </c>
      <c r="G20" s="69">
        <f t="shared" si="6"/>
        <v>8710381.6411558315</v>
      </c>
      <c r="H20" s="69">
        <f t="shared" si="6"/>
        <v>6186241.9536605692</v>
      </c>
      <c r="I20" s="69">
        <f t="shared" si="6"/>
        <v>6442524.3987163967</v>
      </c>
      <c r="J20" s="69">
        <f t="shared" si="6"/>
        <v>5682145.3960344577</v>
      </c>
      <c r="K20" s="69">
        <f t="shared" si="6"/>
        <v>8307773.1362263113</v>
      </c>
      <c r="L20" s="69">
        <f t="shared" si="6"/>
        <v>4320081.7369685266</v>
      </c>
      <c r="M20" s="69">
        <f t="shared" si="6"/>
        <v>6509248.5595257608</v>
      </c>
      <c r="N20" s="69">
        <f t="shared" si="6"/>
        <v>8933273.1093005016</v>
      </c>
      <c r="O20" s="69">
        <f t="shared" si="6"/>
        <v>11807854.817403475</v>
      </c>
      <c r="P20" s="25">
        <f>SUM(D20:O20)</f>
        <v>97781605.302019492</v>
      </c>
      <c r="Q20" s="70"/>
      <c r="R20" s="70"/>
    </row>
    <row r="21" spans="1:18">
      <c r="A21" s="23"/>
      <c r="B21" s="21"/>
      <c r="C21" s="23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5"/>
    </row>
    <row r="22" spans="1:18">
      <c r="A22" s="23">
        <v>10</v>
      </c>
      <c r="B22" s="21" t="s">
        <v>91</v>
      </c>
      <c r="C22" s="23" t="str">
        <f>"("&amp;A$12&amp;") - ("&amp;A20&amp;")"</f>
        <v>(3) - (9)</v>
      </c>
      <c r="D22" s="69">
        <f>D12-D20</f>
        <v>680280.66278787516</v>
      </c>
      <c r="E22" s="69">
        <f t="shared" ref="E22:O22" si="7">E12-E20</f>
        <v>-950374.88350108452</v>
      </c>
      <c r="F22" s="69">
        <f t="shared" si="7"/>
        <v>-697968.50593653321</v>
      </c>
      <c r="G22" s="69">
        <f t="shared" si="7"/>
        <v>-1269749.0807312159</v>
      </c>
      <c r="H22" s="69">
        <f t="shared" si="7"/>
        <v>779307.53962000925</v>
      </c>
      <c r="I22" s="69">
        <f t="shared" si="7"/>
        <v>-410267.60416255239</v>
      </c>
      <c r="J22" s="69">
        <f t="shared" si="7"/>
        <v>972039.33990678936</v>
      </c>
      <c r="K22" s="69">
        <f t="shared" si="7"/>
        <v>-385066.00064484961</v>
      </c>
      <c r="L22" s="69">
        <f t="shared" si="7"/>
        <v>1937272.3521687742</v>
      </c>
      <c r="M22" s="69">
        <f t="shared" si="7"/>
        <v>224812.50656259153</v>
      </c>
      <c r="N22" s="69">
        <f t="shared" si="7"/>
        <v>-118962.69453610666</v>
      </c>
      <c r="O22" s="69">
        <f t="shared" si="7"/>
        <v>-474898.55105270259</v>
      </c>
      <c r="P22" s="25">
        <f>SUM(D22:O22)</f>
        <v>286425.08048099466</v>
      </c>
      <c r="Q22" s="70"/>
      <c r="R22" s="70"/>
    </row>
    <row r="23" spans="1:18">
      <c r="A23" s="23"/>
      <c r="B23" s="21"/>
      <c r="C23" s="2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25"/>
    </row>
    <row r="24" spans="1:18" s="80" customFormat="1">
      <c r="A24" s="23">
        <v>11</v>
      </c>
      <c r="B24" s="21" t="s">
        <v>1</v>
      </c>
      <c r="C24" s="23" t="s">
        <v>61</v>
      </c>
      <c r="D24" s="78">
        <f>D22/2*0.0325/12</f>
        <v>921.21339752524761</v>
      </c>
      <c r="E24" s="78">
        <f>(D26+E22/2)*0.0325/12</f>
        <v>557.95575992774081</v>
      </c>
      <c r="F24" s="78">
        <f t="shared" ref="F24:O24" si="8">(E26+F22/2)*0.0325/12</f>
        <v>-1672.6647830858956</v>
      </c>
      <c r="G24" s="78">
        <f t="shared" si="8"/>
        <v>-4341.8124821526635</v>
      </c>
      <c r="H24" s="78">
        <f t="shared" si="8"/>
        <v>-5017.7111445465862</v>
      </c>
      <c r="I24" s="78">
        <f t="shared" si="8"/>
        <v>-4531.5591996310932</v>
      </c>
      <c r="J24" s="78">
        <f t="shared" si="8"/>
        <v>-3783.0996136431058</v>
      </c>
      <c r="K24" s="78">
        <f t="shared" si="8"/>
        <v>-2998.4857781795122</v>
      </c>
      <c r="L24" s="78">
        <f t="shared" si="8"/>
        <v>-904.66057614010049</v>
      </c>
      <c r="M24" s="78">
        <f t="shared" si="8"/>
        <v>2020.7125476649117</v>
      </c>
      <c r="N24" s="78">
        <f t="shared" si="8"/>
        <v>2169.5235979340355</v>
      </c>
      <c r="O24" s="78">
        <f t="shared" si="8"/>
        <v>1371.212287610261</v>
      </c>
      <c r="P24" s="25">
        <f>SUM(D24:O24)</f>
        <v>-16209.375986716759</v>
      </c>
      <c r="Q24" s="79"/>
      <c r="R24" s="79"/>
    </row>
    <row r="25" spans="1:18" ht="13.5" thickBot="1">
      <c r="A25" s="23"/>
      <c r="B25" s="21"/>
      <c r="C25" s="23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25"/>
    </row>
    <row r="26" spans="1:18" ht="13.5" thickBot="1">
      <c r="A26" s="23">
        <v>12</v>
      </c>
      <c r="B26" s="21" t="s">
        <v>0</v>
      </c>
      <c r="C26" s="23" t="str">
        <f>"Σ(("&amp;A$22&amp;") + ("&amp;A24&amp;"))"</f>
        <v>Σ((10) + (11))</v>
      </c>
      <c r="D26" s="69">
        <f>D22+D24</f>
        <v>681201.87618540041</v>
      </c>
      <c r="E26" s="69">
        <f t="shared" ref="E26:O26" si="9">D26+E22+E24</f>
        <v>-268615.05155575636</v>
      </c>
      <c r="F26" s="69">
        <f t="shared" si="9"/>
        <v>-968256.2222753755</v>
      </c>
      <c r="G26" s="69">
        <f t="shared" si="9"/>
        <v>-2242347.1154887439</v>
      </c>
      <c r="H26" s="69">
        <f t="shared" si="9"/>
        <v>-1468057.2870132811</v>
      </c>
      <c r="I26" s="69">
        <f t="shared" si="9"/>
        <v>-1882856.4503754645</v>
      </c>
      <c r="J26" s="69">
        <f t="shared" si="9"/>
        <v>-914600.21008231828</v>
      </c>
      <c r="K26" s="69">
        <f t="shared" si="9"/>
        <v>-1302664.6965053473</v>
      </c>
      <c r="L26" s="69">
        <f t="shared" si="9"/>
        <v>633702.99508728692</v>
      </c>
      <c r="M26" s="69">
        <f t="shared" si="9"/>
        <v>860536.21419754333</v>
      </c>
      <c r="N26" s="69">
        <f t="shared" si="9"/>
        <v>743743.04325937072</v>
      </c>
      <c r="O26" s="81">
        <f t="shared" si="9"/>
        <v>270215.70449427841</v>
      </c>
      <c r="P26" s="25"/>
    </row>
    <row r="27" spans="1:18">
      <c r="A27" s="23"/>
      <c r="B27" s="21"/>
      <c r="C27" s="23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25"/>
    </row>
    <row r="28" spans="1:18">
      <c r="A28" s="23"/>
      <c r="B28" s="21"/>
      <c r="C28" s="23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25"/>
    </row>
    <row r="29" spans="1:18">
      <c r="A29" s="23"/>
      <c r="B29" s="21"/>
      <c r="C29" s="23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25"/>
    </row>
    <row r="30" spans="1:18">
      <c r="A30" s="23"/>
      <c r="B30" s="63" t="s">
        <v>106</v>
      </c>
      <c r="C30" s="23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25"/>
    </row>
    <row r="31" spans="1:18">
      <c r="A31" s="23">
        <v>13</v>
      </c>
      <c r="B31" s="21" t="s">
        <v>99</v>
      </c>
      <c r="C31" s="23" t="s">
        <v>90</v>
      </c>
      <c r="D31" s="64">
        <v>34850.747919420064</v>
      </c>
      <c r="E31" s="64">
        <v>34860.747919420064</v>
      </c>
      <c r="F31" s="64">
        <v>34870.747919420064</v>
      </c>
      <c r="G31" s="64">
        <v>34880.747919420064</v>
      </c>
      <c r="H31" s="64">
        <v>34890.747919420064</v>
      </c>
      <c r="I31" s="64">
        <v>34900.747919420064</v>
      </c>
      <c r="J31" s="64">
        <v>34910.747919420064</v>
      </c>
      <c r="K31" s="64">
        <v>34920.747919420064</v>
      </c>
      <c r="L31" s="64">
        <v>34930.747919420064</v>
      </c>
      <c r="M31" s="64">
        <v>34940.747919420064</v>
      </c>
      <c r="N31" s="64">
        <v>34950.747919420064</v>
      </c>
      <c r="O31" s="64">
        <v>34960.747919420064</v>
      </c>
      <c r="P31" s="65"/>
      <c r="Q31" s="66">
        <f>AVERAGE(D31:O31)</f>
        <v>34905.747919420064</v>
      </c>
      <c r="R31" s="66"/>
    </row>
    <row r="32" spans="1:18" s="91" customFormat="1" ht="27.75" customHeight="1">
      <c r="A32" s="67">
        <f t="shared" si="1"/>
        <v>14</v>
      </c>
      <c r="B32" s="87" t="s">
        <v>92</v>
      </c>
      <c r="C32" s="67" t="s">
        <v>71</v>
      </c>
      <c r="D32" s="88">
        <f>'PDE-9, Page 3'!D27</f>
        <v>281.79396152444218</v>
      </c>
      <c r="E32" s="88">
        <f>'PDE-9, Page 3'!E27</f>
        <v>270.55055348671254</v>
      </c>
      <c r="F32" s="88">
        <f>'PDE-9, Page 3'!F27</f>
        <v>278.59553658537504</v>
      </c>
      <c r="G32" s="88">
        <f>'PDE-9, Page 3'!G27</f>
        <v>258.95707818132212</v>
      </c>
      <c r="H32" s="88">
        <f>'PDE-9, Page 3'!H27</f>
        <v>293.14055365859093</v>
      </c>
      <c r="I32" s="88">
        <f>'PDE-9, Page 3'!I27</f>
        <v>299.12293679474237</v>
      </c>
      <c r="J32" s="88">
        <f>'PDE-9, Page 3'!J27</f>
        <v>320.84057467705094</v>
      </c>
      <c r="K32" s="88">
        <f>'PDE-9, Page 3'!K27</f>
        <v>333.95585063824842</v>
      </c>
      <c r="L32" s="88">
        <f>'PDE-9, Page 3'!L27</f>
        <v>289.3306069014123</v>
      </c>
      <c r="M32" s="88">
        <f>'PDE-9, Page 3'!M27</f>
        <v>317.99019417082309</v>
      </c>
      <c r="N32" s="88">
        <f>'PDE-9, Page 3'!N27</f>
        <v>272.59024113282732</v>
      </c>
      <c r="O32" s="88">
        <f>'PDE-9, Page 3'!O27</f>
        <v>279.23191224845289</v>
      </c>
      <c r="P32" s="89"/>
      <c r="Q32" s="90"/>
      <c r="R32" s="90"/>
    </row>
    <row r="33" spans="1:18">
      <c r="A33" s="23">
        <f t="shared" si="1"/>
        <v>15</v>
      </c>
      <c r="B33" s="21" t="s">
        <v>78</v>
      </c>
      <c r="C33" s="23" t="str">
        <f>"("&amp;A31&amp;") x ("&amp;A32&amp;")"</f>
        <v>(13) x (14)</v>
      </c>
      <c r="D33" s="69">
        <f t="shared" ref="D33" si="10">D31*D32</f>
        <v>9820730.3183030915</v>
      </c>
      <c r="E33" s="69">
        <f t="shared" ref="E33:O33" si="11">E31*E32</f>
        <v>9431594.6445598602</v>
      </c>
      <c r="F33" s="69">
        <f t="shared" si="11"/>
        <v>9714834.7277441826</v>
      </c>
      <c r="G33" s="69">
        <f t="shared" si="11"/>
        <v>9032616.565992251</v>
      </c>
      <c r="H33" s="69">
        <f t="shared" si="11"/>
        <v>10227893.162661128</v>
      </c>
      <c r="I33" s="69">
        <f t="shared" si="11"/>
        <v>10439614.213989925</v>
      </c>
      <c r="J33" s="69">
        <f t="shared" si="11"/>
        <v>11200784.424872395</v>
      </c>
      <c r="K33" s="69">
        <f t="shared" si="11"/>
        <v>11661988.076353772</v>
      </c>
      <c r="L33" s="69">
        <f t="shared" si="11"/>
        <v>10106534.495046051</v>
      </c>
      <c r="M33" s="69">
        <f t="shared" si="11"/>
        <v>11110815.215370169</v>
      </c>
      <c r="N33" s="69">
        <f t="shared" si="11"/>
        <v>9527232.8031273782</v>
      </c>
      <c r="O33" s="69">
        <f t="shared" si="11"/>
        <v>9762156.4951757845</v>
      </c>
      <c r="P33" s="25">
        <f>SUM(D33:O33)</f>
        <v>122036795.14319599</v>
      </c>
      <c r="Q33" s="70"/>
      <c r="R33" s="70"/>
    </row>
    <row r="34" spans="1:18">
      <c r="A34" s="23"/>
      <c r="B34" s="21"/>
      <c r="C34" s="23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21"/>
      <c r="Q34" s="71"/>
      <c r="R34" s="71"/>
    </row>
    <row r="35" spans="1:18">
      <c r="A35" s="23"/>
      <c r="B35" s="21"/>
      <c r="C35" s="23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21"/>
      <c r="Q35" s="71"/>
      <c r="R35" s="71"/>
    </row>
    <row r="36" spans="1:18">
      <c r="A36" s="23">
        <v>16</v>
      </c>
      <c r="B36" s="21" t="s">
        <v>94</v>
      </c>
      <c r="C36" s="23" t="s">
        <v>90</v>
      </c>
      <c r="D36" s="69">
        <v>19000000</v>
      </c>
      <c r="E36" s="69">
        <v>17000000</v>
      </c>
      <c r="F36" s="69">
        <v>18000000</v>
      </c>
      <c r="G36" s="69">
        <v>16500000</v>
      </c>
      <c r="H36" s="69">
        <v>17000000</v>
      </c>
      <c r="I36" s="69">
        <v>18000000</v>
      </c>
      <c r="J36" s="69">
        <v>19000000</v>
      </c>
      <c r="K36" s="69">
        <v>20000000</v>
      </c>
      <c r="L36" s="69">
        <v>18000000</v>
      </c>
      <c r="M36" s="69">
        <v>17000000</v>
      </c>
      <c r="N36" s="69">
        <v>18000000</v>
      </c>
      <c r="O36" s="69">
        <v>20000000</v>
      </c>
      <c r="P36" s="21"/>
      <c r="Q36" s="72">
        <f t="shared" ref="Q36:Q37" si="12">SUM(D36:O36)</f>
        <v>217500000</v>
      </c>
      <c r="R36" s="71"/>
    </row>
    <row r="37" spans="1:18">
      <c r="A37" s="23">
        <f t="shared" si="1"/>
        <v>17</v>
      </c>
      <c r="B37" s="21" t="s">
        <v>95</v>
      </c>
      <c r="C37" s="23" t="s">
        <v>90</v>
      </c>
      <c r="D37" s="69">
        <v>1678063.5123200761</v>
      </c>
      <c r="E37" s="69">
        <v>1678545.0123200761</v>
      </c>
      <c r="F37" s="69">
        <v>1679026.5123200761</v>
      </c>
      <c r="G37" s="69">
        <v>1679508.0123200761</v>
      </c>
      <c r="H37" s="69">
        <v>1679989.5123200761</v>
      </c>
      <c r="I37" s="69">
        <v>1680471.0123200761</v>
      </c>
      <c r="J37" s="69">
        <v>1680952.5123200761</v>
      </c>
      <c r="K37" s="69">
        <v>1681434.0123200761</v>
      </c>
      <c r="L37" s="69">
        <v>1681915.5123200761</v>
      </c>
      <c r="M37" s="69">
        <v>1682397.0123200761</v>
      </c>
      <c r="N37" s="69">
        <v>1682878.5123200761</v>
      </c>
      <c r="O37" s="69">
        <v>1683360.0123200761</v>
      </c>
      <c r="P37" s="21"/>
      <c r="Q37" s="72">
        <f t="shared" si="12"/>
        <v>20168541.147840906</v>
      </c>
      <c r="R37" s="71"/>
    </row>
    <row r="38" spans="1:18" s="80" customFormat="1">
      <c r="A38" s="23">
        <f t="shared" si="1"/>
        <v>18</v>
      </c>
      <c r="B38" s="73" t="s">
        <v>96</v>
      </c>
      <c r="C38" s="23" t="s">
        <v>90</v>
      </c>
      <c r="D38" s="64">
        <v>181909080.59070244</v>
      </c>
      <c r="E38" s="64">
        <v>170747343.46749702</v>
      </c>
      <c r="F38" s="64">
        <v>173030138.83866966</v>
      </c>
      <c r="G38" s="64">
        <v>157004730.43628883</v>
      </c>
      <c r="H38" s="64">
        <v>167910807.01817355</v>
      </c>
      <c r="I38" s="64">
        <v>175592811.90859586</v>
      </c>
      <c r="J38" s="64">
        <v>195632183.76799071</v>
      </c>
      <c r="K38" s="64">
        <v>207305909.41871503</v>
      </c>
      <c r="L38" s="64">
        <v>177370452.65650174</v>
      </c>
      <c r="M38" s="64">
        <v>177383043.87112701</v>
      </c>
      <c r="N38" s="64">
        <v>174351964.26451451</v>
      </c>
      <c r="O38" s="64">
        <v>192327521.03038573</v>
      </c>
      <c r="P38" s="21"/>
      <c r="Q38" s="72">
        <f>SUM(D38:O38)</f>
        <v>2150565987.2691622</v>
      </c>
      <c r="R38" s="66"/>
    </row>
    <row r="39" spans="1:18">
      <c r="A39" s="23">
        <f t="shared" si="1"/>
        <v>19</v>
      </c>
      <c r="B39" s="21" t="s">
        <v>93</v>
      </c>
      <c r="C39" s="68" t="s">
        <v>66</v>
      </c>
      <c r="D39" s="74">
        <f>D18</f>
        <v>3.5183635233599998E-2</v>
      </c>
      <c r="E39" s="74">
        <f>D39</f>
        <v>3.5183635233599998E-2</v>
      </c>
      <c r="F39" s="74">
        <f t="shared" ref="F39:O39" si="13">E39</f>
        <v>3.5183635233599998E-2</v>
      </c>
      <c r="G39" s="74">
        <f t="shared" si="13"/>
        <v>3.5183635233599998E-2</v>
      </c>
      <c r="H39" s="74">
        <f t="shared" si="13"/>
        <v>3.5183635233599998E-2</v>
      </c>
      <c r="I39" s="74">
        <f t="shared" si="13"/>
        <v>3.5183635233599998E-2</v>
      </c>
      <c r="J39" s="74">
        <f t="shared" si="13"/>
        <v>3.5183635233599998E-2</v>
      </c>
      <c r="K39" s="74">
        <f t="shared" si="13"/>
        <v>3.5183635233599998E-2</v>
      </c>
      <c r="L39" s="74">
        <f t="shared" si="13"/>
        <v>3.5183635233599998E-2</v>
      </c>
      <c r="M39" s="74">
        <f t="shared" si="13"/>
        <v>3.5183635233599998E-2</v>
      </c>
      <c r="N39" s="74">
        <f t="shared" si="13"/>
        <v>3.5183635233599998E-2</v>
      </c>
      <c r="O39" s="74">
        <f t="shared" si="13"/>
        <v>3.5183635233599998E-2</v>
      </c>
      <c r="P39" s="75"/>
      <c r="Q39" s="76"/>
      <c r="R39" s="76"/>
    </row>
    <row r="40" spans="1:18">
      <c r="A40" s="23">
        <f t="shared" si="1"/>
        <v>20</v>
      </c>
      <c r="B40" s="21" t="s">
        <v>97</v>
      </c>
      <c r="C40" s="23" t="str">
        <f>"("&amp;A38&amp;") x ("&amp;A39&amp;")"</f>
        <v>(18) x (19)</v>
      </c>
      <c r="D40" s="69">
        <f t="shared" ref="D40:O40" si="14">D38*D39</f>
        <v>6400222.7371828202</v>
      </c>
      <c r="E40" s="69">
        <f t="shared" si="14"/>
        <v>6007512.2496666284</v>
      </c>
      <c r="F40" s="69">
        <f t="shared" si="14"/>
        <v>6087829.2893189173</v>
      </c>
      <c r="G40" s="69">
        <f t="shared" si="14"/>
        <v>5523997.1656200821</v>
      </c>
      <c r="H40" s="69">
        <f t="shared" si="14"/>
        <v>5907712.5859068204</v>
      </c>
      <c r="I40" s="69">
        <f t="shared" si="14"/>
        <v>6177993.4438341707</v>
      </c>
      <c r="J40" s="69">
        <f t="shared" si="14"/>
        <v>6883051.3936455874</v>
      </c>
      <c r="K40" s="69">
        <f t="shared" si="14"/>
        <v>7293775.4987577917</v>
      </c>
      <c r="L40" s="69">
        <f t="shared" si="14"/>
        <v>6240537.3074848754</v>
      </c>
      <c r="M40" s="69">
        <f t="shared" si="14"/>
        <v>6240980.3121873988</v>
      </c>
      <c r="N40" s="69">
        <f t="shared" si="14"/>
        <v>6134335.9129443401</v>
      </c>
      <c r="O40" s="69">
        <f t="shared" si="14"/>
        <v>6766781.345315624</v>
      </c>
      <c r="P40" s="25"/>
      <c r="Q40" s="72">
        <f>SUM(D40:O40)</f>
        <v>75664729.241865054</v>
      </c>
      <c r="R40" s="70"/>
    </row>
    <row r="41" spans="1:18">
      <c r="A41" s="23">
        <f t="shared" si="1"/>
        <v>21</v>
      </c>
      <c r="B41" s="21" t="s">
        <v>98</v>
      </c>
      <c r="C41" s="23" t="str">
        <f>"("&amp;A36&amp;") - ("&amp;A37&amp;") -("&amp;A40&amp;")"</f>
        <v>(16) - (17) -(20)</v>
      </c>
      <c r="D41" s="69">
        <f>D36-D37-D40</f>
        <v>10921713.750497105</v>
      </c>
      <c r="E41" s="69">
        <f t="shared" ref="E41:O41" si="15">E36-E37-E40</f>
        <v>9313942.7380132973</v>
      </c>
      <c r="F41" s="69">
        <f t="shared" si="15"/>
        <v>10233144.198361007</v>
      </c>
      <c r="G41" s="69">
        <f t="shared" si="15"/>
        <v>9296494.8220598437</v>
      </c>
      <c r="H41" s="69">
        <f t="shared" si="15"/>
        <v>9412297.9017731044</v>
      </c>
      <c r="I41" s="69">
        <f t="shared" si="15"/>
        <v>10141535.543845754</v>
      </c>
      <c r="J41" s="69">
        <f t="shared" si="15"/>
        <v>10435996.094034337</v>
      </c>
      <c r="K41" s="69">
        <f t="shared" si="15"/>
        <v>11024790.488922134</v>
      </c>
      <c r="L41" s="69">
        <f t="shared" si="15"/>
        <v>10077547.180195048</v>
      </c>
      <c r="M41" s="69">
        <f t="shared" si="15"/>
        <v>9076622.6754925251</v>
      </c>
      <c r="N41" s="69">
        <f t="shared" si="15"/>
        <v>10182785.574735586</v>
      </c>
      <c r="O41" s="69">
        <f t="shared" si="15"/>
        <v>11549858.642364301</v>
      </c>
      <c r="P41" s="25">
        <f>SUM(D41:O41)</f>
        <v>121666729.61029401</v>
      </c>
    </row>
    <row r="42" spans="1:18">
      <c r="A42" s="23"/>
      <c r="B42" s="21"/>
      <c r="C42" s="2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8">
      <c r="A43" s="23">
        <v>22</v>
      </c>
      <c r="B43" s="21" t="s">
        <v>91</v>
      </c>
      <c r="C43" s="23" t="str">
        <f>"("&amp;A$33&amp;") - ("&amp;A41&amp;")"</f>
        <v>(15) - (21)</v>
      </c>
      <c r="D43" s="69">
        <f>D33-D41</f>
        <v>-1100983.4321940131</v>
      </c>
      <c r="E43" s="69">
        <f t="shared" ref="E43:O43" si="16">E33-E41</f>
        <v>117651.90654656291</v>
      </c>
      <c r="F43" s="69">
        <f t="shared" si="16"/>
        <v>-518309.47061682492</v>
      </c>
      <c r="G43" s="69">
        <f t="shared" si="16"/>
        <v>-263878.25606759265</v>
      </c>
      <c r="H43" s="69">
        <f t="shared" si="16"/>
        <v>815595.2608880233</v>
      </c>
      <c r="I43" s="69">
        <f t="shared" si="16"/>
        <v>298078.67014417052</v>
      </c>
      <c r="J43" s="69">
        <f t="shared" si="16"/>
        <v>764788.33083805814</v>
      </c>
      <c r="K43" s="69">
        <f t="shared" si="16"/>
        <v>637197.58743163757</v>
      </c>
      <c r="L43" s="69">
        <f t="shared" si="16"/>
        <v>28987.314851002768</v>
      </c>
      <c r="M43" s="69">
        <f t="shared" si="16"/>
        <v>2034192.5398776438</v>
      </c>
      <c r="N43" s="69">
        <f t="shared" si="16"/>
        <v>-655552.77160820737</v>
      </c>
      <c r="O43" s="69">
        <f t="shared" si="16"/>
        <v>-1787702.1471885163</v>
      </c>
      <c r="P43" s="25">
        <f>SUM(D43:O43)</f>
        <v>370065.53290194459</v>
      </c>
    </row>
    <row r="44" spans="1:18">
      <c r="A44" s="23"/>
      <c r="B44" s="21"/>
      <c r="C44" s="23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25"/>
    </row>
    <row r="45" spans="1:18">
      <c r="A45" s="23">
        <v>23</v>
      </c>
      <c r="B45" s="21" t="s">
        <v>1</v>
      </c>
      <c r="C45" s="23" t="s">
        <v>61</v>
      </c>
      <c r="D45" s="78">
        <f>D43/2*0.0325/12</f>
        <v>-1490.9150644293929</v>
      </c>
      <c r="E45" s="78">
        <f>(D47+E43/2)*0.0325/12</f>
        <v>-2826.5477337098114</v>
      </c>
      <c r="F45" s="78">
        <f t="shared" ref="F45" si="17">(E47+F43/2)*0.0325/12</f>
        <v>-3376.7600851670882</v>
      </c>
      <c r="G45" s="78">
        <f t="shared" ref="G45" si="18">(F47+G43/2)*0.0325/12</f>
        <v>-4445.1180236162318</v>
      </c>
      <c r="H45" s="78">
        <f t="shared" ref="H45" si="19">(G47+H43/2)*0.0325/12</f>
        <v>-3710.0401075691921</v>
      </c>
      <c r="I45" s="78">
        <f t="shared" ref="I45" si="20">(H47+I43/2)*0.0325/12</f>
        <v>-2211.9880179210963</v>
      </c>
      <c r="J45" s="78">
        <f t="shared" ref="J45" si="21">(I47+J43/2)*0.0325/12</f>
        <v>-778.67975497286454</v>
      </c>
      <c r="K45" s="78">
        <f t="shared" ref="K45" si="22">(J47+K43/2)*0.0325/12</f>
        <v>1117.7339183476304</v>
      </c>
      <c r="L45" s="78">
        <f t="shared" ref="L45" si="23">(K47+L43/2)*0.0325/12</f>
        <v>2022.8865028842304</v>
      </c>
      <c r="M45" s="78">
        <f t="shared" ref="M45" si="24">(L47+M43/2)*0.0325/12</f>
        <v>4822.2545404412504</v>
      </c>
      <c r="N45" s="78">
        <f t="shared" ref="N45" si="25">(M47+N43/2)*0.0325/12</f>
        <v>6702.2228326864742</v>
      </c>
      <c r="O45" s="78">
        <f t="shared" ref="O45" si="26">(N47+O43/2)*0.0325/12</f>
        <v>3411.8003169877688</v>
      </c>
      <c r="P45" s="25">
        <f>SUM(D45:O45)</f>
        <v>-763.15067603832404</v>
      </c>
    </row>
    <row r="46" spans="1:18" ht="13.5" thickBot="1">
      <c r="A46" s="23"/>
      <c r="B46" s="21"/>
      <c r="C46" s="23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25"/>
    </row>
    <row r="47" spans="1:18" ht="13.5" thickBot="1">
      <c r="A47" s="23">
        <v>24</v>
      </c>
      <c r="B47" s="21" t="s">
        <v>0</v>
      </c>
      <c r="C47" s="23" t="str">
        <f>"Σ(("&amp;A$43&amp;") + ("&amp;A45&amp;"))"</f>
        <v>Σ((22) + (23))</v>
      </c>
      <c r="D47" s="69">
        <f>D43+D45</f>
        <v>-1102474.3472584425</v>
      </c>
      <c r="E47" s="69">
        <f t="shared" ref="E47" si="27">D47+E43+E45</f>
        <v>-987648.98844558944</v>
      </c>
      <c r="F47" s="69">
        <f t="shared" ref="F47" si="28">E47+F43+F45</f>
        <v>-1509335.2191475814</v>
      </c>
      <c r="G47" s="69">
        <f t="shared" ref="G47" si="29">F47+G43+G45</f>
        <v>-1777658.5932387903</v>
      </c>
      <c r="H47" s="69">
        <f t="shared" ref="H47" si="30">G47+H43+H45</f>
        <v>-965773.37245833618</v>
      </c>
      <c r="I47" s="69">
        <f t="shared" ref="I47" si="31">H47+I43+I45</f>
        <v>-669906.69033208676</v>
      </c>
      <c r="J47" s="69">
        <f t="shared" ref="J47" si="32">I47+J43+J45</f>
        <v>94102.960750998522</v>
      </c>
      <c r="K47" s="69">
        <f t="shared" ref="K47" si="33">J47+K43+K45</f>
        <v>732418.28210098366</v>
      </c>
      <c r="L47" s="69">
        <f t="shared" ref="L47" si="34">K47+L43+L45</f>
        <v>763428.48345487064</v>
      </c>
      <c r="M47" s="69">
        <f t="shared" ref="M47" si="35">L47+M43+M45</f>
        <v>2802443.2778729554</v>
      </c>
      <c r="N47" s="69">
        <f t="shared" ref="N47" si="36">M47+N43+N45</f>
        <v>2153592.7290974343</v>
      </c>
      <c r="O47" s="81">
        <f t="shared" ref="O47" si="37">N47+O43+O45</f>
        <v>369302.38222590578</v>
      </c>
      <c r="P47" s="25"/>
    </row>
    <row r="48" spans="1:18">
      <c r="A48" s="23"/>
      <c r="B48" s="21"/>
      <c r="C48" s="23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82"/>
      <c r="P48" s="25"/>
    </row>
    <row r="49" spans="1:18">
      <c r="A49" s="23"/>
      <c r="B49" s="21"/>
      <c r="C49" s="23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82"/>
      <c r="P49" s="25"/>
    </row>
    <row r="50" spans="1:18">
      <c r="A50" s="23"/>
      <c r="B50" s="21"/>
      <c r="C50" s="8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8">
      <c r="A51" s="23"/>
      <c r="B51" s="63" t="s">
        <v>107</v>
      </c>
      <c r="C51" s="23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25"/>
    </row>
    <row r="52" spans="1:18">
      <c r="A52" s="23">
        <v>25</v>
      </c>
      <c r="B52" s="21" t="s">
        <v>99</v>
      </c>
      <c r="C52" s="23" t="s">
        <v>90</v>
      </c>
      <c r="D52" s="64">
        <v>21.074749939241983</v>
      </c>
      <c r="E52" s="64">
        <v>21.074749939241983</v>
      </c>
      <c r="F52" s="64">
        <v>21.074749939241983</v>
      </c>
      <c r="G52" s="64">
        <v>21.074749939241983</v>
      </c>
      <c r="H52" s="64">
        <v>21.074749939241983</v>
      </c>
      <c r="I52" s="64">
        <v>21.074749939241983</v>
      </c>
      <c r="J52" s="64">
        <v>21.074749939241983</v>
      </c>
      <c r="K52" s="64">
        <v>20</v>
      </c>
      <c r="L52" s="64">
        <v>20</v>
      </c>
      <c r="M52" s="64">
        <v>20</v>
      </c>
      <c r="N52" s="64">
        <v>20</v>
      </c>
      <c r="O52" s="64">
        <v>20</v>
      </c>
      <c r="P52" s="65"/>
      <c r="Q52" s="66">
        <f>AVERAGE(D52:O52)</f>
        <v>20.626937464557823</v>
      </c>
      <c r="R52" s="66"/>
    </row>
    <row r="53" spans="1:18" s="91" customFormat="1" ht="27.75" customHeight="1">
      <c r="A53" s="67">
        <f t="shared" ref="A53:A62" si="38">A52+1</f>
        <v>26</v>
      </c>
      <c r="B53" s="87" t="s">
        <v>92</v>
      </c>
      <c r="C53" s="67" t="s">
        <v>71</v>
      </c>
      <c r="D53" s="88">
        <f>'PDE-9, Page 3'!D31</f>
        <v>86159.667231374246</v>
      </c>
      <c r="E53" s="88">
        <f>'PDE-9, Page 3'!E31</f>
        <v>82721.948801083054</v>
      </c>
      <c r="F53" s="88">
        <f>'PDE-9, Page 3'!F31</f>
        <v>85181.735600321001</v>
      </c>
      <c r="G53" s="88">
        <f>'PDE-9, Page 3'!G31</f>
        <v>79177.195858316554</v>
      </c>
      <c r="H53" s="88">
        <f>'PDE-9, Page 3'!H31</f>
        <v>89628.93462518102</v>
      </c>
      <c r="I53" s="88">
        <f>'PDE-9, Page 3'!I31</f>
        <v>91458.072969640125</v>
      </c>
      <c r="J53" s="88">
        <f>'PDE-9, Page 3'!J31</f>
        <v>98098.330421817256</v>
      </c>
      <c r="K53" s="88">
        <f>'PDE-9, Page 3'!K31</f>
        <v>102108.3801984389</v>
      </c>
      <c r="L53" s="88">
        <f>'PDE-9, Page 3'!L31</f>
        <v>88464.027673336008</v>
      </c>
      <c r="M53" s="88">
        <f>'PDE-9, Page 3'!M31</f>
        <v>97226.814813140591</v>
      </c>
      <c r="N53" s="88">
        <f>'PDE-9, Page 3'!N31</f>
        <v>83345.591720521377</v>
      </c>
      <c r="O53" s="88">
        <f>'PDE-9, Page 3'!O31</f>
        <v>85376.310086829923</v>
      </c>
      <c r="P53" s="89"/>
      <c r="Q53" s="90"/>
      <c r="R53" s="90"/>
    </row>
    <row r="54" spans="1:18">
      <c r="A54" s="23">
        <f t="shared" si="38"/>
        <v>27</v>
      </c>
      <c r="B54" s="21" t="s">
        <v>78</v>
      </c>
      <c r="C54" s="23" t="str">
        <f>"("&amp;A52&amp;") x ("&amp;A53&amp;")"</f>
        <v>(25) x (26)</v>
      </c>
      <c r="D54" s="69">
        <f t="shared" ref="D54:O54" si="39">D52*D53</f>
        <v>1815793.4417495138</v>
      </c>
      <c r="E54" s="69">
        <f t="shared" si="39"/>
        <v>1743344.3854696036</v>
      </c>
      <c r="F54" s="69">
        <f t="shared" si="39"/>
        <v>1795183.7771673917</v>
      </c>
      <c r="G54" s="69">
        <f t="shared" si="39"/>
        <v>1668639.6036044073</v>
      </c>
      <c r="H54" s="69">
        <f t="shared" si="39"/>
        <v>1888907.3845463574</v>
      </c>
      <c r="I54" s="69">
        <f t="shared" si="39"/>
        <v>1927456.017760112</v>
      </c>
      <c r="J54" s="69">
        <f t="shared" si="39"/>
        <v>2067397.783096933</v>
      </c>
      <c r="K54" s="69">
        <f t="shared" si="39"/>
        <v>2042167.6039687779</v>
      </c>
      <c r="L54" s="69">
        <f t="shared" si="39"/>
        <v>1769280.55346672</v>
      </c>
      <c r="M54" s="69">
        <f t="shared" si="39"/>
        <v>1944536.2962628119</v>
      </c>
      <c r="N54" s="69">
        <f t="shared" si="39"/>
        <v>1666911.8344104276</v>
      </c>
      <c r="O54" s="69">
        <f t="shared" si="39"/>
        <v>1707526.2017365985</v>
      </c>
      <c r="P54" s="25">
        <f>SUM(D54:O54)</f>
        <v>22037144.883239657</v>
      </c>
      <c r="Q54" s="70"/>
      <c r="R54" s="70"/>
    </row>
    <row r="55" spans="1:18">
      <c r="A55" s="23"/>
      <c r="B55" s="21"/>
      <c r="C55" s="23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21"/>
      <c r="Q55" s="71"/>
      <c r="R55" s="71"/>
    </row>
    <row r="56" spans="1:18">
      <c r="A56" s="23"/>
      <c r="B56" s="21"/>
      <c r="C56" s="23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21"/>
      <c r="Q56" s="71"/>
      <c r="R56" s="71"/>
    </row>
    <row r="57" spans="1:18">
      <c r="A57" s="23">
        <v>28</v>
      </c>
      <c r="B57" s="21" t="s">
        <v>94</v>
      </c>
      <c r="C57" s="23" t="s">
        <v>90</v>
      </c>
      <c r="D57" s="69">
        <v>5250000</v>
      </c>
      <c r="E57" s="69">
        <v>5250000</v>
      </c>
      <c r="F57" s="69">
        <v>5250000</v>
      </c>
      <c r="G57" s="69">
        <v>5250000</v>
      </c>
      <c r="H57" s="69">
        <v>5250000</v>
      </c>
      <c r="I57" s="69">
        <v>5250000</v>
      </c>
      <c r="J57" s="69">
        <v>5250000</v>
      </c>
      <c r="K57" s="69">
        <v>5250000</v>
      </c>
      <c r="L57" s="69">
        <v>5250000</v>
      </c>
      <c r="M57" s="69">
        <v>5250000</v>
      </c>
      <c r="N57" s="69">
        <v>5250000</v>
      </c>
      <c r="O57" s="69">
        <v>5250000</v>
      </c>
      <c r="P57" s="21"/>
      <c r="Q57" s="72">
        <f t="shared" ref="Q57:Q58" si="40">SUM(D57:O57)</f>
        <v>63000000</v>
      </c>
      <c r="R57" s="71"/>
    </row>
    <row r="58" spans="1:18">
      <c r="A58" s="23">
        <f t="shared" si="38"/>
        <v>29</v>
      </c>
      <c r="B58" s="21" t="s">
        <v>95</v>
      </c>
      <c r="C58" s="23" t="s">
        <v>90</v>
      </c>
      <c r="D58" s="69">
        <v>347733.37399749272</v>
      </c>
      <c r="E58" s="69">
        <v>347733.37399749272</v>
      </c>
      <c r="F58" s="69">
        <v>347733.37399749272</v>
      </c>
      <c r="G58" s="69">
        <v>347733.37399749272</v>
      </c>
      <c r="H58" s="69">
        <v>347733.37399749272</v>
      </c>
      <c r="I58" s="69">
        <v>347733.37399749272</v>
      </c>
      <c r="J58" s="69">
        <v>347733.37399749272</v>
      </c>
      <c r="K58" s="69">
        <v>330000</v>
      </c>
      <c r="L58" s="69">
        <v>330000</v>
      </c>
      <c r="M58" s="69">
        <v>330000</v>
      </c>
      <c r="N58" s="69">
        <v>330000</v>
      </c>
      <c r="O58" s="69">
        <v>330000</v>
      </c>
      <c r="P58" s="21"/>
      <c r="Q58" s="72">
        <f t="shared" si="40"/>
        <v>4084133.617982449</v>
      </c>
      <c r="R58" s="71"/>
    </row>
    <row r="59" spans="1:18">
      <c r="A59" s="23">
        <f t="shared" si="38"/>
        <v>30</v>
      </c>
      <c r="B59" s="73" t="s">
        <v>96</v>
      </c>
      <c r="C59" s="23" t="s">
        <v>90</v>
      </c>
      <c r="D59" s="64">
        <v>90038015.573020846</v>
      </c>
      <c r="E59" s="64">
        <v>82436424.526515901</v>
      </c>
      <c r="F59" s="64">
        <v>89036952.392834604</v>
      </c>
      <c r="G59" s="64">
        <v>85603820.260523006</v>
      </c>
      <c r="H59" s="64">
        <v>88007987.361049294</v>
      </c>
      <c r="I59" s="64">
        <v>86629373.394147605</v>
      </c>
      <c r="J59" s="64">
        <v>88577611.612235799</v>
      </c>
      <c r="K59" s="64">
        <v>91699060.089747995</v>
      </c>
      <c r="L59" s="64">
        <v>87717750.021152407</v>
      </c>
      <c r="M59" s="64">
        <v>90132610.315562204</v>
      </c>
      <c r="N59" s="64">
        <v>86420913.600565299</v>
      </c>
      <c r="O59" s="64">
        <v>87826115.794241801</v>
      </c>
      <c r="P59" s="21"/>
      <c r="Q59" s="72">
        <f>SUM(D59:O59)</f>
        <v>1054126634.9415967</v>
      </c>
      <c r="R59" s="66"/>
    </row>
    <row r="60" spans="1:18">
      <c r="A60" s="23">
        <f t="shared" si="38"/>
        <v>31</v>
      </c>
      <c r="B60" s="21" t="s">
        <v>93</v>
      </c>
      <c r="C60" s="68" t="s">
        <v>66</v>
      </c>
      <c r="D60" s="74">
        <f>D18</f>
        <v>3.5183635233599998E-2</v>
      </c>
      <c r="E60" s="74">
        <f>D60</f>
        <v>3.5183635233599998E-2</v>
      </c>
      <c r="F60" s="74">
        <f t="shared" ref="F60" si="41">E60</f>
        <v>3.5183635233599998E-2</v>
      </c>
      <c r="G60" s="74">
        <f t="shared" ref="G60" si="42">F60</f>
        <v>3.5183635233599998E-2</v>
      </c>
      <c r="H60" s="74">
        <f t="shared" ref="H60" si="43">G60</f>
        <v>3.5183635233599998E-2</v>
      </c>
      <c r="I60" s="74">
        <f t="shared" ref="I60" si="44">H60</f>
        <v>3.5183635233599998E-2</v>
      </c>
      <c r="J60" s="74">
        <f t="shared" ref="J60" si="45">I60</f>
        <v>3.5183635233599998E-2</v>
      </c>
      <c r="K60" s="74">
        <f t="shared" ref="K60" si="46">J60</f>
        <v>3.5183635233599998E-2</v>
      </c>
      <c r="L60" s="74">
        <f t="shared" ref="L60" si="47">K60</f>
        <v>3.5183635233599998E-2</v>
      </c>
      <c r="M60" s="74">
        <f t="shared" ref="M60" si="48">L60</f>
        <v>3.5183635233599998E-2</v>
      </c>
      <c r="N60" s="74">
        <f t="shared" ref="N60" si="49">M60</f>
        <v>3.5183635233599998E-2</v>
      </c>
      <c r="O60" s="74">
        <f t="shared" ref="O60" si="50">N60</f>
        <v>3.5183635233599998E-2</v>
      </c>
      <c r="P60" s="75"/>
      <c r="Q60" s="76"/>
      <c r="R60" s="76"/>
    </row>
    <row r="61" spans="1:18">
      <c r="A61" s="23">
        <f t="shared" si="38"/>
        <v>32</v>
      </c>
      <c r="B61" s="21" t="s">
        <v>97</v>
      </c>
      <c r="C61" s="23" t="str">
        <f>"("&amp;A59&amp;") x ("&amp;A60&amp;")"</f>
        <v>(30) x (31)</v>
      </c>
      <c r="D61" s="69">
        <f t="shared" ref="D61:O61" si="51">D59*D60</f>
        <v>3167864.6970783616</v>
      </c>
      <c r="E61" s="69">
        <f t="shared" si="51"/>
        <v>2900413.090503132</v>
      </c>
      <c r="F61" s="69">
        <f t="shared" si="51"/>
        <v>3132643.6553009013</v>
      </c>
      <c r="G61" s="69">
        <f t="shared" si="51"/>
        <v>3011853.5866488987</v>
      </c>
      <c r="H61" s="69">
        <f t="shared" si="51"/>
        <v>3096440.9249544372</v>
      </c>
      <c r="I61" s="69">
        <f t="shared" si="51"/>
        <v>3047936.274015022</v>
      </c>
      <c r="J61" s="69">
        <f t="shared" si="51"/>
        <v>3116482.3768283958</v>
      </c>
      <c r="K61" s="69">
        <f t="shared" si="51"/>
        <v>3226306.2814616608</v>
      </c>
      <c r="L61" s="69">
        <f t="shared" si="51"/>
        <v>3086229.3202563347</v>
      </c>
      <c r="M61" s="69">
        <f t="shared" si="51"/>
        <v>3171192.8839949528</v>
      </c>
      <c r="N61" s="69">
        <f t="shared" si="51"/>
        <v>3040601.9006767506</v>
      </c>
      <c r="O61" s="69">
        <f t="shared" si="51"/>
        <v>3090042.0220885193</v>
      </c>
      <c r="P61" s="25"/>
      <c r="Q61" s="72">
        <f>SUM(D61:O61)</f>
        <v>37088007.013807364</v>
      </c>
      <c r="R61" s="70"/>
    </row>
    <row r="62" spans="1:18">
      <c r="A62" s="23">
        <f t="shared" si="38"/>
        <v>33</v>
      </c>
      <c r="B62" s="21" t="s">
        <v>98</v>
      </c>
      <c r="C62" s="23" t="str">
        <f>"("&amp;A57&amp;") - ("&amp;A58&amp;") -("&amp;A61&amp;")"</f>
        <v>(28) - (29) -(32)</v>
      </c>
      <c r="D62" s="69">
        <f>D57-D58-D61</f>
        <v>1734401.9289241456</v>
      </c>
      <c r="E62" s="69">
        <f t="shared" ref="E62:O62" si="52">E57-E58-E61</f>
        <v>2001853.5354993753</v>
      </c>
      <c r="F62" s="69">
        <f t="shared" si="52"/>
        <v>1769622.970701606</v>
      </c>
      <c r="G62" s="69">
        <f t="shared" si="52"/>
        <v>1890413.0393536086</v>
      </c>
      <c r="H62" s="69">
        <f t="shared" si="52"/>
        <v>1805825.7010480701</v>
      </c>
      <c r="I62" s="69">
        <f t="shared" si="52"/>
        <v>1854330.3519874853</v>
      </c>
      <c r="J62" s="69">
        <f t="shared" si="52"/>
        <v>1785784.2491741115</v>
      </c>
      <c r="K62" s="69">
        <f t="shared" si="52"/>
        <v>1693693.7185383392</v>
      </c>
      <c r="L62" s="69">
        <f t="shared" si="52"/>
        <v>1833770.6797436653</v>
      </c>
      <c r="M62" s="69">
        <f t="shared" si="52"/>
        <v>1748807.1160050472</v>
      </c>
      <c r="N62" s="69">
        <f t="shared" si="52"/>
        <v>1879398.0993232494</v>
      </c>
      <c r="O62" s="69">
        <f t="shared" si="52"/>
        <v>1829957.9779114807</v>
      </c>
      <c r="P62" s="25">
        <f>SUM(D62:O62)</f>
        <v>21827859.368210189</v>
      </c>
    </row>
    <row r="63" spans="1:18">
      <c r="A63" s="23"/>
      <c r="B63" s="21"/>
      <c r="C63" s="2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8">
      <c r="A64" s="23">
        <v>34</v>
      </c>
      <c r="B64" s="21" t="s">
        <v>91</v>
      </c>
      <c r="C64" s="23" t="str">
        <f>"("&amp;A$54&amp;") - ("&amp;A62&amp;")"</f>
        <v>(27) - (33)</v>
      </c>
      <c r="D64" s="69">
        <f>D54-D62</f>
        <v>81391.512825368205</v>
      </c>
      <c r="E64" s="69">
        <f t="shared" ref="E64:O64" si="53">E54-E62</f>
        <v>-258509.15002977173</v>
      </c>
      <c r="F64" s="69">
        <f t="shared" si="53"/>
        <v>25560.806465785718</v>
      </c>
      <c r="G64" s="69">
        <f t="shared" si="53"/>
        <v>-221773.43574920134</v>
      </c>
      <c r="H64" s="69">
        <f t="shared" si="53"/>
        <v>83081.683498287341</v>
      </c>
      <c r="I64" s="69">
        <f t="shared" si="53"/>
        <v>73125.665772626642</v>
      </c>
      <c r="J64" s="69">
        <f t="shared" si="53"/>
        <v>281613.53392282152</v>
      </c>
      <c r="K64" s="69">
        <f t="shared" si="53"/>
        <v>348473.88543043868</v>
      </c>
      <c r="L64" s="69">
        <f t="shared" si="53"/>
        <v>-64490.12627694523</v>
      </c>
      <c r="M64" s="69">
        <f t="shared" si="53"/>
        <v>195729.18025776464</v>
      </c>
      <c r="N64" s="69">
        <f t="shared" si="53"/>
        <v>-212486.26491282182</v>
      </c>
      <c r="O64" s="69">
        <f t="shared" si="53"/>
        <v>-122431.77617488219</v>
      </c>
      <c r="P64" s="25">
        <f>SUM(D64:O64)</f>
        <v>209285.51502947044</v>
      </c>
    </row>
    <row r="65" spans="1:16">
      <c r="A65" s="23"/>
      <c r="B65" s="21"/>
      <c r="C65" s="23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25"/>
    </row>
    <row r="66" spans="1:16">
      <c r="A66" s="23">
        <v>35</v>
      </c>
      <c r="B66" s="21" t="s">
        <v>1</v>
      </c>
      <c r="C66" s="23" t="s">
        <v>61</v>
      </c>
      <c r="D66" s="78">
        <f>D64/2*0.0325/12</f>
        <v>110.21767361768612</v>
      </c>
      <c r="E66" s="78">
        <f>(D68+E64/2)*0.0325/12</f>
        <v>-129.33062056389574</v>
      </c>
      <c r="F66" s="78">
        <f t="shared" ref="F66" si="54">(E68+F64/2)*0.0325/12</f>
        <v>-445.13177290415405</v>
      </c>
      <c r="G66" s="78">
        <f t="shared" ref="G66" si="55">(F68+G64/2)*0.0325/12</f>
        <v>-712.04194027706137</v>
      </c>
      <c r="H66" s="78">
        <f t="shared" ref="H66" si="56">(G68+H64/2)*0.0325/12</f>
        <v>-901.78213503842437</v>
      </c>
      <c r="I66" s="78">
        <f t="shared" ref="I66" si="57">(H68+I64/2)*0.0325/12</f>
        <v>-692.69367618312424</v>
      </c>
      <c r="J66" s="78">
        <f t="shared" ref="J66" si="58">(I68+J64/2)*0.0325/12</f>
        <v>-214.19372196853399</v>
      </c>
      <c r="K66" s="78">
        <f t="shared" ref="K66" si="59">(J68+K64/2)*0.0325/12</f>
        <v>638.46955040867442</v>
      </c>
      <c r="L66" s="78">
        <f t="shared" ref="L66" si="60">(K68+L64/2)*0.0325/12</f>
        <v>1024.7600792947203</v>
      </c>
      <c r="M66" s="78">
        <f t="shared" ref="M66" si="61">(L68+M64/2)*0.0325/12</f>
        <v>1205.2550234418366</v>
      </c>
      <c r="N66" s="78">
        <f t="shared" ref="N66" si="62">(M68+N64/2)*0.0325/12</f>
        <v>1185.8273703266016</v>
      </c>
      <c r="O66" s="78">
        <f t="shared" ref="O66" si="63">(N68+O64/2)*0.0325/12</f>
        <v>735.50413881497025</v>
      </c>
      <c r="P66" s="25">
        <f>SUM(D66:O66)</f>
        <v>1804.8599689692953</v>
      </c>
    </row>
    <row r="67" spans="1:16" ht="13.5" thickBot="1">
      <c r="A67" s="23"/>
      <c r="B67" s="21"/>
      <c r="C67" s="23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25"/>
    </row>
    <row r="68" spans="1:16" ht="13.5" thickBot="1">
      <c r="A68" s="23">
        <v>36</v>
      </c>
      <c r="B68" s="21" t="s">
        <v>0</v>
      </c>
      <c r="C68" s="23" t="str">
        <f>"Σ(("&amp;A$64&amp;") + ("&amp;A66&amp;"))"</f>
        <v>Σ((34) + (35))</v>
      </c>
      <c r="D68" s="69">
        <f>D64+D66</f>
        <v>81501.730498985897</v>
      </c>
      <c r="E68" s="69">
        <f t="shared" ref="E68" si="64">D68+E64+E66</f>
        <v>-177136.75015134973</v>
      </c>
      <c r="F68" s="69">
        <f t="shared" ref="F68" si="65">E68+F64+F66</f>
        <v>-152021.07545846817</v>
      </c>
      <c r="G68" s="69">
        <f t="shared" ref="G68" si="66">F68+G64+G66</f>
        <v>-374506.55314794654</v>
      </c>
      <c r="H68" s="69">
        <f t="shared" ref="H68" si="67">G68+H64+H66</f>
        <v>-292326.65178469761</v>
      </c>
      <c r="I68" s="69">
        <f t="shared" ref="I68" si="68">H68+I64+I66</f>
        <v>-219893.67968825408</v>
      </c>
      <c r="J68" s="69">
        <f t="shared" ref="J68" si="69">I68+J64+J66</f>
        <v>61505.660512598901</v>
      </c>
      <c r="K68" s="69">
        <f t="shared" ref="K68" si="70">J68+K64+K66</f>
        <v>410618.01549344626</v>
      </c>
      <c r="L68" s="69">
        <f t="shared" ref="L68" si="71">K68+L64+L66</f>
        <v>347152.64929579577</v>
      </c>
      <c r="M68" s="69">
        <f t="shared" ref="M68" si="72">L68+M64+M66</f>
        <v>544087.08457700221</v>
      </c>
      <c r="N68" s="69">
        <f t="shared" ref="N68" si="73">M68+N64+N66</f>
        <v>332786.64703450701</v>
      </c>
      <c r="O68" s="81">
        <f t="shared" ref="O68" si="74">N68+O64+O66</f>
        <v>211090.3749984398</v>
      </c>
      <c r="P68" s="25"/>
    </row>
    <row r="69" spans="1:16" ht="13.5" thickBot="1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85" customFormat="1" ht="13.5" thickBot="1">
      <c r="A70" s="63">
        <v>37</v>
      </c>
      <c r="B70" s="83" t="s">
        <v>63</v>
      </c>
      <c r="C70" s="63" t="str">
        <f>"("&amp;A$26&amp;") + ("&amp;A47&amp;") + ("&amp;A68&amp;")"</f>
        <v>(12) + (24) + (36)</v>
      </c>
      <c r="D70" s="25">
        <f>D26+D47+D68</f>
        <v>-339770.74057405622</v>
      </c>
      <c r="E70" s="25">
        <f t="shared" ref="E70:O70" si="75">E26+E47+E68</f>
        <v>-1433400.7901526955</v>
      </c>
      <c r="F70" s="25">
        <f t="shared" si="75"/>
        <v>-2629612.5168814249</v>
      </c>
      <c r="G70" s="25">
        <f t="shared" si="75"/>
        <v>-4394512.2618754804</v>
      </c>
      <c r="H70" s="25">
        <f t="shared" si="75"/>
        <v>-2726157.3112563146</v>
      </c>
      <c r="I70" s="25">
        <f t="shared" si="75"/>
        <v>-2772656.8203958054</v>
      </c>
      <c r="J70" s="25">
        <f t="shared" si="75"/>
        <v>-758991.58881872077</v>
      </c>
      <c r="K70" s="25">
        <f t="shared" si="75"/>
        <v>-159628.39891091734</v>
      </c>
      <c r="L70" s="25">
        <f t="shared" si="75"/>
        <v>1744284.1278379532</v>
      </c>
      <c r="M70" s="25">
        <f t="shared" si="75"/>
        <v>4207066.5766475014</v>
      </c>
      <c r="N70" s="25">
        <f t="shared" si="75"/>
        <v>3230122.4193913117</v>
      </c>
      <c r="O70" s="84">
        <f t="shared" si="75"/>
        <v>850608.46171862399</v>
      </c>
      <c r="P70" s="83"/>
    </row>
    <row r="71" spans="1:16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</sheetData>
  <mergeCells count="4">
    <mergeCell ref="A1:O1"/>
    <mergeCell ref="A2:O2"/>
    <mergeCell ref="A3:O3"/>
    <mergeCell ref="A4:O4"/>
  </mergeCells>
  <printOptions horizontalCentered="1"/>
  <pageMargins left="0" right="0" top="0.38" bottom="0.44" header="0.3" footer="0.3"/>
  <pageSetup scale="60" orientation="landscape" blackAndWhite="1" r:id="rId1"/>
  <headerFooter alignWithMargins="0">
    <oddHeader>&amp;RExhibit No.___(PDE-9)</oddHeader>
    <oddFooter>&amp;RPage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5272181-E854-4C06-8156-D374611628DA}"/>
</file>

<file path=customXml/itemProps2.xml><?xml version="1.0" encoding="utf-8"?>
<ds:datastoreItem xmlns:ds="http://schemas.openxmlformats.org/officeDocument/2006/customXml" ds:itemID="{5FD3D138-A042-4AA5-8C34-6E9F2988BF65}"/>
</file>

<file path=customXml/itemProps3.xml><?xml version="1.0" encoding="utf-8"?>
<ds:datastoreItem xmlns:ds="http://schemas.openxmlformats.org/officeDocument/2006/customXml" ds:itemID="{77D68AAF-D8DA-4879-AC3D-154F25B4037C}"/>
</file>

<file path=customXml/itemProps4.xml><?xml version="1.0" encoding="utf-8"?>
<ds:datastoreItem xmlns:ds="http://schemas.openxmlformats.org/officeDocument/2006/customXml" ds:itemID="{B83EEBFB-9087-49A6-829A-1A06D474E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PDE-9, Page 1</vt:lpstr>
      <vt:lpstr>PDE-9, Page 2</vt:lpstr>
      <vt:lpstr>PDE-9, Page 3</vt:lpstr>
      <vt:lpstr>PDE-9, Page 4</vt:lpstr>
      <vt:lpstr>'PDE-9, Page 1'!Print_Area</vt:lpstr>
      <vt:lpstr>'PDE-9, Page 2'!Print_Area</vt:lpstr>
      <vt:lpstr>'PDE-9, Page 4'!Print_Area</vt:lpstr>
      <vt:lpstr>'PDE-9, Page 4'!Print_Titles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Patrick Ehrbar</cp:lastModifiedBy>
  <cp:lastPrinted>2014-01-21T20:46:14Z</cp:lastPrinted>
  <dcterms:created xsi:type="dcterms:W3CDTF">2013-02-28T17:31:50Z</dcterms:created>
  <dcterms:modified xsi:type="dcterms:W3CDTF">2014-01-21T22:40:04Z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