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608" yWindow="2340" windowWidth="18120" windowHeight="8532" tabRatio="931"/>
  </bookViews>
  <sheets>
    <sheet name="JAP-10 Page 1" sheetId="120" r:id="rId1"/>
    <sheet name="JAP-10 Page 2" sheetId="189" r:id="rId2"/>
    <sheet name="JAP-10 Page 3" sheetId="185" r:id="rId3"/>
    <sheet name="Work Papers For Exhibits--&gt;" sheetId="36" r:id="rId4"/>
    <sheet name="2017 GRC PCA Costs" sheetId="314" r:id="rId5"/>
  </sheets>
  <externalReferences>
    <externalReference r:id="rId6"/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G13" i="189" l="1"/>
  <c r="I13" i="189"/>
  <c r="H13" i="189"/>
  <c r="F13" i="189"/>
  <c r="E13" i="189"/>
  <c r="D13" i="189"/>
  <c r="C21" i="314"/>
  <c r="C19" i="314"/>
  <c r="P30" i="185"/>
  <c r="O30" i="185"/>
  <c r="N30" i="185"/>
  <c r="M30" i="185"/>
  <c r="L30" i="185"/>
  <c r="K30" i="185"/>
  <c r="J30" i="185"/>
  <c r="I30" i="185"/>
  <c r="H30" i="185"/>
  <c r="G30" i="185"/>
  <c r="F30" i="185"/>
  <c r="E30" i="185"/>
  <c r="P26" i="185"/>
  <c r="O26" i="185"/>
  <c r="N26" i="185"/>
  <c r="M26" i="185"/>
  <c r="L26" i="185"/>
  <c r="K26" i="185"/>
  <c r="J26" i="185"/>
  <c r="I26" i="185"/>
  <c r="H26" i="185"/>
  <c r="G26" i="185"/>
  <c r="F26" i="185"/>
  <c r="E26" i="185"/>
  <c r="P22" i="185"/>
  <c r="O22" i="185"/>
  <c r="N22" i="185"/>
  <c r="M22" i="185"/>
  <c r="L22" i="185"/>
  <c r="K22" i="185"/>
  <c r="J22" i="185"/>
  <c r="I22" i="185"/>
  <c r="H22" i="185"/>
  <c r="G22" i="185"/>
  <c r="F22" i="185"/>
  <c r="E22" i="185"/>
  <c r="P18" i="185"/>
  <c r="O18" i="185"/>
  <c r="N18" i="185"/>
  <c r="M18" i="185"/>
  <c r="L18" i="185"/>
  <c r="K18" i="185"/>
  <c r="J18" i="185"/>
  <c r="I18" i="185"/>
  <c r="H18" i="185"/>
  <c r="G18" i="185"/>
  <c r="F18" i="185"/>
  <c r="E18" i="185"/>
  <c r="P14" i="185"/>
  <c r="O14" i="185"/>
  <c r="N14" i="185"/>
  <c r="M14" i="185"/>
  <c r="L14" i="185"/>
  <c r="K14" i="185"/>
  <c r="J14" i="185"/>
  <c r="I14" i="185"/>
  <c r="H14" i="185"/>
  <c r="G14" i="185"/>
  <c r="F14" i="185"/>
  <c r="E14" i="185"/>
  <c r="P10" i="185"/>
  <c r="O10" i="185"/>
  <c r="N10" i="185"/>
  <c r="M10" i="185"/>
  <c r="L10" i="185"/>
  <c r="K10" i="185"/>
  <c r="J10" i="185"/>
  <c r="I10" i="185"/>
  <c r="H10" i="185"/>
  <c r="G10" i="185"/>
  <c r="F10" i="185"/>
  <c r="E10" i="185"/>
  <c r="A10" i="314" l="1"/>
  <c r="A11" i="314" s="1"/>
  <c r="A12" i="314" s="1"/>
  <c r="A13" i="314" s="1"/>
  <c r="A14" i="314" s="1"/>
  <c r="A15" i="314" s="1"/>
  <c r="A16" i="314" s="1"/>
  <c r="A17" i="314" s="1"/>
  <c r="A18" i="314" s="1"/>
  <c r="A19" i="314" s="1"/>
  <c r="A20" i="314" s="1"/>
  <c r="A21" i="314" s="1"/>
  <c r="A22" i="314" s="1"/>
  <c r="A23" i="314" s="1"/>
  <c r="A24" i="314" s="1"/>
  <c r="A25" i="314" s="1"/>
  <c r="A26" i="314" s="1"/>
  <c r="A27" i="314" s="1"/>
  <c r="A28" i="314" s="1"/>
  <c r="A29" i="314" s="1"/>
  <c r="A30" i="314" s="1"/>
  <c r="E11" i="314"/>
  <c r="F11" i="314"/>
  <c r="G11" i="314"/>
  <c r="H11" i="314"/>
  <c r="I11" i="314"/>
  <c r="J11" i="314"/>
  <c r="K11" i="314"/>
  <c r="L11" i="314"/>
  <c r="M11" i="314"/>
  <c r="N11" i="314"/>
  <c r="O11" i="314"/>
  <c r="P11" i="314"/>
  <c r="Q11" i="314"/>
  <c r="C15" i="314"/>
  <c r="C17" i="314"/>
  <c r="M23" i="314"/>
  <c r="I24" i="314"/>
  <c r="E28" i="314"/>
  <c r="F28" i="314"/>
  <c r="G28" i="314"/>
  <c r="H28" i="314"/>
  <c r="I28" i="314"/>
  <c r="J28" i="314"/>
  <c r="K28" i="314"/>
  <c r="L28" i="314"/>
  <c r="M28" i="314"/>
  <c r="N28" i="314"/>
  <c r="O28" i="314"/>
  <c r="P28" i="314"/>
  <c r="Q28" i="314"/>
  <c r="E29" i="314"/>
  <c r="F29" i="314"/>
  <c r="G29" i="314"/>
  <c r="H29" i="314"/>
  <c r="I29" i="314"/>
  <c r="J29" i="314"/>
  <c r="K29" i="314"/>
  <c r="L29" i="314"/>
  <c r="M29" i="314"/>
  <c r="N29" i="314"/>
  <c r="O29" i="314"/>
  <c r="P29" i="314"/>
  <c r="Q29" i="314"/>
  <c r="H30" i="314"/>
  <c r="L30" i="314"/>
  <c r="P30" i="314"/>
  <c r="L23" i="314" l="1"/>
  <c r="H23" i="314"/>
  <c r="O23" i="314"/>
  <c r="P23" i="314"/>
  <c r="E23" i="314"/>
  <c r="N23" i="314"/>
  <c r="J23" i="314"/>
  <c r="F23" i="314"/>
  <c r="Q23" i="314"/>
  <c r="I23" i="314"/>
  <c r="I25" i="314" s="1"/>
  <c r="J24" i="314"/>
  <c r="C29" i="314"/>
  <c r="N30" i="314"/>
  <c r="F30" i="314"/>
  <c r="F24" i="314"/>
  <c r="Q30" i="314"/>
  <c r="M30" i="314"/>
  <c r="I30" i="314"/>
  <c r="E30" i="314"/>
  <c r="J30" i="314"/>
  <c r="C11" i="314"/>
  <c r="O30" i="314"/>
  <c r="K30" i="314"/>
  <c r="G30" i="314"/>
  <c r="N24" i="314"/>
  <c r="K23" i="314"/>
  <c r="G23" i="314"/>
  <c r="C30" i="314"/>
  <c r="Q24" i="314"/>
  <c r="M24" i="314"/>
  <c r="E24" i="314"/>
  <c r="C28" i="314"/>
  <c r="P24" i="314"/>
  <c r="L24" i="314"/>
  <c r="H24" i="314"/>
  <c r="O24" i="314"/>
  <c r="K24" i="314"/>
  <c r="G24" i="314"/>
  <c r="J25" i="314" l="1"/>
  <c r="K25" i="314"/>
  <c r="N25" i="314"/>
  <c r="L25" i="314"/>
  <c r="O25" i="314"/>
  <c r="H25" i="314"/>
  <c r="C23" i="314"/>
  <c r="P25" i="314"/>
  <c r="Q25" i="314"/>
  <c r="F25" i="314"/>
  <c r="G25" i="314"/>
  <c r="C24" i="314"/>
  <c r="E25" i="314"/>
  <c r="M25" i="314"/>
  <c r="C25" i="314" l="1"/>
  <c r="D30" i="185" l="1"/>
  <c r="D26" i="185"/>
  <c r="D22" i="185"/>
  <c r="D18" i="185"/>
  <c r="D14" i="185"/>
  <c r="C30" i="185" l="1"/>
  <c r="C26" i="185"/>
  <c r="H12" i="120" l="1"/>
  <c r="G12" i="120"/>
  <c r="D12" i="120"/>
  <c r="I12" i="120"/>
  <c r="L12" i="120"/>
  <c r="E12" i="120"/>
  <c r="H11" i="120" l="1"/>
  <c r="L11" i="120"/>
  <c r="D11" i="120"/>
  <c r="M12" i="120"/>
  <c r="G11" i="120"/>
  <c r="K12" i="120"/>
  <c r="D13" i="120" l="1"/>
  <c r="G13" i="120"/>
  <c r="Q47" i="185" s="1"/>
  <c r="I11" i="120"/>
  <c r="E11" i="120"/>
  <c r="K11" i="120"/>
  <c r="M11" i="120"/>
  <c r="G11" i="189" l="1"/>
  <c r="A11" i="120"/>
  <c r="A12" i="120" s="1"/>
  <c r="A13" i="120" s="1"/>
  <c r="A12" i="189" l="1"/>
  <c r="A13" i="189" s="1"/>
  <c r="A14" i="189" s="1"/>
  <c r="A15" i="189" s="1"/>
  <c r="C15" i="189" l="1"/>
  <c r="D55" i="185" l="1"/>
  <c r="B54" i="185"/>
  <c r="D51" i="185"/>
  <c r="B50" i="185"/>
  <c r="D47" i="185"/>
  <c r="B46" i="185"/>
  <c r="D43" i="185"/>
  <c r="B42" i="185"/>
  <c r="D39" i="185"/>
  <c r="B38" i="185"/>
  <c r="B34" i="185"/>
  <c r="C22" i="185"/>
  <c r="Q18" i="185"/>
  <c r="C18" i="185"/>
  <c r="C14" i="185"/>
  <c r="A10" i="185"/>
  <c r="A11" i="185" s="1"/>
  <c r="I19" i="185" l="1"/>
  <c r="M19" i="185"/>
  <c r="E19" i="185"/>
  <c r="F19" i="185"/>
  <c r="J19" i="185"/>
  <c r="N19" i="185"/>
  <c r="H19" i="185"/>
  <c r="Q14" i="185"/>
  <c r="I15" i="185" s="1"/>
  <c r="G19" i="185"/>
  <c r="K19" i="185"/>
  <c r="O19" i="185"/>
  <c r="L19" i="185"/>
  <c r="Q22" i="185"/>
  <c r="L23" i="185" s="1"/>
  <c r="Q26" i="185"/>
  <c r="N27" i="185" s="1"/>
  <c r="P19" i="185"/>
  <c r="A12" i="185"/>
  <c r="A13" i="185" s="1"/>
  <c r="A14" i="185" s="1"/>
  <c r="A15" i="185" s="1"/>
  <c r="Q30" i="185"/>
  <c r="N31" i="185" s="1"/>
  <c r="Q10" i="185"/>
  <c r="P11" i="185" s="1"/>
  <c r="J15" i="185" l="1"/>
  <c r="F15" i="185"/>
  <c r="M15" i="185"/>
  <c r="J31" i="185"/>
  <c r="G23" i="185"/>
  <c r="E15" i="185"/>
  <c r="N15" i="185"/>
  <c r="H11" i="185"/>
  <c r="L27" i="185"/>
  <c r="P27" i="185"/>
  <c r="H27" i="185"/>
  <c r="K27" i="185"/>
  <c r="G27" i="185"/>
  <c r="O27" i="185"/>
  <c r="O23" i="185"/>
  <c r="L11" i="185"/>
  <c r="F27" i="185"/>
  <c r="K31" i="185"/>
  <c r="I27" i="185"/>
  <c r="P23" i="185"/>
  <c r="I11" i="185"/>
  <c r="K23" i="185"/>
  <c r="G31" i="185"/>
  <c r="E27" i="185"/>
  <c r="E11" i="185"/>
  <c r="N23" i="185"/>
  <c r="F23" i="185"/>
  <c r="J23" i="185"/>
  <c r="M23" i="185"/>
  <c r="I23" i="185"/>
  <c r="E23" i="185"/>
  <c r="E48" i="185" s="1"/>
  <c r="H23" i="185"/>
  <c r="Q19" i="185"/>
  <c r="G11" i="185"/>
  <c r="O11" i="185"/>
  <c r="K11" i="185"/>
  <c r="N11" i="185"/>
  <c r="J11" i="185"/>
  <c r="F11" i="185"/>
  <c r="M31" i="185"/>
  <c r="E31" i="185"/>
  <c r="I31" i="185"/>
  <c r="P31" i="185"/>
  <c r="L31" i="185"/>
  <c r="H31" i="185"/>
  <c r="A16" i="185"/>
  <c r="A17" i="185" s="1"/>
  <c r="A18" i="185" s="1"/>
  <c r="A19" i="185" s="1"/>
  <c r="J27" i="185"/>
  <c r="O31" i="185"/>
  <c r="M27" i="185"/>
  <c r="L15" i="185"/>
  <c r="P15" i="185"/>
  <c r="H15" i="185"/>
  <c r="K15" i="185"/>
  <c r="G15" i="185"/>
  <c r="O15" i="185"/>
  <c r="F31" i="185"/>
  <c r="M11" i="185"/>
  <c r="A20" i="185" l="1"/>
  <c r="A21" i="185" s="1"/>
  <c r="Q23" i="185"/>
  <c r="Q31" i="185"/>
  <c r="Q15" i="185"/>
  <c r="Q11" i="185"/>
  <c r="Q27" i="185"/>
  <c r="A22" i="185" l="1"/>
  <c r="A23" i="185" s="1"/>
  <c r="A24" i="185" s="1"/>
  <c r="A25" i="185" s="1"/>
  <c r="A26" i="185" s="1"/>
  <c r="A27" i="185" s="1"/>
  <c r="A28" i="185" l="1"/>
  <c r="A29" i="185" s="1"/>
  <c r="A30" i="185" s="1"/>
  <c r="A31" i="185" s="1"/>
  <c r="A32" i="185" l="1"/>
  <c r="A33" i="185" s="1"/>
  <c r="A34" i="185" s="1"/>
  <c r="A35" i="185" s="1"/>
  <c r="A36" i="185" l="1"/>
  <c r="A37" i="185" s="1"/>
  <c r="A38" i="185" s="1"/>
  <c r="A39" i="185" s="1"/>
  <c r="D36" i="185"/>
  <c r="A40" i="185" l="1"/>
  <c r="A41" i="185" s="1"/>
  <c r="A42" i="185" s="1"/>
  <c r="A43" i="185" s="1"/>
  <c r="D44" i="185" s="1"/>
  <c r="D40" i="185"/>
  <c r="A44" i="185" l="1"/>
  <c r="A45" i="185" s="1"/>
  <c r="A46" i="185" s="1"/>
  <c r="A47" i="185" l="1"/>
  <c r="A48" i="185" s="1"/>
  <c r="A49" i="185" s="1"/>
  <c r="A50" i="185" s="1"/>
  <c r="A51" i="185" s="1"/>
  <c r="A52" i="185" s="1"/>
  <c r="A53" i="185" s="1"/>
  <c r="A54" i="185" s="1"/>
  <c r="A55" i="185" s="1"/>
  <c r="A56" i="185" s="1"/>
  <c r="D48" i="185" l="1"/>
  <c r="D52" i="185"/>
  <c r="D56" i="185" l="1"/>
  <c r="F12" i="120" l="1"/>
  <c r="F11" i="120"/>
  <c r="E13" i="120"/>
  <c r="H13" i="120"/>
  <c r="I13" i="120"/>
  <c r="K13" i="120"/>
  <c r="L13" i="120"/>
  <c r="M13" i="120"/>
  <c r="D11" i="189" l="1"/>
  <c r="D15" i="189" s="1"/>
  <c r="Q35" i="185"/>
  <c r="E11" i="189"/>
  <c r="E15" i="189" s="1"/>
  <c r="Q39" i="185"/>
  <c r="I11" i="189"/>
  <c r="I15" i="189" s="1"/>
  <c r="Q55" i="185"/>
  <c r="H11" i="189"/>
  <c r="H15" i="189" s="1"/>
  <c r="Q51" i="185"/>
  <c r="F13" i="120"/>
  <c r="F11" i="189" l="1"/>
  <c r="F15" i="189" s="1"/>
  <c r="Q43" i="185"/>
  <c r="G15" i="189"/>
  <c r="P36" i="185"/>
  <c r="H36" i="185"/>
  <c r="G36" i="185"/>
  <c r="I36" i="185"/>
  <c r="N36" i="185"/>
  <c r="F36" i="185"/>
  <c r="M36" i="185"/>
  <c r="J36" i="185"/>
  <c r="O36" i="185"/>
  <c r="L36" i="185"/>
  <c r="K36" i="185"/>
  <c r="E36" i="185"/>
  <c r="Q36" i="185" l="1"/>
  <c r="O52" i="185" l="1"/>
  <c r="J56" i="185"/>
  <c r="J52" i="185"/>
  <c r="E52" i="185"/>
  <c r="L52" i="185"/>
  <c r="N56" i="185"/>
  <c r="O56" i="185"/>
  <c r="M56" i="185"/>
  <c r="G56" i="185"/>
  <c r="F56" i="185"/>
  <c r="E56" i="185"/>
  <c r="K56" i="185"/>
  <c r="L56" i="185"/>
  <c r="H56" i="185"/>
  <c r="P56" i="185"/>
  <c r="I56" i="185"/>
  <c r="P52" i="185" l="1"/>
  <c r="K52" i="185"/>
  <c r="N52" i="185"/>
  <c r="H52" i="185"/>
  <c r="F52" i="185"/>
  <c r="G52" i="185"/>
  <c r="M52" i="185"/>
  <c r="I52" i="185"/>
  <c r="Q56" i="185"/>
  <c r="K44" i="185"/>
  <c r="H44" i="185"/>
  <c r="P44" i="185"/>
  <c r="F44" i="185"/>
  <c r="N44" i="185"/>
  <c r="O44" i="185"/>
  <c r="J44" i="185"/>
  <c r="M44" i="185"/>
  <c r="G44" i="185"/>
  <c r="L44" i="185"/>
  <c r="E44" i="185"/>
  <c r="I44" i="185"/>
  <c r="N40" i="185"/>
  <c r="J40" i="185"/>
  <c r="E40" i="185"/>
  <c r="I40" i="185"/>
  <c r="F40" i="185"/>
  <c r="M40" i="185"/>
  <c r="K40" i="185"/>
  <c r="P40" i="185"/>
  <c r="G40" i="185"/>
  <c r="H40" i="185"/>
  <c r="L40" i="185"/>
  <c r="O40" i="185"/>
  <c r="G48" i="185"/>
  <c r="L48" i="185"/>
  <c r="O48" i="185"/>
  <c r="K48" i="185"/>
  <c r="H48" i="185"/>
  <c r="M48" i="185"/>
  <c r="P48" i="185"/>
  <c r="N48" i="185"/>
  <c r="F48" i="185"/>
  <c r="J48" i="185"/>
  <c r="I48" i="185"/>
  <c r="Q52" i="185" l="1"/>
  <c r="Q40" i="185"/>
  <c r="Q44" i="185"/>
  <c r="Q48" i="185"/>
  <c r="C13" i="120"/>
</calcChain>
</file>

<file path=xl/sharedStrings.xml><?xml version="1.0" encoding="utf-8"?>
<sst xmlns="http://schemas.openxmlformats.org/spreadsheetml/2006/main" count="188" uniqueCount="109">
  <si>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</si>
  <si>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</si>
  <si>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</si>
  <si>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</si>
  <si>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</si>
  <si>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</si>
  <si>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</si>
  <si>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</si>
  <si>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</si>
  <si>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</si>
  <si>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</si>
  <si>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</si>
  <si>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</si>
  <si>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</si>
  <si>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</si>
  <si>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</si>
  <si>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</si>
  <si>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Description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</si>
  <si>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</si>
  <si>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</si>
  <si>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</si>
  <si>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</si>
  <si>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</si>
  <si>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</si>
  <si>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</si>
  <si>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</si>
  <si>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</si>
  <si>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</si>
  <si>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</si>
  <si>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</si>
  <si>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</si>
  <si>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</si>
  <si>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</t>
  </si>
  <si>
    <t>% of Annual Total</t>
  </si>
  <si>
    <t>Sales</t>
  </si>
  <si>
    <t>Schedule 7</t>
  </si>
  <si>
    <t>Schedules 8 &amp; 24</t>
  </si>
  <si>
    <t>Schedules 12 &amp; 26</t>
  </si>
  <si>
    <t>Schedules 10 &amp; 31</t>
  </si>
  <si>
    <t>8 &amp; 24</t>
  </si>
  <si>
    <t>12 &amp; 26</t>
  </si>
  <si>
    <t>10 &amp; 31</t>
  </si>
  <si>
    <t>Total Allocated Power Costs</t>
  </si>
  <si>
    <t xml:space="preserve">   Allocated Variable Power Costs</t>
  </si>
  <si>
    <t>ELECTRIC COST OF SERVICE SUMMARY</t>
  </si>
  <si>
    <t>Total Company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</si>
  <si>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</si>
  <si>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</si>
  <si>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</si>
  <si>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</si>
  <si>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</si>
  <si>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</si>
  <si>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</si>
  <si>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Campus 40</t>
  </si>
  <si>
    <t>High Volt 46/49</t>
  </si>
  <si>
    <t>Choice/Retail Wheeling PV</t>
  </si>
  <si>
    <t>Choice/Retail Wheeling HV</t>
  </si>
  <si>
    <t>Lighting 50-59</t>
  </si>
  <si>
    <t>Firm Resale Small</t>
  </si>
  <si>
    <t>(p)</t>
  </si>
  <si>
    <t>PC-3</t>
  </si>
  <si>
    <t>NRG</t>
  </si>
  <si>
    <t>DEM</t>
  </si>
  <si>
    <t>Power Cost Revenue:</t>
  </si>
  <si>
    <t>Test Year Base Sales (kWh)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</si>
  <si>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</si>
  <si>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</si>
  <si>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</si>
  <si>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</si>
  <si>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</si>
  <si>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</si>
  <si>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</si>
  <si>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Adjusted Test Year Twelve Months ended September 2016 @ Proforma Rev Requirement</t>
  </si>
  <si>
    <t>Peak Credit Allocation</t>
  </si>
  <si>
    <t>% Applicable to Energy</t>
  </si>
  <si>
    <t>% Applicable to Demand</t>
  </si>
  <si>
    <t>Total Allocation to Class</t>
  </si>
  <si>
    <t>Allocate Fixed PCA Costs on PC-3</t>
  </si>
  <si>
    <t>Allocate Variable PCA Costs on PC-3</t>
  </si>
  <si>
    <t>Volumetric Fixed Power Cost Revenue Per Unit ($/kWh)</t>
  </si>
  <si>
    <t>% of (C(o):R(2))</t>
  </si>
  <si>
    <t>% of (C(o):R(6))</t>
  </si>
  <si>
    <t>% of (C(o):R(10))</t>
  </si>
  <si>
    <t>% of (C(o):R(14))</t>
  </si>
  <si>
    <t>% of (C(o):R(18))</t>
  </si>
  <si>
    <t>% of (C(o):R(22))</t>
  </si>
  <si>
    <t>Allowed Fixed Power Cost Revenue</t>
  </si>
  <si>
    <t>Total PCA Costs Net of Other Revenue</t>
  </si>
  <si>
    <t>Annual Allowed Fixed Power Cost Revenue</t>
  </si>
  <si>
    <t>Development of Fixed Power Cost Revenue Per Unit Rates ($/kWh)</t>
  </si>
  <si>
    <t>Development of Monthly Allowed Fixed Power Cost Revenue</t>
  </si>
  <si>
    <t>Monthly Allowed Fixed Power Cost (FPC) Revenue</t>
  </si>
  <si>
    <t>Monthly Allowed FPC Revenue</t>
  </si>
  <si>
    <t>Development of Fixed Power Cost Allowed Revenue by Decoupling Group</t>
  </si>
  <si>
    <t>(e) = Σ (i thru k)</t>
  </si>
  <si>
    <t>Schedule 40</t>
  </si>
  <si>
    <t>JAP-10 Page 1</t>
  </si>
  <si>
    <t>Weather-Normalized kWh Sales</t>
  </si>
  <si>
    <t>Exhibit JAP-4</t>
  </si>
  <si>
    <t>Rate Year Fixed PCA Costs (Exhibit A-1)</t>
  </si>
  <si>
    <t>Variable PCA Costs (Exhibit A-1)</t>
  </si>
  <si>
    <t>UE-170033 WP/Exhibit A-1</t>
  </si>
  <si>
    <t>2018 Electric Expedited Rate Filing (ERF)</t>
  </si>
  <si>
    <t>Electric Decoupling Mechanism (Schedule 142)</t>
  </si>
  <si>
    <t>Delivery Costs (ECOS Model - 2017 GRC - UE-170033)</t>
  </si>
  <si>
    <t>kWh</t>
  </si>
  <si>
    <t>Demand</t>
  </si>
  <si>
    <t>Total Revenue Requirement</t>
  </si>
  <si>
    <t xml:space="preserve">Revenues Other Than Rate Sch. Rev.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</si>
</sst>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_(&quot;$&quot;* #,##0.000000_);_(&quot;$&quot;* \(#,##0.000000\);_(&quot;$&quot;* &quot;-&quot;??_);_(@_)"/>
    <numFmt numFmtId="168" formatCode="_(* #,##0.000000_);_(* \(#,##0.0000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808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44" fontId="3" fillId="0" borderId="0" xfId="0" applyNumberFormat="1" applyFont="1"/>
    <xf numFmtId="43" fontId="3" fillId="0" borderId="0" xfId="0" applyNumberFormat="1" applyFont="1" applyFill="1"/>
    <xf numFmtId="166" fontId="2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3" fontId="1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0" fontId="0" fillId="0" borderId="0" xfId="0" applyFill="1"/>
    <xf numFmtId="10" fontId="4" fillId="0" borderId="0" xfId="0" applyNumberFormat="1" applyFont="1" applyFill="1"/>
    <xf numFmtId="0" fontId="2" fillId="0" borderId="0" xfId="0" applyFont="1" applyAlignment="1"/>
    <xf numFmtId="0" fontId="4" fillId="0" borderId="0" xfId="0" applyFont="1" applyFill="1"/>
    <xf numFmtId="0" fontId="2" fillId="0" borderId="0" xfId="0" applyFont="1" applyFill="1" applyAlignment="1"/>
    <xf numFmtId="165" fontId="4" fillId="0" borderId="0" xfId="0" applyNumberFormat="1" applyFont="1" applyFill="1"/>
    <xf numFmtId="0" fontId="4" fillId="0" borderId="3" xfId="0" applyFont="1" applyFill="1" applyBorder="1"/>
    <xf numFmtId="0" fontId="5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center"/>
    </xf>
    <xf numFmtId="165" fontId="7" fillId="0" borderId="0" xfId="0" applyNumberFormat="1" applyFont="1" applyFill="1"/>
    <xf numFmtId="0" fontId="3" fillId="0" borderId="0" xfId="0" applyFont="1"/>
    <xf numFmtId="0" fontId="3" fillId="0" borderId="0" xfId="0" applyFont="1" applyFill="1"/>
    <xf numFmtId="3" fontId="4" fillId="0" borderId="0" xfId="0" applyNumberFormat="1" applyFont="1" applyFill="1"/>
    <xf numFmtId="0" fontId="9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41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44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167" fontId="0" fillId="0" borderId="0" xfId="0" applyNumberFormat="1" applyFont="1" applyFill="1"/>
    <xf numFmtId="3" fontId="0" fillId="0" borderId="0" xfId="0" applyNumberFormat="1" applyFill="1"/>
    <xf numFmtId="164" fontId="7" fillId="0" borderId="0" xfId="0" applyNumberFormat="1" applyFont="1" applyFill="1" applyBorder="1"/>
    <xf numFmtId="0" fontId="1" fillId="0" borderId="0" xfId="0" applyFont="1" applyFill="1"/>
    <xf numFmtId="10" fontId="1" fillId="0" borderId="0" xfId="0" applyNumberFormat="1" applyFont="1" applyFill="1"/>
    <xf numFmtId="0" fontId="2" fillId="0" borderId="3" xfId="0" applyNumberFormat="1" applyFont="1" applyFill="1" applyBorder="1" applyAlignment="1">
      <alignment horizontal="center"/>
    </xf>
    <xf numFmtId="165" fontId="7" fillId="0" borderId="0" xfId="0" applyNumberFormat="1" applyFont="1" applyFill="1" applyBorder="1"/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7" fontId="4" fillId="0" borderId="1" xfId="0" applyNumberFormat="1" applyFont="1" applyFill="1" applyBorder="1"/>
    <xf numFmtId="44" fontId="7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center" wrapText="1"/>
    </xf>
    <xf numFmtId="41" fontId="2" fillId="0" borderId="3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/>
    <xf numFmtId="41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2" borderId="3" xfId="0" applyNumberFormat="1" applyFont="1" applyFill="1" applyBorder="1" applyAlignment="1">
      <alignment horizontal="center" wrapText="1"/>
    </xf>
    <xf numFmtId="0" fontId="2" fillId="2" borderId="0" xfId="0" applyNumberFormat="1" applyFont="1" applyFill="1" applyAlignment="1">
      <alignment wrapText="1"/>
    </xf>
    <xf numFmtId="0" fontId="2" fillId="2" borderId="0" xfId="0" applyNumberFormat="1" applyFont="1" applyFill="1" applyAlignment="1">
      <alignment horizontal="center" wrapText="1"/>
    </xf>
    <xf numFmtId="165" fontId="6" fillId="0" borderId="0" xfId="0" quotePrefix="1" applyNumberFormat="1" applyFont="1" applyFill="1" applyAlignment="1">
      <alignment horizontal="left"/>
    </xf>
    <xf numFmtId="0" fontId="2" fillId="2" borderId="0" xfId="0" applyNumberFormat="1" applyFont="1" applyFill="1" applyAlignment="1"/>
    <xf numFmtId="164" fontId="1" fillId="0" borderId="0" xfId="0" applyNumberFormat="1" applyFont="1" applyFill="1" applyAlignment="1">
      <alignment horizontal="left" wrapText="1"/>
    </xf>
    <xf numFmtId="0" fontId="1" fillId="2" borderId="0" xfId="0" applyNumberFormat="1" applyFont="1" applyFill="1" applyAlignment="1"/>
    <xf numFmtId="0" fontId="2" fillId="2" borderId="0" xfId="0" quotePrefix="1" applyNumberFormat="1" applyFont="1" applyFill="1" applyAlignment="1">
      <alignment horizontal="left"/>
    </xf>
    <xf numFmtId="168" fontId="4" fillId="0" borderId="0" xfId="0" quotePrefix="1" applyNumberFormat="1" applyFont="1" applyFill="1" applyAlignment="1">
      <alignment horizontal="left"/>
    </xf>
    <xf numFmtId="168" fontId="1" fillId="2" borderId="0" xfId="0" applyNumberFormat="1" applyFont="1" applyFill="1" applyAlignment="1"/>
    <xf numFmtId="0" fontId="2" fillId="2" borderId="0" xfId="0" quotePrefix="1" applyNumberFormat="1" applyFont="1" applyFill="1" applyAlignment="1">
      <alignment horizontal="left" indent="1"/>
    </xf>
    <xf numFmtId="165" fontId="4" fillId="0" borderId="0" xfId="0" quotePrefix="1" applyNumberFormat="1" applyFont="1" applyFill="1" applyAlignment="1">
      <alignment horizontal="left"/>
    </xf>
    <xf numFmtId="0" fontId="2" fillId="0" borderId="0" xfId="0" applyNumberFormat="1" applyFont="1" applyFill="1" applyAlignment="1"/>
    <xf numFmtId="0" fontId="1" fillId="0" borderId="0" xfId="0" applyNumberFormat="1" applyFont="1" applyFill="1" applyAlignment="1"/>
    <xf numFmtId="168" fontId="1" fillId="0" borderId="0" xfId="0" applyNumberFormat="1" applyFont="1" applyFill="1" applyAlignment="1"/>
    <xf numFmtId="0" fontId="4" fillId="0" borderId="0" xfId="0" applyFont="1" applyFill="1"/>
    <xf numFmtId="165" fontId="7" fillId="0" borderId="0" xfId="0" quotePrefix="1" applyNumberFormat="1" applyFont="1" applyFill="1" applyAlignment="1">
      <alignment horizontal="left"/>
    </xf>
    <xf numFmtId="165" fontId="4" fillId="0" borderId="2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4" fillId="0" borderId="0" xfId="0" applyNumberFormat="1" applyFont="1"/>
    <xf numFmtId="0" fontId="2" fillId="2" borderId="0" xfId="0" applyNumberFormat="1" applyFont="1" applyFill="1" applyAlignment="1">
      <alignment horizontal="center"/>
    </xf>
    <xf numFmtId="3" fontId="4" fillId="0" borderId="0" xfId="0" applyNumberFormat="1" applyFont="1"/>
    <xf numFmtId="164" fontId="1" fillId="0" borderId="0" xfId="0" quotePrefix="1" applyNumberFormat="1" applyFont="1" applyFill="1" applyAlignment="1">
      <alignment horizontal="left"/>
    </xf>
    <xf numFmtId="165" fontId="1" fillId="0" borderId="0" xfId="0" quotePrefix="1" applyNumberFormat="1" applyFont="1" applyFill="1" applyAlignment="1">
      <alignment horizontal="left"/>
    </xf>
    <xf numFmtId="0" fontId="1" fillId="2" borderId="0" xfId="0" applyNumberFormat="1" applyFont="1" applyFill="1" applyAlignment="1">
      <alignment horizontal="center"/>
    </xf>
    <xf numFmtId="9" fontId="1" fillId="0" borderId="4" xfId="0" quotePrefix="1" applyNumberFormat="1" applyFont="1" applyBorder="1"/>
    <xf numFmtId="0" fontId="2" fillId="0" borderId="0" xfId="0" quotePrefix="1" applyNumberFormat="1" applyFont="1" applyFill="1" applyAlignment="1">
      <alignment horizontal="left"/>
    </xf>
    <xf numFmtId="0" fontId="2" fillId="0" borderId="0" xfId="0" quotePrefix="1" applyNumberFormat="1" applyFont="1" applyFill="1" applyAlignment="1">
      <alignment horizontal="left" indent="1"/>
    </xf>
    <xf numFmtId="44" fontId="10" fillId="0" borderId="0" xfId="0" applyNumberFormat="1" applyFont="1" applyFill="1"/>
    <xf numFmtId="165" fontId="10" fillId="0" borderId="0" xfId="0" applyNumberFormat="1" applyFont="1" applyFill="1"/>
    <xf numFmtId="3" fontId="10" fillId="0" borderId="0" xfId="0" applyNumberFormat="1" applyFont="1" applyFill="1"/>
    <xf numFmtId="165" fontId="4" fillId="0" borderId="0" xfId="0" applyNumberFormat="1" applyFont="1" applyAlignment="1">
      <alignment horizontal="center"/>
    </xf>
    <xf numFmtId="165" fontId="4" fillId="0" borderId="0" xfId="0" applyNumberFormat="1" applyFont="1"/>
    <xf numFmtId="44" fontId="4" fillId="0" borderId="0" xfId="0" applyNumberFormat="1" applyFont="1" applyAlignment="1">
      <alignment horizontal="center"/>
    </xf>
    <xf numFmtId="44" fontId="4" fillId="0" borderId="0" xfId="0" applyNumberFormat="1" applyFont="1"/>
    <xf numFmtId="0" fontId="2" fillId="0" borderId="0" xfId="0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</cellXfs>
  <cellStyles count="2">
    <cellStyle name="Comma 10 2 2 3" xfId="1"/>
    <cellStyle name="Normal" xfId="0" builtinId="0"/>
  </cellStyles>
  <dxfs count="0"/>
  <tableStyles count="0" defaultTableStyle="TableStyleMedium9" defaultPivotStyle="PivotStyleLight16"/>
  <colors>
    <mruColors>
      <color rgb="FFFFFF99"/>
      <color rgb="FF0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4-Elec-Rate-Spread-Design-TYJun18ERF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4-Elec-Annualized-Monthly-Revenue-TYJun18ERF-11-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5E-Exhibit-A-1-TYJun18ERF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(JAP4)-Tariff Summary"/>
      <sheetName val="(JAP4)-Light Tariff Summary"/>
      <sheetName val="Rate Spread-Design====&gt;"/>
      <sheetName val="(JAP4) Rate Spread"/>
      <sheetName val="(JAP4) Rate Des Summary"/>
      <sheetName val="(JAP4) Proposed ERF Rev"/>
      <sheetName val="(JAP4) Res RD"/>
      <sheetName val="(JAP4) SecVolt RD"/>
      <sheetName val="(JAP4) PriVolt RD"/>
      <sheetName val="(JAP4) CAMP RD"/>
      <sheetName val="(JAP4) HighVolt RD"/>
      <sheetName val="(JAP4) TRANSP RD"/>
      <sheetName val="(JAP4) LIGHT Sum"/>
      <sheetName val="(JAP4) LIGHT 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C23">
            <v>10657340059.648607</v>
          </cell>
        </row>
      </sheetData>
      <sheetData sheetId="8">
        <row r="25">
          <cell r="C25">
            <v>2769974283.3973694</v>
          </cell>
        </row>
        <row r="39">
          <cell r="C39">
            <v>2962664791.2199507</v>
          </cell>
        </row>
        <row r="71">
          <cell r="C71">
            <v>1859912562.9326143</v>
          </cell>
        </row>
        <row r="94">
          <cell r="C94">
            <v>12593300</v>
          </cell>
        </row>
        <row r="128">
          <cell r="C128">
            <v>18243126.113172628</v>
          </cell>
        </row>
      </sheetData>
      <sheetData sheetId="9">
        <row r="21">
          <cell r="C21">
            <v>1321181417.5556169</v>
          </cell>
        </row>
        <row r="43">
          <cell r="C43">
            <v>3789480</v>
          </cell>
        </row>
        <row r="66">
          <cell r="C66">
            <v>123046164.2202445</v>
          </cell>
        </row>
      </sheetData>
      <sheetData sheetId="10">
        <row r="26">
          <cell r="C26">
            <v>534767436.60406774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Normal Monthly kWh"/>
      <sheetName val="Summary kWh &amp; Ann Rev"/>
      <sheetName val="Average Costs"/>
      <sheetName val="Proforma kWh"/>
      <sheetName val="Proforma Revenue"/>
      <sheetName val="Temperature Adjustment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Gen Svc"/>
      <sheetName val="Sch 43 Pri Gen Svc"/>
      <sheetName val="Sch 40 Campus Svc"/>
      <sheetName val="Sch 46 HV Svc"/>
      <sheetName val="Sch 49 HV Svc"/>
      <sheetName val="Sch 449 - Transportation"/>
      <sheetName val="Lighting 50-59"/>
      <sheetName val="Firm Resale"/>
      <sheetName val="Financial Support Data====&gt;"/>
      <sheetName val="SOE"/>
      <sheetName val="Delivered kWh"/>
      <sheetName val="Unbilled Change kWh"/>
      <sheetName val="Billed kWh"/>
      <sheetName val="BPA Res Exch Load"/>
      <sheetName val="SAP Billed kWh"/>
      <sheetName val="Other Support=======&gt;"/>
      <sheetName val="Sch 40 Voltage Level Demand"/>
      <sheetName val="Light Inventory"/>
      <sheetName val="Sch 40 Dist Dem ERF Proposed"/>
      <sheetName val="Sch 40 Dist Dem ERF Annualized"/>
      <sheetName val="UE-180280 TR Sch 40 Dist Dem"/>
      <sheetName val="SAP Data (do not Print)====&gt;"/>
      <sheetName val="Non Lighting Data "/>
      <sheetName val="Lighting Data"/>
      <sheetName val="Primary 26"/>
      <sheetName val="Schedule 10  and 31 Demand"/>
      <sheetName val="Sch 40 Dist Demand"/>
    </sheetNames>
    <sheetDataSet>
      <sheetData sheetId="0">
        <row r="11">
          <cell r="E11">
            <v>1217809396.3717051</v>
          </cell>
          <cell r="F11">
            <v>1029221052.455801</v>
          </cell>
          <cell r="G11">
            <v>1042285607.8058866</v>
          </cell>
          <cell r="H11">
            <v>848382820.3486625</v>
          </cell>
          <cell r="I11">
            <v>682087265.04118538</v>
          </cell>
          <cell r="J11">
            <v>662181951.97669625</v>
          </cell>
          <cell r="K11">
            <v>683028854.42198575</v>
          </cell>
          <cell r="L11">
            <v>689494898.41436493</v>
          </cell>
          <cell r="M11">
            <v>658439734.18934715</v>
          </cell>
          <cell r="N11">
            <v>840421026.72084284</v>
          </cell>
          <cell r="O11">
            <v>1034613281.7917739</v>
          </cell>
          <cell r="P11">
            <v>1269374170.1103554</v>
          </cell>
        </row>
        <row r="12">
          <cell r="E12">
            <v>236183</v>
          </cell>
          <cell r="F12">
            <v>219300</v>
          </cell>
          <cell r="G12">
            <v>201900</v>
          </cell>
          <cell r="H12">
            <v>175200</v>
          </cell>
          <cell r="I12">
            <v>169200</v>
          </cell>
          <cell r="J12">
            <v>178500</v>
          </cell>
          <cell r="K12">
            <v>211800</v>
          </cell>
          <cell r="L12">
            <v>226800</v>
          </cell>
          <cell r="M12">
            <v>185700</v>
          </cell>
          <cell r="N12">
            <v>182700</v>
          </cell>
          <cell r="O12">
            <v>215100</v>
          </cell>
          <cell r="P12">
            <v>258817</v>
          </cell>
        </row>
        <row r="13">
          <cell r="E13">
            <v>268307038.57199278</v>
          </cell>
          <cell r="F13">
            <v>227207898.53795847</v>
          </cell>
          <cell r="G13">
            <v>244652400.50093108</v>
          </cell>
          <cell r="H13">
            <v>211402682.75275233</v>
          </cell>
          <cell r="I13">
            <v>207943010.22681922</v>
          </cell>
          <cell r="J13">
            <v>200088798.37976211</v>
          </cell>
          <cell r="K13">
            <v>224981849.41511604</v>
          </cell>
          <cell r="L13">
            <v>236629518.22228226</v>
          </cell>
          <cell r="M13">
            <v>211269345.82597348</v>
          </cell>
          <cell r="N13">
            <v>222924321.4157142</v>
          </cell>
          <cell r="O13">
            <v>241969138.58819419</v>
          </cell>
          <cell r="P13">
            <v>272598280.9598729</v>
          </cell>
        </row>
        <row r="14">
          <cell r="E14">
            <v>269580256.97422779</v>
          </cell>
          <cell r="F14">
            <v>246747447.11701408</v>
          </cell>
          <cell r="G14">
            <v>263287103.34267157</v>
          </cell>
          <cell r="H14">
            <v>240157077.73810959</v>
          </cell>
          <cell r="I14">
            <v>244834294.67130384</v>
          </cell>
          <cell r="J14">
            <v>229064874.43729019</v>
          </cell>
          <cell r="K14">
            <v>239829030.91989458</v>
          </cell>
          <cell r="L14">
            <v>253838364.91584474</v>
          </cell>
          <cell r="M14">
            <v>229076138.13312709</v>
          </cell>
          <cell r="N14">
            <v>235734176.93902749</v>
          </cell>
          <cell r="O14">
            <v>243822385.81058389</v>
          </cell>
          <cell r="P14">
            <v>264232440.22085553</v>
          </cell>
        </row>
        <row r="15">
          <cell r="E15">
            <v>139346518.61467844</v>
          </cell>
          <cell r="F15">
            <v>169196589.8632482</v>
          </cell>
          <cell r="G15">
            <v>150010041.24672765</v>
          </cell>
          <cell r="H15">
            <v>147880845.09164891</v>
          </cell>
          <cell r="I15">
            <v>157388825.39053777</v>
          </cell>
          <cell r="J15">
            <v>158782240.87865049</v>
          </cell>
          <cell r="K15">
            <v>161963003.24104062</v>
          </cell>
          <cell r="L15">
            <v>172512622.08313176</v>
          </cell>
          <cell r="M15">
            <v>151286265.25392488</v>
          </cell>
          <cell r="N15">
            <v>155619020.68197143</v>
          </cell>
          <cell r="O15">
            <v>149475216.60872561</v>
          </cell>
          <cell r="P15">
            <v>159044673.9783285</v>
          </cell>
        </row>
        <row r="16">
          <cell r="E16">
            <v>104890.48912473867</v>
          </cell>
          <cell r="F16">
            <v>237835.78571428574</v>
          </cell>
          <cell r="G16">
            <v>1166730.22</v>
          </cell>
          <cell r="H16">
            <v>-274887.41428571427</v>
          </cell>
          <cell r="I16">
            <v>3173667.7041396182</v>
          </cell>
          <cell r="J16">
            <v>2871905.0985184493</v>
          </cell>
          <cell r="K16">
            <v>4284696.9402786531</v>
          </cell>
          <cell r="L16">
            <v>3869908.2541589448</v>
          </cell>
          <cell r="M16">
            <v>1791787.8150540767</v>
          </cell>
          <cell r="N16">
            <v>331230.4601369265</v>
          </cell>
          <cell r="O16">
            <v>935767.25303025974</v>
          </cell>
          <cell r="P16">
            <v>-250406.49269761029</v>
          </cell>
        </row>
        <row r="17">
          <cell r="E17">
            <v>116357804.31682949</v>
          </cell>
          <cell r="F17">
            <v>106799823.63999447</v>
          </cell>
          <cell r="G17">
            <v>108370141.19940454</v>
          </cell>
          <cell r="H17">
            <v>108232520.85807905</v>
          </cell>
          <cell r="I17">
            <v>107369808.52671531</v>
          </cell>
          <cell r="J17">
            <v>110261534.35019031</v>
          </cell>
          <cell r="K17">
            <v>108136883.26298967</v>
          </cell>
          <cell r="L17">
            <v>122980590.99953152</v>
          </cell>
          <cell r="M17">
            <v>103000251.73436414</v>
          </cell>
          <cell r="N17">
            <v>111145932.18776457</v>
          </cell>
          <cell r="O17">
            <v>107430707.51726645</v>
          </cell>
          <cell r="P17">
            <v>111095418.96248728</v>
          </cell>
        </row>
        <row r="18">
          <cell r="E18">
            <v>6000</v>
          </cell>
          <cell r="F18">
            <v>4800</v>
          </cell>
          <cell r="G18">
            <v>0</v>
          </cell>
          <cell r="H18">
            <v>2497</v>
          </cell>
          <cell r="I18">
            <v>357863</v>
          </cell>
          <cell r="J18">
            <v>628320</v>
          </cell>
          <cell r="K18">
            <v>991200</v>
          </cell>
          <cell r="L18">
            <v>849000</v>
          </cell>
          <cell r="M18">
            <v>651000</v>
          </cell>
          <cell r="N18">
            <v>289800</v>
          </cell>
          <cell r="O18">
            <v>3000</v>
          </cell>
          <cell r="P18">
            <v>6000</v>
          </cell>
        </row>
        <row r="19">
          <cell r="E19">
            <v>13934884.729803579</v>
          </cell>
          <cell r="F19">
            <v>14814738.022137294</v>
          </cell>
          <cell r="G19">
            <v>13089930.003024999</v>
          </cell>
          <cell r="H19">
            <v>10162465.160215735</v>
          </cell>
          <cell r="I19">
            <v>8518106.0387213267</v>
          </cell>
          <cell r="J19">
            <v>6932709.5429803655</v>
          </cell>
          <cell r="K19">
            <v>5427589.7477672324</v>
          </cell>
          <cell r="L19">
            <v>6912106.6465661293</v>
          </cell>
          <cell r="M19">
            <v>6993267.0587057704</v>
          </cell>
          <cell r="N19">
            <v>10171159.926674768</v>
          </cell>
          <cell r="O19">
            <v>12244505.219712134</v>
          </cell>
          <cell r="P19">
            <v>13844702.123935174</v>
          </cell>
        </row>
        <row r="20">
          <cell r="E20">
            <v>43421693.337666631</v>
          </cell>
          <cell r="F20">
            <v>39770860.813243046</v>
          </cell>
          <cell r="G20">
            <v>40691019.266715772</v>
          </cell>
          <cell r="H20">
            <v>44812754.65020173</v>
          </cell>
          <cell r="I20">
            <v>41305701.634680897</v>
          </cell>
          <cell r="J20">
            <v>38069361.050450101</v>
          </cell>
          <cell r="K20">
            <v>50913265.541981056</v>
          </cell>
          <cell r="L20">
            <v>50212645.794358425</v>
          </cell>
          <cell r="M20">
            <v>48165570.860954307</v>
          </cell>
          <cell r="N20">
            <v>46776939.313044958</v>
          </cell>
          <cell r="O20">
            <v>43352576.854941517</v>
          </cell>
          <cell r="P20">
            <v>47275047.485829301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A-1"/>
      <sheetName val="No MS Def"/>
      <sheetName val="Exh.A-1 No Microsoft"/>
      <sheetName val="A-1 UE-180282"/>
      <sheetName val="Restating Print Macros"/>
      <sheetName val="Module13"/>
      <sheetName val="Module14"/>
      <sheetName val="Module15"/>
      <sheetName val="Module1"/>
      <sheetName val="UE-180282 No MS"/>
      <sheetName val="555-557"/>
      <sheetName val="2017 GRC Exh.A-1"/>
      <sheetName val="TY Other Rev"/>
      <sheetName val="TY 500KV"/>
      <sheetName val="TY A&amp;G"/>
      <sheetName val="TY 557"/>
      <sheetName val="TY Prod O&amp;M"/>
      <sheetName val="Variable Revenue"/>
      <sheetName val="RB Summary"/>
      <sheetName val="Depre &amp; Amort"/>
      <sheetName val="406"/>
      <sheetName val="TY Amort"/>
      <sheetName val="Utility Plant"/>
      <sheetName val="EIM"/>
      <sheetName val="Acq Adj"/>
      <sheetName val="Colstrip FERC"/>
      <sheetName val="Transmission"/>
      <sheetName val="DFITAMA 2018"/>
      <sheetName val="ARO DIT June 2017"/>
      <sheetName val="ARO DIT June 2018"/>
      <sheetName val="Production Plant"/>
      <sheetName val="Non-Dep"/>
      <sheetName val="C1&amp;2Accr"/>
      <sheetName val="DFIT EIM"/>
      <sheetName val="NOL"/>
      <sheetName val="Baker TGrant"/>
      <sheetName val="Snoq TGrant"/>
      <sheetName val="Annualization Depreciation"/>
      <sheetName val="Annualizing Elec DFIT Depr"/>
      <sheetName val="EOP Depreciation"/>
      <sheetName val="EOP Elec DFIT Depr"/>
      <sheetName val="Trans Deprec"/>
    </sheetNames>
    <sheetDataSet>
      <sheetData sheetId="0">
        <row r="38">
          <cell r="E38">
            <v>715775660.02487493</v>
          </cell>
          <cell r="F38">
            <v>543795477.21488643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workbookViewId="0">
      <selection activeCell="E19" sqref="D17:E19"/>
    </sheetView>
  </sheetViews>
  <sheetFormatPr defaultRowHeight="14.4" x14ac:dyDescent="0.3"/>
  <cols>
    <col min="1" max="1" width="5.33203125" customWidth="1"/>
    <col min="2" max="2" width="37.44140625" bestFit="1" customWidth="1"/>
    <col min="3" max="3" width="23.44140625" bestFit="1" customWidth="1"/>
    <col min="4" max="4" width="13.5546875" bestFit="1" customWidth="1"/>
    <col min="5" max="5" width="14" bestFit="1" customWidth="1"/>
    <col min="6" max="6" width="20.6640625" bestFit="1" customWidth="1"/>
    <col min="7" max="7" width="12.44140625" bestFit="1" customWidth="1"/>
    <col min="8" max="8" width="13.5546875" bestFit="1" customWidth="1"/>
    <col min="9" max="9" width="12.44140625" bestFit="1" customWidth="1"/>
    <col min="10" max="10" width="1.109375" customWidth="1"/>
    <col min="11" max="11" width="14" bestFit="1" customWidth="1"/>
    <col min="12" max="12" width="9.88671875" bestFit="1" customWidth="1"/>
    <col min="13" max="13" width="11.44140625" bestFit="1" customWidth="1"/>
  </cols>
  <sheetData>
    <row r="1" spans="1:15" ht="15" x14ac:dyDescent="0.25">
      <c r="A1" s="89" t="s">
        <v>16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2"/>
      <c r="O1" s="12"/>
    </row>
    <row r="2" spans="1:15" ht="15" x14ac:dyDescent="0.25">
      <c r="A2" s="89" t="s">
        <v>102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12"/>
      <c r="O2" s="12"/>
    </row>
    <row r="3" spans="1:15" ht="15" x14ac:dyDescent="0.25">
      <c r="A3" s="89" t="s">
        <v>103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12"/>
      <c r="O3" s="12"/>
    </row>
    <row r="4" spans="1:15" x14ac:dyDescent="0.3">
      <c r="A4" s="89" t="s">
        <v>93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12"/>
      <c r="O4" s="12"/>
    </row>
    <row r="5" spans="1:15" x14ac:dyDescent="0.3">
      <c r="A5" s="26"/>
      <c r="B5" s="26"/>
      <c r="C5" s="26"/>
      <c r="D5" s="26"/>
      <c r="E5" s="26"/>
      <c r="F5" s="26"/>
      <c r="G5" s="71"/>
      <c r="H5" s="26"/>
      <c r="I5" s="26"/>
      <c r="J5" s="26"/>
      <c r="K5" s="26"/>
      <c r="L5" s="26"/>
      <c r="M5" s="26"/>
      <c r="N5" s="12"/>
      <c r="O5" s="12"/>
    </row>
    <row r="6" spans="1:15" x14ac:dyDescent="0.3">
      <c r="A6" s="46"/>
      <c r="B6" s="26"/>
      <c r="C6" s="26"/>
      <c r="D6" s="26"/>
      <c r="E6" s="26"/>
      <c r="F6" s="26"/>
      <c r="G6" s="71"/>
      <c r="H6" s="26"/>
      <c r="J6" s="26"/>
      <c r="K6" s="26"/>
      <c r="L6" s="26"/>
      <c r="M6" s="26"/>
      <c r="N6" s="12"/>
      <c r="O6" s="12"/>
    </row>
    <row r="7" spans="1:15" ht="15" customHeight="1" x14ac:dyDescent="0.3">
      <c r="A7" s="51" t="s">
        <v>65</v>
      </c>
      <c r="B7" s="45"/>
      <c r="C7" s="45"/>
      <c r="D7" s="45" t="s">
        <v>67</v>
      </c>
      <c r="E7" s="45" t="s">
        <v>68</v>
      </c>
      <c r="F7" s="45" t="s">
        <v>68</v>
      </c>
      <c r="G7" s="72" t="s">
        <v>32</v>
      </c>
      <c r="H7" s="45" t="s">
        <v>68</v>
      </c>
      <c r="I7" s="45" t="s">
        <v>68</v>
      </c>
      <c r="J7" s="45"/>
      <c r="K7" s="45" t="s">
        <v>68</v>
      </c>
      <c r="L7" s="45" t="s">
        <v>32</v>
      </c>
      <c r="M7" s="45" t="s">
        <v>32</v>
      </c>
      <c r="N7" s="12"/>
      <c r="O7" s="12"/>
    </row>
    <row r="8" spans="1:15" ht="15" customHeight="1" x14ac:dyDescent="0.3">
      <c r="A8" s="47" t="s">
        <v>66</v>
      </c>
      <c r="B8" s="18"/>
      <c r="C8" s="48" t="s">
        <v>14</v>
      </c>
      <c r="D8" s="37">
        <v>7</v>
      </c>
      <c r="E8" s="37" t="s">
        <v>39</v>
      </c>
      <c r="F8" s="37" t="s">
        <v>69</v>
      </c>
      <c r="G8" s="37">
        <v>40</v>
      </c>
      <c r="H8" s="37" t="s">
        <v>40</v>
      </c>
      <c r="I8" s="37" t="s">
        <v>41</v>
      </c>
      <c r="J8" s="49"/>
      <c r="K8" s="37" t="s">
        <v>70</v>
      </c>
      <c r="L8" s="37">
        <v>35</v>
      </c>
      <c r="M8" s="37">
        <v>43</v>
      </c>
      <c r="O8" s="12"/>
    </row>
    <row r="9" spans="1:15" x14ac:dyDescent="0.3">
      <c r="A9" s="15"/>
      <c r="B9" s="9" t="s">
        <v>13</v>
      </c>
      <c r="C9" s="9" t="s">
        <v>12</v>
      </c>
      <c r="D9" s="9" t="s">
        <v>11</v>
      </c>
      <c r="E9" s="9" t="s">
        <v>10</v>
      </c>
      <c r="F9" s="29" t="s">
        <v>94</v>
      </c>
      <c r="G9" s="29" t="s">
        <v>8</v>
      </c>
      <c r="H9" s="9" t="s">
        <v>7</v>
      </c>
      <c r="I9" s="9" t="s">
        <v>6</v>
      </c>
      <c r="J9" s="8"/>
      <c r="K9" s="9" t="s">
        <v>5</v>
      </c>
      <c r="L9" s="29" t="s">
        <v>4</v>
      </c>
      <c r="M9" s="9" t="s">
        <v>3</v>
      </c>
      <c r="O9" s="12"/>
    </row>
    <row r="10" spans="1:15" x14ac:dyDescent="0.3">
      <c r="A10" s="29">
        <v>1</v>
      </c>
      <c r="B10" s="19" t="s">
        <v>63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x14ac:dyDescent="0.3">
      <c r="A11" s="29">
        <f t="shared" ref="A11:A13" si="0">A10+1</f>
        <v>2</v>
      </c>
      <c r="B11" s="15" t="s">
        <v>42</v>
      </c>
      <c r="C11" s="20" t="s">
        <v>101</v>
      </c>
      <c r="D11" s="38">
        <f>'2017 GRC PCA Costs'!$E$25</f>
        <v>672967035.48613358</v>
      </c>
      <c r="E11" s="38">
        <f>'2017 GRC PCA Costs'!$F$25</f>
        <v>164984722.0240612</v>
      </c>
      <c r="F11" s="11">
        <f>SUM(K11:M11)</f>
        <v>172065122.55958036</v>
      </c>
      <c r="G11" s="38">
        <f>'2017 GRC PCA Costs'!$L$25</f>
        <v>33505182.833033726</v>
      </c>
      <c r="H11" s="38">
        <f>'2017 GRC PCA Costs'!$H$25</f>
        <v>107735719.21036601</v>
      </c>
      <c r="I11" s="38">
        <f>'2017 GRC PCA Costs'!$I$25</f>
        <v>71169443.565493271</v>
      </c>
      <c r="J11" s="11"/>
      <c r="K11" s="38">
        <f>'2017 GRC PCA Costs'!$G$25</f>
        <v>166578658.14876583</v>
      </c>
      <c r="L11" s="38">
        <f>'2017 GRC PCA Costs'!$J$25</f>
        <v>194855.79365991504</v>
      </c>
      <c r="M11" s="38">
        <f>'2017 GRC PCA Costs'!$K$25</f>
        <v>5291608.6171545899</v>
      </c>
      <c r="N11" s="12"/>
      <c r="O11" s="12"/>
    </row>
    <row r="12" spans="1:15" x14ac:dyDescent="0.3">
      <c r="A12" s="29">
        <f t="shared" si="0"/>
        <v>3</v>
      </c>
      <c r="B12" s="27" t="s">
        <v>43</v>
      </c>
      <c r="C12" s="20" t="s">
        <v>101</v>
      </c>
      <c r="D12" s="38">
        <f>'2017 GRC PCA Costs'!E24</f>
        <v>382426533.7292971</v>
      </c>
      <c r="E12" s="38">
        <f>'2017 GRC PCA Costs'!F24</f>
        <v>93755759.249597609</v>
      </c>
      <c r="F12" s="17">
        <f>SUM(K12:M12)</f>
        <v>97779333.795500353</v>
      </c>
      <c r="G12" s="38">
        <f>'2017 GRC PCA Costs'!$L$24</f>
        <v>19039968.166564755</v>
      </c>
      <c r="H12" s="38">
        <f>'2017 GRC PCA Costs'!H24</f>
        <v>61222906.151250936</v>
      </c>
      <c r="I12" s="38">
        <f>'2017 GRC PCA Costs'!I24</f>
        <v>40443412.789949685</v>
      </c>
      <c r="J12" s="11"/>
      <c r="K12" s="38">
        <f>'2017 GRC PCA Costs'!G24</f>
        <v>94661544.280682176</v>
      </c>
      <c r="L12" s="38">
        <f>'2017 GRC PCA Costs'!J24</f>
        <v>110730.57344124233</v>
      </c>
      <c r="M12" s="38">
        <f>'2017 GRC PCA Costs'!K24</f>
        <v>3007058.9413769376</v>
      </c>
      <c r="N12" s="12"/>
      <c r="O12" s="12"/>
    </row>
    <row r="13" spans="1:15" ht="15" thickBot="1" x14ac:dyDescent="0.35">
      <c r="A13" s="29">
        <f t="shared" si="0"/>
        <v>4</v>
      </c>
      <c r="B13" s="68" t="s">
        <v>88</v>
      </c>
      <c r="C13" s="29" t="str">
        <f>"("&amp;A11&amp;") - ("&amp;A12&amp;")"</f>
        <v>(2) - (3)</v>
      </c>
      <c r="D13" s="70">
        <f>D11-D12</f>
        <v>290540501.75683647</v>
      </c>
      <c r="E13" s="70">
        <f t="shared" ref="E13:M13" si="1">E11-E12</f>
        <v>71228962.774463594</v>
      </c>
      <c r="F13" s="70">
        <f t="shared" si="1"/>
        <v>74285788.764080003</v>
      </c>
      <c r="G13" s="70">
        <f>G11-G12</f>
        <v>14465214.66646897</v>
      </c>
      <c r="H13" s="70">
        <f t="shared" si="1"/>
        <v>46512813.059115075</v>
      </c>
      <c r="I13" s="70">
        <f t="shared" si="1"/>
        <v>30726030.775543585</v>
      </c>
      <c r="J13" s="17"/>
      <c r="K13" s="70">
        <f t="shared" si="1"/>
        <v>71917113.868083656</v>
      </c>
      <c r="L13" s="70">
        <f t="shared" si="1"/>
        <v>84125.220218672708</v>
      </c>
      <c r="M13" s="70">
        <f t="shared" si="1"/>
        <v>2284549.6757776523</v>
      </c>
      <c r="N13" s="12"/>
      <c r="O13" s="12"/>
    </row>
    <row r="14" spans="1:15" ht="15" thickTop="1" x14ac:dyDescent="0.3">
      <c r="A14" s="15"/>
      <c r="B14" s="12"/>
      <c r="C14" s="12"/>
      <c r="D14" s="12"/>
      <c r="E14" s="33"/>
      <c r="F14" s="33"/>
      <c r="G14" s="33"/>
      <c r="H14" s="33"/>
      <c r="I14" s="33"/>
      <c r="J14" s="33"/>
      <c r="K14" s="33"/>
      <c r="L14" s="33"/>
      <c r="M14" s="33"/>
      <c r="N14" s="12"/>
      <c r="O14" s="12"/>
    </row>
    <row r="15" spans="1:15" x14ac:dyDescent="0.3">
      <c r="A15" s="12"/>
      <c r="B15" s="15"/>
      <c r="C15" s="12"/>
      <c r="D15" s="3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x14ac:dyDescent="0.3">
      <c r="A16" s="9"/>
      <c r="B16" s="15"/>
      <c r="C16" s="20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12"/>
      <c r="O16" s="12"/>
    </row>
    <row r="17" spans="1:15" x14ac:dyDescent="0.3">
      <c r="A17" s="12"/>
      <c r="B17" s="15"/>
      <c r="C17" s="12"/>
      <c r="D17" s="3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x14ac:dyDescent="0.3">
      <c r="A18" s="12"/>
      <c r="B18" s="12"/>
      <c r="C18" s="12"/>
      <c r="D18" s="12"/>
    </row>
    <row r="19" spans="1:15" x14ac:dyDescent="0.3">
      <c r="A19" s="12"/>
      <c r="B19" s="12"/>
      <c r="C19" s="12"/>
      <c r="D19" s="12"/>
    </row>
    <row r="20" spans="1:15" x14ac:dyDescent="0.3">
      <c r="A20" s="12"/>
      <c r="B20" s="12"/>
      <c r="C20" s="12"/>
      <c r="D20" s="12"/>
    </row>
  </sheetData>
  <mergeCells count="4">
    <mergeCell ref="A1:M1"/>
    <mergeCell ref="A3:M3"/>
    <mergeCell ref="A4:M4"/>
    <mergeCell ref="A2:M2"/>
  </mergeCells>
  <printOptions horizontalCentered="1"/>
  <pageMargins left="0.7" right="0.7" top="0.75" bottom="0.75" header="0.3" footer="0.3"/>
  <pageSetup scale="58" orientation="landscape" blackAndWhite="1" horizontalDpi="300" verticalDpi="300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zoomScaleNormal="100" workbookViewId="0">
      <selection activeCell="E19" sqref="E19"/>
    </sheetView>
  </sheetViews>
  <sheetFormatPr defaultColWidth="9.109375" defaultRowHeight="13.8" x14ac:dyDescent="0.3"/>
  <cols>
    <col min="1" max="1" width="5.33203125" style="22" customWidth="1"/>
    <col min="2" max="2" width="48.88671875" style="22" customWidth="1"/>
    <col min="3" max="3" width="15.5546875" style="22" customWidth="1"/>
    <col min="4" max="4" width="15.33203125" style="22" customWidth="1"/>
    <col min="5" max="5" width="17.6640625" style="22" bestFit="1" customWidth="1"/>
    <col min="6" max="6" width="20.5546875" style="22" bestFit="1" customWidth="1"/>
    <col min="7" max="7" width="15.33203125" style="22" customWidth="1"/>
    <col min="8" max="8" width="18.33203125" style="22" bestFit="1" customWidth="1"/>
    <col min="9" max="9" width="15.33203125" style="22" customWidth="1"/>
    <col min="10" max="10" width="10.33203125" style="22" bestFit="1" customWidth="1"/>
    <col min="11" max="16384" width="9.109375" style="22"/>
  </cols>
  <sheetData>
    <row r="1" spans="1:17" ht="13.95" x14ac:dyDescent="0.3">
      <c r="A1" s="89" t="s">
        <v>16</v>
      </c>
      <c r="B1" s="89"/>
      <c r="C1" s="89"/>
      <c r="D1" s="89"/>
      <c r="E1" s="89"/>
      <c r="F1" s="89"/>
      <c r="G1" s="89"/>
      <c r="H1" s="89"/>
      <c r="I1" s="89"/>
      <c r="J1" s="14"/>
      <c r="K1" s="14"/>
      <c r="L1" s="14"/>
      <c r="M1" s="14"/>
      <c r="N1" s="14"/>
      <c r="O1" s="14"/>
      <c r="P1" s="14"/>
      <c r="Q1" s="14"/>
    </row>
    <row r="2" spans="1:17" ht="12.75" x14ac:dyDescent="0.2">
      <c r="A2" s="89" t="s">
        <v>102</v>
      </c>
      <c r="B2" s="89"/>
      <c r="C2" s="89"/>
      <c r="D2" s="89"/>
      <c r="E2" s="89"/>
      <c r="F2" s="89"/>
      <c r="G2" s="89"/>
      <c r="H2" s="89"/>
      <c r="I2" s="89"/>
      <c r="J2" s="14"/>
      <c r="K2" s="14"/>
      <c r="L2" s="14"/>
      <c r="M2" s="14"/>
      <c r="N2" s="14"/>
      <c r="O2" s="14"/>
      <c r="P2" s="14"/>
      <c r="Q2" s="14"/>
    </row>
    <row r="3" spans="1:17" ht="13.95" x14ac:dyDescent="0.3">
      <c r="A3" s="89" t="s">
        <v>103</v>
      </c>
      <c r="B3" s="89"/>
      <c r="C3" s="89"/>
      <c r="D3" s="89"/>
      <c r="E3" s="89"/>
      <c r="F3" s="89"/>
      <c r="G3" s="89"/>
      <c r="H3" s="89"/>
      <c r="I3" s="89"/>
      <c r="J3" s="14"/>
      <c r="K3" s="14"/>
      <c r="L3" s="14"/>
      <c r="M3" s="14"/>
      <c r="N3" s="14"/>
      <c r="O3" s="14"/>
      <c r="P3" s="14"/>
      <c r="Q3" s="14"/>
    </row>
    <row r="4" spans="1:17" ht="13.95" x14ac:dyDescent="0.3">
      <c r="A4" s="89" t="s">
        <v>89</v>
      </c>
      <c r="B4" s="89"/>
      <c r="C4" s="89"/>
      <c r="D4" s="89"/>
      <c r="E4" s="89"/>
      <c r="F4" s="89"/>
      <c r="G4" s="89"/>
      <c r="H4" s="89"/>
      <c r="I4" s="89"/>
      <c r="J4" s="14"/>
      <c r="K4" s="14"/>
      <c r="L4" s="14"/>
      <c r="M4" s="14"/>
      <c r="N4" s="14"/>
      <c r="O4" s="14"/>
      <c r="P4" s="14"/>
      <c r="Q4" s="14"/>
    </row>
    <row r="5" spans="1:17" ht="13.95" x14ac:dyDescent="0.3">
      <c r="A5" s="16"/>
      <c r="B5" s="16"/>
      <c r="C5" s="16"/>
      <c r="D5" s="16"/>
      <c r="E5" s="16"/>
      <c r="F5" s="42"/>
      <c r="G5" s="42"/>
      <c r="H5" s="42"/>
      <c r="I5" s="14"/>
      <c r="J5" s="14"/>
      <c r="K5" s="14"/>
      <c r="L5" s="14"/>
      <c r="M5" s="14"/>
      <c r="N5" s="14"/>
      <c r="O5" s="14"/>
      <c r="P5" s="14"/>
      <c r="Q5" s="14"/>
    </row>
    <row r="6" spans="1:17" ht="13.95" x14ac:dyDescent="0.3">
      <c r="A6" s="23"/>
      <c r="B6" s="23"/>
      <c r="C6" s="23"/>
      <c r="D6" s="23"/>
      <c r="E6" s="23"/>
      <c r="F6" s="23"/>
      <c r="G6" s="23"/>
      <c r="H6" s="23"/>
    </row>
    <row r="7" spans="1:17" ht="12.75" customHeight="1" x14ac:dyDescent="0.3">
      <c r="A7" s="51" t="s">
        <v>65</v>
      </c>
      <c r="B7" s="23"/>
      <c r="C7" s="23"/>
      <c r="D7" s="45" t="s">
        <v>67</v>
      </c>
      <c r="E7" s="45" t="s">
        <v>68</v>
      </c>
      <c r="F7" s="45" t="s">
        <v>68</v>
      </c>
      <c r="G7" s="45" t="s">
        <v>32</v>
      </c>
      <c r="H7" s="52" t="s">
        <v>68</v>
      </c>
      <c r="I7" s="52" t="s">
        <v>68</v>
      </c>
    </row>
    <row r="8" spans="1:17" ht="13.95" x14ac:dyDescent="0.3">
      <c r="A8" s="47" t="s">
        <v>66</v>
      </c>
      <c r="B8" s="50"/>
      <c r="C8" s="48" t="s">
        <v>14</v>
      </c>
      <c r="D8" s="37">
        <v>7</v>
      </c>
      <c r="E8" s="37" t="s">
        <v>39</v>
      </c>
      <c r="F8" s="37" t="s">
        <v>69</v>
      </c>
      <c r="G8" s="37">
        <v>40</v>
      </c>
      <c r="H8" s="37" t="s">
        <v>40</v>
      </c>
      <c r="I8" s="37" t="s">
        <v>41</v>
      </c>
    </row>
    <row r="9" spans="1:17" ht="13.95" x14ac:dyDescent="0.3">
      <c r="A9" s="27"/>
      <c r="B9" s="29" t="s">
        <v>13</v>
      </c>
      <c r="C9" s="29" t="s">
        <v>12</v>
      </c>
      <c r="D9" s="29" t="s">
        <v>11</v>
      </c>
      <c r="E9" s="29" t="s">
        <v>10</v>
      </c>
      <c r="F9" s="29" t="s">
        <v>9</v>
      </c>
      <c r="G9" s="29" t="s">
        <v>8</v>
      </c>
      <c r="H9" s="29" t="s">
        <v>7</v>
      </c>
      <c r="I9" s="29" t="s">
        <v>6</v>
      </c>
    </row>
    <row r="10" spans="1:17" ht="13.95" x14ac:dyDescent="0.3">
      <c r="A10" s="29"/>
      <c r="B10" s="19"/>
      <c r="C10" s="29"/>
      <c r="D10" s="29"/>
      <c r="E10" s="29"/>
      <c r="F10" s="29"/>
      <c r="G10" s="29"/>
    </row>
    <row r="11" spans="1:17" ht="13.95" x14ac:dyDescent="0.3">
      <c r="A11" s="29">
        <v>1</v>
      </c>
      <c r="B11" s="27" t="s">
        <v>88</v>
      </c>
      <c r="C11" s="20" t="s">
        <v>96</v>
      </c>
      <c r="D11" s="21">
        <f>'JAP-10 Page 1'!$D$13</f>
        <v>290540501.75683647</v>
      </c>
      <c r="E11" s="21">
        <f>'JAP-10 Page 1'!$E$13</f>
        <v>71228962.774463594</v>
      </c>
      <c r="F11" s="21">
        <f>'JAP-10 Page 1'!$F$13</f>
        <v>74285788.764080003</v>
      </c>
      <c r="G11" s="21">
        <f>'JAP-10 Page 1'!$G$13</f>
        <v>14465214.66646897</v>
      </c>
      <c r="H11" s="21">
        <f>'JAP-10 Page 1'!$H$13</f>
        <v>46512813.059115075</v>
      </c>
      <c r="I11" s="21">
        <f>'JAP-10 Page 1'!$I$13</f>
        <v>30726030.775543585</v>
      </c>
    </row>
    <row r="12" spans="1:17" ht="13.95" x14ac:dyDescent="0.3">
      <c r="A12" s="29">
        <f t="shared" ref="A12:A15" si="0">A11+1</f>
        <v>2</v>
      </c>
      <c r="B12" s="27"/>
      <c r="C12" s="27"/>
      <c r="D12" s="10"/>
      <c r="E12" s="10"/>
      <c r="F12" s="10"/>
      <c r="G12" s="10"/>
      <c r="H12" s="10"/>
      <c r="I12" s="10"/>
    </row>
    <row r="13" spans="1:17" ht="13.95" x14ac:dyDescent="0.3">
      <c r="A13" s="29">
        <f t="shared" si="0"/>
        <v>3</v>
      </c>
      <c r="B13" s="27" t="s">
        <v>64</v>
      </c>
      <c r="C13" s="29" t="s">
        <v>98</v>
      </c>
      <c r="D13" s="34">
        <f>'[1](JAP4) Res RD'!$C$23</f>
        <v>10657340059.648607</v>
      </c>
      <c r="E13" s="34">
        <f>'[1](JAP4) SecVolt RD'!$C$25</f>
        <v>2769974283.3973694</v>
      </c>
      <c r="F13" s="34">
        <f>'[1](JAP4) SecVolt RD'!$C$39+'[1](JAP4) SecVolt RD'!$C$128+'[1](JAP4) PriVolt RD'!$C$43+'[1](JAP4) PriVolt RD'!$C$66</f>
        <v>3107743561.5533676</v>
      </c>
      <c r="G13" s="34">
        <f>'[1](JAP4) CAMP RD'!$C$26</f>
        <v>534767436.60406774</v>
      </c>
      <c r="H13" s="34">
        <f>'[1](JAP4) SecVolt RD'!$C$71+'[1](JAP4) SecVolt RD'!$C$94</f>
        <v>1872505862.9326143</v>
      </c>
      <c r="I13" s="34">
        <f>'[1](JAP4) PriVolt RD'!$C$21</f>
        <v>1321181417.5556169</v>
      </c>
    </row>
    <row r="14" spans="1:17" ht="13.95" x14ac:dyDescent="0.3">
      <c r="A14" s="29">
        <f t="shared" si="0"/>
        <v>4</v>
      </c>
      <c r="B14" s="27"/>
      <c r="C14" s="27"/>
      <c r="D14" s="10"/>
      <c r="E14" s="10"/>
      <c r="F14" s="10"/>
      <c r="G14" s="10"/>
      <c r="H14" s="10"/>
      <c r="I14" s="10"/>
    </row>
    <row r="15" spans="1:17" ht="13.95" x14ac:dyDescent="0.3">
      <c r="A15" s="29">
        <f t="shared" si="0"/>
        <v>5</v>
      </c>
      <c r="B15" s="27" t="s">
        <v>79</v>
      </c>
      <c r="C15" s="29" t="str">
        <f>"("&amp;A11&amp;") / ("&amp;A13&amp;")"</f>
        <v>(1) / (3)</v>
      </c>
      <c r="D15" s="43">
        <f>ROUND(D11/D13,6)</f>
        <v>2.7262000000000002E-2</v>
      </c>
      <c r="E15" s="43">
        <f>ROUND(E11/E13,6)</f>
        <v>2.5714999999999998E-2</v>
      </c>
      <c r="F15" s="43">
        <f t="shared" ref="F15:G15" si="1">ROUND(F11/F13,6)</f>
        <v>2.3903000000000001E-2</v>
      </c>
      <c r="G15" s="43">
        <f t="shared" si="1"/>
        <v>2.7050000000000001E-2</v>
      </c>
      <c r="H15" s="43">
        <f t="shared" ref="H15:I15" si="2">ROUND(H11/H13,6)</f>
        <v>2.4840000000000001E-2</v>
      </c>
      <c r="I15" s="43">
        <f t="shared" si="2"/>
        <v>2.3255999999999999E-2</v>
      </c>
    </row>
    <row r="16" spans="1:17" ht="13.95" x14ac:dyDescent="0.3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3.95" x14ac:dyDescent="0.3">
      <c r="A17" s="23"/>
      <c r="B17" s="27"/>
      <c r="C17" s="23"/>
      <c r="D17" s="82"/>
      <c r="E17" s="82"/>
      <c r="F17" s="82"/>
      <c r="G17" s="82"/>
      <c r="H17" s="83"/>
      <c r="I17" s="84"/>
    </row>
    <row r="18" spans="1:9" ht="13.95" x14ac:dyDescent="0.3">
      <c r="A18" s="23"/>
      <c r="B18" s="27"/>
      <c r="C18" s="23"/>
      <c r="D18" s="2"/>
      <c r="E18" s="2"/>
      <c r="F18" s="2"/>
      <c r="G18" s="2"/>
      <c r="H18" s="2"/>
      <c r="I18" s="23"/>
    </row>
    <row r="19" spans="1:9" ht="13.95" x14ac:dyDescent="0.3">
      <c r="A19" s="23"/>
      <c r="C19" s="23"/>
      <c r="D19" s="23"/>
      <c r="E19" s="23"/>
      <c r="F19" s="23"/>
      <c r="G19" s="23"/>
      <c r="H19" s="23"/>
      <c r="I19" s="23"/>
    </row>
    <row r="20" spans="1:9" ht="13.95" x14ac:dyDescent="0.3">
      <c r="D20" s="1"/>
      <c r="E20" s="1"/>
      <c r="F20" s="1"/>
      <c r="G20" s="1"/>
      <c r="H20" s="1"/>
    </row>
    <row r="21" spans="1:9" ht="13.95" x14ac:dyDescent="0.3">
      <c r="D21" s="1"/>
      <c r="E21" s="1"/>
      <c r="F21" s="1"/>
      <c r="G21" s="1"/>
      <c r="H21" s="1"/>
    </row>
    <row r="22" spans="1:9" ht="13.95" x14ac:dyDescent="0.3">
      <c r="D22" s="1"/>
      <c r="E22" s="1"/>
      <c r="F22" s="1"/>
      <c r="G22" s="1"/>
      <c r="H22" s="1"/>
    </row>
    <row r="23" spans="1:9" ht="13.95" x14ac:dyDescent="0.3">
      <c r="D23" s="1"/>
      <c r="E23" s="1"/>
      <c r="F23" s="1"/>
      <c r="G23" s="1"/>
      <c r="H23" s="1"/>
    </row>
    <row r="24" spans="1:9" ht="13.95" x14ac:dyDescent="0.3">
      <c r="D24" s="1"/>
      <c r="E24" s="1"/>
      <c r="F24" s="1"/>
      <c r="G24" s="1"/>
      <c r="H24" s="1"/>
    </row>
  </sheetData>
  <mergeCells count="4">
    <mergeCell ref="A1:I1"/>
    <mergeCell ref="A3:I3"/>
    <mergeCell ref="A4:I4"/>
    <mergeCell ref="A2:I2"/>
  </mergeCells>
  <printOptions horizontalCentered="1"/>
  <pageMargins left="0.7" right="0.7" top="0.75" bottom="0.75" header="0.3" footer="0.3"/>
  <pageSetup scale="65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opLeftCell="A7" zoomScaleNormal="100" workbookViewId="0">
      <selection activeCell="K58" sqref="K58"/>
    </sheetView>
  </sheetViews>
  <sheetFormatPr defaultColWidth="9.109375" defaultRowHeight="13.2" x14ac:dyDescent="0.25"/>
  <cols>
    <col min="1" max="1" width="5.33203125" style="7" customWidth="1"/>
    <col min="2" max="2" width="2.6640625" style="7" customWidth="1"/>
    <col min="3" max="3" width="36.44140625" style="7" customWidth="1"/>
    <col min="4" max="4" width="14.109375" style="39" bestFit="1" customWidth="1"/>
    <col min="5" max="8" width="15" style="39" bestFit="1" customWidth="1"/>
    <col min="9" max="16" width="15" style="7" bestFit="1" customWidth="1"/>
    <col min="17" max="17" width="16.109375" style="7" bestFit="1" customWidth="1"/>
    <col min="18" max="18" width="9.109375" style="7" customWidth="1"/>
    <col min="19" max="16384" width="9.109375" style="7"/>
  </cols>
  <sheetData>
    <row r="1" spans="1:18" ht="12.75" x14ac:dyDescent="0.2">
      <c r="A1" s="89" t="s">
        <v>16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8" ht="12.75" x14ac:dyDescent="0.2">
      <c r="A2" s="89" t="s">
        <v>102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8" ht="12.75" x14ac:dyDescent="0.2">
      <c r="A3" s="89" t="s">
        <v>103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8" ht="12.75" x14ac:dyDescent="0.2">
      <c r="A4" s="89" t="s">
        <v>90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1:18" ht="12.75" x14ac:dyDescent="0.2">
      <c r="A5" s="27"/>
      <c r="B5" s="27"/>
      <c r="C5" s="27"/>
      <c r="D5" s="29"/>
      <c r="E5" s="29"/>
      <c r="F5" s="29"/>
      <c r="G5" s="29"/>
      <c r="H5" s="29"/>
      <c r="I5" s="27"/>
      <c r="J5" s="27"/>
      <c r="K5" s="27"/>
      <c r="L5" s="27"/>
      <c r="M5" s="27"/>
      <c r="N5" s="27"/>
      <c r="O5" s="27"/>
      <c r="P5" s="27"/>
      <c r="Q5" s="27"/>
    </row>
    <row r="6" spans="1:18" ht="38.25" x14ac:dyDescent="0.2">
      <c r="A6" s="28" t="s">
        <v>15</v>
      </c>
      <c r="B6" s="28"/>
      <c r="C6" s="18"/>
      <c r="D6" s="28" t="s">
        <v>14</v>
      </c>
      <c r="E6" s="3" t="s">
        <v>19</v>
      </c>
      <c r="F6" s="3" t="s">
        <v>20</v>
      </c>
      <c r="G6" s="3" t="s">
        <v>21</v>
      </c>
      <c r="H6" s="3" t="s">
        <v>22</v>
      </c>
      <c r="I6" s="3" t="s">
        <v>23</v>
      </c>
      <c r="J6" s="3" t="s">
        <v>24</v>
      </c>
      <c r="K6" s="3" t="s">
        <v>25</v>
      </c>
      <c r="L6" s="3" t="s">
        <v>26</v>
      </c>
      <c r="M6" s="3" t="s">
        <v>27</v>
      </c>
      <c r="N6" s="3" t="s">
        <v>28</v>
      </c>
      <c r="O6" s="3" t="s">
        <v>29</v>
      </c>
      <c r="P6" s="3" t="s">
        <v>30</v>
      </c>
      <c r="Q6" s="28" t="s">
        <v>31</v>
      </c>
    </row>
    <row r="7" spans="1:18" ht="12.75" x14ac:dyDescent="0.2">
      <c r="A7" s="27"/>
      <c r="B7" s="27"/>
      <c r="C7" s="29" t="s">
        <v>13</v>
      </c>
      <c r="D7" s="29" t="s">
        <v>12</v>
      </c>
      <c r="E7" s="29" t="s">
        <v>11</v>
      </c>
      <c r="F7" s="29" t="s">
        <v>10</v>
      </c>
      <c r="G7" s="29" t="s">
        <v>9</v>
      </c>
      <c r="H7" s="29" t="s">
        <v>8</v>
      </c>
      <c r="I7" s="29" t="s">
        <v>7</v>
      </c>
      <c r="J7" s="29" t="s">
        <v>6</v>
      </c>
      <c r="K7" s="29" t="s">
        <v>5</v>
      </c>
      <c r="L7" s="29" t="s">
        <v>4</v>
      </c>
      <c r="M7" s="29" t="s">
        <v>3</v>
      </c>
      <c r="N7" s="29" t="s">
        <v>2</v>
      </c>
      <c r="O7" s="29" t="s">
        <v>1</v>
      </c>
      <c r="P7" s="29" t="s">
        <v>0</v>
      </c>
      <c r="Q7" s="29" t="s">
        <v>18</v>
      </c>
    </row>
    <row r="8" spans="1:18" ht="12.75" x14ac:dyDescent="0.2">
      <c r="A8" s="29"/>
      <c r="B8" s="4" t="s">
        <v>34</v>
      </c>
      <c r="C8" s="19"/>
      <c r="D8" s="29"/>
      <c r="E8" s="29"/>
      <c r="F8" s="29"/>
      <c r="G8" s="29"/>
      <c r="H8" s="29"/>
      <c r="I8" s="29"/>
      <c r="J8" s="29"/>
      <c r="K8" s="27"/>
      <c r="L8" s="27"/>
      <c r="M8" s="27"/>
      <c r="N8" s="27"/>
      <c r="O8" s="27"/>
      <c r="P8" s="27"/>
      <c r="Q8" s="27"/>
    </row>
    <row r="9" spans="1:18" ht="12.75" x14ac:dyDescent="0.2">
      <c r="A9" s="29">
        <v>1</v>
      </c>
      <c r="B9" s="25" t="s">
        <v>35</v>
      </c>
      <c r="D9" s="29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4"/>
    </row>
    <row r="10" spans="1:18" ht="12.75" x14ac:dyDescent="0.2">
      <c r="A10" s="29">
        <f t="shared" ref="A10:A56" si="0">A9+1</f>
        <v>2</v>
      </c>
      <c r="B10" s="29"/>
      <c r="C10" s="27" t="s">
        <v>97</v>
      </c>
      <c r="D10" s="29" t="s">
        <v>98</v>
      </c>
      <c r="E10" s="34">
        <f>'[2]Summary Normal Monthly kWh'!E$11</f>
        <v>1217809396.3717051</v>
      </c>
      <c r="F10" s="34">
        <f>'[2]Summary Normal Monthly kWh'!F$11</f>
        <v>1029221052.455801</v>
      </c>
      <c r="G10" s="34">
        <f>'[2]Summary Normal Monthly kWh'!G$11</f>
        <v>1042285607.8058866</v>
      </c>
      <c r="H10" s="34">
        <f>'[2]Summary Normal Monthly kWh'!H$11</f>
        <v>848382820.3486625</v>
      </c>
      <c r="I10" s="34">
        <f>'[2]Summary Normal Monthly kWh'!I$11</f>
        <v>682087265.04118538</v>
      </c>
      <c r="J10" s="34">
        <f>'[2]Summary Normal Monthly kWh'!J$11</f>
        <v>662181951.97669625</v>
      </c>
      <c r="K10" s="34">
        <f>'[2]Summary Normal Monthly kWh'!K$11</f>
        <v>683028854.42198575</v>
      </c>
      <c r="L10" s="34">
        <f>'[2]Summary Normal Monthly kWh'!L$11</f>
        <v>689494898.41436493</v>
      </c>
      <c r="M10" s="34">
        <f>'[2]Summary Normal Monthly kWh'!M$11</f>
        <v>658439734.18934715</v>
      </c>
      <c r="N10" s="34">
        <f>'[2]Summary Normal Monthly kWh'!N$11</f>
        <v>840421026.72084284</v>
      </c>
      <c r="O10" s="34">
        <f>'[2]Summary Normal Monthly kWh'!O$11</f>
        <v>1034613281.7917739</v>
      </c>
      <c r="P10" s="34">
        <f>'[2]Summary Normal Monthly kWh'!P$11</f>
        <v>1269374170.1103554</v>
      </c>
      <c r="Q10" s="5">
        <f>SUM(E10:P10)</f>
        <v>10657340059.648607</v>
      </c>
      <c r="R10" s="73"/>
    </row>
    <row r="11" spans="1:18" ht="12.75" x14ac:dyDescent="0.2">
      <c r="A11" s="29">
        <f t="shared" si="0"/>
        <v>3</v>
      </c>
      <c r="B11" s="29"/>
      <c r="C11" s="27" t="s">
        <v>33</v>
      </c>
      <c r="D11" s="41" t="s">
        <v>80</v>
      </c>
      <c r="E11" s="36">
        <f t="shared" ref="E11:P11" si="1">E10/$Q10</f>
        <v>0.11426954470399611</v>
      </c>
      <c r="F11" s="36">
        <f t="shared" si="1"/>
        <v>9.6573914944564174E-2</v>
      </c>
      <c r="G11" s="36">
        <f t="shared" si="1"/>
        <v>9.7799788875297722E-2</v>
      </c>
      <c r="H11" s="36">
        <f t="shared" si="1"/>
        <v>7.9605494016359205E-2</v>
      </c>
      <c r="I11" s="36">
        <f t="shared" si="1"/>
        <v>6.4001642175587584E-2</v>
      </c>
      <c r="J11" s="36">
        <f t="shared" si="1"/>
        <v>6.2133885966901357E-2</v>
      </c>
      <c r="K11" s="36">
        <f t="shared" si="1"/>
        <v>6.4089993431673084E-2</v>
      </c>
      <c r="L11" s="36">
        <f t="shared" si="1"/>
        <v>6.4696715555222592E-2</v>
      </c>
      <c r="M11" s="36">
        <f t="shared" si="1"/>
        <v>6.1782746023312796E-2</v>
      </c>
      <c r="N11" s="36">
        <f>N10/$Q10</f>
        <v>7.8858422647400547E-2</v>
      </c>
      <c r="O11" s="36">
        <f t="shared" si="1"/>
        <v>9.7079878844166967E-2</v>
      </c>
      <c r="P11" s="36">
        <f t="shared" si="1"/>
        <v>0.11910797281551783</v>
      </c>
      <c r="Q11" s="36">
        <f>SUM(E11:P11)</f>
        <v>0.99999999999999978</v>
      </c>
      <c r="R11" s="73"/>
    </row>
    <row r="12" spans="1:18" ht="12.75" x14ac:dyDescent="0.2">
      <c r="A12" s="29">
        <f t="shared" si="0"/>
        <v>4</v>
      </c>
      <c r="B12" s="29"/>
      <c r="C12" s="27"/>
      <c r="D12" s="40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73"/>
    </row>
    <row r="13" spans="1:18" ht="12.75" x14ac:dyDescent="0.2">
      <c r="A13" s="29">
        <f t="shared" si="0"/>
        <v>5</v>
      </c>
      <c r="B13" s="25" t="s">
        <v>36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73"/>
    </row>
    <row r="14" spans="1:18" ht="12.75" x14ac:dyDescent="0.2">
      <c r="A14" s="29">
        <f t="shared" si="0"/>
        <v>6</v>
      </c>
      <c r="B14" s="29"/>
      <c r="C14" s="27" t="str">
        <f>C10</f>
        <v>Weather-Normalized kWh Sales</v>
      </c>
      <c r="D14" s="20" t="str">
        <f>D10</f>
        <v>Exhibit JAP-4</v>
      </c>
      <c r="E14" s="34">
        <f>'[2]Summary Normal Monthly kWh'!E$13</f>
        <v>268307038.57199278</v>
      </c>
      <c r="F14" s="34">
        <f>'[2]Summary Normal Monthly kWh'!F$13</f>
        <v>227207898.53795847</v>
      </c>
      <c r="G14" s="34">
        <f>'[2]Summary Normal Monthly kWh'!G$13</f>
        <v>244652400.50093108</v>
      </c>
      <c r="H14" s="34">
        <f>'[2]Summary Normal Monthly kWh'!H$13</f>
        <v>211402682.75275233</v>
      </c>
      <c r="I14" s="34">
        <f>'[2]Summary Normal Monthly kWh'!I$13</f>
        <v>207943010.22681922</v>
      </c>
      <c r="J14" s="34">
        <f>'[2]Summary Normal Monthly kWh'!J$13</f>
        <v>200088798.37976211</v>
      </c>
      <c r="K14" s="34">
        <f>'[2]Summary Normal Monthly kWh'!K$13</f>
        <v>224981849.41511604</v>
      </c>
      <c r="L14" s="34">
        <f>'[2]Summary Normal Monthly kWh'!L$13</f>
        <v>236629518.22228226</v>
      </c>
      <c r="M14" s="34">
        <f>'[2]Summary Normal Monthly kWh'!M$13</f>
        <v>211269345.82597348</v>
      </c>
      <c r="N14" s="34">
        <f>'[2]Summary Normal Monthly kWh'!N$13</f>
        <v>222924321.4157142</v>
      </c>
      <c r="O14" s="34">
        <f>'[2]Summary Normal Monthly kWh'!O$13</f>
        <v>241969138.58819419</v>
      </c>
      <c r="P14" s="34">
        <f>'[2]Summary Normal Monthly kWh'!P$13</f>
        <v>272598280.9598729</v>
      </c>
      <c r="Q14" s="5">
        <f>SUM(E14:P14)</f>
        <v>2769974283.3973689</v>
      </c>
      <c r="R14" s="73"/>
    </row>
    <row r="15" spans="1:18" ht="12.75" x14ac:dyDescent="0.2">
      <c r="A15" s="29">
        <f t="shared" si="0"/>
        <v>7</v>
      </c>
      <c r="B15" s="29"/>
      <c r="C15" s="27" t="s">
        <v>33</v>
      </c>
      <c r="D15" s="20" t="s">
        <v>81</v>
      </c>
      <c r="E15" s="13">
        <f t="shared" ref="E15:P15" si="2">E14/$Q14</f>
        <v>9.6862646046993128E-2</v>
      </c>
      <c r="F15" s="13">
        <f t="shared" si="2"/>
        <v>8.2025273627915549E-2</v>
      </c>
      <c r="G15" s="13">
        <f t="shared" si="2"/>
        <v>8.8322986233960746E-2</v>
      </c>
      <c r="H15" s="13">
        <f t="shared" si="2"/>
        <v>7.6319366580352252E-2</v>
      </c>
      <c r="I15" s="13">
        <f t="shared" si="2"/>
        <v>7.5070375733516728E-2</v>
      </c>
      <c r="J15" s="13">
        <f t="shared" si="2"/>
        <v>7.2234893868528452E-2</v>
      </c>
      <c r="K15" s="13">
        <f t="shared" si="2"/>
        <v>8.1221638324806458E-2</v>
      </c>
      <c r="L15" s="13">
        <f t="shared" si="2"/>
        <v>8.5426611951088777E-2</v>
      </c>
      <c r="M15" s="13">
        <f t="shared" si="2"/>
        <v>7.627123005880472E-2</v>
      </c>
      <c r="N15" s="13">
        <f t="shared" si="2"/>
        <v>8.0478841537221027E-2</v>
      </c>
      <c r="O15" s="13">
        <f t="shared" si="2"/>
        <v>8.735429062952145E-2</v>
      </c>
      <c r="P15" s="13">
        <f t="shared" si="2"/>
        <v>9.8411845407290768E-2</v>
      </c>
      <c r="Q15" s="13">
        <f>SUM(E15:P15)</f>
        <v>1.0000000000000002</v>
      </c>
      <c r="R15" s="73"/>
    </row>
    <row r="16" spans="1:18" ht="12.75" x14ac:dyDescent="0.2">
      <c r="A16" s="29">
        <f t="shared" si="0"/>
        <v>8</v>
      </c>
      <c r="B16" s="29"/>
      <c r="C16" s="27"/>
      <c r="D16" s="20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8" ht="12.75" x14ac:dyDescent="0.2">
      <c r="A17" s="29">
        <f t="shared" si="0"/>
        <v>9</v>
      </c>
      <c r="B17" s="25" t="s">
        <v>71</v>
      </c>
      <c r="D17" s="29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4"/>
    </row>
    <row r="18" spans="1:18" ht="12.75" x14ac:dyDescent="0.2">
      <c r="A18" s="29">
        <f t="shared" si="0"/>
        <v>10</v>
      </c>
      <c r="B18" s="29"/>
      <c r="C18" s="27" t="str">
        <f>C10</f>
        <v>Weather-Normalized kWh Sales</v>
      </c>
      <c r="D18" s="20" t="str">
        <f>D10</f>
        <v>Exhibit JAP-4</v>
      </c>
      <c r="E18" s="34">
        <f>'[2]Summary Normal Monthly kWh'!E$12+'[2]Summary Normal Monthly kWh'!E$14+'[2]Summary Normal Monthly kWh'!E$16+'[2]Summary Normal Monthly kWh'!E$18+'[2]Summary Normal Monthly kWh'!E$19</f>
        <v>283862215.19315606</v>
      </c>
      <c r="F18" s="34">
        <f>'[2]Summary Normal Monthly kWh'!F$12+'[2]Summary Normal Monthly kWh'!F$14+'[2]Summary Normal Monthly kWh'!F$16+'[2]Summary Normal Monthly kWh'!F$18+'[2]Summary Normal Monthly kWh'!F$19</f>
        <v>262024120.92486566</v>
      </c>
      <c r="G18" s="34">
        <f>'[2]Summary Normal Monthly kWh'!G$12+'[2]Summary Normal Monthly kWh'!G$14+'[2]Summary Normal Monthly kWh'!G$16+'[2]Summary Normal Monthly kWh'!G$18+'[2]Summary Normal Monthly kWh'!G$19</f>
        <v>277745663.5656966</v>
      </c>
      <c r="H18" s="34">
        <f>'[2]Summary Normal Monthly kWh'!H$12+'[2]Summary Normal Monthly kWh'!H$14+'[2]Summary Normal Monthly kWh'!H$16+'[2]Summary Normal Monthly kWh'!H$18+'[2]Summary Normal Monthly kWh'!H$19</f>
        <v>250222352.4840396</v>
      </c>
      <c r="I18" s="34">
        <f>'[2]Summary Normal Monthly kWh'!I$12+'[2]Summary Normal Monthly kWh'!I$14+'[2]Summary Normal Monthly kWh'!I$16+'[2]Summary Normal Monthly kWh'!I$18+'[2]Summary Normal Monthly kWh'!I$19</f>
        <v>257053131.41416478</v>
      </c>
      <c r="J18" s="34">
        <f>'[2]Summary Normal Monthly kWh'!J$12+'[2]Summary Normal Monthly kWh'!J$14+'[2]Summary Normal Monthly kWh'!J$16+'[2]Summary Normal Monthly kWh'!J$18+'[2]Summary Normal Monthly kWh'!J$19</f>
        <v>239676309.07878903</v>
      </c>
      <c r="K18" s="34">
        <f>'[2]Summary Normal Monthly kWh'!K$12+'[2]Summary Normal Monthly kWh'!K$14+'[2]Summary Normal Monthly kWh'!K$16+'[2]Summary Normal Monthly kWh'!K$18+'[2]Summary Normal Monthly kWh'!K$19</f>
        <v>250744317.60794047</v>
      </c>
      <c r="L18" s="34">
        <f>'[2]Summary Normal Monthly kWh'!L$12+'[2]Summary Normal Monthly kWh'!L$14+'[2]Summary Normal Monthly kWh'!L$16+'[2]Summary Normal Monthly kWh'!L$18+'[2]Summary Normal Monthly kWh'!L$19</f>
        <v>265696179.81656981</v>
      </c>
      <c r="M18" s="34">
        <f>'[2]Summary Normal Monthly kWh'!M$12+'[2]Summary Normal Monthly kWh'!M$14+'[2]Summary Normal Monthly kWh'!M$16+'[2]Summary Normal Monthly kWh'!M$18+'[2]Summary Normal Monthly kWh'!M$19</f>
        <v>238697893.00688696</v>
      </c>
      <c r="N18" s="34">
        <f>'[2]Summary Normal Monthly kWh'!N$12+'[2]Summary Normal Monthly kWh'!N$14+'[2]Summary Normal Monthly kWh'!N$16+'[2]Summary Normal Monthly kWh'!N$18+'[2]Summary Normal Monthly kWh'!N$19</f>
        <v>246709067.32583916</v>
      </c>
      <c r="O18" s="34">
        <f>'[2]Summary Normal Monthly kWh'!O$12+'[2]Summary Normal Monthly kWh'!O$14+'[2]Summary Normal Monthly kWh'!O$16+'[2]Summary Normal Monthly kWh'!O$18+'[2]Summary Normal Monthly kWh'!O$19</f>
        <v>257220758.2833263</v>
      </c>
      <c r="P18" s="34">
        <f>'[2]Summary Normal Monthly kWh'!P$12+'[2]Summary Normal Monthly kWh'!P$14+'[2]Summary Normal Monthly kWh'!P$16+'[2]Summary Normal Monthly kWh'!P$18+'[2]Summary Normal Monthly kWh'!P$19</f>
        <v>278091552.8520931</v>
      </c>
      <c r="Q18" s="5">
        <f>SUM(E18:P18)</f>
        <v>3107743561.5533671</v>
      </c>
      <c r="R18" s="75"/>
    </row>
    <row r="19" spans="1:18" ht="12.75" x14ac:dyDescent="0.2">
      <c r="A19" s="29">
        <f t="shared" si="0"/>
        <v>11</v>
      </c>
      <c r="B19" s="29"/>
      <c r="C19" s="27" t="s">
        <v>33</v>
      </c>
      <c r="D19" s="41" t="s">
        <v>82</v>
      </c>
      <c r="E19" s="36">
        <f t="shared" ref="E19:P19" si="3">E18/$Q18</f>
        <v>9.1340295481545791E-2</v>
      </c>
      <c r="F19" s="36">
        <f t="shared" si="3"/>
        <v>8.431330183301744E-2</v>
      </c>
      <c r="G19" s="36">
        <f t="shared" si="3"/>
        <v>8.9372130635794439E-2</v>
      </c>
      <c r="H19" s="36">
        <f t="shared" si="3"/>
        <v>8.0515765708470827E-2</v>
      </c>
      <c r="I19" s="36">
        <f t="shared" si="3"/>
        <v>8.2713752381061961E-2</v>
      </c>
      <c r="J19" s="36">
        <f t="shared" si="3"/>
        <v>7.7122292857068869E-2</v>
      </c>
      <c r="K19" s="36">
        <f t="shared" si="3"/>
        <v>8.0683722012960757E-2</v>
      </c>
      <c r="L19" s="36">
        <f t="shared" si="3"/>
        <v>8.5494885454372838E-2</v>
      </c>
      <c r="M19" s="36">
        <f t="shared" si="3"/>
        <v>7.6807461194634982E-2</v>
      </c>
      <c r="N19" s="36">
        <f t="shared" si="3"/>
        <v>7.9385271802324867E-2</v>
      </c>
      <c r="O19" s="36">
        <f t="shared" si="3"/>
        <v>8.2767690830564442E-2</v>
      </c>
      <c r="P19" s="36">
        <f t="shared" si="3"/>
        <v>8.9483429808182913E-2</v>
      </c>
      <c r="Q19" s="36">
        <f>SUM(E19:P19)</f>
        <v>1.0000000000000002</v>
      </c>
    </row>
    <row r="20" spans="1:18" ht="12.75" x14ac:dyDescent="0.2">
      <c r="A20" s="29">
        <f t="shared" si="0"/>
        <v>12</v>
      </c>
      <c r="B20" s="29"/>
      <c r="C20" s="27"/>
      <c r="D20" s="40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8" ht="12.75" x14ac:dyDescent="0.2">
      <c r="A21" s="29">
        <f t="shared" si="0"/>
        <v>13</v>
      </c>
      <c r="B21" s="25" t="s">
        <v>95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8" ht="12.75" x14ac:dyDescent="0.2">
      <c r="A22" s="29">
        <f t="shared" si="0"/>
        <v>14</v>
      </c>
      <c r="B22" s="29"/>
      <c r="C22" s="27" t="str">
        <f>C10</f>
        <v>Weather-Normalized kWh Sales</v>
      </c>
      <c r="D22" s="20" t="str">
        <f>D10</f>
        <v>Exhibit JAP-4</v>
      </c>
      <c r="E22" s="34">
        <f>'[2]Summary Normal Monthly kWh'!E$20</f>
        <v>43421693.337666631</v>
      </c>
      <c r="F22" s="34">
        <f>'[2]Summary Normal Monthly kWh'!F$20</f>
        <v>39770860.813243046</v>
      </c>
      <c r="G22" s="34">
        <f>'[2]Summary Normal Monthly kWh'!G$20</f>
        <v>40691019.266715772</v>
      </c>
      <c r="H22" s="34">
        <f>'[2]Summary Normal Monthly kWh'!H$20</f>
        <v>44812754.65020173</v>
      </c>
      <c r="I22" s="34">
        <f>'[2]Summary Normal Monthly kWh'!I$20</f>
        <v>41305701.634680897</v>
      </c>
      <c r="J22" s="34">
        <f>'[2]Summary Normal Monthly kWh'!J$20</f>
        <v>38069361.050450101</v>
      </c>
      <c r="K22" s="34">
        <f>'[2]Summary Normal Monthly kWh'!K$20</f>
        <v>50913265.541981056</v>
      </c>
      <c r="L22" s="34">
        <f>'[2]Summary Normal Monthly kWh'!L$20</f>
        <v>50212645.794358425</v>
      </c>
      <c r="M22" s="34">
        <f>'[2]Summary Normal Monthly kWh'!M$20</f>
        <v>48165570.860954307</v>
      </c>
      <c r="N22" s="34">
        <f>'[2]Summary Normal Monthly kWh'!N$20</f>
        <v>46776939.313044958</v>
      </c>
      <c r="O22" s="34">
        <f>'[2]Summary Normal Monthly kWh'!O$20</f>
        <v>43352576.854941517</v>
      </c>
      <c r="P22" s="34">
        <f>'[2]Summary Normal Monthly kWh'!P$20</f>
        <v>47275047.485829301</v>
      </c>
      <c r="Q22" s="5">
        <f>SUM(E22:P22)</f>
        <v>534767436.60406774</v>
      </c>
    </row>
    <row r="23" spans="1:18" ht="12.75" x14ac:dyDescent="0.2">
      <c r="A23" s="29">
        <f t="shared" si="0"/>
        <v>15</v>
      </c>
      <c r="B23" s="29"/>
      <c r="C23" s="27" t="s">
        <v>33</v>
      </c>
      <c r="D23" s="20" t="s">
        <v>83</v>
      </c>
      <c r="E23" s="13">
        <f t="shared" ref="E23:P23" si="4">E22/$Q22</f>
        <v>8.119733993791263E-2</v>
      </c>
      <c r="F23" s="13">
        <f t="shared" si="4"/>
        <v>7.4370386248272413E-2</v>
      </c>
      <c r="G23" s="13">
        <f t="shared" si="4"/>
        <v>7.6091056563047002E-2</v>
      </c>
      <c r="H23" s="13">
        <f t="shared" si="4"/>
        <v>8.3798585296771338E-2</v>
      </c>
      <c r="I23" s="13">
        <f t="shared" si="4"/>
        <v>7.7240495227204539E-2</v>
      </c>
      <c r="J23" s="13">
        <f t="shared" si="4"/>
        <v>7.1188629756893704E-2</v>
      </c>
      <c r="K23" s="13">
        <f t="shared" si="4"/>
        <v>9.520636833329911E-2</v>
      </c>
      <c r="L23" s="13">
        <f t="shared" si="4"/>
        <v>9.3896229196795633E-2</v>
      </c>
      <c r="M23" s="13">
        <f t="shared" si="4"/>
        <v>9.0068256898400562E-2</v>
      </c>
      <c r="N23" s="13">
        <f t="shared" si="4"/>
        <v>8.7471555130754469E-2</v>
      </c>
      <c r="O23" s="13">
        <f t="shared" si="4"/>
        <v>8.1068094067662896E-2</v>
      </c>
      <c r="P23" s="13">
        <f t="shared" si="4"/>
        <v>8.8403003342985717E-2</v>
      </c>
      <c r="Q23" s="13">
        <f>SUM(E23:P23)</f>
        <v>1</v>
      </c>
    </row>
    <row r="24" spans="1:18" ht="12.75" x14ac:dyDescent="0.2">
      <c r="A24" s="29">
        <f t="shared" si="0"/>
        <v>16</v>
      </c>
      <c r="B24" s="29"/>
      <c r="C24" s="27"/>
      <c r="D24" s="20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8" ht="12.75" x14ac:dyDescent="0.2">
      <c r="A25" s="29">
        <f t="shared" si="0"/>
        <v>17</v>
      </c>
      <c r="B25" s="25" t="s">
        <v>37</v>
      </c>
      <c r="C25" s="27"/>
      <c r="D25" s="29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4"/>
    </row>
    <row r="26" spans="1:18" ht="12.75" x14ac:dyDescent="0.2">
      <c r="A26" s="29">
        <f t="shared" si="0"/>
        <v>18</v>
      </c>
      <c r="B26" s="29"/>
      <c r="C26" s="68" t="str">
        <f>C10</f>
        <v>Weather-Normalized kWh Sales</v>
      </c>
      <c r="D26" s="20" t="str">
        <f>D10</f>
        <v>Exhibit JAP-4</v>
      </c>
      <c r="E26" s="34">
        <f>'[2]Summary Normal Monthly kWh'!E$15</f>
        <v>139346518.61467844</v>
      </c>
      <c r="F26" s="34">
        <f>'[2]Summary Normal Monthly kWh'!F$15</f>
        <v>169196589.8632482</v>
      </c>
      <c r="G26" s="34">
        <f>'[2]Summary Normal Monthly kWh'!G$15</f>
        <v>150010041.24672765</v>
      </c>
      <c r="H26" s="34">
        <f>'[2]Summary Normal Monthly kWh'!H$15</f>
        <v>147880845.09164891</v>
      </c>
      <c r="I26" s="34">
        <f>'[2]Summary Normal Monthly kWh'!I$15</f>
        <v>157388825.39053777</v>
      </c>
      <c r="J26" s="34">
        <f>'[2]Summary Normal Monthly kWh'!J$15</f>
        <v>158782240.87865049</v>
      </c>
      <c r="K26" s="34">
        <f>'[2]Summary Normal Monthly kWh'!K$15</f>
        <v>161963003.24104062</v>
      </c>
      <c r="L26" s="34">
        <f>'[2]Summary Normal Monthly kWh'!L$15</f>
        <v>172512622.08313176</v>
      </c>
      <c r="M26" s="34">
        <f>'[2]Summary Normal Monthly kWh'!M$15</f>
        <v>151286265.25392488</v>
      </c>
      <c r="N26" s="34">
        <f>'[2]Summary Normal Monthly kWh'!N$15</f>
        <v>155619020.68197143</v>
      </c>
      <c r="O26" s="34">
        <f>'[2]Summary Normal Monthly kWh'!O$15</f>
        <v>149475216.60872561</v>
      </c>
      <c r="P26" s="34">
        <f>'[2]Summary Normal Monthly kWh'!P$15</f>
        <v>159044673.9783285</v>
      </c>
      <c r="Q26" s="5">
        <f>SUM(E26:P26)</f>
        <v>1872505862.9326141</v>
      </c>
    </row>
    <row r="27" spans="1:18" ht="12.75" x14ac:dyDescent="0.2">
      <c r="A27" s="29">
        <f t="shared" si="0"/>
        <v>19</v>
      </c>
      <c r="B27" s="29"/>
      <c r="C27" s="27" t="s">
        <v>33</v>
      </c>
      <c r="D27" s="41" t="s">
        <v>84</v>
      </c>
      <c r="E27" s="36">
        <f t="shared" ref="E27:P27" si="5">E26/$Q26</f>
        <v>7.4417133410969255E-2</v>
      </c>
      <c r="F27" s="36">
        <f t="shared" si="5"/>
        <v>9.0358376554432754E-2</v>
      </c>
      <c r="G27" s="36">
        <f t="shared" si="5"/>
        <v>8.0111920724130758E-2</v>
      </c>
      <c r="H27" s="36">
        <f t="shared" si="5"/>
        <v>7.8974836885181324E-2</v>
      </c>
      <c r="I27" s="36">
        <f t="shared" si="5"/>
        <v>8.4052514070126427E-2</v>
      </c>
      <c r="J27" s="36">
        <f t="shared" si="5"/>
        <v>8.4796658863313043E-2</v>
      </c>
      <c r="K27" s="36">
        <f t="shared" si="5"/>
        <v>8.649532503325956E-2</v>
      </c>
      <c r="L27" s="36">
        <f t="shared" si="5"/>
        <v>9.2129282742512822E-2</v>
      </c>
      <c r="M27" s="36">
        <f t="shared" si="5"/>
        <v>8.0793480142694329E-2</v>
      </c>
      <c r="N27" s="36">
        <f t="shared" si="5"/>
        <v>8.3107360976830066E-2</v>
      </c>
      <c r="O27" s="36">
        <f t="shared" si="5"/>
        <v>7.9826300983979762E-2</v>
      </c>
      <c r="P27" s="36">
        <f t="shared" si="5"/>
        <v>8.4936809612569983E-2</v>
      </c>
      <c r="Q27" s="36">
        <f>SUM(E27:P27)</f>
        <v>1</v>
      </c>
    </row>
    <row r="28" spans="1:18" ht="12.75" x14ac:dyDescent="0.2">
      <c r="A28" s="29">
        <f t="shared" si="0"/>
        <v>20</v>
      </c>
      <c r="B28" s="29"/>
      <c r="C28" s="27"/>
      <c r="D28" s="40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18" x14ac:dyDescent="0.25">
      <c r="A29" s="29">
        <f t="shared" si="0"/>
        <v>21</v>
      </c>
      <c r="B29" s="25" t="s">
        <v>38</v>
      </c>
      <c r="C29" s="2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8" x14ac:dyDescent="0.25">
      <c r="A30" s="29">
        <f t="shared" si="0"/>
        <v>22</v>
      </c>
      <c r="B30" s="29"/>
      <c r="C30" s="68" t="str">
        <f>C10</f>
        <v>Weather-Normalized kWh Sales</v>
      </c>
      <c r="D30" s="20" t="str">
        <f>D10</f>
        <v>Exhibit JAP-4</v>
      </c>
      <c r="E30" s="34">
        <f>'[2]Summary Normal Monthly kWh'!E$17</f>
        <v>116357804.31682949</v>
      </c>
      <c r="F30" s="34">
        <f>'[2]Summary Normal Monthly kWh'!F$17</f>
        <v>106799823.63999447</v>
      </c>
      <c r="G30" s="34">
        <f>'[2]Summary Normal Monthly kWh'!G$17</f>
        <v>108370141.19940454</v>
      </c>
      <c r="H30" s="34">
        <f>'[2]Summary Normal Monthly kWh'!H$17</f>
        <v>108232520.85807905</v>
      </c>
      <c r="I30" s="34">
        <f>'[2]Summary Normal Monthly kWh'!I$17</f>
        <v>107369808.52671531</v>
      </c>
      <c r="J30" s="34">
        <f>'[2]Summary Normal Monthly kWh'!J$17</f>
        <v>110261534.35019031</v>
      </c>
      <c r="K30" s="34">
        <f>'[2]Summary Normal Monthly kWh'!K$17</f>
        <v>108136883.26298967</v>
      </c>
      <c r="L30" s="34">
        <f>'[2]Summary Normal Monthly kWh'!L$17</f>
        <v>122980590.99953152</v>
      </c>
      <c r="M30" s="34">
        <f>'[2]Summary Normal Monthly kWh'!M$17</f>
        <v>103000251.73436414</v>
      </c>
      <c r="N30" s="34">
        <f>'[2]Summary Normal Monthly kWh'!N$17</f>
        <v>111145932.18776457</v>
      </c>
      <c r="O30" s="34">
        <f>'[2]Summary Normal Monthly kWh'!O$17</f>
        <v>107430707.51726645</v>
      </c>
      <c r="P30" s="34">
        <f>'[2]Summary Normal Monthly kWh'!P$17</f>
        <v>111095418.96248728</v>
      </c>
      <c r="Q30" s="5">
        <f>SUM(E30:P30)</f>
        <v>1321181417.5556166</v>
      </c>
    </row>
    <row r="31" spans="1:18" x14ac:dyDescent="0.25">
      <c r="A31" s="29">
        <f t="shared" si="0"/>
        <v>23</v>
      </c>
      <c r="B31" s="29"/>
      <c r="C31" s="27" t="s">
        <v>33</v>
      </c>
      <c r="D31" s="20" t="s">
        <v>85</v>
      </c>
      <c r="E31" s="13">
        <f t="shared" ref="E31:P31" si="6">E30/$Q30</f>
        <v>8.8071027014676645E-2</v>
      </c>
      <c r="F31" s="13">
        <f t="shared" si="6"/>
        <v>8.0836607464242219E-2</v>
      </c>
      <c r="G31" s="13">
        <f t="shared" si="6"/>
        <v>8.2025178192337525E-2</v>
      </c>
      <c r="H31" s="13">
        <f t="shared" si="6"/>
        <v>8.192101358670742E-2</v>
      </c>
      <c r="I31" s="13">
        <f t="shared" si="6"/>
        <v>8.1268028069427081E-2</v>
      </c>
      <c r="J31" s="13">
        <f t="shared" si="6"/>
        <v>8.3456770497264979E-2</v>
      </c>
      <c r="K31" s="13">
        <f t="shared" si="6"/>
        <v>8.1848625651319784E-2</v>
      </c>
      <c r="L31" s="13">
        <f t="shared" si="6"/>
        <v>9.3083803151776098E-2</v>
      </c>
      <c r="M31" s="13">
        <f t="shared" si="6"/>
        <v>7.79607178588161E-2</v>
      </c>
      <c r="N31" s="13">
        <f t="shared" si="6"/>
        <v>8.4126169737840525E-2</v>
      </c>
      <c r="O31" s="13">
        <f t="shared" si="6"/>
        <v>8.1314122413278678E-2</v>
      </c>
      <c r="P31" s="13">
        <f t="shared" si="6"/>
        <v>8.4087936362313084E-2</v>
      </c>
      <c r="Q31" s="13">
        <f>SUM(E31:P31)</f>
        <v>1</v>
      </c>
    </row>
    <row r="32" spans="1:18" x14ac:dyDescent="0.25">
      <c r="A32" s="29">
        <f t="shared" si="0"/>
        <v>24</v>
      </c>
      <c r="B32" s="29"/>
      <c r="C32" s="27"/>
      <c r="D32" s="20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x14ac:dyDescent="0.25">
      <c r="A33" s="29">
        <f t="shared" si="0"/>
        <v>25</v>
      </c>
      <c r="B33" s="4" t="s">
        <v>91</v>
      </c>
      <c r="D33" s="29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7" x14ac:dyDescent="0.25">
      <c r="A34" s="29">
        <f t="shared" si="0"/>
        <v>26</v>
      </c>
      <c r="B34" s="25" t="str">
        <f>B9</f>
        <v>Schedule 7</v>
      </c>
      <c r="D34" s="29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1:17" x14ac:dyDescent="0.25">
      <c r="A35" s="29">
        <f t="shared" si="0"/>
        <v>27</v>
      </c>
      <c r="B35" s="29"/>
      <c r="C35" s="27" t="s">
        <v>86</v>
      </c>
      <c r="D35" s="29" t="s">
        <v>96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44">
        <f>'JAP-10 Page 1'!D13</f>
        <v>290540501.75683647</v>
      </c>
    </row>
    <row r="36" spans="1:17" x14ac:dyDescent="0.25">
      <c r="A36" s="29">
        <f t="shared" si="0"/>
        <v>28</v>
      </c>
      <c r="B36" s="29"/>
      <c r="C36" s="27" t="s">
        <v>92</v>
      </c>
      <c r="D36" s="29" t="str">
        <f>"("&amp;A$11&amp;") x ("&amp;A35&amp;")"</f>
        <v>(3) x (27)</v>
      </c>
      <c r="E36" s="31">
        <f>$Q35*E$11</f>
        <v>33199930.853824288</v>
      </c>
      <c r="F36" s="31">
        <f t="shared" ref="F36:P36" si="7">$Q35*F$11</f>
        <v>28058633.704615723</v>
      </c>
      <c r="G36" s="31">
        <f t="shared" si="7"/>
        <v>28414799.731541675</v>
      </c>
      <c r="H36" s="31">
        <f t="shared" si="7"/>
        <v>23128620.174113847</v>
      </c>
      <c r="I36" s="31">
        <f t="shared" si="7"/>
        <v>18595069.230956722</v>
      </c>
      <c r="J36" s="31">
        <f t="shared" si="7"/>
        <v>18052410.404925581</v>
      </c>
      <c r="K36" s="31">
        <f t="shared" si="7"/>
        <v>18620738.849230651</v>
      </c>
      <c r="L36" s="31">
        <f t="shared" si="7"/>
        <v>18797016.199433699</v>
      </c>
      <c r="M36" s="31">
        <f t="shared" si="7"/>
        <v>17950390.029528491</v>
      </c>
      <c r="N36" s="31">
        <f t="shared" si="7"/>
        <v>22911565.68372843</v>
      </c>
      <c r="O36" s="31">
        <f t="shared" si="7"/>
        <v>28205636.709877163</v>
      </c>
      <c r="P36" s="31">
        <f t="shared" si="7"/>
        <v>34605690.185060188</v>
      </c>
      <c r="Q36" s="30">
        <f>SUM(E36:P36)</f>
        <v>290540501.75683647</v>
      </c>
    </row>
    <row r="37" spans="1:17" x14ac:dyDescent="0.25">
      <c r="A37" s="29">
        <f t="shared" si="0"/>
        <v>29</v>
      </c>
      <c r="B37" s="29"/>
      <c r="C37" s="27"/>
      <c r="D37" s="6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0"/>
    </row>
    <row r="38" spans="1:17" x14ac:dyDescent="0.25">
      <c r="A38" s="29">
        <f t="shared" si="0"/>
        <v>30</v>
      </c>
      <c r="B38" s="25" t="str">
        <f>B13</f>
        <v>Schedules 8 &amp; 24</v>
      </c>
      <c r="D38" s="29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0"/>
    </row>
    <row r="39" spans="1:17" x14ac:dyDescent="0.25">
      <c r="A39" s="29">
        <f t="shared" si="0"/>
        <v>31</v>
      </c>
      <c r="B39" s="29"/>
      <c r="C39" s="68" t="s">
        <v>86</v>
      </c>
      <c r="D39" s="29" t="str">
        <f>$D$35</f>
        <v>JAP-10 Page 1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44">
        <f>'JAP-10 Page 1'!E13</f>
        <v>71228962.774463594</v>
      </c>
    </row>
    <row r="40" spans="1:17" x14ac:dyDescent="0.25">
      <c r="A40" s="29">
        <f t="shared" si="0"/>
        <v>32</v>
      </c>
      <c r="B40" s="29"/>
      <c r="C40" s="68" t="s">
        <v>92</v>
      </c>
      <c r="D40" s="29" t="str">
        <f>"("&amp;A$15&amp;") x ("&amp;A39&amp;")"</f>
        <v>(7) x (31)</v>
      </c>
      <c r="E40" s="31">
        <f>$Q39*E$15</f>
        <v>6899425.8095173165</v>
      </c>
      <c r="F40" s="31">
        <f t="shared" ref="F40:P40" si="8">$Q39*F$15</f>
        <v>5842575.1618079869</v>
      </c>
      <c r="G40" s="31">
        <f t="shared" si="8"/>
        <v>6291154.6985882502</v>
      </c>
      <c r="H40" s="31">
        <f t="shared" si="8"/>
        <v>5436149.3211225513</v>
      </c>
      <c r="I40" s="31">
        <f t="shared" si="8"/>
        <v>5347184.9985876577</v>
      </c>
      <c r="J40" s="31">
        <f t="shared" si="8"/>
        <v>5145216.5663787415</v>
      </c>
      <c r="K40" s="31">
        <f t="shared" si="8"/>
        <v>5785333.0527185844</v>
      </c>
      <c r="L40" s="31">
        <f t="shared" si="8"/>
        <v>6084848.9626126494</v>
      </c>
      <c r="M40" s="31">
        <f t="shared" si="8"/>
        <v>5432720.6066211499</v>
      </c>
      <c r="N40" s="31">
        <f>$Q39*N$15</f>
        <v>5732424.4079866707</v>
      </c>
      <c r="O40" s="31">
        <f t="shared" si="8"/>
        <v>6222155.5154398577</v>
      </c>
      <c r="P40" s="31">
        <f t="shared" si="8"/>
        <v>7009773.6730821803</v>
      </c>
      <c r="Q40" s="30">
        <f>SUM(E40:P40)</f>
        <v>71228962.774463594</v>
      </c>
    </row>
    <row r="41" spans="1:17" x14ac:dyDescent="0.25">
      <c r="A41" s="29">
        <f t="shared" si="0"/>
        <v>33</v>
      </c>
      <c r="B41" s="29"/>
      <c r="C41" s="27"/>
      <c r="D41" s="6"/>
      <c r="E41" s="30"/>
      <c r="F41" s="30"/>
      <c r="G41" s="30"/>
      <c r="H41" s="30"/>
      <c r="I41" s="31"/>
      <c r="J41" s="31"/>
      <c r="K41" s="31"/>
      <c r="L41" s="31"/>
      <c r="M41" s="31"/>
      <c r="N41" s="31"/>
      <c r="O41" s="31"/>
      <c r="P41" s="31"/>
      <c r="Q41" s="30"/>
    </row>
    <row r="42" spans="1:17" x14ac:dyDescent="0.25">
      <c r="A42" s="29">
        <f t="shared" si="0"/>
        <v>34</v>
      </c>
      <c r="B42" s="25" t="str">
        <f>B17</f>
        <v>Schedules 7A, 11, 25, 29, 35 &amp; 43</v>
      </c>
      <c r="D42" s="29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0"/>
    </row>
    <row r="43" spans="1:17" x14ac:dyDescent="0.25">
      <c r="A43" s="29">
        <f t="shared" si="0"/>
        <v>35</v>
      </c>
      <c r="B43" s="29"/>
      <c r="C43" s="68" t="s">
        <v>86</v>
      </c>
      <c r="D43" s="29" t="str">
        <f>$D$35</f>
        <v>JAP-10 Page 1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44">
        <f>'JAP-10 Page 1'!F13</f>
        <v>74285788.764080003</v>
      </c>
    </row>
    <row r="44" spans="1:17" x14ac:dyDescent="0.25">
      <c r="A44" s="29">
        <f t="shared" si="0"/>
        <v>36</v>
      </c>
      <c r="B44" s="29"/>
      <c r="C44" s="68" t="s">
        <v>92</v>
      </c>
      <c r="D44" s="29" t="str">
        <f>"("&amp;A$19&amp;") x ("&amp;A43&amp;")"</f>
        <v>(11) x (35)</v>
      </c>
      <c r="E44" s="31">
        <f t="shared" ref="E44:P44" si="9">$Q43*E$19</f>
        <v>6785285.8957907613</v>
      </c>
      <c r="F44" s="31">
        <f t="shared" si="9"/>
        <v>6263280.1299696527</v>
      </c>
      <c r="G44" s="31">
        <f t="shared" si="9"/>
        <v>6639079.2178063886</v>
      </c>
      <c r="H44" s="31">
        <f t="shared" si="9"/>
        <v>5981177.1635976201</v>
      </c>
      <c r="I44" s="31">
        <f t="shared" si="9"/>
        <v>6144456.3372639883</v>
      </c>
      <c r="J44" s="31">
        <f t="shared" si="9"/>
        <v>5729090.3561817342</v>
      </c>
      <c r="K44" s="31">
        <f t="shared" si="9"/>
        <v>5993653.9301545545</v>
      </c>
      <c r="L44" s="31">
        <f t="shared" si="9"/>
        <v>6351055.0012727566</v>
      </c>
      <c r="M44" s="31">
        <f t="shared" si="9"/>
        <v>5705702.8378099259</v>
      </c>
      <c r="N44" s="31">
        <f t="shared" si="9"/>
        <v>5897197.5320865819</v>
      </c>
      <c r="O44" s="31">
        <f t="shared" si="9"/>
        <v>6148463.1975299912</v>
      </c>
      <c r="P44" s="31">
        <f t="shared" si="9"/>
        <v>6647347.1646160558</v>
      </c>
      <c r="Q44" s="30">
        <f>SUM(E44:P44)</f>
        <v>74285788.764080018</v>
      </c>
    </row>
    <row r="45" spans="1:17" x14ac:dyDescent="0.25">
      <c r="A45" s="29">
        <f t="shared" si="0"/>
        <v>37</v>
      </c>
      <c r="E45" s="87"/>
      <c r="F45" s="87"/>
      <c r="G45" s="87"/>
      <c r="H45" s="87"/>
      <c r="I45" s="88"/>
      <c r="J45" s="88"/>
      <c r="K45" s="88"/>
      <c r="L45" s="88"/>
      <c r="M45" s="88"/>
      <c r="N45" s="88"/>
      <c r="O45" s="88"/>
      <c r="P45" s="88"/>
      <c r="Q45" s="88"/>
    </row>
    <row r="46" spans="1:17" x14ac:dyDescent="0.25">
      <c r="A46" s="29">
        <f t="shared" si="0"/>
        <v>38</v>
      </c>
      <c r="B46" s="25" t="str">
        <f>B21</f>
        <v>Schedule 40</v>
      </c>
      <c r="D46" s="29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0"/>
    </row>
    <row r="47" spans="1:17" x14ac:dyDescent="0.25">
      <c r="A47" s="29">
        <f t="shared" si="0"/>
        <v>39</v>
      </c>
      <c r="B47" s="29"/>
      <c r="C47" s="68" t="s">
        <v>86</v>
      </c>
      <c r="D47" s="29" t="str">
        <f>$D$35</f>
        <v>JAP-10 Page 1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44">
        <f>'JAP-10 Page 1'!G13</f>
        <v>14465214.66646897</v>
      </c>
    </row>
    <row r="48" spans="1:17" x14ac:dyDescent="0.25">
      <c r="A48" s="29">
        <f t="shared" si="0"/>
        <v>40</v>
      </c>
      <c r="B48" s="29"/>
      <c r="C48" s="68" t="s">
        <v>92</v>
      </c>
      <c r="D48" s="29" t="str">
        <f>"("&amp;A$23&amp;") x ("&amp;A47&amp;")"</f>
        <v>(15) x (39)</v>
      </c>
      <c r="E48" s="31">
        <f>$Q47*E$23</f>
        <v>1174536.9525481605</v>
      </c>
      <c r="F48" s="31">
        <f t="shared" ref="F48:P48" si="10">$Q47*F$23</f>
        <v>1075783.6019094724</v>
      </c>
      <c r="G48" s="31">
        <f t="shared" si="10"/>
        <v>1100673.4673829074</v>
      </c>
      <c r="H48" s="31">
        <f t="shared" si="10"/>
        <v>1212164.5250642078</v>
      </c>
      <c r="I48" s="31">
        <f t="shared" si="10"/>
        <v>1117300.3444058856</v>
      </c>
      <c r="J48" s="31">
        <f t="shared" si="10"/>
        <v>1029758.8112452482</v>
      </c>
      <c r="K48" s="31">
        <f t="shared" si="10"/>
        <v>1377180.5555560852</v>
      </c>
      <c r="L48" s="31">
        <f t="shared" si="10"/>
        <v>1358229.1117036201</v>
      </c>
      <c r="M48" s="31">
        <f t="shared" si="10"/>
        <v>1302856.6706700388</v>
      </c>
      <c r="N48" s="31">
        <f t="shared" si="10"/>
        <v>1265294.8221762388</v>
      </c>
      <c r="O48" s="31">
        <f t="shared" si="10"/>
        <v>1172667.3832902436</v>
      </c>
      <c r="P48" s="31">
        <f t="shared" si="10"/>
        <v>1278768.4205168625</v>
      </c>
      <c r="Q48" s="30">
        <f>SUM(E48:P48)</f>
        <v>14465214.66646897</v>
      </c>
    </row>
    <row r="49" spans="1:17" x14ac:dyDescent="0.25">
      <c r="A49" s="29">
        <f t="shared" si="0"/>
        <v>41</v>
      </c>
      <c r="E49" s="87"/>
      <c r="F49" s="87"/>
      <c r="G49" s="87"/>
      <c r="H49" s="87"/>
      <c r="I49" s="88"/>
      <c r="J49" s="88"/>
      <c r="K49" s="88"/>
      <c r="L49" s="88"/>
      <c r="M49" s="88"/>
      <c r="N49" s="88"/>
      <c r="O49" s="88"/>
      <c r="P49" s="88"/>
      <c r="Q49" s="88"/>
    </row>
    <row r="50" spans="1:17" x14ac:dyDescent="0.25">
      <c r="A50" s="29">
        <f t="shared" si="0"/>
        <v>42</v>
      </c>
      <c r="B50" s="25" t="str">
        <f>B25</f>
        <v>Schedules 12 &amp; 26</v>
      </c>
      <c r="D50" s="29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0"/>
    </row>
    <row r="51" spans="1:17" x14ac:dyDescent="0.25">
      <c r="A51" s="29">
        <f t="shared" si="0"/>
        <v>43</v>
      </c>
      <c r="B51" s="29"/>
      <c r="C51" s="68" t="s">
        <v>86</v>
      </c>
      <c r="D51" s="29" t="str">
        <f>$D$35</f>
        <v>JAP-10 Page 1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44">
        <f>'JAP-10 Page 1'!H13</f>
        <v>46512813.059115075</v>
      </c>
    </row>
    <row r="52" spans="1:17" x14ac:dyDescent="0.25">
      <c r="A52" s="29">
        <f t="shared" si="0"/>
        <v>44</v>
      </c>
      <c r="B52" s="29"/>
      <c r="C52" s="68" t="s">
        <v>92</v>
      </c>
      <c r="D52" s="29" t="str">
        <f>"("&amp;A$27&amp;") x ("&amp;A51&amp;")"</f>
        <v>(19) x (43)</v>
      </c>
      <c r="E52" s="31">
        <f t="shared" ref="E52:P52" si="11">$Q51*E$27</f>
        <v>3461350.2147396393</v>
      </c>
      <c r="F52" s="31">
        <f t="shared" si="11"/>
        <v>4202822.2770014573</v>
      </c>
      <c r="G52" s="31">
        <f t="shared" si="11"/>
        <v>3726230.7924481407</v>
      </c>
      <c r="H52" s="31">
        <f t="shared" si="11"/>
        <v>3673341.8244145447</v>
      </c>
      <c r="I52" s="31">
        <f t="shared" si="11"/>
        <v>3909518.8740924299</v>
      </c>
      <c r="J52" s="31">
        <f t="shared" si="11"/>
        <v>3944131.141746833</v>
      </c>
      <c r="K52" s="31">
        <f t="shared" si="11"/>
        <v>4023140.8837593985</v>
      </c>
      <c r="L52" s="31">
        <f t="shared" si="11"/>
        <v>4285192.1054728553</v>
      </c>
      <c r="M52" s="31">
        <f t="shared" si="11"/>
        <v>3757932.0382724674</v>
      </c>
      <c r="N52" s="31">
        <f t="shared" si="11"/>
        <v>3865557.1449516919</v>
      </c>
      <c r="O52" s="31">
        <f t="shared" si="11"/>
        <v>3712945.8148685042</v>
      </c>
      <c r="P52" s="31">
        <f t="shared" si="11"/>
        <v>3950649.9473471157</v>
      </c>
      <c r="Q52" s="30">
        <f>SUM(E52:P52)</f>
        <v>46512813.059115082</v>
      </c>
    </row>
    <row r="53" spans="1:17" x14ac:dyDescent="0.25">
      <c r="A53" s="29">
        <f t="shared" si="0"/>
        <v>45</v>
      </c>
      <c r="E53" s="87"/>
      <c r="F53" s="87"/>
      <c r="G53" s="87"/>
      <c r="H53" s="87"/>
      <c r="I53" s="88"/>
      <c r="J53" s="88"/>
      <c r="K53" s="88"/>
      <c r="L53" s="88"/>
      <c r="M53" s="88"/>
      <c r="N53" s="88"/>
      <c r="O53" s="88"/>
      <c r="P53" s="88"/>
      <c r="Q53" s="88"/>
    </row>
    <row r="54" spans="1:17" x14ac:dyDescent="0.25">
      <c r="A54" s="29">
        <f t="shared" si="0"/>
        <v>46</v>
      </c>
      <c r="B54" s="25" t="str">
        <f>B29</f>
        <v>Schedules 10 &amp; 31</v>
      </c>
      <c r="D54" s="29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0"/>
    </row>
    <row r="55" spans="1:17" x14ac:dyDescent="0.25">
      <c r="A55" s="29">
        <f t="shared" si="0"/>
        <v>47</v>
      </c>
      <c r="B55" s="29"/>
      <c r="C55" s="68" t="s">
        <v>86</v>
      </c>
      <c r="D55" s="29" t="str">
        <f>$D$35</f>
        <v>JAP-10 Page 1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44">
        <f>'JAP-10 Page 1'!I13</f>
        <v>30726030.775543585</v>
      </c>
    </row>
    <row r="56" spans="1:17" x14ac:dyDescent="0.25">
      <c r="A56" s="29">
        <f t="shared" si="0"/>
        <v>48</v>
      </c>
      <c r="B56" s="29"/>
      <c r="C56" s="68" t="s">
        <v>92</v>
      </c>
      <c r="D56" s="29" t="str">
        <f>"("&amp;A$31&amp;") x ("&amp;A55&amp;")"</f>
        <v>(23) x (47)</v>
      </c>
      <c r="E56" s="31">
        <f t="shared" ref="E56:P56" si="12">$Q55*E$31</f>
        <v>2706073.0864866851</v>
      </c>
      <c r="F56" s="31">
        <f t="shared" si="12"/>
        <v>2483788.0887368429</v>
      </c>
      <c r="G56" s="31">
        <f t="shared" si="12"/>
        <v>2520308.1495072092</v>
      </c>
      <c r="H56" s="31">
        <f t="shared" si="12"/>
        <v>2517107.5846288963</v>
      </c>
      <c r="I56" s="31">
        <f t="shared" si="12"/>
        <v>2497043.9315289566</v>
      </c>
      <c r="J56" s="31">
        <f t="shared" si="12"/>
        <v>2564295.2987264418</v>
      </c>
      <c r="K56" s="31">
        <f t="shared" si="12"/>
        <v>2514883.390698398</v>
      </c>
      <c r="L56" s="31">
        <f t="shared" si="12"/>
        <v>2860095.8003461133</v>
      </c>
      <c r="M56" s="31">
        <f t="shared" si="12"/>
        <v>2395423.4162134537</v>
      </c>
      <c r="N56" s="31">
        <f t="shared" si="12"/>
        <v>2584863.2803934915</v>
      </c>
      <c r="O56" s="31">
        <f t="shared" si="12"/>
        <v>2498460.2277567191</v>
      </c>
      <c r="P56" s="31">
        <f t="shared" si="12"/>
        <v>2583688.5205203826</v>
      </c>
      <c r="Q56" s="30">
        <f>SUM(E56:P56)</f>
        <v>30726030.775543589</v>
      </c>
    </row>
    <row r="57" spans="1:17" x14ac:dyDescent="0.25">
      <c r="E57" s="87"/>
      <c r="F57" s="87"/>
      <c r="G57" s="87"/>
      <c r="H57" s="87"/>
      <c r="I57" s="88"/>
      <c r="J57" s="88"/>
      <c r="K57" s="88"/>
      <c r="L57" s="88"/>
      <c r="M57" s="88"/>
      <c r="N57" s="88"/>
      <c r="O57" s="88"/>
      <c r="P57" s="88"/>
      <c r="Q57" s="88"/>
    </row>
    <row r="58" spans="1:17" x14ac:dyDescent="0.25">
      <c r="E58" s="85"/>
      <c r="F58" s="85"/>
      <c r="G58" s="85"/>
      <c r="H58" s="85"/>
      <c r="I58" s="86"/>
      <c r="J58" s="86"/>
      <c r="K58" s="86"/>
      <c r="L58" s="86"/>
      <c r="M58" s="86"/>
      <c r="N58" s="86"/>
      <c r="O58" s="86"/>
      <c r="P58" s="86"/>
      <c r="Q58" s="86"/>
    </row>
    <row r="59" spans="1:17" x14ac:dyDescent="0.25">
      <c r="E59" s="85"/>
      <c r="F59" s="85"/>
      <c r="G59" s="85"/>
      <c r="H59" s="85"/>
      <c r="I59" s="86"/>
      <c r="J59" s="86"/>
      <c r="K59" s="86"/>
      <c r="L59" s="86"/>
      <c r="M59" s="86"/>
      <c r="N59" s="86"/>
      <c r="O59" s="86"/>
      <c r="P59" s="86"/>
      <c r="Q59" s="86"/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0" orientation="landscape" blackAndWhite="1" horizontalDpi="1200" verticalDpi="1200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B17" sqref="B17"/>
    </sheetView>
  </sheetViews>
  <sheetFormatPr defaultRowHeight="14.4" x14ac:dyDescent="0.3"/>
  <sheetData/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showGridLines="0" zoomScaleNormal="100" workbookViewId="0">
      <selection activeCell="C19" sqref="C19"/>
    </sheetView>
  </sheetViews>
  <sheetFormatPr defaultRowHeight="13.2" x14ac:dyDescent="0.25"/>
  <cols>
    <col min="1" max="1" width="5.33203125" style="59" customWidth="1"/>
    <col min="2" max="2" width="38.109375" style="59" customWidth="1"/>
    <col min="3" max="3" width="16.109375" style="59" bestFit="1" customWidth="1"/>
    <col min="4" max="4" width="3.33203125" style="59" customWidth="1"/>
    <col min="5" max="5" width="16.33203125" style="59" customWidth="1"/>
    <col min="6" max="7" width="15.33203125" style="59" customWidth="1"/>
    <col min="8" max="8" width="15.44140625" style="59" bestFit="1" customWidth="1"/>
    <col min="9" max="9" width="15" style="59" bestFit="1" customWidth="1"/>
    <col min="10" max="10" width="11.88671875" style="59" customWidth="1"/>
    <col min="11" max="12" width="12.44140625" style="59" bestFit="1" customWidth="1"/>
    <col min="13" max="13" width="14.33203125" style="59" bestFit="1" customWidth="1"/>
    <col min="14" max="15" width="15.33203125" style="59" customWidth="1"/>
    <col min="16" max="16" width="13.44140625" style="59" bestFit="1" customWidth="1"/>
    <col min="17" max="17" width="11.33203125" style="59" bestFit="1" customWidth="1"/>
    <col min="18" max="256" width="8.88671875" style="59"/>
    <col min="257" max="257" width="5.33203125" style="59" customWidth="1"/>
    <col min="258" max="258" width="37.33203125" style="59" bestFit="1" customWidth="1"/>
    <col min="259" max="259" width="15.33203125" style="59" customWidth="1"/>
    <col min="260" max="260" width="3.33203125" style="59" customWidth="1"/>
    <col min="261" max="263" width="15.33203125" style="59" customWidth="1"/>
    <col min="264" max="264" width="14" style="59" customWidth="1"/>
    <col min="265" max="265" width="14.33203125" style="59" customWidth="1"/>
    <col min="266" max="266" width="11.88671875" style="59" customWidth="1"/>
    <col min="267" max="267" width="14.44140625" style="59" customWidth="1"/>
    <col min="268" max="268" width="12.5546875" style="59" customWidth="1"/>
    <col min="269" max="271" width="15.33203125" style="59" customWidth="1"/>
    <col min="272" max="272" width="12.44140625" style="59" customWidth="1"/>
    <col min="273" max="273" width="15.33203125" style="59" customWidth="1"/>
    <col min="274" max="512" width="8.88671875" style="59"/>
    <col min="513" max="513" width="5.33203125" style="59" customWidth="1"/>
    <col min="514" max="514" width="37.33203125" style="59" bestFit="1" customWidth="1"/>
    <col min="515" max="515" width="15.33203125" style="59" customWidth="1"/>
    <col min="516" max="516" width="3.33203125" style="59" customWidth="1"/>
    <col min="517" max="519" width="15.33203125" style="59" customWidth="1"/>
    <col min="520" max="520" width="14" style="59" customWidth="1"/>
    <col min="521" max="521" width="14.33203125" style="59" customWidth="1"/>
    <col min="522" max="522" width="11.88671875" style="59" customWidth="1"/>
    <col min="523" max="523" width="14.44140625" style="59" customWidth="1"/>
    <col min="524" max="524" width="12.5546875" style="59" customWidth="1"/>
    <col min="525" max="527" width="15.33203125" style="59" customWidth="1"/>
    <col min="528" max="528" width="12.44140625" style="59" customWidth="1"/>
    <col min="529" max="529" width="15.33203125" style="59" customWidth="1"/>
    <col min="530" max="768" width="8.88671875" style="59"/>
    <col min="769" max="769" width="5.33203125" style="59" customWidth="1"/>
    <col min="770" max="770" width="37.33203125" style="59" bestFit="1" customWidth="1"/>
    <col min="771" max="771" width="15.33203125" style="59" customWidth="1"/>
    <col min="772" max="772" width="3.33203125" style="59" customWidth="1"/>
    <col min="773" max="775" width="15.33203125" style="59" customWidth="1"/>
    <col min="776" max="776" width="14" style="59" customWidth="1"/>
    <col min="777" max="777" width="14.33203125" style="59" customWidth="1"/>
    <col min="778" max="778" width="11.88671875" style="59" customWidth="1"/>
    <col min="779" max="779" width="14.44140625" style="59" customWidth="1"/>
    <col min="780" max="780" width="12.5546875" style="59" customWidth="1"/>
    <col min="781" max="783" width="15.33203125" style="59" customWidth="1"/>
    <col min="784" max="784" width="12.44140625" style="59" customWidth="1"/>
    <col min="785" max="785" width="15.33203125" style="59" customWidth="1"/>
    <col min="786" max="1024" width="8.88671875" style="59"/>
    <col min="1025" max="1025" width="5.33203125" style="59" customWidth="1"/>
    <col min="1026" max="1026" width="37.33203125" style="59" bestFit="1" customWidth="1"/>
    <col min="1027" max="1027" width="15.33203125" style="59" customWidth="1"/>
    <col min="1028" max="1028" width="3.33203125" style="59" customWidth="1"/>
    <col min="1029" max="1031" width="15.33203125" style="59" customWidth="1"/>
    <col min="1032" max="1032" width="14" style="59" customWidth="1"/>
    <col min="1033" max="1033" width="14.33203125" style="59" customWidth="1"/>
    <col min="1034" max="1034" width="11.88671875" style="59" customWidth="1"/>
    <col min="1035" max="1035" width="14.44140625" style="59" customWidth="1"/>
    <col min="1036" max="1036" width="12.5546875" style="59" customWidth="1"/>
    <col min="1037" max="1039" width="15.33203125" style="59" customWidth="1"/>
    <col min="1040" max="1040" width="12.44140625" style="59" customWidth="1"/>
    <col min="1041" max="1041" width="15.33203125" style="59" customWidth="1"/>
    <col min="1042" max="1280" width="8.88671875" style="59"/>
    <col min="1281" max="1281" width="5.33203125" style="59" customWidth="1"/>
    <col min="1282" max="1282" width="37.33203125" style="59" bestFit="1" customWidth="1"/>
    <col min="1283" max="1283" width="15.33203125" style="59" customWidth="1"/>
    <col min="1284" max="1284" width="3.33203125" style="59" customWidth="1"/>
    <col min="1285" max="1287" width="15.33203125" style="59" customWidth="1"/>
    <col min="1288" max="1288" width="14" style="59" customWidth="1"/>
    <col min="1289" max="1289" width="14.33203125" style="59" customWidth="1"/>
    <col min="1290" max="1290" width="11.88671875" style="59" customWidth="1"/>
    <col min="1291" max="1291" width="14.44140625" style="59" customWidth="1"/>
    <col min="1292" max="1292" width="12.5546875" style="59" customWidth="1"/>
    <col min="1293" max="1295" width="15.33203125" style="59" customWidth="1"/>
    <col min="1296" max="1296" width="12.44140625" style="59" customWidth="1"/>
    <col min="1297" max="1297" width="15.33203125" style="59" customWidth="1"/>
    <col min="1298" max="1536" width="8.88671875" style="59"/>
    <col min="1537" max="1537" width="5.33203125" style="59" customWidth="1"/>
    <col min="1538" max="1538" width="37.33203125" style="59" bestFit="1" customWidth="1"/>
    <col min="1539" max="1539" width="15.33203125" style="59" customWidth="1"/>
    <col min="1540" max="1540" width="3.33203125" style="59" customWidth="1"/>
    <col min="1541" max="1543" width="15.33203125" style="59" customWidth="1"/>
    <col min="1544" max="1544" width="14" style="59" customWidth="1"/>
    <col min="1545" max="1545" width="14.33203125" style="59" customWidth="1"/>
    <col min="1546" max="1546" width="11.88671875" style="59" customWidth="1"/>
    <col min="1547" max="1547" width="14.44140625" style="59" customWidth="1"/>
    <col min="1548" max="1548" width="12.5546875" style="59" customWidth="1"/>
    <col min="1549" max="1551" width="15.33203125" style="59" customWidth="1"/>
    <col min="1552" max="1552" width="12.44140625" style="59" customWidth="1"/>
    <col min="1553" max="1553" width="15.33203125" style="59" customWidth="1"/>
    <col min="1554" max="1792" width="8.88671875" style="59"/>
    <col min="1793" max="1793" width="5.33203125" style="59" customWidth="1"/>
    <col min="1794" max="1794" width="37.33203125" style="59" bestFit="1" customWidth="1"/>
    <col min="1795" max="1795" width="15.33203125" style="59" customWidth="1"/>
    <col min="1796" max="1796" width="3.33203125" style="59" customWidth="1"/>
    <col min="1797" max="1799" width="15.33203125" style="59" customWidth="1"/>
    <col min="1800" max="1800" width="14" style="59" customWidth="1"/>
    <col min="1801" max="1801" width="14.33203125" style="59" customWidth="1"/>
    <col min="1802" max="1802" width="11.88671875" style="59" customWidth="1"/>
    <col min="1803" max="1803" width="14.44140625" style="59" customWidth="1"/>
    <col min="1804" max="1804" width="12.5546875" style="59" customWidth="1"/>
    <col min="1805" max="1807" width="15.33203125" style="59" customWidth="1"/>
    <col min="1808" max="1808" width="12.44140625" style="59" customWidth="1"/>
    <col min="1809" max="1809" width="15.33203125" style="59" customWidth="1"/>
    <col min="1810" max="2048" width="8.88671875" style="59"/>
    <col min="2049" max="2049" width="5.33203125" style="59" customWidth="1"/>
    <col min="2050" max="2050" width="37.33203125" style="59" bestFit="1" customWidth="1"/>
    <col min="2051" max="2051" width="15.33203125" style="59" customWidth="1"/>
    <col min="2052" max="2052" width="3.33203125" style="59" customWidth="1"/>
    <col min="2053" max="2055" width="15.33203125" style="59" customWidth="1"/>
    <col min="2056" max="2056" width="14" style="59" customWidth="1"/>
    <col min="2057" max="2057" width="14.33203125" style="59" customWidth="1"/>
    <col min="2058" max="2058" width="11.88671875" style="59" customWidth="1"/>
    <col min="2059" max="2059" width="14.44140625" style="59" customWidth="1"/>
    <col min="2060" max="2060" width="12.5546875" style="59" customWidth="1"/>
    <col min="2061" max="2063" width="15.33203125" style="59" customWidth="1"/>
    <col min="2064" max="2064" width="12.44140625" style="59" customWidth="1"/>
    <col min="2065" max="2065" width="15.33203125" style="59" customWidth="1"/>
    <col min="2066" max="2304" width="8.88671875" style="59"/>
    <col min="2305" max="2305" width="5.33203125" style="59" customWidth="1"/>
    <col min="2306" max="2306" width="37.33203125" style="59" bestFit="1" customWidth="1"/>
    <col min="2307" max="2307" width="15.33203125" style="59" customWidth="1"/>
    <col min="2308" max="2308" width="3.33203125" style="59" customWidth="1"/>
    <col min="2309" max="2311" width="15.33203125" style="59" customWidth="1"/>
    <col min="2312" max="2312" width="14" style="59" customWidth="1"/>
    <col min="2313" max="2313" width="14.33203125" style="59" customWidth="1"/>
    <col min="2314" max="2314" width="11.88671875" style="59" customWidth="1"/>
    <col min="2315" max="2315" width="14.44140625" style="59" customWidth="1"/>
    <col min="2316" max="2316" width="12.5546875" style="59" customWidth="1"/>
    <col min="2317" max="2319" width="15.33203125" style="59" customWidth="1"/>
    <col min="2320" max="2320" width="12.44140625" style="59" customWidth="1"/>
    <col min="2321" max="2321" width="15.33203125" style="59" customWidth="1"/>
    <col min="2322" max="2560" width="8.88671875" style="59"/>
    <col min="2561" max="2561" width="5.33203125" style="59" customWidth="1"/>
    <col min="2562" max="2562" width="37.33203125" style="59" bestFit="1" customWidth="1"/>
    <col min="2563" max="2563" width="15.33203125" style="59" customWidth="1"/>
    <col min="2564" max="2564" width="3.33203125" style="59" customWidth="1"/>
    <col min="2565" max="2567" width="15.33203125" style="59" customWidth="1"/>
    <col min="2568" max="2568" width="14" style="59" customWidth="1"/>
    <col min="2569" max="2569" width="14.33203125" style="59" customWidth="1"/>
    <col min="2570" max="2570" width="11.88671875" style="59" customWidth="1"/>
    <col min="2571" max="2571" width="14.44140625" style="59" customWidth="1"/>
    <col min="2572" max="2572" width="12.5546875" style="59" customWidth="1"/>
    <col min="2573" max="2575" width="15.33203125" style="59" customWidth="1"/>
    <col min="2576" max="2576" width="12.44140625" style="59" customWidth="1"/>
    <col min="2577" max="2577" width="15.33203125" style="59" customWidth="1"/>
    <col min="2578" max="2816" width="8.88671875" style="59"/>
    <col min="2817" max="2817" width="5.33203125" style="59" customWidth="1"/>
    <col min="2818" max="2818" width="37.33203125" style="59" bestFit="1" customWidth="1"/>
    <col min="2819" max="2819" width="15.33203125" style="59" customWidth="1"/>
    <col min="2820" max="2820" width="3.33203125" style="59" customWidth="1"/>
    <col min="2821" max="2823" width="15.33203125" style="59" customWidth="1"/>
    <col min="2824" max="2824" width="14" style="59" customWidth="1"/>
    <col min="2825" max="2825" width="14.33203125" style="59" customWidth="1"/>
    <col min="2826" max="2826" width="11.88671875" style="59" customWidth="1"/>
    <col min="2827" max="2827" width="14.44140625" style="59" customWidth="1"/>
    <col min="2828" max="2828" width="12.5546875" style="59" customWidth="1"/>
    <col min="2829" max="2831" width="15.33203125" style="59" customWidth="1"/>
    <col min="2832" max="2832" width="12.44140625" style="59" customWidth="1"/>
    <col min="2833" max="2833" width="15.33203125" style="59" customWidth="1"/>
    <col min="2834" max="3072" width="8.88671875" style="59"/>
    <col min="3073" max="3073" width="5.33203125" style="59" customWidth="1"/>
    <col min="3074" max="3074" width="37.33203125" style="59" bestFit="1" customWidth="1"/>
    <col min="3075" max="3075" width="15.33203125" style="59" customWidth="1"/>
    <col min="3076" max="3076" width="3.33203125" style="59" customWidth="1"/>
    <col min="3077" max="3079" width="15.33203125" style="59" customWidth="1"/>
    <col min="3080" max="3080" width="14" style="59" customWidth="1"/>
    <col min="3081" max="3081" width="14.33203125" style="59" customWidth="1"/>
    <col min="3082" max="3082" width="11.88671875" style="59" customWidth="1"/>
    <col min="3083" max="3083" width="14.44140625" style="59" customWidth="1"/>
    <col min="3084" max="3084" width="12.5546875" style="59" customWidth="1"/>
    <col min="3085" max="3087" width="15.33203125" style="59" customWidth="1"/>
    <col min="3088" max="3088" width="12.44140625" style="59" customWidth="1"/>
    <col min="3089" max="3089" width="15.33203125" style="59" customWidth="1"/>
    <col min="3090" max="3328" width="8.88671875" style="59"/>
    <col min="3329" max="3329" width="5.33203125" style="59" customWidth="1"/>
    <col min="3330" max="3330" width="37.33203125" style="59" bestFit="1" customWidth="1"/>
    <col min="3331" max="3331" width="15.33203125" style="59" customWidth="1"/>
    <col min="3332" max="3332" width="3.33203125" style="59" customWidth="1"/>
    <col min="3333" max="3335" width="15.33203125" style="59" customWidth="1"/>
    <col min="3336" max="3336" width="14" style="59" customWidth="1"/>
    <col min="3337" max="3337" width="14.33203125" style="59" customWidth="1"/>
    <col min="3338" max="3338" width="11.88671875" style="59" customWidth="1"/>
    <col min="3339" max="3339" width="14.44140625" style="59" customWidth="1"/>
    <col min="3340" max="3340" width="12.5546875" style="59" customWidth="1"/>
    <col min="3341" max="3343" width="15.33203125" style="59" customWidth="1"/>
    <col min="3344" max="3344" width="12.44140625" style="59" customWidth="1"/>
    <col min="3345" max="3345" width="15.33203125" style="59" customWidth="1"/>
    <col min="3346" max="3584" width="8.88671875" style="59"/>
    <col min="3585" max="3585" width="5.33203125" style="59" customWidth="1"/>
    <col min="3586" max="3586" width="37.33203125" style="59" bestFit="1" customWidth="1"/>
    <col min="3587" max="3587" width="15.33203125" style="59" customWidth="1"/>
    <col min="3588" max="3588" width="3.33203125" style="59" customWidth="1"/>
    <col min="3589" max="3591" width="15.33203125" style="59" customWidth="1"/>
    <col min="3592" max="3592" width="14" style="59" customWidth="1"/>
    <col min="3593" max="3593" width="14.33203125" style="59" customWidth="1"/>
    <col min="3594" max="3594" width="11.88671875" style="59" customWidth="1"/>
    <col min="3595" max="3595" width="14.44140625" style="59" customWidth="1"/>
    <col min="3596" max="3596" width="12.5546875" style="59" customWidth="1"/>
    <col min="3597" max="3599" width="15.33203125" style="59" customWidth="1"/>
    <col min="3600" max="3600" width="12.44140625" style="59" customWidth="1"/>
    <col min="3601" max="3601" width="15.33203125" style="59" customWidth="1"/>
    <col min="3602" max="3840" width="8.88671875" style="59"/>
    <col min="3841" max="3841" width="5.33203125" style="59" customWidth="1"/>
    <col min="3842" max="3842" width="37.33203125" style="59" bestFit="1" customWidth="1"/>
    <col min="3843" max="3843" width="15.33203125" style="59" customWidth="1"/>
    <col min="3844" max="3844" width="3.33203125" style="59" customWidth="1"/>
    <col min="3845" max="3847" width="15.33203125" style="59" customWidth="1"/>
    <col min="3848" max="3848" width="14" style="59" customWidth="1"/>
    <col min="3849" max="3849" width="14.33203125" style="59" customWidth="1"/>
    <col min="3850" max="3850" width="11.88671875" style="59" customWidth="1"/>
    <col min="3851" max="3851" width="14.44140625" style="59" customWidth="1"/>
    <col min="3852" max="3852" width="12.5546875" style="59" customWidth="1"/>
    <col min="3853" max="3855" width="15.33203125" style="59" customWidth="1"/>
    <col min="3856" max="3856" width="12.44140625" style="59" customWidth="1"/>
    <col min="3857" max="3857" width="15.33203125" style="59" customWidth="1"/>
    <col min="3858" max="4096" width="8.88671875" style="59"/>
    <col min="4097" max="4097" width="5.33203125" style="59" customWidth="1"/>
    <col min="4098" max="4098" width="37.33203125" style="59" bestFit="1" customWidth="1"/>
    <col min="4099" max="4099" width="15.33203125" style="59" customWidth="1"/>
    <col min="4100" max="4100" width="3.33203125" style="59" customWidth="1"/>
    <col min="4101" max="4103" width="15.33203125" style="59" customWidth="1"/>
    <col min="4104" max="4104" width="14" style="59" customWidth="1"/>
    <col min="4105" max="4105" width="14.33203125" style="59" customWidth="1"/>
    <col min="4106" max="4106" width="11.88671875" style="59" customWidth="1"/>
    <col min="4107" max="4107" width="14.44140625" style="59" customWidth="1"/>
    <col min="4108" max="4108" width="12.5546875" style="59" customWidth="1"/>
    <col min="4109" max="4111" width="15.33203125" style="59" customWidth="1"/>
    <col min="4112" max="4112" width="12.44140625" style="59" customWidth="1"/>
    <col min="4113" max="4113" width="15.33203125" style="59" customWidth="1"/>
    <col min="4114" max="4352" width="8.88671875" style="59"/>
    <col min="4353" max="4353" width="5.33203125" style="59" customWidth="1"/>
    <col min="4354" max="4354" width="37.33203125" style="59" bestFit="1" customWidth="1"/>
    <col min="4355" max="4355" width="15.33203125" style="59" customWidth="1"/>
    <col min="4356" max="4356" width="3.33203125" style="59" customWidth="1"/>
    <col min="4357" max="4359" width="15.33203125" style="59" customWidth="1"/>
    <col min="4360" max="4360" width="14" style="59" customWidth="1"/>
    <col min="4361" max="4361" width="14.33203125" style="59" customWidth="1"/>
    <col min="4362" max="4362" width="11.88671875" style="59" customWidth="1"/>
    <col min="4363" max="4363" width="14.44140625" style="59" customWidth="1"/>
    <col min="4364" max="4364" width="12.5546875" style="59" customWidth="1"/>
    <col min="4365" max="4367" width="15.33203125" style="59" customWidth="1"/>
    <col min="4368" max="4368" width="12.44140625" style="59" customWidth="1"/>
    <col min="4369" max="4369" width="15.33203125" style="59" customWidth="1"/>
    <col min="4370" max="4608" width="8.88671875" style="59"/>
    <col min="4609" max="4609" width="5.33203125" style="59" customWidth="1"/>
    <col min="4610" max="4610" width="37.33203125" style="59" bestFit="1" customWidth="1"/>
    <col min="4611" max="4611" width="15.33203125" style="59" customWidth="1"/>
    <col min="4612" max="4612" width="3.33203125" style="59" customWidth="1"/>
    <col min="4613" max="4615" width="15.33203125" style="59" customWidth="1"/>
    <col min="4616" max="4616" width="14" style="59" customWidth="1"/>
    <col min="4617" max="4617" width="14.33203125" style="59" customWidth="1"/>
    <col min="4618" max="4618" width="11.88671875" style="59" customWidth="1"/>
    <col min="4619" max="4619" width="14.44140625" style="59" customWidth="1"/>
    <col min="4620" max="4620" width="12.5546875" style="59" customWidth="1"/>
    <col min="4621" max="4623" width="15.33203125" style="59" customWidth="1"/>
    <col min="4624" max="4624" width="12.44140625" style="59" customWidth="1"/>
    <col min="4625" max="4625" width="15.33203125" style="59" customWidth="1"/>
    <col min="4626" max="4864" width="8.88671875" style="59"/>
    <col min="4865" max="4865" width="5.33203125" style="59" customWidth="1"/>
    <col min="4866" max="4866" width="37.33203125" style="59" bestFit="1" customWidth="1"/>
    <col min="4867" max="4867" width="15.33203125" style="59" customWidth="1"/>
    <col min="4868" max="4868" width="3.33203125" style="59" customWidth="1"/>
    <col min="4869" max="4871" width="15.33203125" style="59" customWidth="1"/>
    <col min="4872" max="4872" width="14" style="59" customWidth="1"/>
    <col min="4873" max="4873" width="14.33203125" style="59" customWidth="1"/>
    <col min="4874" max="4874" width="11.88671875" style="59" customWidth="1"/>
    <col min="4875" max="4875" width="14.44140625" style="59" customWidth="1"/>
    <col min="4876" max="4876" width="12.5546875" style="59" customWidth="1"/>
    <col min="4877" max="4879" width="15.33203125" style="59" customWidth="1"/>
    <col min="4880" max="4880" width="12.44140625" style="59" customWidth="1"/>
    <col min="4881" max="4881" width="15.33203125" style="59" customWidth="1"/>
    <col min="4882" max="5120" width="8.88671875" style="59"/>
    <col min="5121" max="5121" width="5.33203125" style="59" customWidth="1"/>
    <col min="5122" max="5122" width="37.33203125" style="59" bestFit="1" customWidth="1"/>
    <col min="5123" max="5123" width="15.33203125" style="59" customWidth="1"/>
    <col min="5124" max="5124" width="3.33203125" style="59" customWidth="1"/>
    <col min="5125" max="5127" width="15.33203125" style="59" customWidth="1"/>
    <col min="5128" max="5128" width="14" style="59" customWidth="1"/>
    <col min="5129" max="5129" width="14.33203125" style="59" customWidth="1"/>
    <col min="5130" max="5130" width="11.88671875" style="59" customWidth="1"/>
    <col min="5131" max="5131" width="14.44140625" style="59" customWidth="1"/>
    <col min="5132" max="5132" width="12.5546875" style="59" customWidth="1"/>
    <col min="5133" max="5135" width="15.33203125" style="59" customWidth="1"/>
    <col min="5136" max="5136" width="12.44140625" style="59" customWidth="1"/>
    <col min="5137" max="5137" width="15.33203125" style="59" customWidth="1"/>
    <col min="5138" max="5376" width="8.88671875" style="59"/>
    <col min="5377" max="5377" width="5.33203125" style="59" customWidth="1"/>
    <col min="5378" max="5378" width="37.33203125" style="59" bestFit="1" customWidth="1"/>
    <col min="5379" max="5379" width="15.33203125" style="59" customWidth="1"/>
    <col min="5380" max="5380" width="3.33203125" style="59" customWidth="1"/>
    <col min="5381" max="5383" width="15.33203125" style="59" customWidth="1"/>
    <col min="5384" max="5384" width="14" style="59" customWidth="1"/>
    <col min="5385" max="5385" width="14.33203125" style="59" customWidth="1"/>
    <col min="5386" max="5386" width="11.88671875" style="59" customWidth="1"/>
    <col min="5387" max="5387" width="14.44140625" style="59" customWidth="1"/>
    <col min="5388" max="5388" width="12.5546875" style="59" customWidth="1"/>
    <col min="5389" max="5391" width="15.33203125" style="59" customWidth="1"/>
    <col min="5392" max="5392" width="12.44140625" style="59" customWidth="1"/>
    <col min="5393" max="5393" width="15.33203125" style="59" customWidth="1"/>
    <col min="5394" max="5632" width="8.88671875" style="59"/>
    <col min="5633" max="5633" width="5.33203125" style="59" customWidth="1"/>
    <col min="5634" max="5634" width="37.33203125" style="59" bestFit="1" customWidth="1"/>
    <col min="5635" max="5635" width="15.33203125" style="59" customWidth="1"/>
    <col min="5636" max="5636" width="3.33203125" style="59" customWidth="1"/>
    <col min="5637" max="5639" width="15.33203125" style="59" customWidth="1"/>
    <col min="5640" max="5640" width="14" style="59" customWidth="1"/>
    <col min="5641" max="5641" width="14.33203125" style="59" customWidth="1"/>
    <col min="5642" max="5642" width="11.88671875" style="59" customWidth="1"/>
    <col min="5643" max="5643" width="14.44140625" style="59" customWidth="1"/>
    <col min="5644" max="5644" width="12.5546875" style="59" customWidth="1"/>
    <col min="5645" max="5647" width="15.33203125" style="59" customWidth="1"/>
    <col min="5648" max="5648" width="12.44140625" style="59" customWidth="1"/>
    <col min="5649" max="5649" width="15.33203125" style="59" customWidth="1"/>
    <col min="5650" max="5888" width="8.88671875" style="59"/>
    <col min="5889" max="5889" width="5.33203125" style="59" customWidth="1"/>
    <col min="5890" max="5890" width="37.33203125" style="59" bestFit="1" customWidth="1"/>
    <col min="5891" max="5891" width="15.33203125" style="59" customWidth="1"/>
    <col min="5892" max="5892" width="3.33203125" style="59" customWidth="1"/>
    <col min="5893" max="5895" width="15.33203125" style="59" customWidth="1"/>
    <col min="5896" max="5896" width="14" style="59" customWidth="1"/>
    <col min="5897" max="5897" width="14.33203125" style="59" customWidth="1"/>
    <col min="5898" max="5898" width="11.88671875" style="59" customWidth="1"/>
    <col min="5899" max="5899" width="14.44140625" style="59" customWidth="1"/>
    <col min="5900" max="5900" width="12.5546875" style="59" customWidth="1"/>
    <col min="5901" max="5903" width="15.33203125" style="59" customWidth="1"/>
    <col min="5904" max="5904" width="12.44140625" style="59" customWidth="1"/>
    <col min="5905" max="5905" width="15.33203125" style="59" customWidth="1"/>
    <col min="5906" max="6144" width="8.88671875" style="59"/>
    <col min="6145" max="6145" width="5.33203125" style="59" customWidth="1"/>
    <col min="6146" max="6146" width="37.33203125" style="59" bestFit="1" customWidth="1"/>
    <col min="6147" max="6147" width="15.33203125" style="59" customWidth="1"/>
    <col min="6148" max="6148" width="3.33203125" style="59" customWidth="1"/>
    <col min="6149" max="6151" width="15.33203125" style="59" customWidth="1"/>
    <col min="6152" max="6152" width="14" style="59" customWidth="1"/>
    <col min="6153" max="6153" width="14.33203125" style="59" customWidth="1"/>
    <col min="6154" max="6154" width="11.88671875" style="59" customWidth="1"/>
    <col min="6155" max="6155" width="14.44140625" style="59" customWidth="1"/>
    <col min="6156" max="6156" width="12.5546875" style="59" customWidth="1"/>
    <col min="6157" max="6159" width="15.33203125" style="59" customWidth="1"/>
    <col min="6160" max="6160" width="12.44140625" style="59" customWidth="1"/>
    <col min="6161" max="6161" width="15.33203125" style="59" customWidth="1"/>
    <col min="6162" max="6400" width="8.88671875" style="59"/>
    <col min="6401" max="6401" width="5.33203125" style="59" customWidth="1"/>
    <col min="6402" max="6402" width="37.33203125" style="59" bestFit="1" customWidth="1"/>
    <col min="6403" max="6403" width="15.33203125" style="59" customWidth="1"/>
    <col min="6404" max="6404" width="3.33203125" style="59" customWidth="1"/>
    <col min="6405" max="6407" width="15.33203125" style="59" customWidth="1"/>
    <col min="6408" max="6408" width="14" style="59" customWidth="1"/>
    <col min="6409" max="6409" width="14.33203125" style="59" customWidth="1"/>
    <col min="6410" max="6410" width="11.88671875" style="59" customWidth="1"/>
    <col min="6411" max="6411" width="14.44140625" style="59" customWidth="1"/>
    <col min="6412" max="6412" width="12.5546875" style="59" customWidth="1"/>
    <col min="6413" max="6415" width="15.33203125" style="59" customWidth="1"/>
    <col min="6416" max="6416" width="12.44140625" style="59" customWidth="1"/>
    <col min="6417" max="6417" width="15.33203125" style="59" customWidth="1"/>
    <col min="6418" max="6656" width="8.88671875" style="59"/>
    <col min="6657" max="6657" width="5.33203125" style="59" customWidth="1"/>
    <col min="6658" max="6658" width="37.33203125" style="59" bestFit="1" customWidth="1"/>
    <col min="6659" max="6659" width="15.33203125" style="59" customWidth="1"/>
    <col min="6660" max="6660" width="3.33203125" style="59" customWidth="1"/>
    <col min="6661" max="6663" width="15.33203125" style="59" customWidth="1"/>
    <col min="6664" max="6664" width="14" style="59" customWidth="1"/>
    <col min="6665" max="6665" width="14.33203125" style="59" customWidth="1"/>
    <col min="6666" max="6666" width="11.88671875" style="59" customWidth="1"/>
    <col min="6667" max="6667" width="14.44140625" style="59" customWidth="1"/>
    <col min="6668" max="6668" width="12.5546875" style="59" customWidth="1"/>
    <col min="6669" max="6671" width="15.33203125" style="59" customWidth="1"/>
    <col min="6672" max="6672" width="12.44140625" style="59" customWidth="1"/>
    <col min="6673" max="6673" width="15.33203125" style="59" customWidth="1"/>
    <col min="6674" max="6912" width="8.88671875" style="59"/>
    <col min="6913" max="6913" width="5.33203125" style="59" customWidth="1"/>
    <col min="6914" max="6914" width="37.33203125" style="59" bestFit="1" customWidth="1"/>
    <col min="6915" max="6915" width="15.33203125" style="59" customWidth="1"/>
    <col min="6916" max="6916" width="3.33203125" style="59" customWidth="1"/>
    <col min="6917" max="6919" width="15.33203125" style="59" customWidth="1"/>
    <col min="6920" max="6920" width="14" style="59" customWidth="1"/>
    <col min="6921" max="6921" width="14.33203125" style="59" customWidth="1"/>
    <col min="6922" max="6922" width="11.88671875" style="59" customWidth="1"/>
    <col min="6923" max="6923" width="14.44140625" style="59" customWidth="1"/>
    <col min="6924" max="6924" width="12.5546875" style="59" customWidth="1"/>
    <col min="6925" max="6927" width="15.33203125" style="59" customWidth="1"/>
    <col min="6928" max="6928" width="12.44140625" style="59" customWidth="1"/>
    <col min="6929" max="6929" width="15.33203125" style="59" customWidth="1"/>
    <col min="6930" max="7168" width="8.88671875" style="59"/>
    <col min="7169" max="7169" width="5.33203125" style="59" customWidth="1"/>
    <col min="7170" max="7170" width="37.33203125" style="59" bestFit="1" customWidth="1"/>
    <col min="7171" max="7171" width="15.33203125" style="59" customWidth="1"/>
    <col min="7172" max="7172" width="3.33203125" style="59" customWidth="1"/>
    <col min="7173" max="7175" width="15.33203125" style="59" customWidth="1"/>
    <col min="7176" max="7176" width="14" style="59" customWidth="1"/>
    <col min="7177" max="7177" width="14.33203125" style="59" customWidth="1"/>
    <col min="7178" max="7178" width="11.88671875" style="59" customWidth="1"/>
    <col min="7179" max="7179" width="14.44140625" style="59" customWidth="1"/>
    <col min="7180" max="7180" width="12.5546875" style="59" customWidth="1"/>
    <col min="7181" max="7183" width="15.33203125" style="59" customWidth="1"/>
    <col min="7184" max="7184" width="12.44140625" style="59" customWidth="1"/>
    <col min="7185" max="7185" width="15.33203125" style="59" customWidth="1"/>
    <col min="7186" max="7424" width="8.88671875" style="59"/>
    <col min="7425" max="7425" width="5.33203125" style="59" customWidth="1"/>
    <col min="7426" max="7426" width="37.33203125" style="59" bestFit="1" customWidth="1"/>
    <col min="7427" max="7427" width="15.33203125" style="59" customWidth="1"/>
    <col min="7428" max="7428" width="3.33203125" style="59" customWidth="1"/>
    <col min="7429" max="7431" width="15.33203125" style="59" customWidth="1"/>
    <col min="7432" max="7432" width="14" style="59" customWidth="1"/>
    <col min="7433" max="7433" width="14.33203125" style="59" customWidth="1"/>
    <col min="7434" max="7434" width="11.88671875" style="59" customWidth="1"/>
    <col min="7435" max="7435" width="14.44140625" style="59" customWidth="1"/>
    <col min="7436" max="7436" width="12.5546875" style="59" customWidth="1"/>
    <col min="7437" max="7439" width="15.33203125" style="59" customWidth="1"/>
    <col min="7440" max="7440" width="12.44140625" style="59" customWidth="1"/>
    <col min="7441" max="7441" width="15.33203125" style="59" customWidth="1"/>
    <col min="7442" max="7680" width="8.88671875" style="59"/>
    <col min="7681" max="7681" width="5.33203125" style="59" customWidth="1"/>
    <col min="7682" max="7682" width="37.33203125" style="59" bestFit="1" customWidth="1"/>
    <col min="7683" max="7683" width="15.33203125" style="59" customWidth="1"/>
    <col min="7684" max="7684" width="3.33203125" style="59" customWidth="1"/>
    <col min="7685" max="7687" width="15.33203125" style="59" customWidth="1"/>
    <col min="7688" max="7688" width="14" style="59" customWidth="1"/>
    <col min="7689" max="7689" width="14.33203125" style="59" customWidth="1"/>
    <col min="7690" max="7690" width="11.88671875" style="59" customWidth="1"/>
    <col min="7691" max="7691" width="14.44140625" style="59" customWidth="1"/>
    <col min="7692" max="7692" width="12.5546875" style="59" customWidth="1"/>
    <col min="7693" max="7695" width="15.33203125" style="59" customWidth="1"/>
    <col min="7696" max="7696" width="12.44140625" style="59" customWidth="1"/>
    <col min="7697" max="7697" width="15.33203125" style="59" customWidth="1"/>
    <col min="7698" max="7936" width="8.88671875" style="59"/>
    <col min="7937" max="7937" width="5.33203125" style="59" customWidth="1"/>
    <col min="7938" max="7938" width="37.33203125" style="59" bestFit="1" customWidth="1"/>
    <col min="7939" max="7939" width="15.33203125" style="59" customWidth="1"/>
    <col min="7940" max="7940" width="3.33203125" style="59" customWidth="1"/>
    <col min="7941" max="7943" width="15.33203125" style="59" customWidth="1"/>
    <col min="7944" max="7944" width="14" style="59" customWidth="1"/>
    <col min="7945" max="7945" width="14.33203125" style="59" customWidth="1"/>
    <col min="7946" max="7946" width="11.88671875" style="59" customWidth="1"/>
    <col min="7947" max="7947" width="14.44140625" style="59" customWidth="1"/>
    <col min="7948" max="7948" width="12.5546875" style="59" customWidth="1"/>
    <col min="7949" max="7951" width="15.33203125" style="59" customWidth="1"/>
    <col min="7952" max="7952" width="12.44140625" style="59" customWidth="1"/>
    <col min="7953" max="7953" width="15.33203125" style="59" customWidth="1"/>
    <col min="7954" max="8192" width="8.88671875" style="59"/>
    <col min="8193" max="8193" width="5.33203125" style="59" customWidth="1"/>
    <col min="8194" max="8194" width="37.33203125" style="59" bestFit="1" customWidth="1"/>
    <col min="8195" max="8195" width="15.33203125" style="59" customWidth="1"/>
    <col min="8196" max="8196" width="3.33203125" style="59" customWidth="1"/>
    <col min="8197" max="8199" width="15.33203125" style="59" customWidth="1"/>
    <col min="8200" max="8200" width="14" style="59" customWidth="1"/>
    <col min="8201" max="8201" width="14.33203125" style="59" customWidth="1"/>
    <col min="8202" max="8202" width="11.88671875" style="59" customWidth="1"/>
    <col min="8203" max="8203" width="14.44140625" style="59" customWidth="1"/>
    <col min="8204" max="8204" width="12.5546875" style="59" customWidth="1"/>
    <col min="8205" max="8207" width="15.33203125" style="59" customWidth="1"/>
    <col min="8208" max="8208" width="12.44140625" style="59" customWidth="1"/>
    <col min="8209" max="8209" width="15.33203125" style="59" customWidth="1"/>
    <col min="8210" max="8448" width="8.88671875" style="59"/>
    <col min="8449" max="8449" width="5.33203125" style="59" customWidth="1"/>
    <col min="8450" max="8450" width="37.33203125" style="59" bestFit="1" customWidth="1"/>
    <col min="8451" max="8451" width="15.33203125" style="59" customWidth="1"/>
    <col min="8452" max="8452" width="3.33203125" style="59" customWidth="1"/>
    <col min="8453" max="8455" width="15.33203125" style="59" customWidth="1"/>
    <col min="8456" max="8456" width="14" style="59" customWidth="1"/>
    <col min="8457" max="8457" width="14.33203125" style="59" customWidth="1"/>
    <col min="8458" max="8458" width="11.88671875" style="59" customWidth="1"/>
    <col min="8459" max="8459" width="14.44140625" style="59" customWidth="1"/>
    <col min="8460" max="8460" width="12.5546875" style="59" customWidth="1"/>
    <col min="8461" max="8463" width="15.33203125" style="59" customWidth="1"/>
    <col min="8464" max="8464" width="12.44140625" style="59" customWidth="1"/>
    <col min="8465" max="8465" width="15.33203125" style="59" customWidth="1"/>
    <col min="8466" max="8704" width="8.88671875" style="59"/>
    <col min="8705" max="8705" width="5.33203125" style="59" customWidth="1"/>
    <col min="8706" max="8706" width="37.33203125" style="59" bestFit="1" customWidth="1"/>
    <col min="8707" max="8707" width="15.33203125" style="59" customWidth="1"/>
    <col min="8708" max="8708" width="3.33203125" style="59" customWidth="1"/>
    <col min="8709" max="8711" width="15.33203125" style="59" customWidth="1"/>
    <col min="8712" max="8712" width="14" style="59" customWidth="1"/>
    <col min="8713" max="8713" width="14.33203125" style="59" customWidth="1"/>
    <col min="8714" max="8714" width="11.88671875" style="59" customWidth="1"/>
    <col min="8715" max="8715" width="14.44140625" style="59" customWidth="1"/>
    <col min="8716" max="8716" width="12.5546875" style="59" customWidth="1"/>
    <col min="8717" max="8719" width="15.33203125" style="59" customWidth="1"/>
    <col min="8720" max="8720" width="12.44140625" style="59" customWidth="1"/>
    <col min="8721" max="8721" width="15.33203125" style="59" customWidth="1"/>
    <col min="8722" max="8960" width="8.88671875" style="59"/>
    <col min="8961" max="8961" width="5.33203125" style="59" customWidth="1"/>
    <col min="8962" max="8962" width="37.33203125" style="59" bestFit="1" customWidth="1"/>
    <col min="8963" max="8963" width="15.33203125" style="59" customWidth="1"/>
    <col min="8964" max="8964" width="3.33203125" style="59" customWidth="1"/>
    <col min="8965" max="8967" width="15.33203125" style="59" customWidth="1"/>
    <col min="8968" max="8968" width="14" style="59" customWidth="1"/>
    <col min="8969" max="8969" width="14.33203125" style="59" customWidth="1"/>
    <col min="8970" max="8970" width="11.88671875" style="59" customWidth="1"/>
    <col min="8971" max="8971" width="14.44140625" style="59" customWidth="1"/>
    <col min="8972" max="8972" width="12.5546875" style="59" customWidth="1"/>
    <col min="8973" max="8975" width="15.33203125" style="59" customWidth="1"/>
    <col min="8976" max="8976" width="12.44140625" style="59" customWidth="1"/>
    <col min="8977" max="8977" width="15.33203125" style="59" customWidth="1"/>
    <col min="8978" max="9216" width="8.88671875" style="59"/>
    <col min="9217" max="9217" width="5.33203125" style="59" customWidth="1"/>
    <col min="9218" max="9218" width="37.33203125" style="59" bestFit="1" customWidth="1"/>
    <col min="9219" max="9219" width="15.33203125" style="59" customWidth="1"/>
    <col min="9220" max="9220" width="3.33203125" style="59" customWidth="1"/>
    <col min="9221" max="9223" width="15.33203125" style="59" customWidth="1"/>
    <col min="9224" max="9224" width="14" style="59" customWidth="1"/>
    <col min="9225" max="9225" width="14.33203125" style="59" customWidth="1"/>
    <col min="9226" max="9226" width="11.88671875" style="59" customWidth="1"/>
    <col min="9227" max="9227" width="14.44140625" style="59" customWidth="1"/>
    <col min="9228" max="9228" width="12.5546875" style="59" customWidth="1"/>
    <col min="9229" max="9231" width="15.33203125" style="59" customWidth="1"/>
    <col min="9232" max="9232" width="12.44140625" style="59" customWidth="1"/>
    <col min="9233" max="9233" width="15.33203125" style="59" customWidth="1"/>
    <col min="9234" max="9472" width="8.88671875" style="59"/>
    <col min="9473" max="9473" width="5.33203125" style="59" customWidth="1"/>
    <col min="9474" max="9474" width="37.33203125" style="59" bestFit="1" customWidth="1"/>
    <col min="9475" max="9475" width="15.33203125" style="59" customWidth="1"/>
    <col min="9476" max="9476" width="3.33203125" style="59" customWidth="1"/>
    <col min="9477" max="9479" width="15.33203125" style="59" customWidth="1"/>
    <col min="9480" max="9480" width="14" style="59" customWidth="1"/>
    <col min="9481" max="9481" width="14.33203125" style="59" customWidth="1"/>
    <col min="9482" max="9482" width="11.88671875" style="59" customWidth="1"/>
    <col min="9483" max="9483" width="14.44140625" style="59" customWidth="1"/>
    <col min="9484" max="9484" width="12.5546875" style="59" customWidth="1"/>
    <col min="9485" max="9487" width="15.33203125" style="59" customWidth="1"/>
    <col min="9488" max="9488" width="12.44140625" style="59" customWidth="1"/>
    <col min="9489" max="9489" width="15.33203125" style="59" customWidth="1"/>
    <col min="9490" max="9728" width="8.88671875" style="59"/>
    <col min="9729" max="9729" width="5.33203125" style="59" customWidth="1"/>
    <col min="9730" max="9730" width="37.33203125" style="59" bestFit="1" customWidth="1"/>
    <col min="9731" max="9731" width="15.33203125" style="59" customWidth="1"/>
    <col min="9732" max="9732" width="3.33203125" style="59" customWidth="1"/>
    <col min="9733" max="9735" width="15.33203125" style="59" customWidth="1"/>
    <col min="9736" max="9736" width="14" style="59" customWidth="1"/>
    <col min="9737" max="9737" width="14.33203125" style="59" customWidth="1"/>
    <col min="9738" max="9738" width="11.88671875" style="59" customWidth="1"/>
    <col min="9739" max="9739" width="14.44140625" style="59" customWidth="1"/>
    <col min="9740" max="9740" width="12.5546875" style="59" customWidth="1"/>
    <col min="9741" max="9743" width="15.33203125" style="59" customWidth="1"/>
    <col min="9744" max="9744" width="12.44140625" style="59" customWidth="1"/>
    <col min="9745" max="9745" width="15.33203125" style="59" customWidth="1"/>
    <col min="9746" max="9984" width="8.88671875" style="59"/>
    <col min="9985" max="9985" width="5.33203125" style="59" customWidth="1"/>
    <col min="9986" max="9986" width="37.33203125" style="59" bestFit="1" customWidth="1"/>
    <col min="9987" max="9987" width="15.33203125" style="59" customWidth="1"/>
    <col min="9988" max="9988" width="3.33203125" style="59" customWidth="1"/>
    <col min="9989" max="9991" width="15.33203125" style="59" customWidth="1"/>
    <col min="9992" max="9992" width="14" style="59" customWidth="1"/>
    <col min="9993" max="9993" width="14.33203125" style="59" customWidth="1"/>
    <col min="9994" max="9994" width="11.88671875" style="59" customWidth="1"/>
    <col min="9995" max="9995" width="14.44140625" style="59" customWidth="1"/>
    <col min="9996" max="9996" width="12.5546875" style="59" customWidth="1"/>
    <col min="9997" max="9999" width="15.33203125" style="59" customWidth="1"/>
    <col min="10000" max="10000" width="12.44140625" style="59" customWidth="1"/>
    <col min="10001" max="10001" width="15.33203125" style="59" customWidth="1"/>
    <col min="10002" max="10240" width="8.88671875" style="59"/>
    <col min="10241" max="10241" width="5.33203125" style="59" customWidth="1"/>
    <col min="10242" max="10242" width="37.33203125" style="59" bestFit="1" customWidth="1"/>
    <col min="10243" max="10243" width="15.33203125" style="59" customWidth="1"/>
    <col min="10244" max="10244" width="3.33203125" style="59" customWidth="1"/>
    <col min="10245" max="10247" width="15.33203125" style="59" customWidth="1"/>
    <col min="10248" max="10248" width="14" style="59" customWidth="1"/>
    <col min="10249" max="10249" width="14.33203125" style="59" customWidth="1"/>
    <col min="10250" max="10250" width="11.88671875" style="59" customWidth="1"/>
    <col min="10251" max="10251" width="14.44140625" style="59" customWidth="1"/>
    <col min="10252" max="10252" width="12.5546875" style="59" customWidth="1"/>
    <col min="10253" max="10255" width="15.33203125" style="59" customWidth="1"/>
    <col min="10256" max="10256" width="12.44140625" style="59" customWidth="1"/>
    <col min="10257" max="10257" width="15.33203125" style="59" customWidth="1"/>
    <col min="10258" max="10496" width="8.88671875" style="59"/>
    <col min="10497" max="10497" width="5.33203125" style="59" customWidth="1"/>
    <col min="10498" max="10498" width="37.33203125" style="59" bestFit="1" customWidth="1"/>
    <col min="10499" max="10499" width="15.33203125" style="59" customWidth="1"/>
    <col min="10500" max="10500" width="3.33203125" style="59" customWidth="1"/>
    <col min="10501" max="10503" width="15.33203125" style="59" customWidth="1"/>
    <col min="10504" max="10504" width="14" style="59" customWidth="1"/>
    <col min="10505" max="10505" width="14.33203125" style="59" customWidth="1"/>
    <col min="10506" max="10506" width="11.88671875" style="59" customWidth="1"/>
    <col min="10507" max="10507" width="14.44140625" style="59" customWidth="1"/>
    <col min="10508" max="10508" width="12.5546875" style="59" customWidth="1"/>
    <col min="10509" max="10511" width="15.33203125" style="59" customWidth="1"/>
    <col min="10512" max="10512" width="12.44140625" style="59" customWidth="1"/>
    <col min="10513" max="10513" width="15.33203125" style="59" customWidth="1"/>
    <col min="10514" max="10752" width="8.88671875" style="59"/>
    <col min="10753" max="10753" width="5.33203125" style="59" customWidth="1"/>
    <col min="10754" max="10754" width="37.33203125" style="59" bestFit="1" customWidth="1"/>
    <col min="10755" max="10755" width="15.33203125" style="59" customWidth="1"/>
    <col min="10756" max="10756" width="3.33203125" style="59" customWidth="1"/>
    <col min="10757" max="10759" width="15.33203125" style="59" customWidth="1"/>
    <col min="10760" max="10760" width="14" style="59" customWidth="1"/>
    <col min="10761" max="10761" width="14.33203125" style="59" customWidth="1"/>
    <col min="10762" max="10762" width="11.88671875" style="59" customWidth="1"/>
    <col min="10763" max="10763" width="14.44140625" style="59" customWidth="1"/>
    <col min="10764" max="10764" width="12.5546875" style="59" customWidth="1"/>
    <col min="10765" max="10767" width="15.33203125" style="59" customWidth="1"/>
    <col min="10768" max="10768" width="12.44140625" style="59" customWidth="1"/>
    <col min="10769" max="10769" width="15.33203125" style="59" customWidth="1"/>
    <col min="10770" max="11008" width="8.88671875" style="59"/>
    <col min="11009" max="11009" width="5.33203125" style="59" customWidth="1"/>
    <col min="11010" max="11010" width="37.33203125" style="59" bestFit="1" customWidth="1"/>
    <col min="11011" max="11011" width="15.33203125" style="59" customWidth="1"/>
    <col min="11012" max="11012" width="3.33203125" style="59" customWidth="1"/>
    <col min="11013" max="11015" width="15.33203125" style="59" customWidth="1"/>
    <col min="11016" max="11016" width="14" style="59" customWidth="1"/>
    <col min="11017" max="11017" width="14.33203125" style="59" customWidth="1"/>
    <col min="11018" max="11018" width="11.88671875" style="59" customWidth="1"/>
    <col min="11019" max="11019" width="14.44140625" style="59" customWidth="1"/>
    <col min="11020" max="11020" width="12.5546875" style="59" customWidth="1"/>
    <col min="11021" max="11023" width="15.33203125" style="59" customWidth="1"/>
    <col min="11024" max="11024" width="12.44140625" style="59" customWidth="1"/>
    <col min="11025" max="11025" width="15.33203125" style="59" customWidth="1"/>
    <col min="11026" max="11264" width="8.88671875" style="59"/>
    <col min="11265" max="11265" width="5.33203125" style="59" customWidth="1"/>
    <col min="11266" max="11266" width="37.33203125" style="59" bestFit="1" customWidth="1"/>
    <col min="11267" max="11267" width="15.33203125" style="59" customWidth="1"/>
    <col min="11268" max="11268" width="3.33203125" style="59" customWidth="1"/>
    <col min="11269" max="11271" width="15.33203125" style="59" customWidth="1"/>
    <col min="11272" max="11272" width="14" style="59" customWidth="1"/>
    <col min="11273" max="11273" width="14.33203125" style="59" customWidth="1"/>
    <col min="11274" max="11274" width="11.88671875" style="59" customWidth="1"/>
    <col min="11275" max="11275" width="14.44140625" style="59" customWidth="1"/>
    <col min="11276" max="11276" width="12.5546875" style="59" customWidth="1"/>
    <col min="11277" max="11279" width="15.33203125" style="59" customWidth="1"/>
    <col min="11280" max="11280" width="12.44140625" style="59" customWidth="1"/>
    <col min="11281" max="11281" width="15.33203125" style="59" customWidth="1"/>
    <col min="11282" max="11520" width="8.88671875" style="59"/>
    <col min="11521" max="11521" width="5.33203125" style="59" customWidth="1"/>
    <col min="11522" max="11522" width="37.33203125" style="59" bestFit="1" customWidth="1"/>
    <col min="11523" max="11523" width="15.33203125" style="59" customWidth="1"/>
    <col min="11524" max="11524" width="3.33203125" style="59" customWidth="1"/>
    <col min="11525" max="11527" width="15.33203125" style="59" customWidth="1"/>
    <col min="11528" max="11528" width="14" style="59" customWidth="1"/>
    <col min="11529" max="11529" width="14.33203125" style="59" customWidth="1"/>
    <col min="11530" max="11530" width="11.88671875" style="59" customWidth="1"/>
    <col min="11531" max="11531" width="14.44140625" style="59" customWidth="1"/>
    <col min="11532" max="11532" width="12.5546875" style="59" customWidth="1"/>
    <col min="11533" max="11535" width="15.33203125" style="59" customWidth="1"/>
    <col min="11536" max="11536" width="12.44140625" style="59" customWidth="1"/>
    <col min="11537" max="11537" width="15.33203125" style="59" customWidth="1"/>
    <col min="11538" max="11776" width="8.88671875" style="59"/>
    <col min="11777" max="11777" width="5.33203125" style="59" customWidth="1"/>
    <col min="11778" max="11778" width="37.33203125" style="59" bestFit="1" customWidth="1"/>
    <col min="11779" max="11779" width="15.33203125" style="59" customWidth="1"/>
    <col min="11780" max="11780" width="3.33203125" style="59" customWidth="1"/>
    <col min="11781" max="11783" width="15.33203125" style="59" customWidth="1"/>
    <col min="11784" max="11784" width="14" style="59" customWidth="1"/>
    <col min="11785" max="11785" width="14.33203125" style="59" customWidth="1"/>
    <col min="11786" max="11786" width="11.88671875" style="59" customWidth="1"/>
    <col min="11787" max="11787" width="14.44140625" style="59" customWidth="1"/>
    <col min="11788" max="11788" width="12.5546875" style="59" customWidth="1"/>
    <col min="11789" max="11791" width="15.33203125" style="59" customWidth="1"/>
    <col min="11792" max="11792" width="12.44140625" style="59" customWidth="1"/>
    <col min="11793" max="11793" width="15.33203125" style="59" customWidth="1"/>
    <col min="11794" max="12032" width="8.88671875" style="59"/>
    <col min="12033" max="12033" width="5.33203125" style="59" customWidth="1"/>
    <col min="12034" max="12034" width="37.33203125" style="59" bestFit="1" customWidth="1"/>
    <col min="12035" max="12035" width="15.33203125" style="59" customWidth="1"/>
    <col min="12036" max="12036" width="3.33203125" style="59" customWidth="1"/>
    <col min="12037" max="12039" width="15.33203125" style="59" customWidth="1"/>
    <col min="12040" max="12040" width="14" style="59" customWidth="1"/>
    <col min="12041" max="12041" width="14.33203125" style="59" customWidth="1"/>
    <col min="12042" max="12042" width="11.88671875" style="59" customWidth="1"/>
    <col min="12043" max="12043" width="14.44140625" style="59" customWidth="1"/>
    <col min="12044" max="12044" width="12.5546875" style="59" customWidth="1"/>
    <col min="12045" max="12047" width="15.33203125" style="59" customWidth="1"/>
    <col min="12048" max="12048" width="12.44140625" style="59" customWidth="1"/>
    <col min="12049" max="12049" width="15.33203125" style="59" customWidth="1"/>
    <col min="12050" max="12288" width="8.88671875" style="59"/>
    <col min="12289" max="12289" width="5.33203125" style="59" customWidth="1"/>
    <col min="12290" max="12290" width="37.33203125" style="59" bestFit="1" customWidth="1"/>
    <col min="12291" max="12291" width="15.33203125" style="59" customWidth="1"/>
    <col min="12292" max="12292" width="3.33203125" style="59" customWidth="1"/>
    <col min="12293" max="12295" width="15.33203125" style="59" customWidth="1"/>
    <col min="12296" max="12296" width="14" style="59" customWidth="1"/>
    <col min="12297" max="12297" width="14.33203125" style="59" customWidth="1"/>
    <col min="12298" max="12298" width="11.88671875" style="59" customWidth="1"/>
    <col min="12299" max="12299" width="14.44140625" style="59" customWidth="1"/>
    <col min="12300" max="12300" width="12.5546875" style="59" customWidth="1"/>
    <col min="12301" max="12303" width="15.33203125" style="59" customWidth="1"/>
    <col min="12304" max="12304" width="12.44140625" style="59" customWidth="1"/>
    <col min="12305" max="12305" width="15.33203125" style="59" customWidth="1"/>
    <col min="12306" max="12544" width="8.88671875" style="59"/>
    <col min="12545" max="12545" width="5.33203125" style="59" customWidth="1"/>
    <col min="12546" max="12546" width="37.33203125" style="59" bestFit="1" customWidth="1"/>
    <col min="12547" max="12547" width="15.33203125" style="59" customWidth="1"/>
    <col min="12548" max="12548" width="3.33203125" style="59" customWidth="1"/>
    <col min="12549" max="12551" width="15.33203125" style="59" customWidth="1"/>
    <col min="12552" max="12552" width="14" style="59" customWidth="1"/>
    <col min="12553" max="12553" width="14.33203125" style="59" customWidth="1"/>
    <col min="12554" max="12554" width="11.88671875" style="59" customWidth="1"/>
    <col min="12555" max="12555" width="14.44140625" style="59" customWidth="1"/>
    <col min="12556" max="12556" width="12.5546875" style="59" customWidth="1"/>
    <col min="12557" max="12559" width="15.33203125" style="59" customWidth="1"/>
    <col min="12560" max="12560" width="12.44140625" style="59" customWidth="1"/>
    <col min="12561" max="12561" width="15.33203125" style="59" customWidth="1"/>
    <col min="12562" max="12800" width="8.88671875" style="59"/>
    <col min="12801" max="12801" width="5.33203125" style="59" customWidth="1"/>
    <col min="12802" max="12802" width="37.33203125" style="59" bestFit="1" customWidth="1"/>
    <col min="12803" max="12803" width="15.33203125" style="59" customWidth="1"/>
    <col min="12804" max="12804" width="3.33203125" style="59" customWidth="1"/>
    <col min="12805" max="12807" width="15.33203125" style="59" customWidth="1"/>
    <col min="12808" max="12808" width="14" style="59" customWidth="1"/>
    <col min="12809" max="12809" width="14.33203125" style="59" customWidth="1"/>
    <col min="12810" max="12810" width="11.88671875" style="59" customWidth="1"/>
    <col min="12811" max="12811" width="14.44140625" style="59" customWidth="1"/>
    <col min="12812" max="12812" width="12.5546875" style="59" customWidth="1"/>
    <col min="12813" max="12815" width="15.33203125" style="59" customWidth="1"/>
    <col min="12816" max="12816" width="12.44140625" style="59" customWidth="1"/>
    <col min="12817" max="12817" width="15.33203125" style="59" customWidth="1"/>
    <col min="12818" max="13056" width="8.88671875" style="59"/>
    <col min="13057" max="13057" width="5.33203125" style="59" customWidth="1"/>
    <col min="13058" max="13058" width="37.33203125" style="59" bestFit="1" customWidth="1"/>
    <col min="13059" max="13059" width="15.33203125" style="59" customWidth="1"/>
    <col min="13060" max="13060" width="3.33203125" style="59" customWidth="1"/>
    <col min="13061" max="13063" width="15.33203125" style="59" customWidth="1"/>
    <col min="13064" max="13064" width="14" style="59" customWidth="1"/>
    <col min="13065" max="13065" width="14.33203125" style="59" customWidth="1"/>
    <col min="13066" max="13066" width="11.88671875" style="59" customWidth="1"/>
    <col min="13067" max="13067" width="14.44140625" style="59" customWidth="1"/>
    <col min="13068" max="13068" width="12.5546875" style="59" customWidth="1"/>
    <col min="13069" max="13071" width="15.33203125" style="59" customWidth="1"/>
    <col min="13072" max="13072" width="12.44140625" style="59" customWidth="1"/>
    <col min="13073" max="13073" width="15.33203125" style="59" customWidth="1"/>
    <col min="13074" max="13312" width="8.88671875" style="59"/>
    <col min="13313" max="13313" width="5.33203125" style="59" customWidth="1"/>
    <col min="13314" max="13314" width="37.33203125" style="59" bestFit="1" customWidth="1"/>
    <col min="13315" max="13315" width="15.33203125" style="59" customWidth="1"/>
    <col min="13316" max="13316" width="3.33203125" style="59" customWidth="1"/>
    <col min="13317" max="13319" width="15.33203125" style="59" customWidth="1"/>
    <col min="13320" max="13320" width="14" style="59" customWidth="1"/>
    <col min="13321" max="13321" width="14.33203125" style="59" customWidth="1"/>
    <col min="13322" max="13322" width="11.88671875" style="59" customWidth="1"/>
    <col min="13323" max="13323" width="14.44140625" style="59" customWidth="1"/>
    <col min="13324" max="13324" width="12.5546875" style="59" customWidth="1"/>
    <col min="13325" max="13327" width="15.33203125" style="59" customWidth="1"/>
    <col min="13328" max="13328" width="12.44140625" style="59" customWidth="1"/>
    <col min="13329" max="13329" width="15.33203125" style="59" customWidth="1"/>
    <col min="13330" max="13568" width="8.88671875" style="59"/>
    <col min="13569" max="13569" width="5.33203125" style="59" customWidth="1"/>
    <col min="13570" max="13570" width="37.33203125" style="59" bestFit="1" customWidth="1"/>
    <col min="13571" max="13571" width="15.33203125" style="59" customWidth="1"/>
    <col min="13572" max="13572" width="3.33203125" style="59" customWidth="1"/>
    <col min="13573" max="13575" width="15.33203125" style="59" customWidth="1"/>
    <col min="13576" max="13576" width="14" style="59" customWidth="1"/>
    <col min="13577" max="13577" width="14.33203125" style="59" customWidth="1"/>
    <col min="13578" max="13578" width="11.88671875" style="59" customWidth="1"/>
    <col min="13579" max="13579" width="14.44140625" style="59" customWidth="1"/>
    <col min="13580" max="13580" width="12.5546875" style="59" customWidth="1"/>
    <col min="13581" max="13583" width="15.33203125" style="59" customWidth="1"/>
    <col min="13584" max="13584" width="12.44140625" style="59" customWidth="1"/>
    <col min="13585" max="13585" width="15.33203125" style="59" customWidth="1"/>
    <col min="13586" max="13824" width="8.88671875" style="59"/>
    <col min="13825" max="13825" width="5.33203125" style="59" customWidth="1"/>
    <col min="13826" max="13826" width="37.33203125" style="59" bestFit="1" customWidth="1"/>
    <col min="13827" max="13827" width="15.33203125" style="59" customWidth="1"/>
    <col min="13828" max="13828" width="3.33203125" style="59" customWidth="1"/>
    <col min="13829" max="13831" width="15.33203125" style="59" customWidth="1"/>
    <col min="13832" max="13832" width="14" style="59" customWidth="1"/>
    <col min="13833" max="13833" width="14.33203125" style="59" customWidth="1"/>
    <col min="13834" max="13834" width="11.88671875" style="59" customWidth="1"/>
    <col min="13835" max="13835" width="14.44140625" style="59" customWidth="1"/>
    <col min="13836" max="13836" width="12.5546875" style="59" customWidth="1"/>
    <col min="13837" max="13839" width="15.33203125" style="59" customWidth="1"/>
    <col min="13840" max="13840" width="12.44140625" style="59" customWidth="1"/>
    <col min="13841" max="13841" width="15.33203125" style="59" customWidth="1"/>
    <col min="13842" max="14080" width="8.88671875" style="59"/>
    <col min="14081" max="14081" width="5.33203125" style="59" customWidth="1"/>
    <col min="14082" max="14082" width="37.33203125" style="59" bestFit="1" customWidth="1"/>
    <col min="14083" max="14083" width="15.33203125" style="59" customWidth="1"/>
    <col min="14084" max="14084" width="3.33203125" style="59" customWidth="1"/>
    <col min="14085" max="14087" width="15.33203125" style="59" customWidth="1"/>
    <col min="14088" max="14088" width="14" style="59" customWidth="1"/>
    <col min="14089" max="14089" width="14.33203125" style="59" customWidth="1"/>
    <col min="14090" max="14090" width="11.88671875" style="59" customWidth="1"/>
    <col min="14091" max="14091" width="14.44140625" style="59" customWidth="1"/>
    <col min="14092" max="14092" width="12.5546875" style="59" customWidth="1"/>
    <col min="14093" max="14095" width="15.33203125" style="59" customWidth="1"/>
    <col min="14096" max="14096" width="12.44140625" style="59" customWidth="1"/>
    <col min="14097" max="14097" width="15.33203125" style="59" customWidth="1"/>
    <col min="14098" max="14336" width="8.88671875" style="59"/>
    <col min="14337" max="14337" width="5.33203125" style="59" customWidth="1"/>
    <col min="14338" max="14338" width="37.33203125" style="59" bestFit="1" customWidth="1"/>
    <col min="14339" max="14339" width="15.33203125" style="59" customWidth="1"/>
    <col min="14340" max="14340" width="3.33203125" style="59" customWidth="1"/>
    <col min="14341" max="14343" width="15.33203125" style="59" customWidth="1"/>
    <col min="14344" max="14344" width="14" style="59" customWidth="1"/>
    <col min="14345" max="14345" width="14.33203125" style="59" customWidth="1"/>
    <col min="14346" max="14346" width="11.88671875" style="59" customWidth="1"/>
    <col min="14347" max="14347" width="14.44140625" style="59" customWidth="1"/>
    <col min="14348" max="14348" width="12.5546875" style="59" customWidth="1"/>
    <col min="14349" max="14351" width="15.33203125" style="59" customWidth="1"/>
    <col min="14352" max="14352" width="12.44140625" style="59" customWidth="1"/>
    <col min="14353" max="14353" width="15.33203125" style="59" customWidth="1"/>
    <col min="14354" max="14592" width="8.88671875" style="59"/>
    <col min="14593" max="14593" width="5.33203125" style="59" customWidth="1"/>
    <col min="14594" max="14594" width="37.33203125" style="59" bestFit="1" customWidth="1"/>
    <col min="14595" max="14595" width="15.33203125" style="59" customWidth="1"/>
    <col min="14596" max="14596" width="3.33203125" style="59" customWidth="1"/>
    <col min="14597" max="14599" width="15.33203125" style="59" customWidth="1"/>
    <col min="14600" max="14600" width="14" style="59" customWidth="1"/>
    <col min="14601" max="14601" width="14.33203125" style="59" customWidth="1"/>
    <col min="14602" max="14602" width="11.88671875" style="59" customWidth="1"/>
    <col min="14603" max="14603" width="14.44140625" style="59" customWidth="1"/>
    <col min="14604" max="14604" width="12.5546875" style="59" customWidth="1"/>
    <col min="14605" max="14607" width="15.33203125" style="59" customWidth="1"/>
    <col min="14608" max="14608" width="12.44140625" style="59" customWidth="1"/>
    <col min="14609" max="14609" width="15.33203125" style="59" customWidth="1"/>
    <col min="14610" max="14848" width="8.88671875" style="59"/>
    <col min="14849" max="14849" width="5.33203125" style="59" customWidth="1"/>
    <col min="14850" max="14850" width="37.33203125" style="59" bestFit="1" customWidth="1"/>
    <col min="14851" max="14851" width="15.33203125" style="59" customWidth="1"/>
    <col min="14852" max="14852" width="3.33203125" style="59" customWidth="1"/>
    <col min="14853" max="14855" width="15.33203125" style="59" customWidth="1"/>
    <col min="14856" max="14856" width="14" style="59" customWidth="1"/>
    <col min="14857" max="14857" width="14.33203125" style="59" customWidth="1"/>
    <col min="14858" max="14858" width="11.88671875" style="59" customWidth="1"/>
    <col min="14859" max="14859" width="14.44140625" style="59" customWidth="1"/>
    <col min="14860" max="14860" width="12.5546875" style="59" customWidth="1"/>
    <col min="14861" max="14863" width="15.33203125" style="59" customWidth="1"/>
    <col min="14864" max="14864" width="12.44140625" style="59" customWidth="1"/>
    <col min="14865" max="14865" width="15.33203125" style="59" customWidth="1"/>
    <col min="14866" max="15104" width="8.88671875" style="59"/>
    <col min="15105" max="15105" width="5.33203125" style="59" customWidth="1"/>
    <col min="15106" max="15106" width="37.33203125" style="59" bestFit="1" customWidth="1"/>
    <col min="15107" max="15107" width="15.33203125" style="59" customWidth="1"/>
    <col min="15108" max="15108" width="3.33203125" style="59" customWidth="1"/>
    <col min="15109" max="15111" width="15.33203125" style="59" customWidth="1"/>
    <col min="15112" max="15112" width="14" style="59" customWidth="1"/>
    <col min="15113" max="15113" width="14.33203125" style="59" customWidth="1"/>
    <col min="15114" max="15114" width="11.88671875" style="59" customWidth="1"/>
    <col min="15115" max="15115" width="14.44140625" style="59" customWidth="1"/>
    <col min="15116" max="15116" width="12.5546875" style="59" customWidth="1"/>
    <col min="15117" max="15119" width="15.33203125" style="59" customWidth="1"/>
    <col min="15120" max="15120" width="12.44140625" style="59" customWidth="1"/>
    <col min="15121" max="15121" width="15.33203125" style="59" customWidth="1"/>
    <col min="15122" max="15360" width="8.88671875" style="59"/>
    <col min="15361" max="15361" width="5.33203125" style="59" customWidth="1"/>
    <col min="15362" max="15362" width="37.33203125" style="59" bestFit="1" customWidth="1"/>
    <col min="15363" max="15363" width="15.33203125" style="59" customWidth="1"/>
    <col min="15364" max="15364" width="3.33203125" style="59" customWidth="1"/>
    <col min="15365" max="15367" width="15.33203125" style="59" customWidth="1"/>
    <col min="15368" max="15368" width="14" style="59" customWidth="1"/>
    <col min="15369" max="15369" width="14.33203125" style="59" customWidth="1"/>
    <col min="15370" max="15370" width="11.88671875" style="59" customWidth="1"/>
    <col min="15371" max="15371" width="14.44140625" style="59" customWidth="1"/>
    <col min="15372" max="15372" width="12.5546875" style="59" customWidth="1"/>
    <col min="15373" max="15375" width="15.33203125" style="59" customWidth="1"/>
    <col min="15376" max="15376" width="12.44140625" style="59" customWidth="1"/>
    <col min="15377" max="15377" width="15.33203125" style="59" customWidth="1"/>
    <col min="15378" max="15616" width="8.88671875" style="59"/>
    <col min="15617" max="15617" width="5.33203125" style="59" customWidth="1"/>
    <col min="15618" max="15618" width="37.33203125" style="59" bestFit="1" customWidth="1"/>
    <col min="15619" max="15619" width="15.33203125" style="59" customWidth="1"/>
    <col min="15620" max="15620" width="3.33203125" style="59" customWidth="1"/>
    <col min="15621" max="15623" width="15.33203125" style="59" customWidth="1"/>
    <col min="15624" max="15624" width="14" style="59" customWidth="1"/>
    <col min="15625" max="15625" width="14.33203125" style="59" customWidth="1"/>
    <col min="15626" max="15626" width="11.88671875" style="59" customWidth="1"/>
    <col min="15627" max="15627" width="14.44140625" style="59" customWidth="1"/>
    <col min="15628" max="15628" width="12.5546875" style="59" customWidth="1"/>
    <col min="15629" max="15631" width="15.33203125" style="59" customWidth="1"/>
    <col min="15632" max="15632" width="12.44140625" style="59" customWidth="1"/>
    <col min="15633" max="15633" width="15.33203125" style="59" customWidth="1"/>
    <col min="15634" max="15872" width="8.88671875" style="59"/>
    <col min="15873" max="15873" width="5.33203125" style="59" customWidth="1"/>
    <col min="15874" max="15874" width="37.33203125" style="59" bestFit="1" customWidth="1"/>
    <col min="15875" max="15875" width="15.33203125" style="59" customWidth="1"/>
    <col min="15876" max="15876" width="3.33203125" style="59" customWidth="1"/>
    <col min="15877" max="15879" width="15.33203125" style="59" customWidth="1"/>
    <col min="15880" max="15880" width="14" style="59" customWidth="1"/>
    <col min="15881" max="15881" width="14.33203125" style="59" customWidth="1"/>
    <col min="15882" max="15882" width="11.88671875" style="59" customWidth="1"/>
    <col min="15883" max="15883" width="14.44140625" style="59" customWidth="1"/>
    <col min="15884" max="15884" width="12.5546875" style="59" customWidth="1"/>
    <col min="15885" max="15887" width="15.33203125" style="59" customWidth="1"/>
    <col min="15888" max="15888" width="12.44140625" style="59" customWidth="1"/>
    <col min="15889" max="15889" width="15.33203125" style="59" customWidth="1"/>
    <col min="15890" max="16128" width="8.88671875" style="59"/>
    <col min="16129" max="16129" width="5.33203125" style="59" customWidth="1"/>
    <col min="16130" max="16130" width="37.33203125" style="59" bestFit="1" customWidth="1"/>
    <col min="16131" max="16131" width="15.33203125" style="59" customWidth="1"/>
    <col min="16132" max="16132" width="3.33203125" style="59" customWidth="1"/>
    <col min="16133" max="16135" width="15.33203125" style="59" customWidth="1"/>
    <col min="16136" max="16136" width="14" style="59" customWidth="1"/>
    <col min="16137" max="16137" width="14.33203125" style="59" customWidth="1"/>
    <col min="16138" max="16138" width="11.88671875" style="59" customWidth="1"/>
    <col min="16139" max="16139" width="14.44140625" style="59" customWidth="1"/>
    <col min="16140" max="16140" width="12.5546875" style="59" customWidth="1"/>
    <col min="16141" max="16143" width="15.33203125" style="59" customWidth="1"/>
    <col min="16144" max="16144" width="12.44140625" style="59" customWidth="1"/>
    <col min="16145" max="16145" width="15.33203125" style="59" customWidth="1"/>
    <col min="16146" max="16384" width="8.88671875" style="59"/>
  </cols>
  <sheetData>
    <row r="1" spans="1:18" x14ac:dyDescent="0.25">
      <c r="A1" s="90" t="s">
        <v>16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x14ac:dyDescent="0.25">
      <c r="A2" s="90" t="s">
        <v>44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8" x14ac:dyDescent="0.25">
      <c r="A3" s="90" t="s">
        <v>72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8" x14ac:dyDescent="0.25">
      <c r="A4" s="90" t="s">
        <v>104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6" spans="1:18" ht="39.6" x14ac:dyDescent="0.25">
      <c r="A6" s="53" t="s">
        <v>15</v>
      </c>
      <c r="B6" s="53" t="s">
        <v>17</v>
      </c>
      <c r="C6" s="53" t="s">
        <v>45</v>
      </c>
      <c r="D6" s="53"/>
      <c r="E6" s="53" t="s">
        <v>46</v>
      </c>
      <c r="F6" s="53" t="s">
        <v>47</v>
      </c>
      <c r="G6" s="53" t="s">
        <v>48</v>
      </c>
      <c r="H6" s="53" t="s">
        <v>49</v>
      </c>
      <c r="I6" s="53" t="s">
        <v>50</v>
      </c>
      <c r="J6" s="53" t="s">
        <v>51</v>
      </c>
      <c r="K6" s="53" t="s">
        <v>52</v>
      </c>
      <c r="L6" s="53" t="s">
        <v>53</v>
      </c>
      <c r="M6" s="53" t="s">
        <v>54</v>
      </c>
      <c r="N6" s="53" t="s">
        <v>55</v>
      </c>
      <c r="O6" s="53" t="s">
        <v>56</v>
      </c>
      <c r="P6" s="53" t="s">
        <v>57</v>
      </c>
      <c r="Q6" s="53" t="s">
        <v>58</v>
      </c>
    </row>
    <row r="7" spans="1:18" x14ac:dyDescent="0.25">
      <c r="A7" s="54"/>
      <c r="B7" s="55" t="s">
        <v>13</v>
      </c>
      <c r="C7" s="55" t="s">
        <v>12</v>
      </c>
      <c r="D7" s="55"/>
      <c r="E7" s="55" t="s">
        <v>11</v>
      </c>
      <c r="F7" s="55" t="s">
        <v>10</v>
      </c>
      <c r="G7" s="55" t="s">
        <v>9</v>
      </c>
      <c r="H7" s="55" t="s">
        <v>7</v>
      </c>
      <c r="I7" s="55" t="s">
        <v>6</v>
      </c>
      <c r="J7" s="55" t="s">
        <v>5</v>
      </c>
      <c r="K7" s="55" t="s">
        <v>4</v>
      </c>
      <c r="L7" s="55" t="s">
        <v>3</v>
      </c>
      <c r="M7" s="55" t="s">
        <v>2</v>
      </c>
      <c r="N7" s="55" t="s">
        <v>1</v>
      </c>
      <c r="O7" s="55" t="s">
        <v>0</v>
      </c>
      <c r="P7" s="55" t="s">
        <v>18</v>
      </c>
      <c r="Q7" s="55" t="s">
        <v>59</v>
      </c>
    </row>
    <row r="8" spans="1:18" x14ac:dyDescent="0.25">
      <c r="C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</row>
    <row r="9" spans="1:18" ht="12.75" x14ac:dyDescent="0.2">
      <c r="A9" s="74">
        <v>1</v>
      </c>
      <c r="B9" s="57" t="s">
        <v>105</v>
      </c>
      <c r="C9" s="76">
        <v>22311829039.999996</v>
      </c>
      <c r="D9" s="76"/>
      <c r="E9" s="76">
        <v>11362694034.5944</v>
      </c>
      <c r="F9" s="76">
        <v>2983833723.3713889</v>
      </c>
      <c r="G9" s="76">
        <v>3080584885.4856691</v>
      </c>
      <c r="H9" s="76">
        <v>2051022389.543107</v>
      </c>
      <c r="I9" s="76">
        <v>1342870567.1184549</v>
      </c>
      <c r="J9" s="76">
        <v>4594563.3633324662</v>
      </c>
      <c r="K9" s="76">
        <v>124979540.86316925</v>
      </c>
      <c r="L9" s="76">
        <v>639599439.09802258</v>
      </c>
      <c r="M9" s="76">
        <v>632887813.72208166</v>
      </c>
      <c r="N9" s="76">
        <v>0</v>
      </c>
      <c r="O9" s="76">
        <v>0</v>
      </c>
      <c r="P9" s="76">
        <v>81534389.017231286</v>
      </c>
      <c r="Q9" s="76">
        <v>7227693.8231415441</v>
      </c>
      <c r="R9" s="58"/>
    </row>
    <row r="10" spans="1:18" ht="12.75" x14ac:dyDescent="0.2">
      <c r="A10" s="74">
        <f t="shared" ref="A10:A30" si="0">+A9+1</f>
        <v>2</v>
      </c>
      <c r="B10" s="57" t="s">
        <v>106</v>
      </c>
      <c r="C10" s="76">
        <v>3941657.8585261339</v>
      </c>
      <c r="D10" s="76"/>
      <c r="E10" s="76">
        <v>2401760.8159533199</v>
      </c>
      <c r="F10" s="76">
        <v>483797.35950569448</v>
      </c>
      <c r="G10" s="76">
        <v>452472.55815379717</v>
      </c>
      <c r="H10" s="76">
        <v>261562.891393383</v>
      </c>
      <c r="I10" s="76">
        <v>179157.07260351363</v>
      </c>
      <c r="J10" s="76">
        <v>4.0419526549894496</v>
      </c>
      <c r="K10" s="76">
        <v>0</v>
      </c>
      <c r="L10" s="76">
        <v>80420.565981487191</v>
      </c>
      <c r="M10" s="76">
        <v>67179.705291231017</v>
      </c>
      <c r="N10" s="76">
        <v>0</v>
      </c>
      <c r="O10" s="76">
        <v>0</v>
      </c>
      <c r="P10" s="76">
        <v>13772.381425311305</v>
      </c>
      <c r="Q10" s="76">
        <v>1530.4662657410647</v>
      </c>
    </row>
    <row r="11" spans="1:18" ht="12.75" x14ac:dyDescent="0.2">
      <c r="A11" s="74">
        <f t="shared" si="0"/>
        <v>3</v>
      </c>
      <c r="B11" s="60" t="s">
        <v>60</v>
      </c>
      <c r="C11" s="61">
        <f>SUM(E11:Q11)</f>
        <v>1.0000000000000002</v>
      </c>
      <c r="D11" s="62"/>
      <c r="E11" s="61">
        <f t="shared" ref="E11:Q11" si="1">(E9/$C$9*$C$12+E10/$C$10*$C$13)</f>
        <v>0.53428267414961672</v>
      </c>
      <c r="F11" s="61">
        <f t="shared" si="1"/>
        <v>0.13098483852655646</v>
      </c>
      <c r="G11" s="61">
        <f t="shared" si="1"/>
        <v>0.13225029791791532</v>
      </c>
      <c r="H11" s="61">
        <f t="shared" si="1"/>
        <v>8.5533651911442882E-2</v>
      </c>
      <c r="I11" s="61">
        <f t="shared" si="1"/>
        <v>5.6502917113085652E-2</v>
      </c>
      <c r="J11" s="61">
        <f t="shared" si="1"/>
        <v>1.5470011013980859E-4</v>
      </c>
      <c r="K11" s="61">
        <f t="shared" si="1"/>
        <v>4.2011193022020825E-3</v>
      </c>
      <c r="L11" s="61">
        <f t="shared" si="1"/>
        <v>2.6600468875824963E-2</v>
      </c>
      <c r="M11" s="61">
        <f t="shared" si="1"/>
        <v>2.5535058472508355E-2</v>
      </c>
      <c r="N11" s="61">
        <f t="shared" si="1"/>
        <v>0</v>
      </c>
      <c r="O11" s="61">
        <f t="shared" si="1"/>
        <v>0</v>
      </c>
      <c r="P11" s="61">
        <f t="shared" si="1"/>
        <v>3.614248664337222E-3</v>
      </c>
      <c r="Q11" s="61">
        <f t="shared" si="1"/>
        <v>3.4002495637072092E-4</v>
      </c>
    </row>
    <row r="12" spans="1:18" ht="12.75" x14ac:dyDescent="0.2">
      <c r="A12" s="74">
        <f t="shared" si="0"/>
        <v>4</v>
      </c>
      <c r="B12" s="63" t="s">
        <v>61</v>
      </c>
      <c r="C12" s="79">
        <v>0.75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</row>
    <row r="13" spans="1:18" ht="12.75" x14ac:dyDescent="0.2">
      <c r="A13" s="74">
        <f t="shared" si="0"/>
        <v>5</v>
      </c>
      <c r="B13" s="63" t="s">
        <v>62</v>
      </c>
      <c r="C13" s="79">
        <v>0.25</v>
      </c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18" ht="12.75" x14ac:dyDescent="0.2">
      <c r="A14" s="74">
        <f t="shared" si="0"/>
        <v>6</v>
      </c>
      <c r="C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</row>
    <row r="15" spans="1:18" ht="12.75" x14ac:dyDescent="0.2">
      <c r="A15" s="74">
        <f t="shared" si="0"/>
        <v>7</v>
      </c>
      <c r="B15" s="60" t="s">
        <v>107</v>
      </c>
      <c r="C15" s="64">
        <f>SUM(E15:Q15)</f>
        <v>2108200587.7086906</v>
      </c>
      <c r="E15" s="77">
        <v>1199530845.961303</v>
      </c>
      <c r="F15" s="77">
        <v>267214405.57393074</v>
      </c>
      <c r="G15" s="77">
        <v>251912322.65464625</v>
      </c>
      <c r="H15" s="77">
        <v>153008096.02665669</v>
      </c>
      <c r="I15" s="77">
        <v>104103146.19852759</v>
      </c>
      <c r="J15" s="77">
        <v>429180.35752772924</v>
      </c>
      <c r="K15" s="77">
        <v>10935459.949142268</v>
      </c>
      <c r="L15" s="77">
        <v>46953616.608873129</v>
      </c>
      <c r="M15" s="77">
        <v>42557366.967938654</v>
      </c>
      <c r="N15" s="77">
        <v>1121279.5765295029</v>
      </c>
      <c r="O15" s="77">
        <v>11216018.725058943</v>
      </c>
      <c r="P15" s="77">
        <v>18495472.952828079</v>
      </c>
      <c r="Q15" s="77">
        <v>723376.15572802676</v>
      </c>
    </row>
    <row r="16" spans="1:18" ht="12.75" x14ac:dyDescent="0.2">
      <c r="A16" s="74">
        <f t="shared" si="0"/>
        <v>8</v>
      </c>
      <c r="B16" s="57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</row>
    <row r="17" spans="1:17" ht="12.75" x14ac:dyDescent="0.2">
      <c r="A17" s="74">
        <f t="shared" si="0"/>
        <v>9</v>
      </c>
      <c r="B17" s="57" t="s">
        <v>108</v>
      </c>
      <c r="C17" s="64">
        <f>SUM(E17:Q17)</f>
        <v>111225825.98513673</v>
      </c>
      <c r="E17" s="77">
        <v>60792526.492355719</v>
      </c>
      <c r="F17" s="77">
        <v>16929189.203066148</v>
      </c>
      <c r="G17" s="77">
        <v>11900165.035182636</v>
      </c>
      <c r="H17" s="77">
        <v>7202400.4051362295</v>
      </c>
      <c r="I17" s="77">
        <v>5549720.1749180267</v>
      </c>
      <c r="J17" s="77">
        <v>22319.875382678936</v>
      </c>
      <c r="K17" s="77">
        <v>479441.21714901226</v>
      </c>
      <c r="L17" s="77">
        <v>2170923.4248753381</v>
      </c>
      <c r="M17" s="77">
        <v>4835975.8716102857</v>
      </c>
      <c r="N17" s="77">
        <v>2850.6248341625537</v>
      </c>
      <c r="O17" s="77">
        <v>875638.69411477575</v>
      </c>
      <c r="P17" s="77">
        <v>425733.74896333064</v>
      </c>
      <c r="Q17" s="77">
        <v>38941.217548381959</v>
      </c>
    </row>
    <row r="18" spans="1:17" ht="12.75" x14ac:dyDescent="0.2">
      <c r="A18" s="74">
        <f t="shared" si="0"/>
        <v>10</v>
      </c>
      <c r="C18" s="64"/>
    </row>
    <row r="19" spans="1:17" ht="12.75" x14ac:dyDescent="0.2">
      <c r="A19" s="74">
        <f t="shared" si="0"/>
        <v>11</v>
      </c>
      <c r="B19" s="57" t="s">
        <v>99</v>
      </c>
      <c r="C19" s="69">
        <f>'[3]Exh.A-1'!$F$38</f>
        <v>543795477.21488643</v>
      </c>
      <c r="E19" s="29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  <row r="20" spans="1:17" ht="12.75" x14ac:dyDescent="0.2">
      <c r="A20" s="74">
        <f t="shared" si="0"/>
        <v>12</v>
      </c>
      <c r="B20" s="57"/>
      <c r="C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</row>
    <row r="21" spans="1:17" ht="12.75" x14ac:dyDescent="0.2">
      <c r="A21" s="74">
        <f t="shared" si="0"/>
        <v>13</v>
      </c>
      <c r="B21" s="57" t="s">
        <v>100</v>
      </c>
      <c r="C21" s="69">
        <f>'[3]Exh.A-1'!$E$38</f>
        <v>715775660.02487493</v>
      </c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2.75" x14ac:dyDescent="0.2">
      <c r="A22" s="74">
        <f t="shared" si="0"/>
        <v>14</v>
      </c>
      <c r="B22" s="57"/>
      <c r="C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17" ht="12.75" x14ac:dyDescent="0.2">
      <c r="A23" s="74">
        <f t="shared" si="0"/>
        <v>15</v>
      </c>
      <c r="B23" s="80" t="s">
        <v>77</v>
      </c>
      <c r="C23" s="64">
        <f>SUM(E23:Q23)</f>
        <v>543795477.21488643</v>
      </c>
      <c r="D23" s="66"/>
      <c r="E23" s="64">
        <f t="shared" ref="E23:Q23" si="2">+$C$19*E$11</f>
        <v>290540501.75683647</v>
      </c>
      <c r="F23" s="64">
        <f t="shared" si="2"/>
        <v>71228962.774463609</v>
      </c>
      <c r="G23" s="64">
        <f t="shared" si="2"/>
        <v>71917113.868083656</v>
      </c>
      <c r="H23" s="64">
        <f t="shared" si="2"/>
        <v>46512813.059115067</v>
      </c>
      <c r="I23" s="64">
        <f t="shared" si="2"/>
        <v>30726030.775543585</v>
      </c>
      <c r="J23" s="64">
        <f t="shared" si="2"/>
        <v>84125.220218672708</v>
      </c>
      <c r="K23" s="64">
        <f t="shared" si="2"/>
        <v>2284549.6757776523</v>
      </c>
      <c r="L23" s="64">
        <f t="shared" si="2"/>
        <v>14465214.666468969</v>
      </c>
      <c r="M23" s="64">
        <f t="shared" si="2"/>
        <v>13885849.30776771</v>
      </c>
      <c r="N23" s="64">
        <f t="shared" si="2"/>
        <v>0</v>
      </c>
      <c r="O23" s="64">
        <f t="shared" si="2"/>
        <v>0</v>
      </c>
      <c r="P23" s="64">
        <f t="shared" si="2"/>
        <v>1965412.0771965254</v>
      </c>
      <c r="Q23" s="64">
        <f t="shared" si="2"/>
        <v>184904.03341458712</v>
      </c>
    </row>
    <row r="24" spans="1:17" ht="12.75" x14ac:dyDescent="0.2">
      <c r="A24" s="74">
        <f t="shared" si="0"/>
        <v>16</v>
      </c>
      <c r="B24" s="80" t="s">
        <v>78</v>
      </c>
      <c r="C24" s="64">
        <f>SUM(E24:Q24)</f>
        <v>715775660.02487504</v>
      </c>
      <c r="D24" s="66"/>
      <c r="E24" s="64">
        <f t="shared" ref="E24:Q24" si="3">+$C$21*E$11</f>
        <v>382426533.7292971</v>
      </c>
      <c r="F24" s="64">
        <f t="shared" si="3"/>
        <v>93755759.249597609</v>
      </c>
      <c r="G24" s="64">
        <f t="shared" si="3"/>
        <v>94661544.280682176</v>
      </c>
      <c r="H24" s="64">
        <f t="shared" si="3"/>
        <v>61222906.151250936</v>
      </c>
      <c r="I24" s="64">
        <f t="shared" si="3"/>
        <v>40443412.789949685</v>
      </c>
      <c r="J24" s="64">
        <f t="shared" si="3"/>
        <v>110730.57344124233</v>
      </c>
      <c r="K24" s="64">
        <f t="shared" si="3"/>
        <v>3007058.9413769376</v>
      </c>
      <c r="L24" s="64">
        <f t="shared" si="3"/>
        <v>19039968.166564755</v>
      </c>
      <c r="M24" s="64">
        <f t="shared" si="3"/>
        <v>18277373.331933443</v>
      </c>
      <c r="N24" s="64">
        <f t="shared" si="3"/>
        <v>0</v>
      </c>
      <c r="O24" s="64">
        <f t="shared" si="3"/>
        <v>0</v>
      </c>
      <c r="P24" s="64">
        <f t="shared" si="3"/>
        <v>2586991.2232099976</v>
      </c>
      <c r="Q24" s="64">
        <f t="shared" si="3"/>
        <v>243381.58757118206</v>
      </c>
    </row>
    <row r="25" spans="1:17" x14ac:dyDescent="0.25">
      <c r="A25" s="74">
        <f t="shared" si="0"/>
        <v>17</v>
      </c>
      <c r="B25" s="81" t="s">
        <v>87</v>
      </c>
      <c r="C25" s="64">
        <f>SUM(E25:Q25)</f>
        <v>1259571137.2397616</v>
      </c>
      <c r="D25" s="66"/>
      <c r="E25" s="64">
        <f t="shared" ref="E25:Q25" si="4">SUM(E23:E24)</f>
        <v>672967035.48613358</v>
      </c>
      <c r="F25" s="64">
        <f t="shared" si="4"/>
        <v>164984722.0240612</v>
      </c>
      <c r="G25" s="64">
        <f t="shared" si="4"/>
        <v>166578658.14876583</v>
      </c>
      <c r="H25" s="64">
        <f t="shared" si="4"/>
        <v>107735719.21036601</v>
      </c>
      <c r="I25" s="64">
        <f t="shared" si="4"/>
        <v>71169443.565493271</v>
      </c>
      <c r="J25" s="64">
        <f t="shared" si="4"/>
        <v>194855.79365991504</v>
      </c>
      <c r="K25" s="64">
        <f t="shared" si="4"/>
        <v>5291608.6171545899</v>
      </c>
      <c r="L25" s="64">
        <f t="shared" si="4"/>
        <v>33505182.833033726</v>
      </c>
      <c r="M25" s="64">
        <f t="shared" si="4"/>
        <v>32163222.63970115</v>
      </c>
      <c r="N25" s="64">
        <f t="shared" si="4"/>
        <v>0</v>
      </c>
      <c r="O25" s="64">
        <f t="shared" si="4"/>
        <v>0</v>
      </c>
      <c r="P25" s="64">
        <f t="shared" si="4"/>
        <v>4552403.300406523</v>
      </c>
      <c r="Q25" s="64">
        <f t="shared" si="4"/>
        <v>428285.6209857692</v>
      </c>
    </row>
    <row r="26" spans="1:17" x14ac:dyDescent="0.25">
      <c r="A26" s="74">
        <f t="shared" si="0"/>
        <v>18</v>
      </c>
      <c r="B26" s="57"/>
      <c r="C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</row>
    <row r="27" spans="1:17" s="66" customFormat="1" x14ac:dyDescent="0.25">
      <c r="A27" s="74">
        <f t="shared" si="0"/>
        <v>19</v>
      </c>
      <c r="B27" s="65" t="s">
        <v>73</v>
      </c>
    </row>
    <row r="28" spans="1:17" s="66" customFormat="1" x14ac:dyDescent="0.25">
      <c r="A28" s="74">
        <f t="shared" si="0"/>
        <v>20</v>
      </c>
      <c r="B28" s="65" t="s">
        <v>74</v>
      </c>
      <c r="C28" s="67">
        <f>SUM(E28:Q28)</f>
        <v>0.74999999999999989</v>
      </c>
      <c r="D28" s="67"/>
      <c r="E28" s="67">
        <f t="shared" ref="E28:Q28" si="5">ROUND(+$C$12*E9/$C$9,6)</f>
        <v>0.38195099999999998</v>
      </c>
      <c r="F28" s="67">
        <f t="shared" si="5"/>
        <v>0.1003</v>
      </c>
      <c r="G28" s="67">
        <f t="shared" si="5"/>
        <v>0.10355200000000001</v>
      </c>
      <c r="H28" s="67">
        <f t="shared" si="5"/>
        <v>6.8944000000000005E-2</v>
      </c>
      <c r="I28" s="67">
        <f t="shared" si="5"/>
        <v>4.514E-2</v>
      </c>
      <c r="J28" s="67">
        <f t="shared" si="5"/>
        <v>1.54E-4</v>
      </c>
      <c r="K28" s="67">
        <f t="shared" si="5"/>
        <v>4.2009999999999999E-3</v>
      </c>
      <c r="L28" s="67">
        <f t="shared" si="5"/>
        <v>2.1499999999999998E-2</v>
      </c>
      <c r="M28" s="67">
        <f t="shared" si="5"/>
        <v>2.1274000000000001E-2</v>
      </c>
      <c r="N28" s="67">
        <f t="shared" si="5"/>
        <v>0</v>
      </c>
      <c r="O28" s="67">
        <f t="shared" si="5"/>
        <v>0</v>
      </c>
      <c r="P28" s="67">
        <f t="shared" si="5"/>
        <v>2.7409999999999999E-3</v>
      </c>
      <c r="Q28" s="67">
        <f t="shared" si="5"/>
        <v>2.43E-4</v>
      </c>
    </row>
    <row r="29" spans="1:17" s="66" customFormat="1" x14ac:dyDescent="0.25">
      <c r="A29" s="74">
        <f t="shared" si="0"/>
        <v>21</v>
      </c>
      <c r="B29" s="65" t="s">
        <v>75</v>
      </c>
      <c r="C29" s="67">
        <f>SUM(E29:Q29)</f>
        <v>0.25</v>
      </c>
      <c r="D29" s="67"/>
      <c r="E29" s="67">
        <f>ROUND(+$C$13*E10/$C$10,6)-0.000001</f>
        <v>0.15233099999999999</v>
      </c>
      <c r="F29" s="67">
        <f t="shared" ref="F29:Q29" si="6">ROUND(+$C$13*F10/$C$10,6)</f>
        <v>3.0685E-2</v>
      </c>
      <c r="G29" s="67">
        <f t="shared" si="6"/>
        <v>2.8698000000000001E-2</v>
      </c>
      <c r="H29" s="67">
        <f t="shared" si="6"/>
        <v>1.6590000000000001E-2</v>
      </c>
      <c r="I29" s="67">
        <f t="shared" si="6"/>
        <v>1.1363E-2</v>
      </c>
      <c r="J29" s="67">
        <f t="shared" si="6"/>
        <v>0</v>
      </c>
      <c r="K29" s="67">
        <f t="shared" si="6"/>
        <v>0</v>
      </c>
      <c r="L29" s="67">
        <f t="shared" si="6"/>
        <v>5.1009999999999996E-3</v>
      </c>
      <c r="M29" s="67">
        <f t="shared" si="6"/>
        <v>4.261E-3</v>
      </c>
      <c r="N29" s="67">
        <f t="shared" si="6"/>
        <v>0</v>
      </c>
      <c r="O29" s="67">
        <f t="shared" si="6"/>
        <v>0</v>
      </c>
      <c r="P29" s="67">
        <f t="shared" si="6"/>
        <v>8.7399999999999999E-4</v>
      </c>
      <c r="Q29" s="67">
        <f t="shared" si="6"/>
        <v>9.7E-5</v>
      </c>
    </row>
    <row r="30" spans="1:17" s="66" customFormat="1" x14ac:dyDescent="0.25">
      <c r="A30" s="74">
        <f t="shared" si="0"/>
        <v>22</v>
      </c>
      <c r="B30" s="65" t="s">
        <v>76</v>
      </c>
      <c r="C30" s="67">
        <f>SUM(E30:Q30)</f>
        <v>0.99999999999999989</v>
      </c>
      <c r="E30" s="67">
        <f t="shared" ref="E30:Q30" si="7">SUM(E28:E29)</f>
        <v>0.53428199999999992</v>
      </c>
      <c r="F30" s="67">
        <f t="shared" si="7"/>
        <v>0.13098499999999999</v>
      </c>
      <c r="G30" s="67">
        <f t="shared" si="7"/>
        <v>0.13225000000000001</v>
      </c>
      <c r="H30" s="67">
        <f t="shared" si="7"/>
        <v>8.5533999999999999E-2</v>
      </c>
      <c r="I30" s="67">
        <f t="shared" si="7"/>
        <v>5.6502999999999998E-2</v>
      </c>
      <c r="J30" s="67">
        <f t="shared" si="7"/>
        <v>1.54E-4</v>
      </c>
      <c r="K30" s="67">
        <f t="shared" si="7"/>
        <v>4.2009999999999999E-3</v>
      </c>
      <c r="L30" s="67">
        <f t="shared" si="7"/>
        <v>2.6601E-2</v>
      </c>
      <c r="M30" s="67">
        <f t="shared" si="7"/>
        <v>2.5535000000000002E-2</v>
      </c>
      <c r="N30" s="67">
        <f t="shared" si="7"/>
        <v>0</v>
      </c>
      <c r="O30" s="67">
        <f t="shared" si="7"/>
        <v>0</v>
      </c>
      <c r="P30" s="67">
        <f t="shared" si="7"/>
        <v>3.6150000000000002E-3</v>
      </c>
      <c r="Q30" s="67">
        <f t="shared" si="7"/>
        <v>3.4000000000000002E-4</v>
      </c>
    </row>
    <row r="31" spans="1:17" s="66" customFormat="1" x14ac:dyDescent="0.25">
      <c r="A31" s="74"/>
    </row>
    <row r="32" spans="1:17" x14ac:dyDescent="0.25">
      <c r="A32" s="78"/>
    </row>
    <row r="33" spans="1:1" x14ac:dyDescent="0.25">
      <c r="A33" s="78"/>
    </row>
    <row r="34" spans="1:1" x14ac:dyDescent="0.25">
      <c r="A34" s="78"/>
    </row>
    <row r="35" spans="1:1" x14ac:dyDescent="0.25">
      <c r="A35" s="78"/>
    </row>
    <row r="36" spans="1:1" x14ac:dyDescent="0.25">
      <c r="A36" s="78"/>
    </row>
    <row r="37" spans="1:1" x14ac:dyDescent="0.25">
      <c r="A37" s="78"/>
    </row>
    <row r="38" spans="1:1" x14ac:dyDescent="0.25">
      <c r="A38" s="78"/>
    </row>
    <row r="39" spans="1:1" x14ac:dyDescent="0.25">
      <c r="A39" s="78"/>
    </row>
    <row r="40" spans="1:1" x14ac:dyDescent="0.25">
      <c r="A40" s="78"/>
    </row>
    <row r="41" spans="1:1" x14ac:dyDescent="0.25">
      <c r="A41" s="78"/>
    </row>
    <row r="42" spans="1:1" x14ac:dyDescent="0.25">
      <c r="A42" s="78"/>
    </row>
    <row r="43" spans="1:1" x14ac:dyDescent="0.25">
      <c r="A43" s="78"/>
    </row>
    <row r="44" spans="1:1" x14ac:dyDescent="0.25">
      <c r="A44" s="78"/>
    </row>
    <row r="45" spans="1:1" x14ac:dyDescent="0.25">
      <c r="A45" s="78"/>
    </row>
    <row r="46" spans="1:1" x14ac:dyDescent="0.25">
      <c r="A46" s="78"/>
    </row>
    <row r="47" spans="1:1" x14ac:dyDescent="0.25">
      <c r="A47" s="78"/>
    </row>
  </sheetData>
  <mergeCells count="4">
    <mergeCell ref="A1:Q1"/>
    <mergeCell ref="A2:Q2"/>
    <mergeCell ref="A3:Q3"/>
    <mergeCell ref="A4:Q4"/>
  </mergeCells>
  <printOptions horizontalCentered="1"/>
  <pageMargins left="0.5" right="0.5" top="0.57999999999999996" bottom="0.72" header="0.22" footer="0.46"/>
  <pageSetup scale="49" pageOrder="overThenDown" orientation="landscape" blackAndWhite="1" r:id="rId1"/>
  <headerFooter alignWithMargins="0">
    <oddFooter>&amp;L&amp;F
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8F7DE8A-311C-4C2C-A25A-E146D38107CB}"/>
</file>

<file path=customXml/itemProps2.xml><?xml version="1.0" encoding="utf-8"?>
<ds:datastoreItem xmlns:ds="http://schemas.openxmlformats.org/officeDocument/2006/customXml" ds:itemID="{9478EC8E-DDFD-4F96-8073-4FAE8E0F76A1}"/>
</file>

<file path=customXml/itemProps3.xml><?xml version="1.0" encoding="utf-8"?>
<ds:datastoreItem xmlns:ds="http://schemas.openxmlformats.org/officeDocument/2006/customXml" ds:itemID="{1D02F79C-3E1C-4118-A5A0-BE008A2740A1}"/>
</file>

<file path=customXml/itemProps4.xml><?xml version="1.0" encoding="utf-8"?>
<ds:datastoreItem xmlns:ds="http://schemas.openxmlformats.org/officeDocument/2006/customXml" ds:itemID="{49593ED6-70C1-4A8D-89AC-278713723B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JAP-10 Page 1</vt:lpstr>
      <vt:lpstr>JAP-10 Page 2</vt:lpstr>
      <vt:lpstr>JAP-10 Page 3</vt:lpstr>
      <vt:lpstr>Work Papers For Exhibits--&gt;</vt:lpstr>
      <vt:lpstr>2017 GRC PCA Costs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Puget Sound Energy</cp:lastModifiedBy>
  <cp:lastPrinted>2018-10-29T21:00:38Z</cp:lastPrinted>
  <dcterms:created xsi:type="dcterms:W3CDTF">2012-10-25T22:13:28Z</dcterms:created>
  <dcterms:modified xsi:type="dcterms:W3CDTF">2018-11-06T17:26:59Z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