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8D547127-FB32-49E9-ABDC-203F02F2F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2021" sheetId="1" r:id="rId1"/>
    <sheet name="Known Resources" sheetId="4" r:id="rId2"/>
    <sheet name="Unknown Resources" sheetId="3" r:id="rId3"/>
    <sheet name="Hydro Allocation Detail" sheetId="9" r:id="rId4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een_Res">#REF!</definedName>
    <definedName name="GResIDX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#REF!</definedName>
    <definedName name="MSPYearEndInput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>#REF!</definedName>
    <definedName name="PSATable">#REF!</definedName>
    <definedName name="Purchases">#REF!</definedName>
    <definedName name="QF_Data">#REF!</definedName>
    <definedName name="QF_Data_1">#REF!</definedName>
    <definedName name="QFs">#REF!</definedName>
    <definedName name="Report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4" l="1"/>
  <c r="B3" i="4" s="1"/>
  <c r="C2" i="9"/>
  <c r="C48" i="9" l="1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7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B48" i="9"/>
  <c r="B27" i="9"/>
  <c r="C3" i="4" l="1"/>
  <c r="B1" i="3" l="1"/>
  <c r="B3" i="3" l="1"/>
  <c r="D2" i="4"/>
</calcChain>
</file>

<file path=xl/sharedStrings.xml><?xml version="1.0" encoding="utf-8"?>
<sst xmlns="http://schemas.openxmlformats.org/spreadsheetml/2006/main" count="253" uniqueCount="173">
  <si>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</si>
  <si>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</si>
  <si>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</si>
  <si>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</si>
  <si>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</si>
  <si>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</si>
  <si>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</si>
  <si>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</si>
  <si>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</si>
  <si>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</si>
  <si>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</si>
  <si>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</si>
  <si>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</si>
  <si>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</si>
  <si>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</si>
  <si>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</si>
  <si>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</si>
  <si>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</si>
  <si>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</si>
  <si>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</si>
  <si>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</si>
  <si>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</si>
  <si>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</si>
  <si>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</si>
  <si>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</si>
  <si>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</si>
  <si>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</si>
  <si>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</si>
  <si>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</si>
  <si>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</si>
  <si>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</si>
  <si>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</si>
  <si>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</si>
  <si>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</si>
  <si>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</si>
  <si>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</si>
  <si>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</si>
  <si>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Chehalis</t>
  </si>
  <si>
    <t>Jim Bridger</t>
  </si>
  <si>
    <t>Colstrip</t>
  </si>
  <si>
    <t>Total Short Term Firm Sales</t>
  </si>
  <si>
    <t>Combine Hills Wind</t>
  </si>
  <si>
    <t>PGE Cove</t>
  </si>
  <si>
    <t>Coal</t>
  </si>
  <si>
    <t>Gas</t>
  </si>
  <si>
    <t>Wind</t>
  </si>
  <si>
    <t>Hydro</t>
  </si>
  <si>
    <t>Total Long Term Sales</t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</si>
  <si>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</si>
  <si>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Other Firm Purchases (1)</t>
  </si>
  <si>
    <t>(1) Third party imbalance , transmission losses, misc exchanges. Per FERC accounting booked to purchase power</t>
  </si>
  <si>
    <t xml:space="preserve">Hermiston 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</si>
  <si>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</si>
  <si>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</si>
  <si>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</si>
  <si>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</si>
  <si>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</si>
  <si>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</si>
  <si>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Total</t>
  </si>
  <si>
    <t>Long Term Firm Purchases</t>
  </si>
  <si>
    <t>Cedar Springs Wind</t>
  </si>
  <si>
    <t>Cedar Springs III Wind</t>
  </si>
  <si>
    <t>Cove Mountain Solar</t>
  </si>
  <si>
    <t>Gemstate</t>
  </si>
  <si>
    <t>Hunter Solar</t>
  </si>
  <si>
    <t>Milford Solar</t>
  </si>
  <si>
    <t>Millican Solar</t>
  </si>
  <si>
    <t>Prineville Solar</t>
  </si>
  <si>
    <t>Rock River Wind</t>
  </si>
  <si>
    <t>Sigurd Solar</t>
  </si>
  <si>
    <t>Small Purchases East</t>
  </si>
  <si>
    <t>Three Buttes Wind</t>
  </si>
  <si>
    <t>Top of the World Wind</t>
  </si>
  <si>
    <t>Wolverine Creek Wind</t>
  </si>
  <si>
    <t>QF Washington</t>
  </si>
  <si>
    <t>PSCo Exchange</t>
  </si>
  <si>
    <t>Blundell</t>
  </si>
  <si>
    <t>Storage &amp; Exchange</t>
  </si>
  <si>
    <t>Coal Generation</t>
  </si>
  <si>
    <t>Gas Generation</t>
  </si>
  <si>
    <t>West Hydro</t>
  </si>
  <si>
    <t>East Hydro</t>
  </si>
  <si>
    <t>Other Generation</t>
  </si>
  <si>
    <t>Black Cap Solar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</si>
  <si>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</si>
  <si>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</si>
  <si>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</si>
  <si>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</si>
  <si>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</si>
  <si>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</si>
  <si>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</si>
  <si>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</si>
  <si>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</si>
  <si>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</si>
  <si>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</si>
  <si>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</si>
  <si>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</si>
  <si>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</si>
  <si>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</si>
  <si>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</si>
  <si>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TB Flats 1 Wind</t>
  </si>
  <si>
    <t>TB Flats 2 Wind</t>
  </si>
  <si>
    <t>Summary Energy and Emissions Intensity Report - 2021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</si>
  <si>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</si>
  <si>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</si>
  <si>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</si>
  <si>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</si>
  <si>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</si>
  <si>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</si>
  <si>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</si>
  <si>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</si>
  <si>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SCL Stateline - Purchase and Exchange Agreement</t>
  </si>
  <si>
    <t>Secondary Short Term Firm Purchases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</si>
  <si>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</si>
  <si>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</si>
  <si>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</si>
  <si>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</si>
  <si>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</si>
  <si>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</si>
  <si>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</si>
  <si>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</si>
  <si>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</si>
  <si>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</si>
  <si>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</si>
  <si>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</si>
  <si>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</si>
  <si>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</si>
  <si>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</si>
  <si>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</si>
  <si>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</si>
  <si>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</si>
  <si>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</si>
  <si>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</si>
  <si>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</si>
  <si>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</si>
  <si>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</si>
  <si>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</si>
  <si>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</si>
  <si>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</si>
  <si>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</si>
  <si>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</si>
  <si>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</si>
  <si>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</si>
  <si>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</si>
  <si>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</si>
  <si>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</si>
  <si>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</si>
  <si>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</si>
  <si>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</si>
  <si>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</si>
  <si>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</si>
  <si>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</si>
  <si>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</si>
  <si>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</si>
  <si>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</si>
  <si>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</si>
  <si>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</si>
  <si>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</si>
  <si>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</si>
  <si>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</si>
  <si>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</si>
  <si>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</si>
  <si>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</si>
  <si>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t>Washington SE Allocation Factor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</si>
  <si>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</si>
  <si>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</si>
  <si>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</si>
  <si>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</si>
  <si>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</si>
  <si>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</si>
  <si>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</si>
  <si>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</si>
  <si>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(1) Megawatte hours recorded are from Net Power Cost Actuals allocated energy under Washington Inter-Jurisdictional Allocation Methodology.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</si>
</sst>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_(* #,##0.00000_);_(* \(#,##0.00000\);_(* &quot;-&quot;??_);_(@_)"/>
    <numFmt numFmtId="177" formatCode="0.000%"/>
    <numFmt numFmtId="178" formatCode="_(* #,##0.000_);_(* \(#,##0.000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Arial"/>
      <family val="2"/>
    </font>
    <font>
      <i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13" fillId="0" borderId="0" applyFont="0" applyFill="0" applyBorder="0" applyProtection="0">
      <alignment horizontal="right"/>
    </xf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68" fontId="14" fillId="0" borderId="0" applyNumberFormat="0" applyFill="0" applyBorder="0" applyAlignment="0" applyProtection="0"/>
    <xf numFmtId="0" fontId="15" fillId="0" borderId="33" applyNumberFormat="0" applyBorder="0" applyAlignment="0"/>
    <xf numFmtId="12" fontId="12" fillId="3" borderId="19">
      <alignment horizontal="left"/>
    </xf>
    <xf numFmtId="37" fontId="15" fillId="4" borderId="0" applyNumberFormat="0" applyBorder="0" applyAlignment="0" applyProtection="0"/>
    <xf numFmtId="37" fontId="15" fillId="0" borderId="0"/>
    <xf numFmtId="3" fontId="16" fillId="5" borderId="34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169" fontId="19" fillId="0" borderId="0"/>
    <xf numFmtId="0" fontId="18" fillId="0" borderId="0"/>
    <xf numFmtId="0" fontId="10" fillId="0" borderId="0"/>
    <xf numFmtId="0" fontId="1" fillId="0" borderId="0"/>
    <xf numFmtId="0" fontId="20" fillId="0" borderId="0"/>
    <xf numFmtId="0" fontId="10" fillId="0" borderId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7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/>
    </xf>
    <xf numFmtId="0" fontId="24" fillId="0" borderId="0" applyNumberFormat="0" applyFill="0" applyBorder="0" applyAlignment="0" applyProtection="0">
      <alignment vertical="top"/>
      <protection locked="0"/>
    </xf>
    <xf numFmtId="165" fontId="25" fillId="0" borderId="0" applyFont="0" applyAlignment="0" applyProtection="0"/>
    <xf numFmtId="0" fontId="17" fillId="0" borderId="0"/>
    <xf numFmtId="0" fontId="17" fillId="0" borderId="0"/>
    <xf numFmtId="0" fontId="1" fillId="0" borderId="0"/>
    <xf numFmtId="0" fontId="26" fillId="0" borderId="0" applyNumberFormat="0" applyFill="0" applyBorder="0" applyAlignment="0" applyProtection="0"/>
    <xf numFmtId="170" fontId="27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0" borderId="0" applyNumberFormat="0" applyFill="0" applyBorder="0" applyAlignment="0">
      <protection locked="0"/>
    </xf>
    <xf numFmtId="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/>
    <xf numFmtId="41" fontId="11" fillId="0" borderId="0"/>
    <xf numFmtId="43" fontId="1" fillId="0" borderId="0" applyFont="0" applyFill="0" applyBorder="0" applyAlignment="0" applyProtection="0"/>
    <xf numFmtId="0" fontId="17" fillId="0" borderId="0"/>
    <xf numFmtId="0" fontId="10" fillId="0" borderId="0">
      <alignment wrapText="1"/>
    </xf>
    <xf numFmtId="0" fontId="10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" fontId="3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7" fontId="10" fillId="0" borderId="0" applyFill="0" applyBorder="0" applyAlignment="0" applyProtection="0"/>
    <xf numFmtId="0" fontId="41" fillId="0" borderId="0"/>
    <xf numFmtId="5" fontId="41" fillId="0" borderId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41" fillId="0" borderId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72" fontId="10" fillId="0" borderId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38" fontId="15" fillId="33" borderId="0" applyNumberFormat="0" applyBorder="0" applyAlignment="0" applyProtection="0"/>
    <xf numFmtId="0" fontId="42" fillId="0" borderId="0"/>
    <xf numFmtId="0" fontId="12" fillId="0" borderId="38" applyNumberFormat="0" applyAlignment="0" applyProtection="0">
      <alignment horizontal="left" vertical="center"/>
    </xf>
    <xf numFmtId="0" fontId="12" fillId="0" borderId="32">
      <alignment horizontal="left"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15" fillId="34" borderId="2" applyNumberFormat="0" applyBorder="0" applyAlignment="0" applyProtection="0"/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15" fillId="0" borderId="33" applyNumberFormat="0" applyBorder="0" applyAlignment="0"/>
    <xf numFmtId="0" fontId="15" fillId="0" borderId="33" applyNumberFormat="0" applyBorder="0" applyAlignment="0"/>
    <xf numFmtId="0" fontId="15" fillId="0" borderId="33" applyNumberFormat="0" applyBorder="0" applyAlignment="0"/>
    <xf numFmtId="173" fontId="10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0" fillId="0" borderId="0"/>
    <xf numFmtId="0" fontId="10" fillId="0" borderId="0"/>
    <xf numFmtId="41" fontId="10" fillId="0" borderId="0"/>
    <xf numFmtId="0" fontId="10" fillId="0" borderId="0"/>
    <xf numFmtId="0" fontId="10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0" fontId="43" fillId="0" borderId="0"/>
    <xf numFmtId="0" fontId="10" fillId="0" borderId="0"/>
    <xf numFmtId="0" fontId="33" fillId="0" borderId="0"/>
    <xf numFmtId="37" fontId="41" fillId="0" borderId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41" fillId="0" borderId="0"/>
    <xf numFmtId="0" fontId="41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/>
    <xf numFmtId="37" fontId="45" fillId="35" borderId="0" applyNumberFormat="0" applyFont="0" applyBorder="0" applyAlignment="0" applyProtection="0"/>
    <xf numFmtId="175" fontId="10" fillId="0" borderId="4">
      <alignment horizontal="justify" vertical="top" wrapText="1"/>
    </xf>
    <xf numFmtId="0" fontId="31" fillId="0" borderId="2">
      <alignment horizontal="center" vertical="center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39"/>
    <xf numFmtId="0" fontId="41" fillId="0" borderId="40"/>
    <xf numFmtId="38" fontId="17" fillId="0" borderId="41" applyFill="0" applyBorder="0" applyAlignment="0" applyProtection="0">
      <protection locked="0"/>
    </xf>
    <xf numFmtId="37" fontId="15" fillId="4" borderId="0" applyNumberFormat="0" applyBorder="0" applyAlignment="0" applyProtection="0"/>
    <xf numFmtId="37" fontId="15" fillId="4" borderId="0" applyNumberFormat="0" applyBorder="0" applyAlignment="0" applyProtection="0"/>
    <xf numFmtId="37" fontId="15" fillId="4" borderId="0" applyNumberFormat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7" xfId="0" applyBorder="1" applyAlignment="1">
      <alignment horizontal="center"/>
    </xf>
    <xf numFmtId="165" fontId="0" fillId="2" borderId="2" xfId="1" applyNumberFormat="1" applyFont="1" applyFill="1" applyBorder="1"/>
    <xf numFmtId="0" fontId="3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6" fillId="0" borderId="2" xfId="3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0" fillId="0" borderId="20" xfId="0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/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0" fillId="2" borderId="26" xfId="0" applyFill="1" applyBorder="1"/>
    <xf numFmtId="165" fontId="0" fillId="0" borderId="18" xfId="0" applyNumberFormat="1" applyBorder="1"/>
    <xf numFmtId="0" fontId="2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/>
    <xf numFmtId="0" fontId="0" fillId="0" borderId="31" xfId="0" applyBorder="1"/>
    <xf numFmtId="166" fontId="0" fillId="0" borderId="18" xfId="2" applyNumberFormat="1" applyFont="1" applyBorder="1"/>
    <xf numFmtId="3" fontId="0" fillId="2" borderId="4" xfId="1" applyNumberFormat="1" applyFont="1" applyFill="1" applyBorder="1"/>
    <xf numFmtId="3" fontId="0" fillId="0" borderId="19" xfId="0" applyNumberForma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5" xfId="0" applyNumberFormat="1" applyBorder="1"/>
    <xf numFmtId="0" fontId="0" fillId="0" borderId="25" xfId="0" applyBorder="1"/>
    <xf numFmtId="165" fontId="0" fillId="0" borderId="0" xfId="0" applyNumberFormat="1"/>
    <xf numFmtId="0" fontId="0" fillId="0" borderId="35" xfId="0" applyBorder="1"/>
    <xf numFmtId="0" fontId="32" fillId="2" borderId="2" xfId="0" applyFont="1" applyFill="1" applyBorder="1"/>
    <xf numFmtId="165" fontId="32" fillId="2" borderId="2" xfId="1" applyNumberFormat="1" applyFont="1" applyFill="1" applyBorder="1"/>
    <xf numFmtId="165" fontId="32" fillId="2" borderId="2" xfId="1" applyNumberFormat="1" applyFont="1" applyFill="1" applyBorder="1" applyAlignment="1"/>
    <xf numFmtId="165" fontId="0" fillId="0" borderId="5" xfId="1" applyNumberFormat="1" applyFont="1" applyBorder="1" applyAlignment="1"/>
    <xf numFmtId="165" fontId="0" fillId="0" borderId="36" xfId="1" applyNumberFormat="1" applyFont="1" applyBorder="1" applyAlignment="1"/>
    <xf numFmtId="165" fontId="0" fillId="0" borderId="5" xfId="0" applyNumberFormat="1" applyBorder="1"/>
    <xf numFmtId="165" fontId="32" fillId="0" borderId="2" xfId="1" applyNumberFormat="1" applyFont="1" applyBorder="1"/>
    <xf numFmtId="0" fontId="34" fillId="0" borderId="1" xfId="0" applyFont="1" applyBorder="1"/>
    <xf numFmtId="0" fontId="35" fillId="0" borderId="4" xfId="0" applyFont="1" applyBorder="1" applyAlignment="1">
      <alignment horizontal="center"/>
    </xf>
    <xf numFmtId="165" fontId="32" fillId="0" borderId="2" xfId="1" applyNumberFormat="1" applyFont="1" applyBorder="1" applyAlignment="1"/>
    <xf numFmtId="43" fontId="2" fillId="0" borderId="2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9" xfId="0" applyBorder="1"/>
    <xf numFmtId="43" fontId="0" fillId="0" borderId="0" xfId="0" applyNumberFormat="1"/>
    <xf numFmtId="43" fontId="0" fillId="0" borderId="15" xfId="0" applyNumberFormat="1" applyBorder="1"/>
    <xf numFmtId="10" fontId="2" fillId="0" borderId="29" xfId="2" applyNumberFormat="1" applyFont="1" applyBorder="1" applyAlignment="1"/>
    <xf numFmtId="0" fontId="47" fillId="0" borderId="0" xfId="0" applyFont="1"/>
    <xf numFmtId="165" fontId="0" fillId="0" borderId="0" xfId="1" applyNumberFormat="1" applyFont="1" applyBorder="1"/>
    <xf numFmtId="176" fontId="0" fillId="0" borderId="0" xfId="0" applyNumberFormat="1"/>
    <xf numFmtId="165" fontId="0" fillId="0" borderId="0" xfId="1" applyNumberFormat="1" applyFont="1" applyFill="1" applyAlignment="1">
      <alignment horizontal="right"/>
    </xf>
    <xf numFmtId="0" fontId="49" fillId="0" borderId="0" xfId="0" applyFont="1"/>
    <xf numFmtId="3" fontId="46" fillId="2" borderId="1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43" fontId="50" fillId="0" borderId="0" xfId="0" applyNumberFormat="1" applyFont="1" applyAlignment="1">
      <alignment horizontal="center"/>
    </xf>
    <xf numFmtId="165" fontId="0" fillId="0" borderId="19" xfId="0" applyNumberFormat="1" applyBorder="1"/>
    <xf numFmtId="0" fontId="51" fillId="36" borderId="0" xfId="65" applyFont="1" applyFill="1"/>
    <xf numFmtId="0" fontId="10" fillId="0" borderId="0" xfId="65"/>
    <xf numFmtId="0" fontId="10" fillId="0" borderId="44" xfId="65" applyBorder="1"/>
    <xf numFmtId="0" fontId="51" fillId="0" borderId="0" xfId="65" applyFont="1"/>
    <xf numFmtId="165" fontId="0" fillId="0" borderId="0" xfId="1" applyNumberFormat="1" applyFont="1"/>
    <xf numFmtId="177" fontId="0" fillId="0" borderId="0" xfId="2" applyNumberFormat="1" applyFont="1"/>
    <xf numFmtId="166" fontId="0" fillId="2" borderId="2" xfId="2" applyNumberFormat="1" applyFont="1" applyFill="1" applyBorder="1" applyAlignment="1">
      <alignment horizontal="center"/>
    </xf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0" fontId="52" fillId="2" borderId="2" xfId="0" applyFont="1" applyFill="1" applyBorder="1" applyAlignment="1">
      <alignment horizontal="left" indent="4"/>
    </xf>
    <xf numFmtId="0" fontId="20" fillId="0" borderId="0" xfId="65" applyFont="1"/>
    <xf numFmtId="165" fontId="1" fillId="0" borderId="0" xfId="1" applyNumberFormat="1" applyFont="1"/>
    <xf numFmtId="165" fontId="0" fillId="0" borderId="2" xfId="1" applyNumberFormat="1" applyFont="1" applyFill="1" applyBorder="1"/>
    <xf numFmtId="165" fontId="2" fillId="0" borderId="7" xfId="1" applyNumberFormat="1" applyFont="1" applyBorder="1"/>
    <xf numFmtId="165" fontId="2" fillId="0" borderId="27" xfId="0" applyNumberFormat="1" applyFont="1" applyBorder="1"/>
    <xf numFmtId="178" fontId="32" fillId="0" borderId="2" xfId="1" applyNumberFormat="1" applyFont="1" applyBorder="1" applyAlignment="1"/>
    <xf numFmtId="0" fontId="32" fillId="38" borderId="2" xfId="0" applyFont="1" applyFill="1" applyBorder="1"/>
    <xf numFmtId="0" fontId="0" fillId="0" borderId="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11" xfId="0" applyFont="1" applyBorder="1" applyAlignment="1">
      <alignment horizontal="center"/>
    </xf>
    <xf numFmtId="9" fontId="0" fillId="0" borderId="0" xfId="2" applyFont="1"/>
    <xf numFmtId="178" fontId="32" fillId="2" borderId="2" xfId="1" applyNumberFormat="1" applyFont="1" applyFill="1" applyBorder="1"/>
    <xf numFmtId="165" fontId="0" fillId="0" borderId="0" xfId="0" applyNumberFormat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37" borderId="46" xfId="0" applyFont="1" applyFill="1" applyBorder="1" applyAlignment="1">
      <alignment horizontal="center"/>
    </xf>
    <xf numFmtId="0" fontId="7" fillId="37" borderId="2" xfId="0" applyFont="1" applyFill="1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1"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0</xdr:rowOff>
    </xdr:from>
    <xdr:to>
      <xdr:col>7</xdr:col>
      <xdr:colOff>533400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4"/>
  <sheetViews>
    <sheetView tabSelected="1" zoomScale="85" zoomScaleNormal="85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1" t="s">
        <v>102</v>
      </c>
    </row>
    <row r="2" spans="2:8" ht="15.75" thickBot="1"/>
    <row r="3" spans="2:8">
      <c r="B3" s="31"/>
      <c r="C3" s="32" t="s">
        <v>8</v>
      </c>
      <c r="D3" s="33" t="s">
        <v>36</v>
      </c>
      <c r="E3" s="34"/>
      <c r="F3" s="2"/>
    </row>
    <row r="4" spans="2:8">
      <c r="B4" s="105" t="s">
        <v>9</v>
      </c>
      <c r="C4" s="107"/>
      <c r="D4" s="19">
        <v>2021</v>
      </c>
      <c r="E4" s="36" t="s">
        <v>32</v>
      </c>
      <c r="F4" s="2"/>
    </row>
    <row r="5" spans="2:8" ht="15.75" thickBot="1">
      <c r="B5" s="102" t="s">
        <v>14</v>
      </c>
      <c r="C5" s="104"/>
      <c r="D5" s="73">
        <v>307849</v>
      </c>
      <c r="E5" s="59">
        <v>14.913248708292059</v>
      </c>
    </row>
    <row r="6" spans="2:8">
      <c r="D6" s="10"/>
      <c r="F6" s="9"/>
    </row>
    <row r="7" spans="2:8" ht="19.5" thickBot="1">
      <c r="C7" s="30" t="s">
        <v>29</v>
      </c>
      <c r="D7" s="10"/>
      <c r="F7" s="76"/>
      <c r="G7" s="76"/>
    </row>
    <row r="8" spans="2:8">
      <c r="B8" s="21"/>
      <c r="C8" s="22"/>
      <c r="D8" s="22"/>
      <c r="E8" s="22"/>
      <c r="F8" s="22"/>
      <c r="G8" s="23" t="s">
        <v>13</v>
      </c>
      <c r="H8" s="43" t="s">
        <v>33</v>
      </c>
    </row>
    <row r="9" spans="2:8">
      <c r="B9" s="24"/>
      <c r="C9" s="6"/>
      <c r="D9" s="6"/>
      <c r="E9" s="8" t="s">
        <v>7</v>
      </c>
      <c r="F9" s="16" t="s">
        <v>21</v>
      </c>
      <c r="G9" s="12" t="s">
        <v>28</v>
      </c>
      <c r="H9" s="44" t="s">
        <v>13</v>
      </c>
    </row>
    <row r="10" spans="2:8">
      <c r="B10" s="105" t="s">
        <v>5</v>
      </c>
      <c r="C10" s="106"/>
      <c r="D10" s="107"/>
      <c r="E10" s="41">
        <v>1790260.101512023</v>
      </c>
      <c r="F10" s="84">
        <v>0.38994748625476816</v>
      </c>
      <c r="G10" s="41">
        <v>112370</v>
      </c>
      <c r="H10" s="66">
        <v>15.931833242965409</v>
      </c>
    </row>
    <row r="11" spans="2:8">
      <c r="B11" s="105" t="s">
        <v>10</v>
      </c>
      <c r="C11" s="106"/>
      <c r="D11" s="107"/>
      <c r="E11" s="41">
        <v>1685738.2082818986</v>
      </c>
      <c r="F11" s="84">
        <v>0.36718093435024174</v>
      </c>
      <c r="G11" s="41">
        <v>16733</v>
      </c>
      <c r="H11" s="45">
        <v>100.74333402748454</v>
      </c>
    </row>
    <row r="12" spans="2:8">
      <c r="B12" s="105" t="s">
        <v>11</v>
      </c>
      <c r="C12" s="106"/>
      <c r="D12" s="107"/>
      <c r="E12" s="41">
        <v>916506.78822922066</v>
      </c>
      <c r="F12" s="84">
        <v>0.19962994086924615</v>
      </c>
      <c r="G12" s="41">
        <v>469</v>
      </c>
      <c r="H12" s="45">
        <v>1954.1722563522828</v>
      </c>
    </row>
    <row r="13" spans="2:8">
      <c r="B13" s="105" t="s">
        <v>34</v>
      </c>
      <c r="C13" s="106"/>
      <c r="D13" s="107"/>
      <c r="E13" s="41">
        <v>194205.86099631223</v>
      </c>
      <c r="F13" s="84">
        <v>4.2301164645011387E-2</v>
      </c>
      <c r="G13" s="41">
        <v>5025</v>
      </c>
      <c r="H13" s="45">
        <v>38.647932536579546</v>
      </c>
    </row>
    <row r="14" spans="2:8">
      <c r="B14" s="108" t="s">
        <v>35</v>
      </c>
      <c r="C14" s="109"/>
      <c r="D14" s="110"/>
      <c r="E14" s="41">
        <v>4317.7425795465642</v>
      </c>
      <c r="F14" s="84">
        <v>9.4047388073238236E-4</v>
      </c>
      <c r="G14" s="41">
        <v>220</v>
      </c>
      <c r="H14" s="45">
        <v>19.626102634302566</v>
      </c>
    </row>
    <row r="15" spans="2:8" ht="15.75" thickBot="1">
      <c r="B15" s="26"/>
      <c r="C15" s="38" t="s">
        <v>6</v>
      </c>
      <c r="D15" s="39"/>
      <c r="E15" s="35">
        <v>4591028.7015990019</v>
      </c>
      <c r="F15" s="40"/>
      <c r="G15" s="42">
        <v>134817</v>
      </c>
      <c r="H15" s="46"/>
    </row>
    <row r="17" spans="2:11" ht="19.5" thickBot="1">
      <c r="C17" s="30" t="s">
        <v>30</v>
      </c>
    </row>
    <row r="18" spans="2:11">
      <c r="B18" s="21"/>
      <c r="C18" s="22"/>
      <c r="D18" s="22"/>
      <c r="E18" s="22"/>
      <c r="F18" s="96" t="s">
        <v>22</v>
      </c>
      <c r="G18" s="98" t="s">
        <v>56</v>
      </c>
      <c r="H18" s="27"/>
    </row>
    <row r="19" spans="2:11" ht="18">
      <c r="B19" s="28"/>
      <c r="E19" s="16" t="s">
        <v>12</v>
      </c>
      <c r="F19" s="97" t="s">
        <v>23</v>
      </c>
      <c r="G19" s="5" t="s">
        <v>57</v>
      </c>
      <c r="H19" s="25"/>
    </row>
    <row r="20" spans="2:11">
      <c r="B20" s="105" t="s">
        <v>26</v>
      </c>
      <c r="C20" s="106"/>
      <c r="D20" s="107"/>
      <c r="E20" s="61">
        <v>3782144.5717040147</v>
      </c>
      <c r="F20" s="7">
        <v>0.82096371056247996</v>
      </c>
      <c r="G20" s="61"/>
      <c r="H20" s="60"/>
    </row>
    <row r="21" spans="2:11">
      <c r="B21" s="111" t="s">
        <v>157</v>
      </c>
      <c r="C21" s="112"/>
      <c r="D21" s="112"/>
      <c r="E21" s="90"/>
      <c r="F21" s="7"/>
      <c r="G21" s="61">
        <v>2347489.2027582349</v>
      </c>
      <c r="H21" s="60"/>
    </row>
    <row r="22" spans="2:11" ht="15.75" thickBot="1">
      <c r="B22" s="111" t="s">
        <v>158</v>
      </c>
      <c r="C22" s="112"/>
      <c r="D22" s="112"/>
      <c r="E22" s="90"/>
      <c r="F22" s="7"/>
      <c r="G22" s="61"/>
      <c r="H22" s="60"/>
    </row>
    <row r="23" spans="2:11" ht="18">
      <c r="B23" s="105" t="s">
        <v>27</v>
      </c>
      <c r="C23" s="106"/>
      <c r="D23" s="107"/>
      <c r="E23" s="62">
        <v>824812.4996538579</v>
      </c>
      <c r="F23" s="29">
        <v>0.17903628943752009</v>
      </c>
      <c r="G23" s="91">
        <v>360443.06234873587</v>
      </c>
      <c r="H23" s="37" t="s">
        <v>31</v>
      </c>
      <c r="J23" s="71"/>
      <c r="K23" s="70"/>
    </row>
    <row r="24" spans="2:11" ht="18.75" thickBot="1">
      <c r="B24" s="102" t="s">
        <v>54</v>
      </c>
      <c r="C24" s="103"/>
      <c r="D24" s="104"/>
      <c r="E24" s="38">
        <v>2021</v>
      </c>
      <c r="F24" s="64" t="s">
        <v>171</v>
      </c>
      <c r="G24" s="92">
        <v>2707932.2651069709</v>
      </c>
      <c r="H24" s="67">
        <v>1.244221117256475</v>
      </c>
      <c r="J24" s="11"/>
      <c r="K24" s="70"/>
    </row>
    <row r="25" spans="2:11">
      <c r="E25" s="101"/>
    </row>
    <row r="26" spans="2:11" ht="18">
      <c r="E26" s="47"/>
      <c r="G26" s="11" t="s">
        <v>20</v>
      </c>
      <c r="H26" s="17">
        <v>2399078</v>
      </c>
      <c r="I26" s="15"/>
    </row>
    <row r="28" spans="2:11">
      <c r="F28" s="15" t="s">
        <v>15</v>
      </c>
      <c r="G28" s="13"/>
      <c r="H28" s="13"/>
    </row>
    <row r="29" spans="2:11">
      <c r="F29" s="13"/>
      <c r="G29" s="13"/>
      <c r="H29" s="85" t="s">
        <v>19</v>
      </c>
    </row>
    <row r="30" spans="2:11" ht="18">
      <c r="F30" s="13"/>
      <c r="G30" s="13"/>
      <c r="H30" s="12" t="s">
        <v>159</v>
      </c>
      <c r="I30" s="12" t="s">
        <v>2</v>
      </c>
    </row>
    <row r="31" spans="2:11">
      <c r="F31" s="13"/>
      <c r="G31" s="14" t="s">
        <v>16</v>
      </c>
      <c r="H31" s="86">
        <v>1026894.4110450001</v>
      </c>
      <c r="I31" s="86">
        <v>1131957</v>
      </c>
    </row>
    <row r="32" spans="2:11">
      <c r="F32" s="13"/>
      <c r="G32" s="14" t="s">
        <v>17</v>
      </c>
      <c r="H32" s="86">
        <v>2176407.5754300002</v>
      </c>
      <c r="I32" s="86">
        <v>2399078</v>
      </c>
    </row>
    <row r="33" spans="6:9">
      <c r="F33" s="13"/>
      <c r="G33" s="14" t="s">
        <v>18</v>
      </c>
      <c r="H33" s="86">
        <v>6301365.06984</v>
      </c>
      <c r="I33" s="86">
        <v>6946064</v>
      </c>
    </row>
    <row r="34" spans="6:9">
      <c r="H34" s="63"/>
    </row>
  </sheetData>
  <mergeCells count="12"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2"/>
  <sheetViews>
    <sheetView zoomScale="85" zoomScaleNormal="85" workbookViewId="0"/>
  </sheetViews>
  <sheetFormatPr defaultRowHeight="15"/>
  <cols>
    <col min="1" max="1" width="53.5703125" customWidth="1"/>
    <col min="2" max="2" width="20" customWidth="1"/>
    <col min="3" max="3" width="18.5703125" customWidth="1"/>
    <col min="4" max="5" width="14.85546875" customWidth="1"/>
    <col min="6" max="6" width="23.85546875" style="2" customWidth="1"/>
    <col min="7" max="7" width="34.42578125" style="2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1" ht="18.75">
      <c r="A1" s="1" t="s">
        <v>4</v>
      </c>
      <c r="B1" s="18">
        <f>'Summary 2021'!D4</f>
        <v>2021</v>
      </c>
      <c r="F1"/>
      <c r="G1"/>
    </row>
    <row r="2" spans="1:11" ht="30.75">
      <c r="A2" s="1"/>
      <c r="B2" s="74" t="s">
        <v>169</v>
      </c>
      <c r="C2" s="74" t="s">
        <v>55</v>
      </c>
      <c r="D2" s="4">
        <f>B1</f>
        <v>2021</v>
      </c>
      <c r="E2" s="4" t="s">
        <v>56</v>
      </c>
      <c r="F2" s="95"/>
      <c r="G2" s="95"/>
      <c r="H2" s="69"/>
    </row>
    <row r="3" spans="1:11" ht="19.5">
      <c r="A3" s="3" t="s">
        <v>0</v>
      </c>
      <c r="B3" s="5">
        <f>B1</f>
        <v>2021</v>
      </c>
      <c r="C3" s="75">
        <f>3.503%</f>
        <v>3.5029999999999999E-2</v>
      </c>
      <c r="D3" s="5" t="s">
        <v>170</v>
      </c>
      <c r="E3" s="5" t="s">
        <v>3</v>
      </c>
      <c r="F3" s="5" t="s">
        <v>104</v>
      </c>
      <c r="G3" s="5" t="s">
        <v>105</v>
      </c>
      <c r="H3" s="69"/>
    </row>
    <row r="4" spans="1:11" ht="34.5" customHeight="1">
      <c r="A4" s="49" t="s">
        <v>39</v>
      </c>
      <c r="B4" s="50">
        <v>113357.12417375752</v>
      </c>
      <c r="C4" s="50">
        <v>117328.02423356423</v>
      </c>
      <c r="D4" s="100">
        <v>1.0580863241974312</v>
      </c>
      <c r="E4" s="55">
        <v>124143.1778866391</v>
      </c>
      <c r="F4" s="94" t="s">
        <v>43</v>
      </c>
      <c r="G4" s="94" t="s">
        <v>78</v>
      </c>
      <c r="H4" s="69"/>
      <c r="I4" s="99"/>
    </row>
    <row r="5" spans="1:11">
      <c r="A5" s="49" t="s">
        <v>38</v>
      </c>
      <c r="B5" s="50">
        <v>1759436.4216868742</v>
      </c>
      <c r="C5" s="50">
        <v>1821069.4795385653</v>
      </c>
      <c r="D5" s="100">
        <v>1.0251588883449494</v>
      </c>
      <c r="E5" s="55">
        <v>1866885.5632426711</v>
      </c>
      <c r="F5" s="94" t="s">
        <v>43</v>
      </c>
      <c r="G5" s="94" t="s">
        <v>78</v>
      </c>
      <c r="H5" s="69"/>
      <c r="I5" s="99"/>
    </row>
    <row r="6" spans="1:11">
      <c r="A6" s="49" t="s">
        <v>37</v>
      </c>
      <c r="B6" s="50">
        <v>508546.6665909047</v>
      </c>
      <c r="C6" s="50">
        <v>526361.05632158404</v>
      </c>
      <c r="D6" s="100">
        <v>0.40525607292692029</v>
      </c>
      <c r="E6" s="55">
        <v>213311.01462655066</v>
      </c>
      <c r="F6" s="94" t="s">
        <v>44</v>
      </c>
      <c r="G6" s="94" t="s">
        <v>79</v>
      </c>
      <c r="H6" s="69"/>
      <c r="I6" s="99"/>
      <c r="J6" s="82"/>
      <c r="K6" s="65"/>
    </row>
    <row r="7" spans="1:11">
      <c r="A7" s="49" t="s">
        <v>51</v>
      </c>
      <c r="B7" s="50">
        <v>344049.16243472788</v>
      </c>
      <c r="C7" s="50">
        <v>356101.20459481637</v>
      </c>
      <c r="D7" s="100">
        <v>0.40199090920024866</v>
      </c>
      <c r="E7" s="55">
        <v>143149.44700237399</v>
      </c>
      <c r="F7" s="94" t="s">
        <v>44</v>
      </c>
      <c r="G7" s="94" t="s">
        <v>79</v>
      </c>
      <c r="H7" s="69"/>
      <c r="I7" s="99"/>
    </row>
    <row r="8" spans="1:11">
      <c r="A8" s="49" t="s">
        <v>60</v>
      </c>
      <c r="B8" s="50">
        <v>61093.559700044905</v>
      </c>
      <c r="C8" s="50"/>
      <c r="D8" s="50">
        <v>0</v>
      </c>
      <c r="E8" s="55">
        <v>0</v>
      </c>
      <c r="F8" s="94" t="s">
        <v>45</v>
      </c>
      <c r="G8" s="94" t="s">
        <v>59</v>
      </c>
      <c r="H8" s="69"/>
    </row>
    <row r="9" spans="1:11">
      <c r="A9" s="49" t="s">
        <v>61</v>
      </c>
      <c r="B9" s="50">
        <v>42329.95921213062</v>
      </c>
      <c r="C9" s="50"/>
      <c r="D9" s="50">
        <v>0</v>
      </c>
      <c r="E9" s="55">
        <v>0</v>
      </c>
      <c r="F9" s="94" t="s">
        <v>45</v>
      </c>
      <c r="G9" s="94" t="s">
        <v>59</v>
      </c>
      <c r="H9" s="69"/>
    </row>
    <row r="10" spans="1:11">
      <c r="A10" s="49" t="s">
        <v>41</v>
      </c>
      <c r="B10" s="50">
        <v>8410.275718162542</v>
      </c>
      <c r="C10" s="50"/>
      <c r="D10" s="50">
        <v>0</v>
      </c>
      <c r="E10" s="55">
        <v>0</v>
      </c>
      <c r="F10" s="94" t="s">
        <v>45</v>
      </c>
      <c r="G10" s="94" t="s">
        <v>59</v>
      </c>
      <c r="H10" s="69"/>
    </row>
    <row r="11" spans="1:11">
      <c r="A11" s="49" t="s">
        <v>62</v>
      </c>
      <c r="B11" s="50">
        <v>12758.014800704168</v>
      </c>
      <c r="C11" s="50"/>
      <c r="D11" s="50">
        <v>0</v>
      </c>
      <c r="E11" s="55">
        <v>0</v>
      </c>
      <c r="F11" s="94" t="s">
        <v>103</v>
      </c>
      <c r="G11" s="94" t="s">
        <v>59</v>
      </c>
      <c r="H11" s="69"/>
      <c r="J11" s="65"/>
    </row>
    <row r="12" spans="1:11">
      <c r="A12" s="49" t="s">
        <v>63</v>
      </c>
      <c r="B12" s="50">
        <v>4024.8869300706401</v>
      </c>
      <c r="C12" s="50"/>
      <c r="D12" s="50">
        <v>0</v>
      </c>
      <c r="E12" s="55">
        <v>0</v>
      </c>
      <c r="F12" s="94" t="s">
        <v>46</v>
      </c>
      <c r="G12" s="94" t="s">
        <v>59</v>
      </c>
      <c r="H12" s="69"/>
    </row>
    <row r="13" spans="1:11">
      <c r="A13" s="49" t="s">
        <v>64</v>
      </c>
      <c r="B13" s="50">
        <v>20100.432913355504</v>
      </c>
      <c r="C13" s="50"/>
      <c r="D13" s="50">
        <v>0</v>
      </c>
      <c r="E13" s="55">
        <v>0</v>
      </c>
      <c r="F13" s="94" t="s">
        <v>103</v>
      </c>
      <c r="G13" s="94" t="s">
        <v>59</v>
      </c>
      <c r="H13" s="69"/>
    </row>
    <row r="14" spans="1:11">
      <c r="A14" s="49" t="s">
        <v>65</v>
      </c>
      <c r="B14" s="50">
        <v>21557.080464275557</v>
      </c>
      <c r="C14" s="50"/>
      <c r="D14" s="50">
        <v>0</v>
      </c>
      <c r="E14" s="55">
        <v>0</v>
      </c>
      <c r="F14" s="94" t="s">
        <v>103</v>
      </c>
      <c r="G14" s="94" t="s">
        <v>59</v>
      </c>
      <c r="H14" s="69"/>
    </row>
    <row r="15" spans="1:11">
      <c r="A15" s="49" t="s">
        <v>66</v>
      </c>
      <c r="B15" s="50">
        <v>9519.9641349351677</v>
      </c>
      <c r="C15" s="50"/>
      <c r="D15" s="50">
        <v>0</v>
      </c>
      <c r="E15" s="55">
        <v>0</v>
      </c>
      <c r="F15" s="94" t="s">
        <v>103</v>
      </c>
      <c r="G15" s="94" t="s">
        <v>59</v>
      </c>
      <c r="H15" s="69"/>
    </row>
    <row r="16" spans="1:11">
      <c r="A16" s="49" t="s">
        <v>67</v>
      </c>
      <c r="B16" s="50">
        <v>7847.6411580761142</v>
      </c>
      <c r="C16" s="50"/>
      <c r="D16" s="50">
        <v>0</v>
      </c>
      <c r="E16" s="55">
        <v>0</v>
      </c>
      <c r="F16" s="94" t="s">
        <v>103</v>
      </c>
      <c r="G16" s="94" t="s">
        <v>59</v>
      </c>
      <c r="H16" s="69"/>
    </row>
    <row r="17" spans="1:8">
      <c r="A17" s="49" t="s">
        <v>68</v>
      </c>
      <c r="B17" s="50">
        <v>8688.6210478664034</v>
      </c>
      <c r="C17" s="50"/>
      <c r="D17" s="50">
        <v>0</v>
      </c>
      <c r="E17" s="55">
        <v>0</v>
      </c>
      <c r="F17" s="94" t="s">
        <v>45</v>
      </c>
      <c r="G17" s="94" t="s">
        <v>59</v>
      </c>
      <c r="H17" s="69"/>
    </row>
    <row r="18" spans="1:8">
      <c r="A18" s="49" t="s">
        <v>69</v>
      </c>
      <c r="B18" s="50">
        <v>14327.238404555641</v>
      </c>
      <c r="C18" s="50"/>
      <c r="D18" s="50">
        <v>0</v>
      </c>
      <c r="E18" s="55">
        <v>0</v>
      </c>
      <c r="F18" s="94" t="s">
        <v>103</v>
      </c>
      <c r="G18" s="94" t="s">
        <v>59</v>
      </c>
      <c r="H18" s="69"/>
    </row>
    <row r="19" spans="1:8">
      <c r="A19" s="49" t="s">
        <v>71</v>
      </c>
      <c r="B19" s="50">
        <v>24168.588852968678</v>
      </c>
      <c r="C19" s="50"/>
      <c r="D19" s="50">
        <v>0</v>
      </c>
      <c r="E19" s="55">
        <v>0</v>
      </c>
      <c r="F19" s="94" t="s">
        <v>45</v>
      </c>
      <c r="G19" s="94" t="s">
        <v>59</v>
      </c>
      <c r="H19" s="69"/>
    </row>
    <row r="20" spans="1:8">
      <c r="A20" s="49" t="s">
        <v>72</v>
      </c>
      <c r="B20" s="50">
        <v>31452.945387206903</v>
      </c>
      <c r="C20" s="50"/>
      <c r="D20" s="50">
        <v>0</v>
      </c>
      <c r="E20" s="55">
        <v>0</v>
      </c>
      <c r="F20" s="94" t="s">
        <v>45</v>
      </c>
      <c r="G20" s="94" t="s">
        <v>59</v>
      </c>
      <c r="H20" s="69"/>
    </row>
    <row r="21" spans="1:8">
      <c r="A21" s="49" t="s">
        <v>73</v>
      </c>
      <c r="B21" s="50">
        <v>13532.291966387627</v>
      </c>
      <c r="C21" s="50"/>
      <c r="D21" s="50">
        <v>0</v>
      </c>
      <c r="E21" s="55">
        <v>0</v>
      </c>
      <c r="F21" s="94" t="s">
        <v>45</v>
      </c>
      <c r="G21" s="94" t="s">
        <v>59</v>
      </c>
      <c r="H21" s="69"/>
    </row>
    <row r="22" spans="1:8">
      <c r="A22" s="49" t="s">
        <v>106</v>
      </c>
      <c r="B22" s="50">
        <v>6131.4361000000008</v>
      </c>
      <c r="C22" s="50"/>
      <c r="D22" s="50">
        <v>0</v>
      </c>
      <c r="E22" s="55">
        <v>0</v>
      </c>
      <c r="F22" s="94" t="s">
        <v>46</v>
      </c>
      <c r="G22" s="94" t="s">
        <v>74</v>
      </c>
      <c r="H22" s="69"/>
    </row>
    <row r="23" spans="1:8">
      <c r="A23" s="49" t="s">
        <v>76</v>
      </c>
      <c r="B23" s="50">
        <v>16091.472501866278</v>
      </c>
      <c r="C23" s="50"/>
      <c r="D23" s="50">
        <v>0</v>
      </c>
      <c r="E23" s="55">
        <v>0</v>
      </c>
      <c r="F23" s="94" t="s">
        <v>109</v>
      </c>
      <c r="G23" s="94" t="s">
        <v>82</v>
      </c>
      <c r="H23" s="69"/>
    </row>
    <row r="24" spans="1:8">
      <c r="A24" s="49" t="s">
        <v>83</v>
      </c>
      <c r="B24" s="50">
        <v>259.10569074977462</v>
      </c>
      <c r="C24" s="50"/>
      <c r="D24" s="50">
        <v>0</v>
      </c>
      <c r="E24" s="55">
        <v>0</v>
      </c>
      <c r="F24" s="94" t="s">
        <v>103</v>
      </c>
      <c r="G24" s="94" t="s">
        <v>82</v>
      </c>
      <c r="H24" s="69"/>
    </row>
    <row r="25" spans="1:8">
      <c r="A25" s="49" t="s">
        <v>84</v>
      </c>
      <c r="B25" s="50">
        <v>53717.917245934696</v>
      </c>
      <c r="C25" s="50"/>
      <c r="D25" s="50">
        <v>0</v>
      </c>
      <c r="E25" s="55">
        <v>0</v>
      </c>
      <c r="F25" s="94" t="s">
        <v>45</v>
      </c>
      <c r="G25" s="94" t="s">
        <v>82</v>
      </c>
      <c r="H25" s="69"/>
    </row>
    <row r="26" spans="1:8">
      <c r="A26" s="49" t="s">
        <v>85</v>
      </c>
      <c r="B26" s="50">
        <v>34876.30993196716</v>
      </c>
      <c r="C26" s="50"/>
      <c r="D26" s="50">
        <v>0</v>
      </c>
      <c r="E26" s="55">
        <v>0</v>
      </c>
      <c r="F26" s="94" t="s">
        <v>45</v>
      </c>
      <c r="G26" s="94" t="s">
        <v>82</v>
      </c>
      <c r="H26" s="69"/>
    </row>
    <row r="27" spans="1:8">
      <c r="A27" s="49" t="s">
        <v>86</v>
      </c>
      <c r="B27" s="50">
        <v>59075.751808686342</v>
      </c>
      <c r="C27" s="50"/>
      <c r="D27" s="50">
        <v>0</v>
      </c>
      <c r="E27" s="55">
        <v>0</v>
      </c>
      <c r="F27" s="94" t="s">
        <v>45</v>
      </c>
      <c r="G27" s="94" t="s">
        <v>82</v>
      </c>
      <c r="H27" s="69"/>
    </row>
    <row r="28" spans="1:8">
      <c r="A28" s="49" t="s">
        <v>87</v>
      </c>
      <c r="B28" s="50">
        <v>12386.840841498679</v>
      </c>
      <c r="C28" s="50"/>
      <c r="D28" s="50">
        <v>0</v>
      </c>
      <c r="E28" s="55">
        <v>0</v>
      </c>
      <c r="F28" s="94" t="s">
        <v>45</v>
      </c>
      <c r="G28" s="94" t="s">
        <v>82</v>
      </c>
      <c r="H28" s="69"/>
    </row>
    <row r="29" spans="1:8">
      <c r="A29" s="49" t="s">
        <v>88</v>
      </c>
      <c r="B29" s="50">
        <v>27200.672593965646</v>
      </c>
      <c r="C29" s="50"/>
      <c r="D29" s="50">
        <v>0</v>
      </c>
      <c r="E29" s="55">
        <v>0</v>
      </c>
      <c r="F29" s="94" t="s">
        <v>45</v>
      </c>
      <c r="G29" s="94" t="s">
        <v>82</v>
      </c>
      <c r="H29" s="69"/>
    </row>
    <row r="30" spans="1:8">
      <c r="A30" s="49" t="s">
        <v>89</v>
      </c>
      <c r="B30" s="50">
        <v>10207.327004658662</v>
      </c>
      <c r="C30" s="50"/>
      <c r="D30" s="50">
        <v>0</v>
      </c>
      <c r="E30" s="55">
        <v>0</v>
      </c>
      <c r="F30" s="94" t="s">
        <v>45</v>
      </c>
      <c r="G30" s="94" t="s">
        <v>82</v>
      </c>
      <c r="H30" s="69"/>
    </row>
    <row r="31" spans="1:8">
      <c r="A31" s="49" t="s">
        <v>90</v>
      </c>
      <c r="B31" s="50">
        <v>23749.141026256446</v>
      </c>
      <c r="C31" s="50"/>
      <c r="D31" s="50">
        <v>0</v>
      </c>
      <c r="E31" s="55">
        <v>0</v>
      </c>
      <c r="F31" s="94" t="s">
        <v>45</v>
      </c>
      <c r="G31" s="94" t="s">
        <v>82</v>
      </c>
      <c r="H31" s="69"/>
    </row>
    <row r="32" spans="1:8">
      <c r="A32" s="49" t="s">
        <v>91</v>
      </c>
      <c r="B32" s="50">
        <v>26767.768091117363</v>
      </c>
      <c r="C32" s="50"/>
      <c r="D32" s="50">
        <v>0</v>
      </c>
      <c r="E32" s="55">
        <v>0</v>
      </c>
      <c r="F32" s="94" t="s">
        <v>45</v>
      </c>
      <c r="G32" s="94" t="s">
        <v>82</v>
      </c>
      <c r="H32" s="69"/>
    </row>
    <row r="33" spans="1:8">
      <c r="A33" s="49" t="s">
        <v>92</v>
      </c>
      <c r="B33" s="50">
        <v>23540.465022383461</v>
      </c>
      <c r="C33" s="50"/>
      <c r="D33" s="50">
        <v>0</v>
      </c>
      <c r="E33" s="55">
        <v>0</v>
      </c>
      <c r="F33" s="94" t="s">
        <v>45</v>
      </c>
      <c r="G33" s="94" t="s">
        <v>82</v>
      </c>
      <c r="H33" s="69"/>
    </row>
    <row r="34" spans="1:8">
      <c r="A34" s="49" t="s">
        <v>93</v>
      </c>
      <c r="B34" s="50">
        <v>38869.533300740404</v>
      </c>
      <c r="C34" s="50"/>
      <c r="D34" s="50">
        <v>0</v>
      </c>
      <c r="E34" s="55">
        <v>0</v>
      </c>
      <c r="F34" s="94" t="s">
        <v>45</v>
      </c>
      <c r="G34" s="94" t="s">
        <v>82</v>
      </c>
      <c r="H34" s="69"/>
    </row>
    <row r="35" spans="1:8">
      <c r="A35" s="49" t="s">
        <v>94</v>
      </c>
      <c r="B35" s="50">
        <v>19835.844655509074</v>
      </c>
      <c r="C35" s="50"/>
      <c r="D35" s="50">
        <v>0</v>
      </c>
      <c r="E35" s="55">
        <v>0</v>
      </c>
      <c r="F35" s="94" t="s">
        <v>45</v>
      </c>
      <c r="G35" s="94" t="s">
        <v>82</v>
      </c>
      <c r="H35" s="69"/>
    </row>
    <row r="36" spans="1:8">
      <c r="A36" s="49" t="s">
        <v>95</v>
      </c>
      <c r="B36" s="50">
        <v>8219.0126565766368</v>
      </c>
      <c r="C36" s="50"/>
      <c r="D36" s="50">
        <v>0</v>
      </c>
      <c r="E36" s="55">
        <v>0</v>
      </c>
      <c r="F36" s="94" t="s">
        <v>45</v>
      </c>
      <c r="G36" s="94" t="s">
        <v>82</v>
      </c>
      <c r="H36" s="69"/>
    </row>
    <row r="37" spans="1:8">
      <c r="A37" s="49" t="s">
        <v>96</v>
      </c>
      <c r="B37" s="50">
        <v>51172.919774189999</v>
      </c>
      <c r="C37" s="50"/>
      <c r="D37" s="50">
        <v>0</v>
      </c>
      <c r="E37" s="55">
        <v>0</v>
      </c>
      <c r="F37" s="94" t="s">
        <v>45</v>
      </c>
      <c r="G37" s="94" t="s">
        <v>82</v>
      </c>
      <c r="H37" s="69"/>
    </row>
    <row r="38" spans="1:8">
      <c r="A38" s="49" t="s">
        <v>97</v>
      </c>
      <c r="B38" s="50">
        <v>23774.393788922593</v>
      </c>
      <c r="C38" s="50"/>
      <c r="D38" s="50">
        <v>0</v>
      </c>
      <c r="E38" s="55">
        <v>0</v>
      </c>
      <c r="F38" s="94" t="s">
        <v>45</v>
      </c>
      <c r="G38" s="94" t="s">
        <v>82</v>
      </c>
      <c r="H38" s="69"/>
    </row>
    <row r="39" spans="1:8">
      <c r="A39" s="49" t="s">
        <v>98</v>
      </c>
      <c r="B39" s="50">
        <v>31777.836036580884</v>
      </c>
      <c r="C39" s="50"/>
      <c r="D39" s="50">
        <v>0</v>
      </c>
      <c r="E39" s="55">
        <v>0</v>
      </c>
      <c r="F39" s="94" t="s">
        <v>45</v>
      </c>
      <c r="G39" s="94" t="s">
        <v>82</v>
      </c>
      <c r="H39" s="69"/>
    </row>
    <row r="40" spans="1:8">
      <c r="A40" s="49" t="s">
        <v>99</v>
      </c>
      <c r="B40" s="50">
        <v>6595.0595983919075</v>
      </c>
      <c r="C40" s="50"/>
      <c r="D40" s="50">
        <v>0</v>
      </c>
      <c r="E40" s="55">
        <v>0</v>
      </c>
      <c r="F40" s="94" t="s">
        <v>45</v>
      </c>
      <c r="G40" s="94" t="s">
        <v>82</v>
      </c>
      <c r="H40" s="69"/>
    </row>
    <row r="41" spans="1:8">
      <c r="A41" s="49" t="s">
        <v>100</v>
      </c>
      <c r="B41" s="50">
        <v>59976.03283960971</v>
      </c>
      <c r="C41" s="50"/>
      <c r="D41" s="50">
        <v>0</v>
      </c>
      <c r="E41" s="55">
        <v>0</v>
      </c>
      <c r="F41" s="94" t="s">
        <v>45</v>
      </c>
      <c r="G41" s="94" t="s">
        <v>82</v>
      </c>
      <c r="H41" s="69"/>
    </row>
    <row r="42" spans="1:8">
      <c r="A42" s="49" t="s">
        <v>101</v>
      </c>
      <c r="B42" s="50">
        <v>24243.124346081582</v>
      </c>
      <c r="C42" s="50"/>
      <c r="D42" s="50">
        <v>0</v>
      </c>
      <c r="E42" s="55">
        <v>0</v>
      </c>
      <c r="F42" s="94" t="s">
        <v>45</v>
      </c>
      <c r="G42" s="94" t="s">
        <v>82</v>
      </c>
      <c r="H42" s="69"/>
    </row>
    <row r="43" spans="1:8">
      <c r="A43" s="49" t="s">
        <v>167</v>
      </c>
      <c r="B43" s="50">
        <v>196621.2839602099</v>
      </c>
      <c r="C43" s="50"/>
      <c r="D43" s="50">
        <v>0</v>
      </c>
      <c r="E43" s="55">
        <v>0</v>
      </c>
      <c r="F43" s="94" t="s">
        <v>46</v>
      </c>
      <c r="G43" s="94" t="s">
        <v>80</v>
      </c>
      <c r="H43" s="69"/>
    </row>
    <row r="44" spans="1:8">
      <c r="A44" s="49" t="s">
        <v>168</v>
      </c>
      <c r="B44" s="50">
        <v>15872.899803179684</v>
      </c>
      <c r="C44" s="50"/>
      <c r="D44" s="50">
        <v>0</v>
      </c>
      <c r="E44" s="55">
        <v>0</v>
      </c>
      <c r="F44" s="94" t="s">
        <v>46</v>
      </c>
      <c r="G44" s="94" t="s">
        <v>81</v>
      </c>
      <c r="H44" s="69"/>
    </row>
    <row r="45" spans="1:8">
      <c r="A45" s="49" t="s">
        <v>107</v>
      </c>
      <c r="B45" s="50">
        <v>5729.2691924683977</v>
      </c>
      <c r="C45" s="50"/>
      <c r="D45" s="50">
        <v>0</v>
      </c>
      <c r="E45" s="55">
        <v>0</v>
      </c>
      <c r="F45" s="94" t="s">
        <v>46</v>
      </c>
      <c r="G45" s="94" t="s">
        <v>108</v>
      </c>
      <c r="H45" s="69"/>
    </row>
    <row r="46" spans="1:8">
      <c r="A46" s="49" t="s">
        <v>110</v>
      </c>
      <c r="B46" s="50">
        <v>-1132.1254424487704</v>
      </c>
      <c r="C46" s="50"/>
      <c r="D46" s="50">
        <v>0</v>
      </c>
      <c r="E46" s="55">
        <v>0</v>
      </c>
      <c r="F46" s="94" t="s">
        <v>46</v>
      </c>
      <c r="G46" s="94" t="s">
        <v>77</v>
      </c>
      <c r="H46" s="69"/>
    </row>
    <row r="47" spans="1:8">
      <c r="A47" s="49" t="s">
        <v>111</v>
      </c>
      <c r="B47" s="50">
        <v>1384.4037579137146</v>
      </c>
      <c r="C47" s="50"/>
      <c r="D47" s="50">
        <v>0</v>
      </c>
      <c r="E47" s="55">
        <v>0</v>
      </c>
      <c r="F47" s="94" t="s">
        <v>45</v>
      </c>
      <c r="G47" s="94" t="s">
        <v>77</v>
      </c>
      <c r="H47" s="69"/>
    </row>
    <row r="48" spans="1:8">
      <c r="A48" s="49"/>
      <c r="B48" s="50"/>
      <c r="C48" s="50"/>
      <c r="D48" s="50">
        <v>0</v>
      </c>
      <c r="E48" s="55">
        <v>0</v>
      </c>
      <c r="F48" s="94"/>
      <c r="G48" s="94"/>
      <c r="H48" s="69"/>
    </row>
    <row r="49" spans="1:5" ht="15.75" thickBot="1">
      <c r="B49" s="77">
        <v>3782144.5717040147</v>
      </c>
      <c r="E49" s="77">
        <v>2347489.2027582349</v>
      </c>
    </row>
    <row r="51" spans="1:5">
      <c r="A51" t="s">
        <v>172</v>
      </c>
    </row>
    <row r="52" spans="1:5">
      <c r="A52" t="s">
        <v>166</v>
      </c>
      <c r="E52" s="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2"/>
  <sheetViews>
    <sheetView zoomScale="90" zoomScaleNormal="90" workbookViewId="0"/>
  </sheetViews>
  <sheetFormatPr defaultRowHeight="15"/>
  <cols>
    <col min="1" max="1" width="46.140625" customWidth="1"/>
    <col min="2" max="2" width="13.7109375" customWidth="1"/>
    <col min="3" max="3" width="14.28515625" bestFit="1" customWidth="1"/>
    <col min="4" max="4" width="13.5703125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</cols>
  <sheetData>
    <row r="1" spans="1:8" ht="18.75">
      <c r="A1" s="1" t="s">
        <v>25</v>
      </c>
      <c r="B1" s="1">
        <f>'Summary 2021'!D4</f>
        <v>2021</v>
      </c>
      <c r="D1" s="72" t="s">
        <v>165</v>
      </c>
      <c r="F1">
        <v>0.437</v>
      </c>
      <c r="G1" s="47" t="s">
        <v>53</v>
      </c>
    </row>
    <row r="2" spans="1:8" ht="18.75">
      <c r="A2" s="1"/>
      <c r="B2" s="4" t="s">
        <v>24</v>
      </c>
      <c r="C2" s="4" t="s">
        <v>1</v>
      </c>
      <c r="D2" s="4" t="s">
        <v>56</v>
      </c>
      <c r="F2" s="20"/>
    </row>
    <row r="3" spans="1:8" ht="19.5">
      <c r="A3" s="56" t="s">
        <v>0</v>
      </c>
      <c r="B3" s="57">
        <f>'Known Resources'!B1</f>
        <v>2021</v>
      </c>
      <c r="C3" s="57" t="s">
        <v>164</v>
      </c>
      <c r="D3" s="57" t="s">
        <v>48</v>
      </c>
      <c r="F3" s="68"/>
      <c r="G3" s="65"/>
    </row>
    <row r="4" spans="1:8">
      <c r="A4" s="49" t="s">
        <v>156</v>
      </c>
      <c r="B4" s="51">
        <v>1088500</v>
      </c>
      <c r="C4" s="93">
        <v>0.437</v>
      </c>
      <c r="D4" s="58">
        <v>475674.5</v>
      </c>
      <c r="H4" s="47"/>
    </row>
    <row r="5" spans="1:8">
      <c r="A5" s="49" t="s">
        <v>49</v>
      </c>
      <c r="B5" s="51">
        <v>41840.390739062983</v>
      </c>
      <c r="C5" s="93">
        <v>0.437</v>
      </c>
      <c r="D5" s="58">
        <v>18284.250752970522</v>
      </c>
      <c r="H5" s="47"/>
    </row>
    <row r="6" spans="1:8">
      <c r="A6" s="49" t="s">
        <v>40</v>
      </c>
      <c r="B6" s="51"/>
      <c r="C6" s="93">
        <v>0</v>
      </c>
      <c r="D6" s="58">
        <v>0</v>
      </c>
      <c r="H6" s="47"/>
    </row>
    <row r="7" spans="1:8">
      <c r="A7" s="49" t="s">
        <v>47</v>
      </c>
      <c r="B7" s="51"/>
      <c r="C7" s="93">
        <v>0</v>
      </c>
      <c r="D7" s="58">
        <v>0</v>
      </c>
    </row>
    <row r="8" spans="1:8">
      <c r="A8" s="49" t="s">
        <v>52</v>
      </c>
      <c r="B8" s="51">
        <v>-306500.15752637538</v>
      </c>
      <c r="C8" s="93">
        <v>0.437</v>
      </c>
      <c r="D8" s="58">
        <v>-133940.56883902603</v>
      </c>
      <c r="H8" s="47"/>
    </row>
    <row r="9" spans="1:8">
      <c r="A9" s="49" t="s">
        <v>112</v>
      </c>
      <c r="B9" s="51">
        <v>113.45904778104349</v>
      </c>
      <c r="C9" s="93">
        <v>0.437</v>
      </c>
      <c r="D9" s="58">
        <v>49.58160388031601</v>
      </c>
      <c r="H9" s="47"/>
    </row>
    <row r="10" spans="1:8">
      <c r="A10" s="49" t="s">
        <v>162</v>
      </c>
      <c r="B10" s="51"/>
      <c r="C10" s="93">
        <v>0</v>
      </c>
      <c r="D10" s="58">
        <v>0</v>
      </c>
      <c r="H10" s="47"/>
    </row>
    <row r="11" spans="1:8">
      <c r="A11" s="87" t="s">
        <v>75</v>
      </c>
      <c r="B11" s="50">
        <v>-41.606932773750998</v>
      </c>
      <c r="C11" s="93">
        <v>0.437</v>
      </c>
      <c r="D11" s="58">
        <v>-18.182229622129185</v>
      </c>
      <c r="H11" s="47"/>
    </row>
    <row r="12" spans="1:8">
      <c r="A12" s="87" t="s">
        <v>42</v>
      </c>
      <c r="B12" s="50">
        <v>898.2347315263263</v>
      </c>
      <c r="C12" s="93">
        <v>0.437</v>
      </c>
      <c r="D12" s="58">
        <v>392.52857767700459</v>
      </c>
      <c r="H12" s="47"/>
    </row>
    <row r="13" spans="1:8" ht="15.75" thickBot="1">
      <c r="A13" s="49" t="s">
        <v>70</v>
      </c>
      <c r="B13" s="50">
        <v>2.1795946365184542</v>
      </c>
      <c r="C13" s="93">
        <v>0.437</v>
      </c>
      <c r="D13" s="58">
        <v>0.95248285615856443</v>
      </c>
      <c r="H13" s="47"/>
    </row>
    <row r="14" spans="1:8" ht="16.5" thickTop="1" thickBot="1">
      <c r="A14" s="48"/>
      <c r="B14" s="52">
        <v>824812.4996538579</v>
      </c>
      <c r="C14" s="53"/>
      <c r="D14" s="54">
        <v>360443.06234873587</v>
      </c>
      <c r="H14" s="47"/>
    </row>
    <row r="16" spans="1:8">
      <c r="A16" t="s">
        <v>50</v>
      </c>
    </row>
    <row r="52" spans="5:5">
      <c r="E52" s="4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dimension ref="A1:I48"/>
  <sheetViews>
    <sheetView zoomScale="70" zoomScaleNormal="70" workbookViewId="0"/>
  </sheetViews>
  <sheetFormatPr defaultRowHeight="15"/>
  <cols>
    <col min="1" max="1" width="32.28515625" bestFit="1" customWidth="1"/>
    <col min="2" max="2" width="20.5703125" bestFit="1" customWidth="1"/>
    <col min="3" max="3" width="13.7109375" bestFit="1" customWidth="1"/>
  </cols>
  <sheetData>
    <row r="1" spans="1:9">
      <c r="A1" s="78" t="s">
        <v>113</v>
      </c>
      <c r="B1" s="78" t="s">
        <v>160</v>
      </c>
      <c r="C1" s="78" t="s">
        <v>161</v>
      </c>
      <c r="E1" t="s">
        <v>163</v>
      </c>
    </row>
    <row r="2" spans="1:9">
      <c r="A2" s="79" t="s">
        <v>114</v>
      </c>
      <c r="B2" s="82">
        <v>636</v>
      </c>
      <c r="C2" s="47">
        <f>B2*$F$2</f>
        <v>48.45131049769892</v>
      </c>
      <c r="F2" s="83">
        <v>7.6181305813992017E-2</v>
      </c>
      <c r="I2" s="83"/>
    </row>
    <row r="3" spans="1:9">
      <c r="A3" s="79" t="s">
        <v>115</v>
      </c>
      <c r="B3" s="82">
        <v>17986</v>
      </c>
      <c r="C3" s="47">
        <f t="shared" ref="C3:C25" si="0">B3*$F$2</f>
        <v>1370.1969663704604</v>
      </c>
    </row>
    <row r="4" spans="1:9">
      <c r="A4" s="79" t="s">
        <v>116</v>
      </c>
      <c r="B4" s="82">
        <v>15352</v>
      </c>
      <c r="C4" s="47">
        <f t="shared" si="0"/>
        <v>1169.5354068564054</v>
      </c>
    </row>
    <row r="5" spans="1:9">
      <c r="A5" s="79" t="s">
        <v>117</v>
      </c>
      <c r="B5" s="82">
        <v>62388</v>
      </c>
      <c r="C5" s="47">
        <f t="shared" si="0"/>
        <v>4752.7993071233341</v>
      </c>
    </row>
    <row r="6" spans="1:9">
      <c r="A6" s="79" t="s">
        <v>118</v>
      </c>
      <c r="B6" s="82">
        <v>78903</v>
      </c>
      <c r="C6" s="47">
        <f t="shared" si="0"/>
        <v>6010.933572641412</v>
      </c>
    </row>
    <row r="7" spans="1:9">
      <c r="A7" s="79" t="s">
        <v>119</v>
      </c>
      <c r="B7" s="82">
        <v>13418</v>
      </c>
      <c r="C7" s="47">
        <f t="shared" si="0"/>
        <v>1022.2007614121449</v>
      </c>
    </row>
    <row r="8" spans="1:9">
      <c r="A8" s="79" t="s">
        <v>120</v>
      </c>
      <c r="B8" s="82">
        <v>8223</v>
      </c>
      <c r="C8" s="47">
        <f t="shared" si="0"/>
        <v>626.4388777084564</v>
      </c>
    </row>
    <row r="9" spans="1:9">
      <c r="A9" s="79" t="s">
        <v>121</v>
      </c>
      <c r="B9" s="82">
        <v>12240</v>
      </c>
      <c r="C9" s="47">
        <f t="shared" si="0"/>
        <v>932.45918316326231</v>
      </c>
    </row>
    <row r="10" spans="1:9">
      <c r="A10" s="79" t="s">
        <v>122</v>
      </c>
      <c r="B10" s="82">
        <v>75595</v>
      </c>
      <c r="C10" s="47">
        <f t="shared" si="0"/>
        <v>5758.9258130087264</v>
      </c>
    </row>
    <row r="11" spans="1:9">
      <c r="A11" s="79" t="s">
        <v>123</v>
      </c>
      <c r="B11" s="82">
        <v>154397</v>
      </c>
      <c r="C11" s="47">
        <f t="shared" si="0"/>
        <v>11762.165073762926</v>
      </c>
    </row>
    <row r="12" spans="1:9">
      <c r="A12" s="79" t="s">
        <v>124</v>
      </c>
      <c r="B12" s="82">
        <v>83259</v>
      </c>
      <c r="C12" s="47">
        <f t="shared" si="0"/>
        <v>6342.7793407671616</v>
      </c>
    </row>
    <row r="13" spans="1:9">
      <c r="A13" s="79" t="s">
        <v>125</v>
      </c>
      <c r="B13" s="82">
        <v>101281</v>
      </c>
      <c r="C13" s="47">
        <f t="shared" si="0"/>
        <v>7715.7188341469255</v>
      </c>
    </row>
    <row r="14" spans="1:9">
      <c r="A14" s="79" t="s">
        <v>126</v>
      </c>
      <c r="B14" s="82">
        <v>465720</v>
      </c>
      <c r="C14" s="47">
        <f t="shared" si="0"/>
        <v>35479.157743692362</v>
      </c>
    </row>
    <row r="15" spans="1:9">
      <c r="A15" s="79" t="s">
        <v>127</v>
      </c>
      <c r="B15" s="82">
        <v>4727</v>
      </c>
      <c r="C15" s="47">
        <f t="shared" si="0"/>
        <v>360.10903258274027</v>
      </c>
    </row>
    <row r="16" spans="1:9">
      <c r="A16" s="80" t="s">
        <v>128</v>
      </c>
      <c r="B16" s="82">
        <v>153144</v>
      </c>
      <c r="C16" s="47">
        <f t="shared" si="0"/>
        <v>11666.709897577994</v>
      </c>
    </row>
    <row r="17" spans="1:3">
      <c r="A17" s="79" t="s">
        <v>129</v>
      </c>
      <c r="B17" s="82">
        <v>10632</v>
      </c>
      <c r="C17" s="47">
        <f t="shared" si="0"/>
        <v>809.95964341436309</v>
      </c>
    </row>
    <row r="18" spans="1:3">
      <c r="A18" t="s">
        <v>130</v>
      </c>
      <c r="B18" s="82">
        <v>981</v>
      </c>
      <c r="C18" s="47">
        <f t="shared" si="0"/>
        <v>74.733861003526172</v>
      </c>
    </row>
    <row r="19" spans="1:3">
      <c r="A19" s="79" t="s">
        <v>131</v>
      </c>
      <c r="B19" s="82">
        <v>37049</v>
      </c>
      <c r="C19" s="47">
        <f t="shared" si="0"/>
        <v>2822.4411991025904</v>
      </c>
    </row>
    <row r="20" spans="1:3">
      <c r="A20" s="79" t="s">
        <v>132</v>
      </c>
      <c r="B20" s="82">
        <v>31580</v>
      </c>
      <c r="C20" s="47">
        <f t="shared" si="0"/>
        <v>2405.805637605868</v>
      </c>
    </row>
    <row r="21" spans="1:3">
      <c r="A21" s="79" t="s">
        <v>133</v>
      </c>
      <c r="B21" s="82">
        <v>591285</v>
      </c>
      <c r="C21" s="47">
        <f t="shared" si="0"/>
        <v>45044.863408226272</v>
      </c>
    </row>
    <row r="22" spans="1:3">
      <c r="A22" s="79" t="s">
        <v>134</v>
      </c>
      <c r="B22" s="82">
        <v>144207</v>
      </c>
      <c r="C22" s="47">
        <f t="shared" si="0"/>
        <v>10985.877567518346</v>
      </c>
    </row>
    <row r="23" spans="1:3">
      <c r="A23" s="79" t="s">
        <v>135</v>
      </c>
      <c r="B23" s="82">
        <v>3080</v>
      </c>
      <c r="C23" s="47">
        <f t="shared" si="0"/>
        <v>234.63842190709542</v>
      </c>
    </row>
    <row r="24" spans="1:3">
      <c r="A24" s="79" t="s">
        <v>136</v>
      </c>
      <c r="B24" s="82">
        <v>-53</v>
      </c>
      <c r="C24" s="47">
        <f t="shared" si="0"/>
        <v>-4.0376092081415766</v>
      </c>
    </row>
    <row r="25" spans="1:3">
      <c r="A25" s="79" t="s">
        <v>137</v>
      </c>
      <c r="B25" s="82">
        <v>514935</v>
      </c>
      <c r="C25" s="47">
        <f t="shared" si="0"/>
        <v>39228.420709327977</v>
      </c>
    </row>
    <row r="26" spans="1:3">
      <c r="A26" s="79"/>
      <c r="B26" s="82"/>
    </row>
    <row r="27" spans="1:3">
      <c r="A27" s="88" t="s">
        <v>58</v>
      </c>
      <c r="B27" s="89">
        <f>SUM(B2:B26)</f>
        <v>2580965</v>
      </c>
      <c r="C27" s="89">
        <f>SUM(C2:C26)</f>
        <v>196621.2839602099</v>
      </c>
    </row>
    <row r="28" spans="1:3">
      <c r="A28" s="79"/>
      <c r="B28" s="82"/>
    </row>
    <row r="29" spans="1:3">
      <c r="A29" s="78" t="s">
        <v>138</v>
      </c>
      <c r="B29" s="78" t="s">
        <v>160</v>
      </c>
      <c r="C29" s="78" t="s">
        <v>161</v>
      </c>
    </row>
    <row r="30" spans="1:3">
      <c r="A30" s="79" t="s">
        <v>139</v>
      </c>
      <c r="B30" s="82">
        <v>29846</v>
      </c>
      <c r="C30" s="47">
        <f t="shared" ref="C30:C46" si="1">B30*$F$2</f>
        <v>2273.7072533244059</v>
      </c>
    </row>
    <row r="31" spans="1:3">
      <c r="A31" s="79" t="s">
        <v>140</v>
      </c>
      <c r="B31" s="82">
        <v>28399</v>
      </c>
      <c r="C31" s="47">
        <f t="shared" si="1"/>
        <v>2163.4729038115593</v>
      </c>
    </row>
    <row r="32" spans="1:3">
      <c r="A32" s="79" t="s">
        <v>141</v>
      </c>
      <c r="B32" s="82">
        <v>24171</v>
      </c>
      <c r="C32" s="47">
        <f t="shared" si="1"/>
        <v>1841.378342830001</v>
      </c>
    </row>
    <row r="33" spans="1:3">
      <c r="A33" s="79" t="s">
        <v>142</v>
      </c>
      <c r="B33" s="82">
        <v>63239</v>
      </c>
      <c r="C33" s="47">
        <f t="shared" si="1"/>
        <v>4817.6295983710415</v>
      </c>
    </row>
    <row r="34" spans="1:3">
      <c r="A34" s="79" t="s">
        <v>143</v>
      </c>
      <c r="B34" s="82">
        <v>4908.6589999999997</v>
      </c>
      <c r="C34" s="47">
        <f t="shared" si="1"/>
        <v>373.9480524156042</v>
      </c>
    </row>
    <row r="35" spans="1:3">
      <c r="A35" s="79" t="s">
        <v>144</v>
      </c>
      <c r="B35" s="82">
        <v>384.32900000000001</v>
      </c>
      <c r="C35" s="47">
        <f t="shared" si="1"/>
        <v>29.278685082185739</v>
      </c>
    </row>
    <row r="36" spans="1:3">
      <c r="A36" s="79" t="s">
        <v>145</v>
      </c>
      <c r="B36" s="82">
        <v>3992.337</v>
      </c>
      <c r="C36" s="47">
        <f t="shared" si="1"/>
        <v>304.14144590951543</v>
      </c>
    </row>
    <row r="37" spans="1:3">
      <c r="A37" s="79" t="s">
        <v>146</v>
      </c>
      <c r="B37" s="82">
        <v>-4527</v>
      </c>
      <c r="C37" s="47">
        <f t="shared" si="1"/>
        <v>-344.87277141994184</v>
      </c>
    </row>
    <row r="38" spans="1:3">
      <c r="A38" s="79" t="s">
        <v>147</v>
      </c>
      <c r="B38" s="82">
        <v>27399</v>
      </c>
      <c r="C38" s="47">
        <f t="shared" si="1"/>
        <v>2087.2915979975674</v>
      </c>
    </row>
    <row r="39" spans="1:3">
      <c r="A39" s="79" t="s">
        <v>148</v>
      </c>
      <c r="B39" s="82">
        <v>719.18600000000004</v>
      </c>
      <c r="C39" s="47">
        <f t="shared" si="1"/>
        <v>54.788528603141664</v>
      </c>
    </row>
    <row r="40" spans="1:3">
      <c r="A40" s="79" t="s">
        <v>149</v>
      </c>
      <c r="B40" s="82">
        <v>6483.5739999999996</v>
      </c>
      <c r="C40" s="47">
        <f t="shared" si="1"/>
        <v>493.92713366164747</v>
      </c>
    </row>
    <row r="41" spans="1:3">
      <c r="A41" s="79" t="s">
        <v>150</v>
      </c>
      <c r="B41" s="82">
        <v>261.55</v>
      </c>
      <c r="C41" s="47">
        <f t="shared" si="1"/>
        <v>19.925220535649611</v>
      </c>
    </row>
    <row r="42" spans="1:3">
      <c r="A42" s="79" t="s">
        <v>151</v>
      </c>
      <c r="B42" s="82">
        <v>15498</v>
      </c>
      <c r="C42" s="47">
        <f t="shared" si="1"/>
        <v>1180.6578775052483</v>
      </c>
    </row>
    <row r="43" spans="1:3">
      <c r="A43" s="79" t="s">
        <v>152</v>
      </c>
      <c r="B43" s="82">
        <v>3326.1390000000001</v>
      </c>
      <c r="C43" s="47">
        <f t="shared" si="1"/>
        <v>253.38961233884561</v>
      </c>
    </row>
    <row r="44" spans="1:3">
      <c r="A44" s="79" t="s">
        <v>153</v>
      </c>
      <c r="B44" s="82">
        <v>201.19</v>
      </c>
      <c r="C44" s="47">
        <f t="shared" si="1"/>
        <v>15.326916916717053</v>
      </c>
    </row>
    <row r="45" spans="1:3">
      <c r="A45" s="79" t="s">
        <v>154</v>
      </c>
      <c r="B45" s="82">
        <v>348.46299999999997</v>
      </c>
      <c r="C45" s="47">
        <f t="shared" si="1"/>
        <v>26.546366367861097</v>
      </c>
    </row>
    <row r="46" spans="1:3">
      <c r="A46" s="79" t="s">
        <v>155</v>
      </c>
      <c r="B46" s="82">
        <v>3706.4609999999993</v>
      </c>
      <c r="C46" s="47">
        <f t="shared" si="1"/>
        <v>282.36303892863464</v>
      </c>
    </row>
    <row r="47" spans="1:3">
      <c r="A47" s="79"/>
      <c r="B47" s="82">
        <v>0</v>
      </c>
    </row>
    <row r="48" spans="1:3">
      <c r="A48" s="81" t="s">
        <v>58</v>
      </c>
      <c r="B48" s="82">
        <f>SUM(B30:B47)</f>
        <v>208356.88799999995</v>
      </c>
      <c r="C48" s="82">
        <f>SUM(C30:C47)</f>
        <v>15872.899803179685</v>
      </c>
    </row>
  </sheetData>
  <conditionalFormatting sqref="A2:A26 A30:A4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32E08BC-A30C-46C5-836B-C089912B81C1}"/>
</file>

<file path=customXml/itemProps2.xml><?xml version="1.0" encoding="utf-8"?>
<ds:datastoreItem xmlns:ds="http://schemas.openxmlformats.org/officeDocument/2006/customXml" ds:itemID="{7610BCE2-20B0-419D-82A8-7A2EB689C19C}"/>
</file>

<file path=customXml/itemProps3.xml><?xml version="1.0" encoding="utf-8"?>
<ds:datastoreItem xmlns:ds="http://schemas.openxmlformats.org/officeDocument/2006/customXml" ds:itemID="{1F0050CA-4814-425F-9390-4BEBE4374F5E}"/>
</file>

<file path=customXml/itemProps4.xml><?xml version="1.0" encoding="utf-8"?>
<ds:datastoreItem xmlns:ds="http://schemas.openxmlformats.org/officeDocument/2006/customXml" ds:itemID="{5400DBF9-F923-45D9-A283-B1E70A25D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2021</vt:lpstr>
      <vt:lpstr>Known Resources</vt:lpstr>
      <vt:lpstr>Unknown Resources</vt:lpstr>
      <vt:lpstr>Hydro Allocation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2024-05-21T20:43:26Z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