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comments1.xml" ContentType="application/vnd.openxmlformats-officedocument.spreadsheetml.comment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ustomProperty3.bin" ContentType="application/vnd.openxmlformats-officedocument.spreadsheetml.customProperty"/>
  <Override PartName="/xl/customProperty2.bin" ContentType="application/vnd.openxmlformats-officedocument.spreadsheetml.customProperty"/>
  <Override PartName="/xl/externalLinks/externalLink7.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comments2.xml" ContentType="application/vnd.openxmlformats-officedocument.spreadsheetml.comments+xml"/>
  <Override PartName="/xl/externalLinks/externalLink6.xml" ContentType="application/vnd.openxmlformats-officedocument.spreadsheetml.externalLink+xml"/>
  <Override PartName="/xl/customProperty4.bin" ContentType="application/vnd.openxmlformats-officedocument.spreadsheetml.customProperty"/>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customProperty1.bin" ContentType="application/vnd.openxmlformats-officedocument.spreadsheetml.customProperty"/>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170" yWindow="30" windowWidth="20685" windowHeight="9780" tabRatio="908"/>
  </bookViews>
  <sheets>
    <sheet name="REDACTED VERSION" sheetId="58" r:id="rId1"/>
    <sheet name="Supplemental 106 Amort Rates" sheetId="77" r:id="rId2"/>
    <sheet name="Forecast Volumes" sheetId="80" r:id="rId3"/>
    <sheet name="Rate Impacts -&gt; " sheetId="79" r:id="rId4"/>
    <sheet name="Rate Impacts" sheetId="85" r:id="rId5"/>
    <sheet name="Typical Res Bill" sheetId="86" r:id="rId6"/>
    <sheet name="Schedule 106 Revenue" sheetId="87" r:id="rId7"/>
    <sheet name="Work Papers --&gt;" sheetId="74" r:id="rId8"/>
    <sheet name="(R)191 Accounts Balances" sheetId="70" r:id="rId9"/>
    <sheet name="(R) Cost Projections" sheetId="75" r:id="rId10"/>
    <sheet name="Calc Recovery" sheetId="71" r:id="rId11"/>
    <sheet name="Gas RAF" sheetId="8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Jun09">" BS!$AI$7:$AI$1643"</definedName>
    <definedName name="_____Apr04">[1]BS!$U$7:$U$3582</definedName>
    <definedName name="_____Aug04">[1]BS!$Y$7:$Y$3582</definedName>
    <definedName name="_____Aug09" xml:space="preserve"> [2]BS!$Y$7:$Y$1726</definedName>
    <definedName name="_____Dec03">[3]BS!$T$7:$T$3582</definedName>
    <definedName name="_____Dec04">[1]BS!$AC$7:$AC$3580</definedName>
    <definedName name="_____Feb04">[1]BS!$S$7:$S$3582</definedName>
    <definedName name="_____Jan04">[1]BS!$R$7:$R$3582</definedName>
    <definedName name="_____Jul04">[1]BS!$X$7:$X$3582</definedName>
    <definedName name="_____Jul09" xml:space="preserve"> [2]BS!$X$7:$X$1726</definedName>
    <definedName name="_____Jun04">[1]BS!$W$7:$W$3582</definedName>
    <definedName name="_____Jun09">" BS!$AI$7:$AI$1643"</definedName>
    <definedName name="_____Mar04">[1]BS!$T$7:$T$3582</definedName>
    <definedName name="_____May04">[1]BS!$V$7:$V$3582</definedName>
    <definedName name="_____Nov03">[3]BS!$S$7:$S$3582</definedName>
    <definedName name="_____Nov04">[1]BS!$AB$7:$AB$3582</definedName>
    <definedName name="_____Oct03">[3]BS!$R$7:$R$3582</definedName>
    <definedName name="_____Oct04">[1]BS!$AA$7:$AA$3582</definedName>
    <definedName name="_____Sep03">[3]BS!$Q$7:$Q$3582</definedName>
    <definedName name="_____Sep04">[1]BS!$Z$7:$Z$3582</definedName>
    <definedName name="____Apr04">[1]BS!$U$7:$U$3582</definedName>
    <definedName name="____Aug04">[1]BS!$Y$7:$Y$3582</definedName>
    <definedName name="____Aug09" xml:space="preserve"> [2]BS!$Y$7:$Y$1726</definedName>
    <definedName name="____Dec03">[3]BS!$T$7:$T$3582</definedName>
    <definedName name="____Dec04">[1]BS!$AC$7:$AC$3580</definedName>
    <definedName name="____Feb04">[1]BS!$S$7:$S$3582</definedName>
    <definedName name="____Jan04">[1]BS!$R$7:$R$3582</definedName>
    <definedName name="____Jul04">[1]BS!$X$7:$X$3582</definedName>
    <definedName name="____Jul09" xml:space="preserve"> [2]BS!$X$7:$X$1726</definedName>
    <definedName name="____Jun04">[1]BS!$W$7:$W$3582</definedName>
    <definedName name="____Jun09">" BS!$AI$7:$AI$1643"</definedName>
    <definedName name="____Mar04">[1]BS!$T$7:$T$3582</definedName>
    <definedName name="____May04">[1]BS!$V$7:$V$3582</definedName>
    <definedName name="____Nov03">[3]BS!$S$7:$S$3582</definedName>
    <definedName name="____Nov04">[1]BS!$AB$7:$AB$3582</definedName>
    <definedName name="____Oct03">[3]BS!$R$7:$R$3582</definedName>
    <definedName name="____Oct04">[1]BS!$AA$7:$AA$3582</definedName>
    <definedName name="____Sep03">[3]BS!$Q$7:$Q$3582</definedName>
    <definedName name="____Sep04">[1]BS!$Z$7:$Z$3582</definedName>
    <definedName name="___Apr04">[1]BS!$U$7:$U$3582</definedName>
    <definedName name="___Aug04">[1]BS!$Y$7:$Y$3582</definedName>
    <definedName name="___Aug09" xml:space="preserve"> [2]BS!$Y$7:$Y$1726</definedName>
    <definedName name="___Dec03">[3]BS!$T$7:$T$3582</definedName>
    <definedName name="___Dec04">[1]BS!$AC$7:$AC$3580</definedName>
    <definedName name="___Feb04">[1]BS!$S$7:$S$3582</definedName>
    <definedName name="___Jan04">[1]BS!$R$7:$R$3582</definedName>
    <definedName name="___Jul04">[1]BS!$X$7:$X$3582</definedName>
    <definedName name="___Jul09" xml:space="preserve"> [2]BS!$X$7:$X$1726</definedName>
    <definedName name="___Jun04">[1]BS!$W$7:$W$3582</definedName>
    <definedName name="___Jun09">" BS!$AI$7:$AI$1643"</definedName>
    <definedName name="___Mar04">[1]BS!$T$7:$T$3582</definedName>
    <definedName name="___May04">[1]BS!$V$7:$V$3582</definedName>
    <definedName name="___Nov03">[3]BS!$S$7:$S$3582</definedName>
    <definedName name="___Nov04">[1]BS!$AB$7:$AB$3582</definedName>
    <definedName name="___Oct03">[3]BS!$R$7:$R$3582</definedName>
    <definedName name="___Oct04">[1]BS!$AA$7:$AA$3582</definedName>
    <definedName name="___PC1">[4]CLASSIFIERS!$A$7:$IV$7</definedName>
    <definedName name="___PC2">[4]CLASSIFIERS!$A$10:$IV$10</definedName>
    <definedName name="___PC3">[4]CLASSIFIERS!$A$12:$IV$12</definedName>
    <definedName name="___PC4">[4]CLASSIFIERS!$A$13:$IV$13</definedName>
    <definedName name="___SEC24">[4]EXTERNAL!$A$112:$IV$114</definedName>
    <definedName name="___Sep03">[3]BS!$Q$7:$Q$3582</definedName>
    <definedName name="___Sep04">[1]BS!$Z$7:$Z$3582</definedName>
    <definedName name="__123Graph_ABUDG6_DSCRPR">[5]Quant!$D$71:$O$71</definedName>
    <definedName name="__123Graph_ABUDG6_ESCRPR1">[5]Quant!$D$100:$O$100</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[1]BS!$U$7:$U$3582</definedName>
    <definedName name="__Aug04">[1]BS!$Y$7:$Y$3582</definedName>
    <definedName name="__Aug09" xml:space="preserve"> [2]BS!$Y$7:$Y$1726</definedName>
    <definedName name="__Dec03">[3]BS!$T$7:$T$3582</definedName>
    <definedName name="__Dec04">[1]BS!$AC$7:$AC$3580</definedName>
    <definedName name="__Jul04">[1]BS!$X$7:$X$3582</definedName>
    <definedName name="__Jul09" xml:space="preserve"> [2]BS!$X$7:$X$1726</definedName>
    <definedName name="__Jun04">[1]BS!$W$7:$W$3582</definedName>
    <definedName name="__Jun09">" BS!$AI$7:$AI$1643"</definedName>
    <definedName name="__May04">[1]BS!$V$7:$V$3582</definedName>
    <definedName name="__Nov03">[3]BS!$S$7:$S$3582</definedName>
    <definedName name="__Nov04">[1]BS!$AB$7:$AB$3582</definedName>
    <definedName name="__Oct03">[3]BS!$R$7:$R$3582</definedName>
    <definedName name="__Oct04">[1]BS!$AA$7:$AA$3582</definedName>
    <definedName name="__PC1">[4]CLASSIFIERS!$A$7:$IV$7</definedName>
    <definedName name="__PC2">[4]CLASSIFIERS!$A$10:$IV$10</definedName>
    <definedName name="__PC3">[4]CLASSIFIERS!$A$12:$IV$12</definedName>
    <definedName name="__PC4">[4]CLASSIFIERS!$A$13:$IV$13</definedName>
    <definedName name="__SEC24">[4]EXTERNAL!$A$112:$IV$114</definedName>
    <definedName name="__Sep03">[3]BS!$Q$7:$Q$3582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[1]BS!$U$7:$U$3582</definedName>
    <definedName name="_Apr09" xml:space="preserve"> [2]BS!$U$7:$U$1726</definedName>
    <definedName name="_Aug04">[1]BS!$Y$7:$Y$3582</definedName>
    <definedName name="_Aug09" xml:space="preserve"> [2]BS!$Y$7:$Y$1726</definedName>
    <definedName name="_Dec03">[3]BS!$T$7:$T$3582</definedName>
    <definedName name="_Dec04">[1]BS!$AC$7:$AC$3580</definedName>
    <definedName name="_Dec08" xml:space="preserve"> [2]BS!$Q$7:$Q$1726</definedName>
    <definedName name="_Feb04">[1]BS!$S$7:$S$3582</definedName>
    <definedName name="_FEB09" xml:space="preserve"> [2]BS!$S$7:$S$1726</definedName>
    <definedName name="_FEDERAL_INCOME_TAX">'[6]MJS-7'!$N$21</definedName>
    <definedName name="_Jan04">[1]BS!$R$7:$R$3582</definedName>
    <definedName name="_Jul04">[1]BS!$X$7:$X$3582</definedName>
    <definedName name="_Jul09" xml:space="preserve"> [2]BS!$X$7:$X$1726</definedName>
    <definedName name="_Jun04">[1]BS!$W$7:$W$3582</definedName>
    <definedName name="_Jun09" xml:space="preserve"> [2]BS!$W$7:$W$1726</definedName>
    <definedName name="_Mar04">[1]BS!$T$7:$T$3582</definedName>
    <definedName name="_May04">[1]BS!$V$7:$V$3582</definedName>
    <definedName name="_May09" xml:space="preserve"> [2]BS!$V$7:$V$1726</definedName>
    <definedName name="_Nov03">[3]BS!$S$7:$S$3582</definedName>
    <definedName name="_Nov04">[1]BS!$AB$7:$AB$3582</definedName>
    <definedName name="_Oct03">[3]BS!$R$7:$R$3582</definedName>
    <definedName name="_Oct04">[1]BS!$AA$7:$AA$3582</definedName>
    <definedName name="_Oct09" xml:space="preserve"> [2]BS!$AA$7:$AA$1726</definedName>
    <definedName name="_Order1" localSheetId="5">0</definedName>
    <definedName name="_Order1">255</definedName>
    <definedName name="_Order2" localSheetId="5">0</definedName>
    <definedName name="_Order2">255</definedName>
    <definedName name="_PC1">[4]CLASSIFIERS!$A$7:$IV$7</definedName>
    <definedName name="_PC2">[4]CLASSIFIERS!$A$10:$IV$10</definedName>
    <definedName name="_PC3">[4]CLASSIFIERS!$A$12:$IV$12</definedName>
    <definedName name="_PC4">[4]CLASSIFIERS!$A$13:$IV$13</definedName>
    <definedName name="_Regression_Int">1</definedName>
    <definedName name="_SEC24">[4]EXTERNAL!$A$112:$IV$114</definedName>
    <definedName name="_Sep03">[3]BS!$Q$7:$Q$3582</definedName>
    <definedName name="_Sep04">[1]BS!$Z$7:$Z$3582</definedName>
    <definedName name="AccessDatabase">"I:\COMTREL\FINICLE\TradeSummary.mdb"</definedName>
    <definedName name="Acct2281SO">'[7]Func Study'!$H$2190</definedName>
    <definedName name="Acct2283SO">'[7]Func Study'!$H$2198</definedName>
    <definedName name="Acct228SO">'[7]Func Study'!$H$2194</definedName>
    <definedName name="Acct350">'[7]Func Study'!$H$1628</definedName>
    <definedName name="Acct352">'[7]Func Study'!$H$1635</definedName>
    <definedName name="Acct353">'[7]Func Study'!$H$1641</definedName>
    <definedName name="Acct354">'[7]Func Study'!$H$1647</definedName>
    <definedName name="Acct355">'[7]Func Study'!$H$1654</definedName>
    <definedName name="Acct356">'[7]Func Study'!$H$1660</definedName>
    <definedName name="Acct357">'[7]Func Study'!$H$1666</definedName>
    <definedName name="Acct358">'[7]Func Study'!$H$1672</definedName>
    <definedName name="Acct359">'[7]Func Study'!$H$1678</definedName>
    <definedName name="Acct360">'[7]Func Study'!$H$1698</definedName>
    <definedName name="Acct361">'[7]Func Study'!$H$1704</definedName>
    <definedName name="Acct362">'[7]Func Study'!$H$1710</definedName>
    <definedName name="Acct364">'[7]Func Study'!$H$1717</definedName>
    <definedName name="Acct365">'[7]Func Study'!$H$1724</definedName>
    <definedName name="Acct366">'[7]Func Study'!$H$1731</definedName>
    <definedName name="Acct367">'[7]Func Study'!$H$1738</definedName>
    <definedName name="Acct368">'[7]Func Study'!$H$1744</definedName>
    <definedName name="Acct369">'[7]Func Study'!$H$1751</definedName>
    <definedName name="Acct370">'[7]Func Study'!$H$1762</definedName>
    <definedName name="Acct371">'[7]Func Study'!$H$1769</definedName>
    <definedName name="Acct372">'[7]Func Study'!$H$1776</definedName>
    <definedName name="Acct372A">'[7]Func Study'!$H$1775</definedName>
    <definedName name="Acct372DP">'[7]Func Study'!$H$1773</definedName>
    <definedName name="Acct372DS">'[7]Func Study'!$H$1774</definedName>
    <definedName name="Acct373">'[7]Func Study'!$H$1782</definedName>
    <definedName name="Acct448S">'[7]Func Study'!$H$274</definedName>
    <definedName name="Acct450S">'[7]Func Study'!$H$302</definedName>
    <definedName name="Acct451S">'[7]Func Study'!$H$307</definedName>
    <definedName name="Acct454S">'[7]Func Study'!$H$318</definedName>
    <definedName name="Acct456S">'[7]Func Study'!$H$325</definedName>
    <definedName name="ACCT557CAGE">'[7]Func Study'!$H$683</definedName>
    <definedName name="Acct557CT">'[7]Func Study'!$H$681</definedName>
    <definedName name="Acct580">'[7]Func Study'!$H$791</definedName>
    <definedName name="Acct581">'[7]Func Study'!$H$796</definedName>
    <definedName name="Acct582">'[7]Func Study'!$H$801</definedName>
    <definedName name="Acct583">'[7]Func Study'!$H$806</definedName>
    <definedName name="Acct584">'[7]Func Study'!$H$811</definedName>
    <definedName name="Acct585">'[7]Func Study'!$H$816</definedName>
    <definedName name="Acct586">'[7]Func Study'!$H$821</definedName>
    <definedName name="Acct587">'[7]Func Study'!$H$826</definedName>
    <definedName name="Acct588">'[7]Func Study'!$H$831</definedName>
    <definedName name="Acct589">'[7]Func Study'!$H$836</definedName>
    <definedName name="Acct590">'[7]Func Study'!$H$841</definedName>
    <definedName name="Acct591">'[7]Func Study'!$H$846</definedName>
    <definedName name="Acct592">'[7]Func Study'!$H$851</definedName>
    <definedName name="Acct593">'[7]Func Study'!$H$856</definedName>
    <definedName name="Acct594">'[7]Func Study'!$H$861</definedName>
    <definedName name="Acct595">'[7]Func Study'!$H$866</definedName>
    <definedName name="Acct596">'[7]Func Study'!$H$876</definedName>
    <definedName name="Acct597">'[7]Func Study'!$H$881</definedName>
    <definedName name="Acct598">'[7]Func Study'!$H$886</definedName>
    <definedName name="AcctAGA">'[7]Func Study'!$H$296</definedName>
    <definedName name="AcctTable">[8]Variables!$AK$42:$AK$396</definedName>
    <definedName name="AcctTS0">'[7]Func Study'!$H$1686</definedName>
    <definedName name="Acq1Plant">'[9]Acquisition Inputs'!$C$8</definedName>
    <definedName name="Acq2Plant">'[9]Acquisition Inputs'!$C$70</definedName>
    <definedName name="ActualROR">'[10]G+T+D+R+M'!$H$61</definedName>
    <definedName name="ADJPTDCE.T">[4]INTERNAL!$A$31:$IV$33</definedName>
    <definedName name="Adjs2avg">[11]Inputs!$L$255:'[11]Inputs'!$T$505</definedName>
    <definedName name="After_Tax_Cash_Discount">'[12]Assumptions (Input)'!$D$37</definedName>
    <definedName name="afudc_flag">'[12]Assumptions (Input)'!$B$13</definedName>
    <definedName name="ANCIL">[4]EXTERNAL!$A$163:$IV$165</definedName>
    <definedName name="Apr04AMA">[1]BS!$AG$7:$AG$3582</definedName>
    <definedName name="APR09AMA">[2]BS!$AN$7:$AN$1725</definedName>
    <definedName name="Apr10AMA">[2]BS!$AZ$7:$AZ$1726</definedName>
    <definedName name="aquila_lookup">'[13]Cabot Gas Replacement'!$B$8:$F$16</definedName>
    <definedName name="AS2DocOpenMode">"AS2DocumentEdit"</definedName>
    <definedName name="Assessment_Rate">'[12]Assumptions (Input)'!$B$7</definedName>
    <definedName name="Asset_Class_Switch">[14]Assumptions!$D$5</definedName>
    <definedName name="Aug04AMA">[1]BS!$AK$7:$AK$3582</definedName>
    <definedName name="Aug09AMA">[2]BS!$AR$7:$AR$1726</definedName>
    <definedName name="Aurora_Prices">"Monthly Price Summary'!$C$4:$H$63"</definedName>
    <definedName name="AvgFactors">[8]Factors!$B$3:$P$99</definedName>
    <definedName name="Beg_Unb_KWHs">[15]LeadSht!$L$10</definedName>
    <definedName name="BOOK_LIFE">'[16]Lvl FCR'!$G$10</definedName>
    <definedName name="BPAX">[4]EXTERNAL!$A$121:$IV$123</definedName>
    <definedName name="Button_1">"TradeSummary_Ken_Finicle_List"</definedName>
    <definedName name="CAE.T">[4]INTERNAL!$A$34:$IV$36</definedName>
    <definedName name="CAES1.T">[4]INTERNAL!$A$37:$IV$39</definedName>
    <definedName name="cap">[17]Readings!$B$2</definedName>
    <definedName name="Capital_Inflation">'[12]Assumptions (Input)'!$B$11</definedName>
    <definedName name="CASE">[18]INPUTS!$C$11</definedName>
    <definedName name="Case_Name">'[19]KJB-6,13 Cmn Adj'!$B$8</definedName>
    <definedName name="CaseDescription">'[9]Dispatch Cases'!$C$11</definedName>
    <definedName name="CBWorkbookPriority">-2060790043</definedName>
    <definedName name="CCGT_HeatRate">[9]Assumptions!$H$23</definedName>
    <definedName name="CCGTPrice">[9]Assumptions!$H$22</definedName>
    <definedName name="CL_RT2">'[20]Transp Data'!$A$6:$C$81</definedName>
    <definedName name="Close_Date">'[12]Capital Projects(Input)'!$D$7:$D$53</definedName>
    <definedName name="Construction_OH">'[21]Virtual 49 Back-Up'!$E$54</definedName>
    <definedName name="ConversionFactor">[9]Assumptions!$I$65</definedName>
    <definedName name="COSFacVal">[7]Inputs!$R$5</definedName>
    <definedName name="CurrQtr">'[22]Inc Stmt'!$AJ$222</definedName>
    <definedName name="CUS">[4]CLASSIFIERS!$A$6:$IV$6</definedName>
    <definedName name="CUST_1">[4]EXTERNAL!$A$22:$IV$24</definedName>
    <definedName name="CUST_4">[4]EXTERNAL!$A$25:$IV$27</definedName>
    <definedName name="CUST_5">[4]EXTERNAL!$A$28:$IV$30</definedName>
    <definedName name="CUST_6">[4]EXTERNAL!$A$31:$IV$33</definedName>
    <definedName name="D108.05.T">[4]INTERNAL!$A$22:$IV$24</definedName>
    <definedName name="D108.10.T">[4]INTERNAL!$A$25:$IV$27</definedName>
    <definedName name="D361.T">[4]INTERNAL!$A$4:$IV$6</definedName>
    <definedName name="D362.T">[4]INTERNAL!$A$7:$IV$9</definedName>
    <definedName name="D364.T">[4]INTERNAL!$A$10:$IV$12</definedName>
    <definedName name="D366.T">[4]INTERNAL!$A$13:$IV$15</definedName>
    <definedName name="D368.T">[4]INTERNAL!$A$16:$IV$18</definedName>
    <definedName name="D370.T">[4]INTERNAL!$A$19:$IV$21</definedName>
    <definedName name="D372.T">[4]INTERNAL!$A$28:$IV$30</definedName>
    <definedName name="Data">'[23]Mix Variance'!$B$1:$N$31</definedName>
    <definedName name="Data.Avg">'[22]Avg Amts'!$A$5:$BP$34</definedName>
    <definedName name="Data.Qtrs.Avg">'[22]Avg Amts'!$A$5:$IV$5</definedName>
    <definedName name="data1">'[24]Mix Variance'!$O$5:$T$25</definedName>
    <definedName name="DebtPerc">[9]Assumptions!$I$58</definedName>
    <definedName name="Dec03AMA">[3]BS!$AJ$7:$AJ$3582</definedName>
    <definedName name="Dec04AMA">[1]BS!$AO$7:$AO$3582</definedName>
    <definedName name="Dec08AMA">[2]BS!$AJ$7:$AJ$1726</definedName>
    <definedName name="Dec09AMA">[2]BS!$AV$7:$AV$1726</definedName>
    <definedName name="DEM">[4]CLASSIFIERS!$A$4:$IV$4</definedName>
    <definedName name="DEM_1">[4]EXTERNAL!$A$7:$IV$9</definedName>
    <definedName name="DEM_12CP">[4]EXTERNAL!$A$118:$IV$120</definedName>
    <definedName name="DEM_12NCP_P">[4]EXTERNAL!$A$187:$IV$189</definedName>
    <definedName name="DEM_12NCP_S">[4]EXTERNAL!$A$190:$IV$192</definedName>
    <definedName name="DEM_12NCP1">[4]EXTERNAL!$A$139:$IV$141</definedName>
    <definedName name="DEM_12NCP2">[4]EXTERNAL!$A$130:$IV$132</definedName>
    <definedName name="DEM_1A">[4]EXTERNAL!$A$115:$IV$117</definedName>
    <definedName name="DEM_2A">[4]EXTERNAL!$A$148:$IV$150</definedName>
    <definedName name="DEM_3A">[4]EXTERNAL!$A$199:$IV$201</definedName>
    <definedName name="DEM_3B">[4]EXTERNAL!$A$196:$IV$198</definedName>
    <definedName name="Demand2">[25]Inputs!$D$11</definedName>
    <definedName name="DES1.T">[4]INTERNAL!$A$40:$IV$42</definedName>
    <definedName name="DES2.T">[4]INTERNAL!$A$43:$IV$45</definedName>
    <definedName name="DF_HeatRate">[9]Assumptions!$L$23</definedName>
    <definedName name="DIR_40">[4]EXTERNAL!$A$193:$IV$195</definedName>
    <definedName name="DIR_449">[4]EXTERNAL!$A$127:$IV$129</definedName>
    <definedName name="DIR_449_ENERGY">[4]EXTERNAL!$A$160:$IV$162</definedName>
    <definedName name="DIR_449_HV">[4]EXTERNAL!$A$157:$IV$159</definedName>
    <definedName name="DIR_449_OATT">[4]EXTERNAL!$A$166:$IV$168</definedName>
    <definedName name="DIR_RESALE">[4]EXTERNAL!$A$124:$IV$126</definedName>
    <definedName name="DIR_RESALE_LARGE">[4]EXTERNAL!$A$154:$IV$156</definedName>
    <definedName name="DIR_RESALE_SMALL">[4]EXTERNAL!$A$151:$IV$153</definedName>
    <definedName name="DIR108.09">[4]EXTERNAL!$A$106:$IV$108</definedName>
    <definedName name="DIR235.00">[4]EXTERNAL!$A$85:$IV$87</definedName>
    <definedName name="DIR360.01">[4]EXTERNAL!$A$37:$IV$39</definedName>
    <definedName name="DIR361.01">[4]EXTERNAL!$A$40:$IV$42</definedName>
    <definedName name="DIR362.01">[4]EXTERNAL!$A$43:$IV$45</definedName>
    <definedName name="DIR364.01">[4]EXTERNAL!$A$46:$IV$48</definedName>
    <definedName name="DIR366.01">[4]EXTERNAL!$A$49:$IV$51</definedName>
    <definedName name="DIR368.03">[4]EXTERNAL!$A$55:$IV$57</definedName>
    <definedName name="DIR368.03C">[4]EXTERNAL!$A$52:$IV$54</definedName>
    <definedName name="DIR372.00">[4]EXTERNAL!$A$58:$IV$60</definedName>
    <definedName name="DIR373.00">[4]EXTERNAL!$A$61:$IV$63</definedName>
    <definedName name="DIR450.01">[4]EXTERNAL!$A$10:$IV$12</definedName>
    <definedName name="DIR450.02">[4]EXTERNAL!$A$184:$IV$186</definedName>
    <definedName name="DIR451.02">[4]EXTERNAL!$A$70:$IV$72</definedName>
    <definedName name="DIR451.03">[4]EXTERNAL!$A$136:$IV$138</definedName>
    <definedName name="DIR451.05">[4]EXTERNAL!$A$76:$IV$78</definedName>
    <definedName name="DIR451.06">[4]EXTERNAL!$A$109:$IV$111</definedName>
    <definedName name="DIR451.07">[4]EXTERNAL!$A$133:$IV$135</definedName>
    <definedName name="DIR454.04">[4]EXTERNAL!$A$73:$IV$75</definedName>
    <definedName name="DIR556.01">[4]EXTERNAL!$A$175:$IV$177</definedName>
    <definedName name="DIR565.02">[4]EXTERNAL!$A$178:$IV$180</definedName>
    <definedName name="DIR908.01">[4]EXTERNAL!$A$172:$IV$174</definedName>
    <definedName name="DIR920.01">[4]EXTERNAL!$A$181:$IV$183</definedName>
    <definedName name="Dis">'[7]Func Study'!$AB$250</definedName>
    <definedName name="Discount_for_Revenue_Reqmt">'[26]Assumptions of Purchase'!$B$45</definedName>
    <definedName name="DisFac">'[7]Func Dist Factor Table'!$A$11:$G$25</definedName>
    <definedName name="DocketNumber">'[27]JHS-4'!$AP$2</definedName>
    <definedName name="DP.T">[4]INTERNAL!$A$46:$IV$48</definedName>
    <definedName name="EBFIT.T">[4]INTERNAL!$A$88:$IV$90</definedName>
    <definedName name="EffTax">[18]INPUTS!$F$36</definedName>
    <definedName name="Electric_Prices">'[28]Monthly Price Summary'!$B$4:$E$27</definedName>
    <definedName name="ElRBLine">[1]BS!$AQ$7:$AQ$3303</definedName>
    <definedName name="EndDate">[9]Assumptions!$C$11</definedName>
    <definedName name="ENERGY_1">[4]EXTERNAL!$A$4:$IV$6</definedName>
    <definedName name="ENERGY_2">[4]EXTERNAL!$A$145:$IV$147</definedName>
    <definedName name="Engy">[10]Inputs!$D$9</definedName>
    <definedName name="Engy2">[25]Inputs!$D$12</definedName>
    <definedName name="EPIS.T">[4]INTERNAL!$A$49:$IV$51</definedName>
    <definedName name="Escalator">1.025</definedName>
    <definedName name="Exhibit_No.______MJS_4">'[6]MJS-4'!$O$3</definedName>
    <definedName name="Exhibit_No.______MJS_5">'[6]MJS-5'!$E$3</definedName>
    <definedName name="Exhibit_No.______MJS_6">'[6]MJS-6'!$F$3</definedName>
    <definedName name="Factorck">'[7]COS Factor Table'!$O$15:$O$113</definedName>
    <definedName name="FactorType">[8]Variables!$AK$2:$AL$12</definedName>
    <definedName name="FactSum">'[7]COS Factor Table'!$A$14:$O$113</definedName>
    <definedName name="FCR">'[21]Virtual 49 Back-Up'!$B$20</definedName>
    <definedName name="Feb04AMA">[1]BS!$AE$7:$AE$3582</definedName>
    <definedName name="Feb09AMA">[2]BS!$AL$7:$AL$1725</definedName>
    <definedName name="Feb10AMA">[2]BS!$AX$7:$AX$1726</definedName>
    <definedName name="Fed_Cap_Tax">[29]Inputs!$E$112</definedName>
    <definedName name="FedTaxRate">[9]Assumptions!$C$33</definedName>
    <definedName name="FERC_Lookup">'[30]Map Table'!$E$2:$F$58</definedName>
    <definedName name="FIT">'[31]ROR &amp; CONV FACTOR'!$J$20</definedName>
    <definedName name="FIT_Tax_Rate">'[12]Assumptions (Input)'!$B$5</definedName>
    <definedName name="FranchiseTax">[11]Variables!$D$26</definedName>
    <definedName name="FTAX">[18]INPUTS!$F$35</definedName>
    <definedName name="Func">'[7]Func Factor Table'!$A$10:$H$77</definedName>
    <definedName name="Function">'[7]Func Study'!$AB$250</definedName>
    <definedName name="GasRBLine">[1]BS!$AS$7:$AS$3631</definedName>
    <definedName name="GasWC_LineItem">[1]BS!$AR$7:$AR$3631</definedName>
    <definedName name="GP.T">[4]INTERNAL!$A$52:$IV$54</definedName>
    <definedName name="HTML_CodePage">1252</definedName>
    <definedName name="HTML_Control" localSheetId="11">{"'Sheet1'!$A$1:$J$121"}</definedName>
    <definedName name="HTML_Control" localSheetId="4">{"'Sheet1'!$A$1:$J$121"}</definedName>
    <definedName name="HTML_Control" localSheetId="5">{"'Sheet1'!$A$1:$J$121"}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[4]INTERNAL!$A$85:$IV$87</definedName>
    <definedName name="inctaxrate">0.4</definedName>
    <definedName name="Insurance_Rate">'[12]Assumptions (Input)'!$B$9</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Jan04AMA">[1]BS!$AD$7:$AD$3582</definedName>
    <definedName name="Jan09AMA">[2]BS!$AK$7:$AK$1743</definedName>
    <definedName name="Jan10AMA">[2]BS!$AW$7:$AW$1726</definedName>
    <definedName name="jjj">[32]Inputs!$N$18</definedName>
    <definedName name="JP_Bal">[33]ACCOUNTS!$AG$31</definedName>
    <definedName name="Jul04AMA">[1]BS!$AJ$7:$AJ$3582</definedName>
    <definedName name="Jul09AMA">[2]BS!$AQ$7:$AQ$1726</definedName>
    <definedName name="Jun04AMA">[1]BS!$AI$7:$AI$3582</definedName>
    <definedName name="Jun09AMA">[2]BS!$AP$7:$AP$1726</definedName>
    <definedName name="Jun10AMA">[2]BS!$BB$7:$BB$1726</definedName>
    <definedName name="Jurisdiction">[8]Variables!$AK$15</definedName>
    <definedName name="JurisNumber">[8]Variables!$AL$15</definedName>
    <definedName name="k_Docket_Number">'[19]KJB-12 Sum'!$AS$2</definedName>
    <definedName name="k_FITrate">'[19]KJB-3,11 Def'!$L$20</definedName>
    <definedName name="keep_Docket_Number">'[34]KJB-3 Sum'!$AQ$2</definedName>
    <definedName name="keep_FIT">'[34]KJB-7 Def'!$L$20</definedName>
    <definedName name="keep_KJB_3_Rate_Increase">'[34]KJB-7 Def'!$C$3</definedName>
    <definedName name="keep_KJB_4_Electric_Summary">'[34]KJB-3 Sum'!$AQ$3</definedName>
    <definedName name="keep_KJB_8_Common_Adjs">'[34]KJB-5 Cmn Adj'!$L$3</definedName>
    <definedName name="keep_KJB_9_Electric_Only">'[34]KJB-5 El Adj'!$E$3</definedName>
    <definedName name="keep_PSE">'[35]Gas Summary'!$I$5</definedName>
    <definedName name="keep_TESTYEAR">'[35]Gas Detail Pages'!$A$8</definedName>
    <definedName name="kp_DOCKET">'[35]Gas Detail Pages'!$A$9</definedName>
    <definedName name="Last_Row" localSheetId="11">IF('Gas RAF'!Values_Entered,Header_Row+'Gas RAF'!Number_of_Payments,Header_Row)</definedName>
    <definedName name="Last_Row" localSheetId="4">IF('Rate Impacts'!Values_Entered,Header_Row+'Rate Impacts'!Number_of_Payments,Header_Row)</definedName>
    <definedName name="Last_Row" localSheetId="5">IF('Typical Res Bill'!Values_Entered,Header_Row+'Typical Res Bill'!Number_of_Payments,Header_Row)</definedName>
    <definedName name="Last_Row">IF([0]!Values_Entered,Header_Row+[0]!Number_of_Payments,Header_Row)</definedName>
    <definedName name="Levy_Rate">'[12]Assumptions (Input)'!$B$6</definedName>
    <definedName name="limcount">1</definedName>
    <definedName name="LINE.T">[4]INTERNAL!$A$55:$IV$57</definedName>
    <definedName name="LinkCos">'[7]JAM Download'!$K$4</definedName>
    <definedName name="Load_Factor">[33]ACCOUNTS!$AG$167</definedName>
    <definedName name="LoadArray">'[36]Load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[37]M9100F4!$A$1:$V$99</definedName>
    <definedName name="MACRS">'[12]MACRS RATES'!$A$3:$AT$10</definedName>
    <definedName name="Mar04AMA">[1]BS!$AF$7:$AF$3582</definedName>
    <definedName name="MAR09AMA">[2]BS!$AM$7:$AM$1725</definedName>
    <definedName name="Mar10AMA">[2]BS!$AY$7:$AY$1726</definedName>
    <definedName name="May04AMA">[1]BS!$AH$7:$AH$3582</definedName>
    <definedName name="MAY09AMA">[2]BS!$AO$7:$AO$1726</definedName>
    <definedName name="May10AMA">[2]BS!$BA$7:$BA$1726</definedName>
    <definedName name="menu1_Button5_Click" localSheetId="4">[38]!menu1_Button5_Click</definedName>
    <definedName name="menu1_Button5_Click">[38]!menu1_Button5_Click</definedName>
    <definedName name="menu1_Button6_Click" localSheetId="4">[38]!menu1_Button6_Click</definedName>
    <definedName name="menu1_Button6_Click">[38]!menu1_Button6_Click</definedName>
    <definedName name="MERGER_COST">[39]Sheet1!$AF$3:$AJ$28</definedName>
    <definedName name="METER">[4]EXTERNAL!$A$34:$IV$36</definedName>
    <definedName name="Method">[10]Inputs!$C$6</definedName>
    <definedName name="monthlist">[40]Table!$R$2:$S$13</definedName>
    <definedName name="monthtotals">'[40]WA SBC'!$D$40:$O$40</definedName>
    <definedName name="MTD_Format">[41]Mthly!$B$11:$D$11,[41]Mthly!$B$32:$D$32</definedName>
    <definedName name="MTR_YR3">[42]Variables!$E$14</definedName>
    <definedName name="NCP_360">[4]EXTERNAL!$A$13:$IV$15</definedName>
    <definedName name="NCP_361">[4]EXTERNAL!$A$16:$IV$18</definedName>
    <definedName name="NCP_362">[4]EXTERNAL!$A$19:$IV$21</definedName>
    <definedName name="Net_to_Gross_Factor">[7]Inputs!$G$8</definedName>
    <definedName name="NetToGross">[11]Variables!$D$23</definedName>
    <definedName name="Nov03AMA">[3]BS!$AI$7:$AI$3582</definedName>
    <definedName name="Nov04AMA">[1]BS!$AN$7:$AN$3582</definedName>
    <definedName name="Nov09AMA">[2]BS!$AU$7:$AU$1726</definedName>
    <definedName name="NPC">[43]Inputs!$N$18</definedName>
    <definedName name="NRG">[4]CLASSIFIERS!$A$5:$IV$5</definedName>
    <definedName name="Number_of_Payments" localSheetId="11">MATCH(0.01,End_Bal,-1)+1</definedName>
    <definedName name="Number_of_Payments" localSheetId="4">MATCH(0.01,End_Bal,-1)+1</definedName>
    <definedName name="Number_of_Payments" localSheetId="5">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'[12]MiscItems(Input)'!$B$5:$AO$8,'[12]MiscItems(Input)'!$B$13:$AO$13,'[12]MiscItems(Input)'!$B$15:$B$17,'[12]MiscItems(Input)'!$B$17:$AO$17,'[12]MiscItems(Input)'!$B$15:$AO$15</definedName>
    <definedName name="O_M_Rate">'[21]Virtual 49 Back-Up'!$B$21</definedName>
    <definedName name="Oct03AMA">[3]BS!$AH$7:$AH$3582</definedName>
    <definedName name="Oct04AMA">[1]BS!$AM$7:$AM$3582</definedName>
    <definedName name="Oct09AMA">[2]BS!$AT$7:$AT$1726</definedName>
    <definedName name="OH">[4]CLASSIFIERS!$A$8:$IV$8</definedName>
    <definedName name="OH_NCP">[4]EXTERNAL!$A$79:$IV$81</definedName>
    <definedName name="OH_SVC">[4]EXTERNAL!$A$142:$IV$144</definedName>
    <definedName name="OH_TFMR">[4]EXTERNAL!$A$97:$IV$99</definedName>
    <definedName name="OH_TFMRC">[4]EXTERNAL!$A$94:$IV$96</definedName>
    <definedName name="option">'[44]Dist Misc'!$F$120</definedName>
    <definedName name="OthRCF">[45]INPUTS!$F$41</definedName>
    <definedName name="OthUnc">[4]INPUTS!$F$36</definedName>
    <definedName name="outlookdata">'[46]pivoted data'!$D$3:$Q$90</definedName>
    <definedName name="peak_new_table">'[47]2008 Extreme Peaks - 080403'!$E$5:$AD$8</definedName>
    <definedName name="peak_table">'[47]Peaks-F01'!$C$5:$E$243</definedName>
    <definedName name="PeakMethod">[10]Inputs!$T$5</definedName>
    <definedName name="Percent_debt">[29]Inputs!$E$129</definedName>
    <definedName name="Plant_Input">'[12]Plant(Input)'!$B$7:$AP$9,'[12]Plant(Input)'!$B$11,'[12]Plant(Input)'!$B$15:$AP$15,'[12]Plant(Input)'!$B$18,'[12]Plant(Input)'!$B$20:$AP$20</definedName>
    <definedName name="POWER.T">[4]INTERNAL!$A$58:$IV$60</definedName>
    <definedName name="PP.T">[4]INTERNAL!$A$61:$IV$63</definedName>
    <definedName name="PreTaxDebtCost">[9]Assumptions!$I$56</definedName>
    <definedName name="PreTaxWACC">[9]Assumptions!$I$62</definedName>
    <definedName name="Prices_Aurora">'[28]Monthly Price Summary'!$C$4:$H$63</definedName>
    <definedName name="_xlnm.Print_Area" localSheetId="8">'(R)191 Accounts Balances'!$A$1:$HU$90</definedName>
    <definedName name="_xlnm.Print_Area" localSheetId="4">'Rate Impacts'!$B$1:$U$44</definedName>
    <definedName name="_xlnm.Print_Area" localSheetId="5">'Typical Res Bill'!$B$1:$H$42</definedName>
    <definedName name="_xlnm.Print_Titles" localSheetId="10">'Calc Recovery'!$A:$B,'Calc Recovery'!$1:$3</definedName>
    <definedName name="Prior_Month">[48]Sch_120!$I$21</definedName>
    <definedName name="PROFORMA">[4]EXTERNAL!$A$67:$IV$69</definedName>
    <definedName name="PROFORMA_RETAIL">[4]EXTERNAL!$A$91:$IV$93</definedName>
    <definedName name="PROFORMA_RETAIL_TAX">[4]EXTERNAL!$A$169:$IV$171</definedName>
    <definedName name="Projects">[49]Sheet1!$A$1147:$B$1887</definedName>
    <definedName name="Prov_Cap_Tax">[29]Inputs!$E$111</definedName>
    <definedName name="PSE">'[50]4.04'!$A$6</definedName>
    <definedName name="PSE_Pre_Tax_Equity_Rate">'[26]Assumptions of Purchase'!$B$42</definedName>
    <definedName name="PTDGP.T">[4]INTERNAL!$A$64:$IV$66</definedName>
    <definedName name="PTDP.T">[4]INTERNAL!$A$67:$IV$69</definedName>
    <definedName name="QTD_Format">[51]QTD!$B$11:$D$11,[51]QTD!$B$35:$D$35</definedName>
    <definedName name="RATE2">'[20]Transp Data'!$A$8:$I$112</definedName>
    <definedName name="Rates">[52]Codes!$A$1:$C$500</definedName>
    <definedName name="RB.T">[4]INTERNAL!$A$70:$IV$72</definedName>
    <definedName name="RCF">[33]INPUTS!$F$48</definedName>
    <definedName name="Requlated_scenario">'[12]Assumptions (Input)'!$B$12</definedName>
    <definedName name="ResExchCrRate">[53]Sch_194!$M$31</definedName>
    <definedName name="RESID">[4]EXTERNAL!$A$88:$IV$90</definedName>
    <definedName name="resource_lookup">'[54]#REF'!$B$3:$C$112</definedName>
    <definedName name="ResourceSupplier">[11]Variables!$D$28</definedName>
    <definedName name="ResRCF">[18]INPUTS!$F$44</definedName>
    <definedName name="ResUnc">[18]INPUTS!$F$39</definedName>
    <definedName name="RevClass">[52]Codes!$F$2:$G$10</definedName>
    <definedName name="revenue_flag">'[12]Assumptions (Input)'!$C$12</definedName>
    <definedName name="Revenue_Taxes">'[12]Assumptions (Input)'!$B$8</definedName>
    <definedName name="REVFAC1.T">[4]INTERNAL!$A$73:$IV$75</definedName>
    <definedName name="ROD">[18]INPUTS!$F$30</definedName>
    <definedName name="ROR">[18]INPUTS!$F$29</definedName>
    <definedName name="SAPBEXdnldView">"46HLPWIQ6J3TDMPT5WG7XVEBI"</definedName>
    <definedName name="SAPBEXhrIndnt">"Wide"</definedName>
    <definedName name="SAPBEXrevision">1</definedName>
    <definedName name="SAPBEXsysID">"BWP"</definedName>
    <definedName name="SAPBEXwbID">"3XJ3VOPHHLH2D0QXSYZLUHSMI"</definedName>
    <definedName name="SAPsysID">"708C5W7SBKP804JT78WJ0JNKI"</definedName>
    <definedName name="SAPwbID">"ARS"</definedName>
    <definedName name="SBRCF">[45]INPUTS!$F$40</definedName>
    <definedName name="SbUnc">[4]INPUTS!$F$35</definedName>
    <definedName name="Sch194Rlfwd">'[55]Sch94 Rlfwd'!$B$11</definedName>
    <definedName name="Schedule">[43]Inputs!$N$14</definedName>
    <definedName name="Sep03AMA">[3]BS!$AG$7:$AG$3582</definedName>
    <definedName name="Sep04AMA">[1]BS!$AL$7:$AL$3582</definedName>
    <definedName name="Sep09AMA">[2]BS!$AS$7:$AS$1726</definedName>
    <definedName name="solver_eval">0</definedName>
    <definedName name="solver_ntri">1000</definedName>
    <definedName name="solver_rsmp">1</definedName>
    <definedName name="solver_seed">0</definedName>
    <definedName name="StartDate">[9]Assumptions!$C$9</definedName>
    <definedName name="STATE_UTILITY_TAX">'[6]MJS-7'!$N$16</definedName>
    <definedName name="STAX">[18]INPUTS!$F$34</definedName>
    <definedName name="SW.T">[4]INTERNAL!$A$76:$IV$78</definedName>
    <definedName name="SWPTD.T">[4]INTERNAL!$A$79:$IV$81</definedName>
    <definedName name="TableName">"Dummy"</definedName>
    <definedName name="TargetROR">[10]Inputs!$G$29</definedName>
    <definedName name="TDP.T">[4]INTERNAL!$A$82:$IV$84</definedName>
    <definedName name="TestPeriod">[7]Inputs!$C$5</definedName>
    <definedName name="TESTYEAR">'[27]JHS-6'!$A$7</definedName>
    <definedName name="TFR">[4]CLASSIFIERS!$A$11:$IV$11</definedName>
    <definedName name="ThermalBookLife">[9]Assumptions!$C$25</definedName>
    <definedName name="Title">[9]Assumptions!$A$1</definedName>
    <definedName name="Total_Payment" localSheetId="11">Scheduled_Payment+Extra_Payment</definedName>
    <definedName name="Total_Payment" localSheetId="4">Scheduled_Payment+Extra_Payment</definedName>
    <definedName name="Total_Payment" localSheetId="5">Scheduled_Payment+Extra_Payment</definedName>
    <definedName name="Total_Payment">Scheduled_Payment+Extra_Payment</definedName>
    <definedName name="TotalRateBase">'[7]G+T+D+R+M'!$H$58</definedName>
    <definedName name="TP.T">[4]INTERNAL!$A$91:$IV$93</definedName>
    <definedName name="transdb">'[56]Transp Unbilled'!$A$8:$E$174</definedName>
    <definedName name="TRANSM_2">[57]Transm2!$A$1:$M$461:'[57]10 Yr FC'!$M$47</definedName>
    <definedName name="UAcct103">'[7]Func Study'!$AB$1613</definedName>
    <definedName name="UAcct105Dnpg">'[7]Func Study'!$AB$2010</definedName>
    <definedName name="UAcct105S">'[7]Func Study'!$AB$2005</definedName>
    <definedName name="UAcct105Seu">'[7]Func Study'!$AB$2009</definedName>
    <definedName name="UAcct105Snppo">'[7]Func Study'!$AB$2008</definedName>
    <definedName name="UAcct105Snpps">'[7]Func Study'!$AB$2006</definedName>
    <definedName name="UAcct105Snpt">'[7]Func Study'!$AB$2007</definedName>
    <definedName name="UAcct1081390">'[7]Func Study'!$AB$2451</definedName>
    <definedName name="UAcct1081390Rcl">'[7]Func Study'!$AB$2450</definedName>
    <definedName name="UAcct1081399">'[7]Func Study'!$AB$2459</definedName>
    <definedName name="UAcct1081399Rcl">'[7]Func Study'!$AB$2458</definedName>
    <definedName name="UAcct108360">'[7]Func Study'!$AB$2355</definedName>
    <definedName name="UAcct108361">'[7]Func Study'!$AB$2359</definedName>
    <definedName name="UAcct108362">'[7]Func Study'!$AB$2363</definedName>
    <definedName name="UAcct108364">'[7]Func Study'!$AB$2367</definedName>
    <definedName name="UAcct108365">'[7]Func Study'!$AB$2371</definedName>
    <definedName name="UAcct108366">'[7]Func Study'!$AB$2375</definedName>
    <definedName name="UAcct108367">'[7]Func Study'!$AB$2379</definedName>
    <definedName name="UAcct108368">'[7]Func Study'!$AB$2383</definedName>
    <definedName name="UAcct108369">'[7]Func Study'!$AB$2387</definedName>
    <definedName name="UAcct108370">'[7]Func Study'!$AB$2391</definedName>
    <definedName name="UAcct108371">'[7]Func Study'!$AB$2395</definedName>
    <definedName name="UAcct108372">'[7]Func Study'!$AB$2399</definedName>
    <definedName name="UAcct108373">'[7]Func Study'!$AB$2403</definedName>
    <definedName name="UAcct108D">'[7]Func Study'!$AB$2415</definedName>
    <definedName name="UAcct108D00">'[7]Func Study'!$AB$2407</definedName>
    <definedName name="UAcct108Ds">'[7]Func Study'!$AB$2411</definedName>
    <definedName name="UAcct108Ep">'[7]Func Study'!$AB$2327</definedName>
    <definedName name="UAcct108Gpcn">'[7]Func Study'!$AB$2429</definedName>
    <definedName name="UAcct108Gps">'[7]Func Study'!$AB$2425</definedName>
    <definedName name="UAcct108Gpse">'[7]Func Study'!$AB$2431</definedName>
    <definedName name="UAcct108Gpsg">'[7]Func Study'!$AB$2428</definedName>
    <definedName name="UAcct108Gpsgp">'[7]Func Study'!$AB$2426</definedName>
    <definedName name="UAcct108Gpsgu">'[7]Func Study'!$AB$2427</definedName>
    <definedName name="UAcct108Gpso">'[7]Func Study'!$AB$2430</definedName>
    <definedName name="UACCT108GPSSGCH">'[7]Func Study'!$AB$2434</definedName>
    <definedName name="UACCT108GPSSGCT">'[7]Func Study'!$AB$2433</definedName>
    <definedName name="UAcct108Hp">'[7]Func Study'!$AB$2313</definedName>
    <definedName name="UAcct108Mp">'[7]Func Study'!$AB$2444</definedName>
    <definedName name="UAcct108Np">'[7]Func Study'!$AB$2305</definedName>
    <definedName name="UAcct108Op">'[7]Func Study'!$AB$2322</definedName>
    <definedName name="UACCT108OPSSCCT">'[7]Func Study'!$AB$2321</definedName>
    <definedName name="UAcct108Sp">'[7]Func Study'!$AB$2299</definedName>
    <definedName name="UACCT108SPSSGCH">'[7]Func Study'!$AB$2298</definedName>
    <definedName name="UAcct108Tp">'[7]Func Study'!$AB$2346</definedName>
    <definedName name="UAcct111Clg">'[7]Func Study'!$AB$2487</definedName>
    <definedName name="UAcct111Clgsou">'[7]Func Study'!$AB$2485</definedName>
    <definedName name="UAcct111Clh">'[7]Func Study'!$AB$2493</definedName>
    <definedName name="UAcct111Cls">'[7]Func Study'!$AB$2478</definedName>
    <definedName name="UAcct111Ipcn">'[7]Func Study'!$AB$2502</definedName>
    <definedName name="UAcct111Ips">'[7]Func Study'!$AB$2497</definedName>
    <definedName name="UAcct111Ipse">'[7]Func Study'!$AB$2500</definedName>
    <definedName name="UAcct111Ipsg">'[7]Func Study'!$AB$2501</definedName>
    <definedName name="UAcct111Ipsgp">'[7]Func Study'!$AB$2498</definedName>
    <definedName name="UAcct111Ipsgu">'[7]Func Study'!$AB$2499</definedName>
    <definedName name="UAcct111Ipso">'[7]Func Study'!$AB$2506</definedName>
    <definedName name="UACCT111IPSSGCH">'[7]Func Study'!$AB$2505</definedName>
    <definedName name="UACCT111IPSSGCT">'[7]Func Study'!$AB$2504</definedName>
    <definedName name="UAcct114">'[7]Func Study'!$AB$2017</definedName>
    <definedName name="UAcct120">'[7]Func Study'!$AB$2021</definedName>
    <definedName name="UAcct124">'[7]Func Study'!$AB$2026</definedName>
    <definedName name="UAcct141">'[7]Func Study'!$AB$2173</definedName>
    <definedName name="UAcct151">'[7]Func Study'!$AB$2049</definedName>
    <definedName name="Uacct151SSECT">'[7]Func Study'!$AB$2047</definedName>
    <definedName name="UAcct154">'[7]Func Study'!$AB$2083</definedName>
    <definedName name="Uacct154SSGCT">'[7]Func Study'!$AB$2080</definedName>
    <definedName name="UAcct163">'[7]Func Study'!$AB$2093</definedName>
    <definedName name="UAcct165">'[7]Func Study'!$AB$2108</definedName>
    <definedName name="UAcct165Gps">'[7]Func Study'!$AB$2104</definedName>
    <definedName name="UAcct182">'[7]Func Study'!$AB$2033</definedName>
    <definedName name="UAcct18222">'[7]Func Study'!$AB$2163</definedName>
    <definedName name="UAcct182M">'[7]Func Study'!$AB$2118</definedName>
    <definedName name="UAcct182MSSGCH">'[7]Func Study'!$AB$2113</definedName>
    <definedName name="UAcct186">'[7]Func Study'!$AB$2041</definedName>
    <definedName name="UAcct1869">'[7]Func Study'!$AB$2168</definedName>
    <definedName name="UAcct186M">'[7]Func Study'!$AB$2129</definedName>
    <definedName name="UAcct190">'[7]Func Study'!$AB$2243</definedName>
    <definedName name="UAcct190Baddebt">'[7]Func Study'!$AB$2237</definedName>
    <definedName name="UAcct190Dop">'[7]Func Study'!$AB$2235</definedName>
    <definedName name="UAcct2281">'[7]Func Study'!$AB$2191</definedName>
    <definedName name="UAcct2282">'[7]Func Study'!$AB$2195</definedName>
    <definedName name="UAcct2283">'[7]Func Study'!$AB$2200</definedName>
    <definedName name="UACCT22841SG">'[7]Func Study'!$AB$2205</definedName>
    <definedName name="UAcct22842">'[7]Func Study'!$AB$2211</definedName>
    <definedName name="UAcct235">'[7]Func Study'!$AB$2187</definedName>
    <definedName name="UACCT235CN">'[7]Func Study'!$AB$2186</definedName>
    <definedName name="UAcct252">'[7]Func Study'!$AB$2219</definedName>
    <definedName name="UAcct25316">'[7]Func Study'!$AB$2057</definedName>
    <definedName name="UAcct25317">'[7]Func Study'!$AB$2061</definedName>
    <definedName name="UAcct25318">'[7]Func Study'!$AB$2098</definedName>
    <definedName name="UAcct25319">'[7]Func Study'!$AB$2065</definedName>
    <definedName name="uacct25398">'[7]Func Study'!$AB$2222</definedName>
    <definedName name="UAcct25399">'[7]Func Study'!$AB$2230</definedName>
    <definedName name="UACCT254SO">'[7]Func Study'!$AB$2202</definedName>
    <definedName name="UAcct255">'[7]Func Study'!$AB$2284</definedName>
    <definedName name="UAcct281">'[7]Func Study'!$AB$2249</definedName>
    <definedName name="UAcct282">'[7]Func Study'!$AB$2259</definedName>
    <definedName name="UAcct282Cn">'[7]Func Study'!$AB$2256</definedName>
    <definedName name="UAcct282So">'[7]Func Study'!$AB$2255</definedName>
    <definedName name="UAcct283">'[7]Func Study'!$AB$2271</definedName>
    <definedName name="UAcct283So">'[7]Func Study'!$AB$2265</definedName>
    <definedName name="UAcct301S">'[7]Func Study'!$AB$1964</definedName>
    <definedName name="UAcct301Sg">'[7]Func Study'!$AB$1966</definedName>
    <definedName name="UAcct301So">'[7]Func Study'!$AB$1965</definedName>
    <definedName name="UAcct302S">'[7]Func Study'!$AB$1969</definedName>
    <definedName name="UAcct302Sg">'[7]Func Study'!$AB$1970</definedName>
    <definedName name="UAcct302Sgp">'[7]Func Study'!$AB$1971</definedName>
    <definedName name="UAcct302Sgu">'[7]Func Study'!$AB$1972</definedName>
    <definedName name="UAcct303Cn">'[7]Func Study'!$AB$1980</definedName>
    <definedName name="UAcct303S">'[7]Func Study'!$AB$1976</definedName>
    <definedName name="UAcct303Se">'[7]Func Study'!$AB$1979</definedName>
    <definedName name="UAcct303Sg">'[7]Func Study'!$AB$1977</definedName>
    <definedName name="UAcct303Sgu">'[7]Func Study'!$AB$1981</definedName>
    <definedName name="UAcct303So">'[7]Func Study'!$AB$1978</definedName>
    <definedName name="UACCT303SSGCH">'[7]Func Study'!$AB$1983</definedName>
    <definedName name="UAcct310">'[7]Func Study'!$AB$1414</definedName>
    <definedName name="UAcct310JBG">'[7]Func Study'!$AB$1413</definedName>
    <definedName name="UAcct311">'[7]Func Study'!$AB$1421</definedName>
    <definedName name="UAcct311JBG">'[7]Func Study'!$AB$1420</definedName>
    <definedName name="UAcct312">'[7]Func Study'!$AB$1428</definedName>
    <definedName name="UAcct312JBG">'[7]Func Study'!$AB$1427</definedName>
    <definedName name="UAcct314">'[7]Func Study'!$AB$1435</definedName>
    <definedName name="UAcct314JBG">'[7]Func Study'!$AB$1434</definedName>
    <definedName name="UAcct315">'[7]Func Study'!$AB$1442</definedName>
    <definedName name="UAcct315JBG">'[7]Func Study'!$AB$1441</definedName>
    <definedName name="UAcct316">'[7]Func Study'!$AB$1450</definedName>
    <definedName name="UAcct316JBG">'[7]Func Study'!$AB$1449</definedName>
    <definedName name="UAcct320">'[7]Func Study'!$AB$1466</definedName>
    <definedName name="UAcct321">'[7]Func Study'!$AB$1471</definedName>
    <definedName name="UAcct322">'[7]Func Study'!$AB$1476</definedName>
    <definedName name="UAcct323">'[7]Func Study'!$AB$1481</definedName>
    <definedName name="UAcct324">'[7]Func Study'!$AB$1486</definedName>
    <definedName name="UAcct325">'[7]Func Study'!$AB$1491</definedName>
    <definedName name="UAcct33">'[7]Func Study'!$AB$295</definedName>
    <definedName name="UAcct330">'[7]Func Study'!$AB$1508</definedName>
    <definedName name="UAcct331">'[7]Func Study'!$AB$1513</definedName>
    <definedName name="UAcct332">'[7]Func Study'!$AB$1518</definedName>
    <definedName name="UAcct333">'[7]Func Study'!$AB$1523</definedName>
    <definedName name="UAcct334">'[7]Func Study'!$AB$1528</definedName>
    <definedName name="UAcct335">'[7]Func Study'!$AB$1533</definedName>
    <definedName name="UAcct336">'[7]Func Study'!$AB$1539</definedName>
    <definedName name="UAcct340Dgu">'[7]Func Study'!$AB$1564</definedName>
    <definedName name="UAcct340Sgu">'[7]Func Study'!$AB$1565</definedName>
    <definedName name="UAcct341Dgu">'[7]Func Study'!$AB$1569</definedName>
    <definedName name="UAcct341Sgu">'[7]Func Study'!$AB$1570</definedName>
    <definedName name="UAcct342Dgu">'[7]Func Study'!$AB$1574</definedName>
    <definedName name="UAcct342Sgu">'[7]Func Study'!$AB$1575</definedName>
    <definedName name="UAcct343">'[7]Func Study'!$AB$1584</definedName>
    <definedName name="UAcct344S">'[7]Func Study'!$AB$1587</definedName>
    <definedName name="UAcct344Sgp">'[7]Func Study'!$AB$1588</definedName>
    <definedName name="UAcct345Dgu">'[7]Func Study'!$AB$1594</definedName>
    <definedName name="UAcct345Sgu">'[7]Func Study'!$AB$1595</definedName>
    <definedName name="UAcct346">'[7]Func Study'!$AB$1601</definedName>
    <definedName name="UAcct350">'[7]Func Study'!$AB$1628</definedName>
    <definedName name="UAcct352">'[7]Func Study'!$AB$1635</definedName>
    <definedName name="UAcct353">'[7]Func Study'!$AB$1641</definedName>
    <definedName name="UAcct354">'[7]Func Study'!$AB$1647</definedName>
    <definedName name="UAcct355">'[7]Func Study'!$AB$1654</definedName>
    <definedName name="UAcct356">'[7]Func Study'!$AB$1660</definedName>
    <definedName name="UAcct357">'[7]Func Study'!$AB$1666</definedName>
    <definedName name="UAcct358">'[7]Func Study'!$AB$1672</definedName>
    <definedName name="UAcct359">'[7]Func Study'!$AB$1678</definedName>
    <definedName name="UAcct360">'[7]Func Study'!$AB$1698</definedName>
    <definedName name="UAcct361">'[7]Func Study'!$AB$1704</definedName>
    <definedName name="UAcct362">'[7]Func Study'!$AB$1710</definedName>
    <definedName name="UAcct368">'[7]Func Study'!$AB$1744</definedName>
    <definedName name="UAcct369">'[7]Func Study'!$AB$1751</definedName>
    <definedName name="UAcct370">'[7]Func Study'!$AB$1762</definedName>
    <definedName name="UAcct372A">'[7]Func Study'!$AB$1775</definedName>
    <definedName name="UAcct372Dp">'[7]Func Study'!$AB$1773</definedName>
    <definedName name="UAcct372Ds">'[7]Func Study'!$AB$1774</definedName>
    <definedName name="UAcct373">'[7]Func Study'!$AB$1782</definedName>
    <definedName name="UAcct389Cn">'[7]Func Study'!$AB$1800</definedName>
    <definedName name="UAcct389S">'[7]Func Study'!$AB$1799</definedName>
    <definedName name="UAcct389Sg">'[7]Func Study'!$AB$1802</definedName>
    <definedName name="UAcct389Sgu">'[7]Func Study'!$AB$1801</definedName>
    <definedName name="UAcct389So">'[7]Func Study'!$AB$1803</definedName>
    <definedName name="UAcct390Cn">'[7]Func Study'!$AB$1810</definedName>
    <definedName name="UAcct390JBG">'[7]Func Study'!$AB$1812</definedName>
    <definedName name="UAcct390L">'[7]Func Study'!$AB$1927</definedName>
    <definedName name="UACCT390LRCL">'[7]Func Study'!$AB$1929</definedName>
    <definedName name="UAcct390S">'[7]Func Study'!$AB$1807</definedName>
    <definedName name="UAcct390Sgp">'[7]Func Study'!$AB$1808</definedName>
    <definedName name="UAcct390Sgu">'[7]Func Study'!$AB$1809</definedName>
    <definedName name="UAcct390Sop">'[7]Func Study'!$AB$1811</definedName>
    <definedName name="UAcct390Sou">'[7]Func Study'!$AB$1813</definedName>
    <definedName name="UAcct391Cn">'[7]Func Study'!$AB$1820</definedName>
    <definedName name="UACCT391JBE">'[7]Func Study'!$AB$1825</definedName>
    <definedName name="UAcct391S">'[7]Func Study'!$AB$1817</definedName>
    <definedName name="UAcct391Sg">'[7]Func Study'!$AB$1821</definedName>
    <definedName name="UAcct391Sgp">'[7]Func Study'!$AB$1818</definedName>
    <definedName name="UAcct391Sgu">'[7]Func Study'!$AB$1819</definedName>
    <definedName name="UAcct391So">'[7]Func Study'!$AB$1823</definedName>
    <definedName name="UACCT391SSGCH">'[7]Func Study'!$AB$1824</definedName>
    <definedName name="UAcct392Cn">'[7]Func Study'!$AB$1832</definedName>
    <definedName name="UAcct392L">'[7]Func Study'!$AB$1935</definedName>
    <definedName name="UAcct392Lrcl">'[7]Func Study'!$AB$1937</definedName>
    <definedName name="UAcct392S">'[7]Func Study'!$AB$1829</definedName>
    <definedName name="UAcct392Se">'[7]Func Study'!$AB$1834</definedName>
    <definedName name="UAcct392Sg">'[7]Func Study'!$AB$1831</definedName>
    <definedName name="UAcct392Sgp">'[7]Func Study'!$AB$1835</definedName>
    <definedName name="UAcct392Sgu">'[7]Func Study'!$AB$1833</definedName>
    <definedName name="UAcct392So">'[7]Func Study'!$AB$1830</definedName>
    <definedName name="UACCT392SSGCH">'[7]Func Study'!$AB$1836</definedName>
    <definedName name="UAcct393S">'[7]Func Study'!$AB$1841</definedName>
    <definedName name="UAcct393Sg">'[7]Func Study'!$AB$1845</definedName>
    <definedName name="UAcct393Sgp">'[7]Func Study'!$AB$1842</definedName>
    <definedName name="UAcct393Sgu">'[7]Func Study'!$AB$1843</definedName>
    <definedName name="UAcct393So">'[7]Func Study'!$AB$1844</definedName>
    <definedName name="UACCT393SSGCT">'[7]Func Study'!$AB$1846</definedName>
    <definedName name="UAcct394S">'[7]Func Study'!$AB$1850</definedName>
    <definedName name="UAcct394Se">'[7]Func Study'!$AB$1854</definedName>
    <definedName name="UAcct394Sg">'[7]Func Study'!$AB$1855</definedName>
    <definedName name="UAcct394Sgp">'[7]Func Study'!$AB$1851</definedName>
    <definedName name="UAcct394Sgu">'[7]Func Study'!$AB$1852</definedName>
    <definedName name="UAcct394So">'[7]Func Study'!$AB$1853</definedName>
    <definedName name="UACCT394SSGCH">'[7]Func Study'!$AB$1856</definedName>
    <definedName name="UAcct395S">'[7]Func Study'!$AB$1861</definedName>
    <definedName name="UAcct395Se">'[7]Func Study'!$AB$1865</definedName>
    <definedName name="UAcct395Sg">'[7]Func Study'!$AB$1866</definedName>
    <definedName name="UAcct395Sgp">'[7]Func Study'!$AB$1862</definedName>
    <definedName name="UAcct395Sgu">'[7]Func Study'!$AB$1863</definedName>
    <definedName name="UAcct395So">'[7]Func Study'!$AB$1864</definedName>
    <definedName name="UACCT395SSGCH">'[7]Func Study'!$AB$1867</definedName>
    <definedName name="UAcct396S">'[7]Func Study'!$AB$1872</definedName>
    <definedName name="UAcct396Se">'[7]Func Study'!$AB$1877</definedName>
    <definedName name="UAcct396Sg">'[7]Func Study'!$AB$1874</definedName>
    <definedName name="UAcct396Sgp">'[7]Func Study'!$AB$1873</definedName>
    <definedName name="UAcct396Sgu">'[7]Func Study'!$AB$1876</definedName>
    <definedName name="UAcct396So">'[7]Func Study'!$AB$1875</definedName>
    <definedName name="UACCT396SSGCH">'[7]Func Study'!$AB$1879</definedName>
    <definedName name="UACCT396SSGCT">'[7]Func Study'!$AB$1878</definedName>
    <definedName name="UAcct397Cn">'[7]Func Study'!$AB$1890</definedName>
    <definedName name="UAcct397JBG">'[7]Func Study'!$AB$1893</definedName>
    <definedName name="UAcct397S">'[7]Func Study'!$AB$1886</definedName>
    <definedName name="UAcct397Se">'[7]Func Study'!$AB$1892</definedName>
    <definedName name="UAcct397Sg">'[7]Func Study'!$AB$1891</definedName>
    <definedName name="UAcct397Sgp">'[7]Func Study'!$AB$1887</definedName>
    <definedName name="UAcct397Sgu">'[7]Func Study'!$AB$1888</definedName>
    <definedName name="UAcct397So">'[7]Func Study'!$AB$1889</definedName>
    <definedName name="UAcct398Cn">'[7]Func Study'!$AB$1902</definedName>
    <definedName name="UAcct398S">'[7]Func Study'!$AB$1899</definedName>
    <definedName name="UAcct398Se">'[7]Func Study'!$AB$1904</definedName>
    <definedName name="UAcct398Sg">'[7]Func Study'!$AB$1905</definedName>
    <definedName name="UAcct398Sgp">'[7]Func Study'!$AB$1900</definedName>
    <definedName name="UAcct398Sgu">'[7]Func Study'!$AB$1901</definedName>
    <definedName name="UAcct398So">'[7]Func Study'!$AB$1903</definedName>
    <definedName name="UACCT398SSGCT">'[7]Func Study'!$AB$1906</definedName>
    <definedName name="UAcct399">'[7]Func Study'!$AB$1913</definedName>
    <definedName name="UAcct399G">'[7]Func Study'!$AB$1955</definedName>
    <definedName name="UAcct399L">'[7]Func Study'!$AB$1917</definedName>
    <definedName name="UAcct399Lrcl">'[7]Func Study'!$AB$1919</definedName>
    <definedName name="UAcct403360">'[7]Func Study'!$AB$1090</definedName>
    <definedName name="UAcct403361">'[7]Func Study'!$AB$1091</definedName>
    <definedName name="UAcct403362">'[7]Func Study'!$AB$1092</definedName>
    <definedName name="UAcct403364">'[7]Func Study'!$AB$1094</definedName>
    <definedName name="UAcct403365">'[7]Func Study'!$AB$1095</definedName>
    <definedName name="UAcct403366">'[7]Func Study'!$AB$1096</definedName>
    <definedName name="UAcct403367">'[7]Func Study'!$AB$1097</definedName>
    <definedName name="UAcct403368">'[7]Func Study'!$AB$1098</definedName>
    <definedName name="UAcct403369">'[7]Func Study'!$AB$1099</definedName>
    <definedName name="UAcct403370">'[7]Func Study'!$AB$1100</definedName>
    <definedName name="UAcct403371">'[7]Func Study'!$AB$1101</definedName>
    <definedName name="UAcct403372">'[7]Func Study'!$AB$1102</definedName>
    <definedName name="UAcct403373">'[7]Func Study'!$AB$1103</definedName>
    <definedName name="UAcct403Ep">'[7]Func Study'!$AB$1130</definedName>
    <definedName name="UAcct403Gpcn">'[7]Func Study'!$AB$1111</definedName>
    <definedName name="UAcct403GPDGP">'[7]Func Study'!$AB$1108</definedName>
    <definedName name="UAcct403GPDGU">'[7]Func Study'!$AB$1109</definedName>
    <definedName name="UAcct403GPJBG">'[7]Func Study'!$AB$1115</definedName>
    <definedName name="UAcct403Gps">'[7]Func Study'!$AB$1107</definedName>
    <definedName name="UAcct403Gpsg">'[7]Func Study'!$AB$1112</definedName>
    <definedName name="UAcct403Gpso">'[7]Func Study'!$AB$1113</definedName>
    <definedName name="UAcct403Gv0">'[7]Func Study'!$AB$1121</definedName>
    <definedName name="UAcct403Hp">'[7]Func Study'!$AB$1072</definedName>
    <definedName name="UACCT403JBE">'[7]Func Study'!$AB$1116</definedName>
    <definedName name="UAcct403Mp">'[7]Func Study'!$AB$1125</definedName>
    <definedName name="UAcct403Np">'[7]Func Study'!$AB$1065</definedName>
    <definedName name="UAcct403Op">'[7]Func Study'!$AB$1080</definedName>
    <definedName name="UAcct403OPCAGE">'[7]Func Study'!$AB$1078</definedName>
    <definedName name="UAcct403Sp">'[7]Func Study'!$AB$1061</definedName>
    <definedName name="UAcct403SPJBG">'[7]Func Study'!$AB$1058</definedName>
    <definedName name="UAcct403Tp">'[7]Func Study'!$AB$1087</definedName>
    <definedName name="UAcct404330">'[7]Func Study'!$AB$1177</definedName>
    <definedName name="UACCT404GP">'[7]Func Study'!$AB$1146</definedName>
    <definedName name="UACCT404GPCN">'[7]Func Study'!$AB$1143</definedName>
    <definedName name="UACCT404GPSO">'[7]Func Study'!$AB$1141</definedName>
    <definedName name="UAcct404Ipcn">'[7]Func Study'!$AB$1158</definedName>
    <definedName name="UAcct404IPJBG">'[7]Func Study'!$AB$1163</definedName>
    <definedName name="UAcct404Ips">'[7]Func Study'!$AB$1154</definedName>
    <definedName name="UAcct404Ipse">'[7]Func Study'!$AB$1155</definedName>
    <definedName name="UAcct404Ipsg">'[7]Func Study'!$AB$1156</definedName>
    <definedName name="UAcct404Ipsg1">'[7]Func Study'!$AB$1159</definedName>
    <definedName name="UAcct404Ipsg2">'[7]Func Study'!$AB$1160</definedName>
    <definedName name="UAcct404Ipso">'[7]Func Study'!$AB$1157</definedName>
    <definedName name="UAcct404M">'[7]Func Study'!$AB$1168</definedName>
    <definedName name="UACCT404OP">'[7]Func Study'!$AB$1172</definedName>
    <definedName name="UACCT404SP">'[7]Func Study'!$AB$1151</definedName>
    <definedName name="UAcct405">'[7]Func Study'!$AB$1185</definedName>
    <definedName name="UAcct406">'[7]Func Study'!$AB$1193</definedName>
    <definedName name="UAcct407">'[7]Func Study'!$AB$1202</definedName>
    <definedName name="UAcct408">'[7]Func Study'!$AB$1221</definedName>
    <definedName name="UAcct408S">'[7]Func Study'!$AB$1213</definedName>
    <definedName name="UAcct41010">'[7]Func Study'!$AB$1294</definedName>
    <definedName name="UAcct41011">'[7]Func Study'!$AB$1309</definedName>
    <definedName name="UAcct41110">'[7]Func Study'!$AB$1325</definedName>
    <definedName name="UAcct41140">'[7]Func Study'!$AB$1232</definedName>
    <definedName name="UAcct41141">'[7]Func Study'!$AB$1237</definedName>
    <definedName name="UAcct41160">'[7]Func Study'!$AB$369</definedName>
    <definedName name="UAcct41170">'[7]Func Study'!$AB$374</definedName>
    <definedName name="UAcct4118">'[7]Func Study'!$AB$378</definedName>
    <definedName name="UAcct41181">'[7]Func Study'!$AB$381</definedName>
    <definedName name="UAcct4194">'[7]Func Study'!$AB$385</definedName>
    <definedName name="UAcct421">'[7]Func Study'!$AB$394</definedName>
    <definedName name="UAcct4311">'[7]Func Study'!$AB$401</definedName>
    <definedName name="UAcct442Se">'[7]Func Study'!$AB$259</definedName>
    <definedName name="UAcct442Sg">'[7]Func Study'!$AB$260</definedName>
    <definedName name="UAcct447">'[7]Func Study'!$AB$281</definedName>
    <definedName name="UACCT447NPC">'[7]Func Study'!$AB$289</definedName>
    <definedName name="UACCT447NPCCAEW">'[7]Func Study'!$AB$286</definedName>
    <definedName name="UACCT447NPCCAGW">'[7]Func Study'!$AB$287</definedName>
    <definedName name="UACCT447NPCDGP">'[7]Func Study'!$AB$288</definedName>
    <definedName name="UAcct447S">'[7]Func Study'!$AB$280</definedName>
    <definedName name="UAcct448S">'[7]Func Study'!$AB$274</definedName>
    <definedName name="UAcct448So">'[7]Func Study'!$AB$275</definedName>
    <definedName name="UAcct449">'[7]Func Study'!$AB$294</definedName>
    <definedName name="UAcct450">'[7]Func Study'!$AB$304</definedName>
    <definedName name="UAcct450S">'[7]Func Study'!$AB$302</definedName>
    <definedName name="UAcct450So">'[7]Func Study'!$AB$303</definedName>
    <definedName name="UAcct451S">'[7]Func Study'!$AB$307</definedName>
    <definedName name="UAcct451Sg">'[7]Func Study'!$AB$308</definedName>
    <definedName name="UAcct451So">'[7]Func Study'!$AB$309</definedName>
    <definedName name="UAcct453">'[7]Func Study'!$AB$315</definedName>
    <definedName name="UAcct454">'[7]Func Study'!$AB$322</definedName>
    <definedName name="UAcct454JBG">'[7]Func Study'!$AB$319</definedName>
    <definedName name="UAcct454S">'[7]Func Study'!$AB$318</definedName>
    <definedName name="UAcct454Sg">'[7]Func Study'!$AB$320</definedName>
    <definedName name="UAcct454So">'[7]Func Study'!$AB$321</definedName>
    <definedName name="UAcct456">'[7]Func Study'!$AB$332</definedName>
    <definedName name="UAcct456CAEW">'[7]Func Study'!$AB$331</definedName>
    <definedName name="UAcct456S">'[7]Func Study'!$AB$325</definedName>
    <definedName name="UAcct456So">'[7]Func Study'!$AB$329</definedName>
    <definedName name="UAcct500">'[7]Func Study'!$AB$416</definedName>
    <definedName name="UAcct500JBG">'[7]Func Study'!$AB$414</definedName>
    <definedName name="UAcct501">'[7]Func Study'!$AB$423</definedName>
    <definedName name="UAcct501CAEW">'[7]Func Study'!$AB$420</definedName>
    <definedName name="UAcct501JBE">'[7]Func Study'!$AB$421</definedName>
    <definedName name="UACCT501NPCCAEW">'[7]Func Study'!$AB$426</definedName>
    <definedName name="UAcct502">'[7]Func Study'!$AB$433</definedName>
    <definedName name="UAcct502CAGE">'[7]Func Study'!$AB$431</definedName>
    <definedName name="UAcct503">'[7]Func Study'!$AB$437</definedName>
    <definedName name="UACCT503NPC">'[7]Func Study'!$AB$443</definedName>
    <definedName name="UAcct505">'[7]Func Study'!$AB$449</definedName>
    <definedName name="UAcct505CAGE">'[7]Func Study'!$AB$447</definedName>
    <definedName name="UAcct506">'[7]Func Study'!$AB$455</definedName>
    <definedName name="UAcct506CAGE">'[7]Func Study'!$AB$452</definedName>
    <definedName name="UAcct507">'[7]Func Study'!$AB$464</definedName>
    <definedName name="UAcct507CAGE">'[7]Func Study'!$AB$462</definedName>
    <definedName name="UAcct510">'[7]Func Study'!$AB$469</definedName>
    <definedName name="UAcct510CAGE">'[7]Func Study'!$AB$467</definedName>
    <definedName name="UAcct511">'[7]Func Study'!$AB$474</definedName>
    <definedName name="UAcct511CAGE">'[7]Func Study'!$AB$472</definedName>
    <definedName name="UAcct512">'[7]Func Study'!$AB$479</definedName>
    <definedName name="UAcct512CAGE">'[7]Func Study'!$AB$477</definedName>
    <definedName name="UAcct513">'[7]Func Study'!$AB$484</definedName>
    <definedName name="UAcct513CAGE">'[7]Func Study'!$AB$482</definedName>
    <definedName name="UAcct514">'[7]Func Study'!$AB$489</definedName>
    <definedName name="UAcct514CAGE">'[7]Func Study'!$AB$487</definedName>
    <definedName name="UAcct517">'[7]Func Study'!$AB$498</definedName>
    <definedName name="UAcct518">'[7]Func Study'!$AB$502</definedName>
    <definedName name="UAcct519">'[7]Func Study'!$AB$507</definedName>
    <definedName name="UAcct520">'[7]Func Study'!$AB$511</definedName>
    <definedName name="UAcct523">'[7]Func Study'!$AB$515</definedName>
    <definedName name="UAcct524">'[7]Func Study'!$AB$519</definedName>
    <definedName name="UAcct528">'[7]Func Study'!$AB$523</definedName>
    <definedName name="UAcct529">'[7]Func Study'!$AB$527</definedName>
    <definedName name="UAcct530">'[7]Func Study'!$AB$531</definedName>
    <definedName name="UAcct531">'[7]Func Study'!$AB$535</definedName>
    <definedName name="UAcct532">'[7]Func Study'!$AB$539</definedName>
    <definedName name="UAcct535">'[7]Func Study'!$AB$551</definedName>
    <definedName name="UAcct536">'[7]Func Study'!$AB$555</definedName>
    <definedName name="UAcct537">'[7]Func Study'!$AB$559</definedName>
    <definedName name="UAcct538">'[7]Func Study'!$AB$563</definedName>
    <definedName name="UAcct539">'[7]Func Study'!$AB$568</definedName>
    <definedName name="UAcct540">'[7]Func Study'!$AB$572</definedName>
    <definedName name="UAcct541">'[7]Func Study'!$AB$576</definedName>
    <definedName name="UAcct542">'[7]Func Study'!$AB$580</definedName>
    <definedName name="UAcct543">'[7]Func Study'!$AB$584</definedName>
    <definedName name="UAcct544">'[7]Func Study'!$AB$588</definedName>
    <definedName name="UAcct545">'[7]Func Study'!$AB$592</definedName>
    <definedName name="UAcct546">'[7]Func Study'!$AB$606</definedName>
    <definedName name="UAcct546CAGE">'[7]Func Study'!$AB$605</definedName>
    <definedName name="UAcct547CAEW">'[7]Func Study'!$AB$610</definedName>
    <definedName name="UACCT547NPCCAEW">'[7]Func Study'!$AB$613</definedName>
    <definedName name="UAcct547Se">'[7]Func Study'!$AB$609</definedName>
    <definedName name="UAcct548">'[7]Func Study'!$AB$621</definedName>
    <definedName name="UACCT548CAGE">'[7]Func Study'!$AB$620</definedName>
    <definedName name="UAcct549">'[7]Func Study'!$AB$626</definedName>
    <definedName name="Uacct549CAGE">'[7]Func Study'!$AB$625</definedName>
    <definedName name="UAcct551CAGE">'[7]Func Study'!$AB$634</definedName>
    <definedName name="UACCT551SG">'[7]Func Study'!$AB$635</definedName>
    <definedName name="UACCT552CAGE">'[7]Func Study'!$AB$640</definedName>
    <definedName name="UAcct552SG">'[7]Func Study'!$AB$639</definedName>
    <definedName name="UACCT553CAGE">'[7]Func Study'!$AB$646</definedName>
    <definedName name="UAcct553SG">'[7]Func Study'!$AB$645</definedName>
    <definedName name="UACCT554CAGE">'[7]Func Study'!$AB$651</definedName>
    <definedName name="UAcct554SG">'[7]Func Study'!$AB$650</definedName>
    <definedName name="UAcct555CAEW">'[7]Func Study'!$AB$665</definedName>
    <definedName name="UAcct555CAGW">'[7]Func Study'!$AB$664</definedName>
    <definedName name="UACCT555DGP">'[7]Func Study'!$AB$670</definedName>
    <definedName name="UACCT555NPCCAEW">'[7]Func Study'!$AB$669</definedName>
    <definedName name="UACCT555NPCCAGW">'[7]Func Study'!$AB$668</definedName>
    <definedName name="UAcct555S">'[7]Func Study'!$AB$663</definedName>
    <definedName name="UAcct555Se">'[7]Func Study'!$AB$665</definedName>
    <definedName name="UACCT555SG">'[7]Func Study'!$AB$664</definedName>
    <definedName name="UAcct556">'[7]Func Study'!$AB$676</definedName>
    <definedName name="UAcct557">'[7]Func Study'!$AB$685</definedName>
    <definedName name="UAcct560">'[7]Func Study'!$AB$715</definedName>
    <definedName name="UAcct561">'[7]Func Study'!$AB$720</definedName>
    <definedName name="UAcct562">'[7]Func Study'!$AB$726</definedName>
    <definedName name="UAcct563">'[7]Func Study'!$AB$731</definedName>
    <definedName name="UAcct564">'[7]Func Study'!$AB$735</definedName>
    <definedName name="UAcct565">'[7]Func Study'!$AB$739</definedName>
    <definedName name="UACCT565NPC">'[7]Func Study'!$AB$744</definedName>
    <definedName name="UACCT565NPCCAGW">'[7]Func Study'!$AB$742</definedName>
    <definedName name="UAcct566">'[7]Func Study'!$AB$748</definedName>
    <definedName name="UAcct567">'[7]Func Study'!$AB$752</definedName>
    <definedName name="UAcct568">'[7]Func Study'!$AB$756</definedName>
    <definedName name="UAcct569">'[7]Func Study'!$AB$760</definedName>
    <definedName name="UAcct570">'[7]Func Study'!$AB$765</definedName>
    <definedName name="UAcct571">'[7]Func Study'!$AB$770</definedName>
    <definedName name="UAcct572">'[7]Func Study'!$AB$774</definedName>
    <definedName name="UAcct573">'[7]Func Study'!$AB$778</definedName>
    <definedName name="UAcct580">'[7]Func Study'!$AB$791</definedName>
    <definedName name="UAcct581">'[7]Func Study'!$AB$796</definedName>
    <definedName name="UAcct582">'[7]Func Study'!$AB$801</definedName>
    <definedName name="UAcct583">'[7]Func Study'!$AB$806</definedName>
    <definedName name="UAcct584">'[7]Func Study'!$AB$811</definedName>
    <definedName name="UAcct585">'[7]Func Study'!$AB$816</definedName>
    <definedName name="UAcct586">'[7]Func Study'!$AB$821</definedName>
    <definedName name="UAcct587">'[7]Func Study'!$AB$826</definedName>
    <definedName name="UAcct588">'[7]Func Study'!$AB$831</definedName>
    <definedName name="UAcct589">'[7]Func Study'!$AB$836</definedName>
    <definedName name="UAcct590">'[7]Func Study'!$AB$841</definedName>
    <definedName name="UAcct591">'[7]Func Study'!$AB$846</definedName>
    <definedName name="UAcct592">'[7]Func Study'!$AB$851</definedName>
    <definedName name="UAcct593">'[7]Func Study'!$AB$856</definedName>
    <definedName name="UAcct594">'[7]Func Study'!$AB$861</definedName>
    <definedName name="UAcct595">'[7]Func Study'!$AB$866</definedName>
    <definedName name="UAcct596">'[7]Func Study'!$AB$876</definedName>
    <definedName name="UAcct597">'[7]Func Study'!$AB$881</definedName>
    <definedName name="UAcct598">'[7]Func Study'!$AB$886</definedName>
    <definedName name="UAcct901">'[7]Func Study'!$AB$898</definedName>
    <definedName name="UAcct902">'[7]Func Study'!$AB$903</definedName>
    <definedName name="UAcct903">'[7]Func Study'!$AB$908</definedName>
    <definedName name="UAcct904">'[7]Func Study'!$AB$914</definedName>
    <definedName name="UAcct905">'[7]Func Study'!$AB$919</definedName>
    <definedName name="UAcct907">'[7]Func Study'!$AB$933</definedName>
    <definedName name="UAcct908">'[7]Func Study'!$AB$938</definedName>
    <definedName name="UAcct909">'[7]Func Study'!$AB$943</definedName>
    <definedName name="UAcct910">'[7]Func Study'!$AB$948</definedName>
    <definedName name="UAcct911">'[7]Func Study'!$AB$959</definedName>
    <definedName name="UAcct912">'[7]Func Study'!$AB$964</definedName>
    <definedName name="UAcct913">'[7]Func Study'!$AB$969</definedName>
    <definedName name="UAcct916">'[7]Func Study'!$AB$974</definedName>
    <definedName name="UAcct920">'[7]Func Study'!$AB$985</definedName>
    <definedName name="UAcct920Cn">'[7]Func Study'!$AB$983</definedName>
    <definedName name="UAcct921">'[7]Func Study'!$AB$991</definedName>
    <definedName name="UAcct921Cn">'[7]Func Study'!$AB$989</definedName>
    <definedName name="UAcct923">'[7]Func Study'!$AB$997</definedName>
    <definedName name="UAcct923CAGW">'[7]Func Study'!$AB$995</definedName>
    <definedName name="UAcct924">'[7]Func Study'!$AB$1001</definedName>
    <definedName name="UAcct925">'[7]Func Study'!$AB$1005</definedName>
    <definedName name="UAcct926">'[7]Func Study'!$AB$1011</definedName>
    <definedName name="UAcct927">'[7]Func Study'!$AB$1016</definedName>
    <definedName name="UAcct928">'[7]Func Study'!$AB$1023</definedName>
    <definedName name="UAcct929">'[7]Func Study'!$AB$1028</definedName>
    <definedName name="UAcct930">'[7]Func Study'!$AB$1034</definedName>
    <definedName name="UAcct931">'[7]Func Study'!$AB$1039</definedName>
    <definedName name="UAcct935">'[7]Func Study'!$AB$1045</definedName>
    <definedName name="UAcctAGA">'[7]Func Study'!$AB$296</definedName>
    <definedName name="UAcctcwc">'[7]Func Study'!$AB$2136</definedName>
    <definedName name="UAcctd00">'[7]Func Study'!$AB$1786</definedName>
    <definedName name="UAcctds0">'[7]Func Study'!$AB$1790</definedName>
    <definedName name="UACCTECDDGP">'[7]Func Study'!$AB$687</definedName>
    <definedName name="UACCTECDMC">'[7]Func Study'!$AB$689</definedName>
    <definedName name="UACCTECDS">'[7]Func Study'!$AB$691</definedName>
    <definedName name="UACCTECDSG1">'[7]Func Study'!$AB$688</definedName>
    <definedName name="UACCTECDSG2">'[7]Func Study'!$AB$690</definedName>
    <definedName name="UACCTECDSG3">'[7]Func Study'!$AB$692</definedName>
    <definedName name="UAcctfit">'[7]Func Study'!$AB$1395</definedName>
    <definedName name="UAcctg00">'[7]Func Study'!$AB$1947</definedName>
    <definedName name="UAccth00">'[7]Func Study'!$AB$1545</definedName>
    <definedName name="UAccti00">'[7]Func Study'!$AB$1993</definedName>
    <definedName name="UAcctn00">'[7]Func Study'!$AB$1496</definedName>
    <definedName name="UAccto00">'[7]Func Study'!$AB$1606</definedName>
    <definedName name="UAcctowc">'[7]Func Study'!$AB$2149</definedName>
    <definedName name="UACCTOWCSSECH">'[7]Func Study'!$AB$2148</definedName>
    <definedName name="UAccts00">'[7]Func Study'!$AB$1455</definedName>
    <definedName name="UAcctsttax">'[7]Func Study'!$AB$1377</definedName>
    <definedName name="UAcctt00">'[7]Func Study'!$AB$1682</definedName>
    <definedName name="UG">[4]CLASSIFIERS!$A$9:$IV$9</definedName>
    <definedName name="UG_NCP">[4]EXTERNAL!$A$82:$IV$84</definedName>
    <definedName name="UG_TFMR">[4]EXTERNAL!$A$103:$IV$105</definedName>
    <definedName name="UG_TFMRC">[4]EXTERNAL!$A$100:$IV$102</definedName>
    <definedName name="UNBILLED">[4]EXTERNAL!$A$64:$IV$66</definedName>
    <definedName name="UncollectibleAccounts">[11]Variables!$D$25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[11]Variables!$D$29</definedName>
    <definedName name="ValidAccount">[8]Variables!$AK$43:$AK$369</definedName>
    <definedName name="Values_Entered" localSheetId="11">IF(Loan_Amount*Interest_Rate*Loan_Years*Loan_Start&gt;0,1,0)</definedName>
    <definedName name="Values_Entered" localSheetId="4">IF(Loan_Amount*Interest_Rate*Loan_Years*Loan_Start&gt;0,1,0)</definedName>
    <definedName name="Values_Entered" localSheetId="5">IF(Loan_Amount*Interest_Rate*Loan_Years*Loan_Start&gt;0,1,0)</definedName>
    <definedName name="Values_Entered">IF(Loan_Amount*Interest_Rate*Loan_Years*Loan_Start&gt;0,1,0)</definedName>
    <definedName name="VOMEsc">[9]Assumptions!$C$21</definedName>
    <definedName name="WACC">[9]Assumptions!$I$61</definedName>
    <definedName name="WaRevenueTax">[11]Variables!$D$27</definedName>
    <definedName name="Winter">'[58]Input Tab'!$B$11</definedName>
    <definedName name="WinterPeak">'[59]Load Data'!$D$9:$H$12,'[59]Load Data'!$D$20:$H$22</definedName>
    <definedName name="WUTC_Docket_No._UG_11____">'[6]MJS-6'!$F$2</definedName>
    <definedName name="WUTC_FILING_FEE">'[6]MJS-7'!$O$15</definedName>
    <definedName name="Years_evaluated">'[60]Revison Inputs'!$B$6</definedName>
    <definedName name="YEFactors">[8]Factors!$S$3:$AG$99</definedName>
    <definedName name="YTD_Format">[51]YTD!$B$13:$D$13,[51]YTD!$B$36:$D$36</definedName>
  </definedNames>
  <calcPr calcId="145621" iterate="1" calcOnSave="0"/>
</workbook>
</file>

<file path=xl/calcChain.xml><?xml version="1.0" encoding="utf-8"?>
<calcChain xmlns="http://schemas.openxmlformats.org/spreadsheetml/2006/main">
  <c r="C23" i="77" l="1"/>
  <c r="P7" i="80"/>
  <c r="G23" i="77" l="1"/>
  <c r="P16" i="80"/>
  <c r="P8" i="80"/>
  <c r="E23" i="77" s="1"/>
  <c r="P9" i="80"/>
  <c r="F23" i="77" s="1"/>
  <c r="P10" i="80"/>
  <c r="P11" i="80"/>
  <c r="H23" i="77" s="1"/>
  <c r="P12" i="80"/>
  <c r="I23" i="77" s="1"/>
  <c r="P13" i="80"/>
  <c r="J23" i="77" s="1"/>
  <c r="D23" i="77"/>
  <c r="C20" i="80"/>
  <c r="P14" i="80" l="1"/>
  <c r="C15" i="87" l="1"/>
  <c r="F14" i="87"/>
  <c r="F13" i="87"/>
  <c r="F12" i="87"/>
  <c r="F11" i="87"/>
  <c r="F10" i="87"/>
  <c r="F9" i="87"/>
  <c r="D9" i="87"/>
  <c r="F8" i="87"/>
  <c r="J10" i="85" s="1"/>
  <c r="J23" i="85" s="1"/>
  <c r="J26" i="85" s="1"/>
  <c r="D33" i="86"/>
  <c r="E33" i="86" s="1"/>
  <c r="G31" i="86"/>
  <c r="G29" i="86"/>
  <c r="H29" i="86" s="1"/>
  <c r="E29" i="86"/>
  <c r="H27" i="86"/>
  <c r="G27" i="86"/>
  <c r="E27" i="86"/>
  <c r="D25" i="86"/>
  <c r="D34" i="86" s="1"/>
  <c r="G24" i="86"/>
  <c r="G23" i="86"/>
  <c r="G22" i="86"/>
  <c r="G21" i="86"/>
  <c r="G20" i="86"/>
  <c r="G19" i="86"/>
  <c r="G18" i="86"/>
  <c r="G17" i="86"/>
  <c r="G25" i="86" s="1"/>
  <c r="D14" i="86"/>
  <c r="G13" i="86"/>
  <c r="H13" i="86" s="1"/>
  <c r="E13" i="86"/>
  <c r="G12" i="86"/>
  <c r="H12" i="86" s="1"/>
  <c r="H14" i="86" s="1"/>
  <c r="E12" i="86"/>
  <c r="E14" i="86" s="1"/>
  <c r="H11" i="86"/>
  <c r="G11" i="86"/>
  <c r="E11" i="86"/>
  <c r="T39" i="85"/>
  <c r="E39" i="85"/>
  <c r="T36" i="85"/>
  <c r="E36" i="85"/>
  <c r="D36" i="85"/>
  <c r="E35" i="85"/>
  <c r="D35" i="85"/>
  <c r="E34" i="85"/>
  <c r="D34" i="85"/>
  <c r="H33" i="85"/>
  <c r="E33" i="85"/>
  <c r="D33" i="85"/>
  <c r="E32" i="85"/>
  <c r="D32" i="85"/>
  <c r="H31" i="85"/>
  <c r="E31" i="85"/>
  <c r="E37" i="85" s="1"/>
  <c r="D31" i="85"/>
  <c r="E30" i="85"/>
  <c r="D30" i="85"/>
  <c r="D37" i="85" s="1"/>
  <c r="D40" i="85" s="1"/>
  <c r="R26" i="85"/>
  <c r="N26" i="85"/>
  <c r="F25" i="85"/>
  <c r="H25" i="85" s="1"/>
  <c r="R23" i="85"/>
  <c r="Q23" i="85"/>
  <c r="Q26" i="85" s="1"/>
  <c r="P23" i="85"/>
  <c r="P26" i="85" s="1"/>
  <c r="O23" i="85"/>
  <c r="O26" i="85" s="1"/>
  <c r="N23" i="85"/>
  <c r="M23" i="85"/>
  <c r="M26" i="85" s="1"/>
  <c r="L23" i="85"/>
  <c r="L26" i="85" s="1"/>
  <c r="K23" i="85"/>
  <c r="K26" i="85" s="1"/>
  <c r="I23" i="85"/>
  <c r="I26" i="85" s="1"/>
  <c r="G23" i="85"/>
  <c r="E23" i="85"/>
  <c r="E26" i="85" s="1"/>
  <c r="D23" i="85"/>
  <c r="H22" i="85"/>
  <c r="H36" i="85" s="1"/>
  <c r="F22" i="85"/>
  <c r="F21" i="85"/>
  <c r="H21" i="85" s="1"/>
  <c r="H20" i="85"/>
  <c r="S20" i="85" s="1"/>
  <c r="U20" i="85" s="1"/>
  <c r="F20" i="85"/>
  <c r="H19" i="85"/>
  <c r="S19" i="85" s="1"/>
  <c r="U19" i="85" s="1"/>
  <c r="F19" i="85"/>
  <c r="F18" i="85"/>
  <c r="H18" i="85" s="1"/>
  <c r="S18" i="85" s="1"/>
  <c r="U18" i="85" s="1"/>
  <c r="H17" i="85"/>
  <c r="S17" i="85" s="1"/>
  <c r="U17" i="85" s="1"/>
  <c r="F17" i="85"/>
  <c r="S16" i="85"/>
  <c r="J16" i="85"/>
  <c r="H16" i="85"/>
  <c r="F16" i="85"/>
  <c r="J15" i="85"/>
  <c r="H15" i="85"/>
  <c r="S15" i="85" s="1"/>
  <c r="F15" i="85"/>
  <c r="J14" i="85"/>
  <c r="H14" i="85"/>
  <c r="S14" i="85" s="1"/>
  <c r="F14" i="85"/>
  <c r="J13" i="85"/>
  <c r="F13" i="85"/>
  <c r="H13" i="85" s="1"/>
  <c r="J12" i="85"/>
  <c r="H12" i="85"/>
  <c r="S12" i="85" s="1"/>
  <c r="F12" i="85"/>
  <c r="S11" i="85"/>
  <c r="J11" i="85"/>
  <c r="H11" i="85"/>
  <c r="F11" i="85"/>
  <c r="F10" i="85"/>
  <c r="H10" i="85" s="1"/>
  <c r="G40" i="86" l="1"/>
  <c r="H25" i="86"/>
  <c r="G14" i="86"/>
  <c r="D40" i="86"/>
  <c r="E25" i="86"/>
  <c r="E34" i="86" s="1"/>
  <c r="E36" i="86" s="1"/>
  <c r="S33" i="85"/>
  <c r="H32" i="85"/>
  <c r="S13" i="85"/>
  <c r="S34" i="85"/>
  <c r="H35" i="85"/>
  <c r="S21" i="85"/>
  <c r="U21" i="85" s="1"/>
  <c r="S25" i="85"/>
  <c r="H39" i="85"/>
  <c r="E40" i="85"/>
  <c r="S31" i="85"/>
  <c r="H23" i="85"/>
  <c r="H26" i="85" s="1"/>
  <c r="H30" i="85"/>
  <c r="H37" i="85" s="1"/>
  <c r="S10" i="85"/>
  <c r="S22" i="85"/>
  <c r="F23" i="85"/>
  <c r="S35" i="85"/>
  <c r="F15" i="87"/>
  <c r="H34" i="85"/>
  <c r="S36" i="85" l="1"/>
  <c r="U36" i="85" s="1"/>
  <c r="U22" i="85"/>
  <c r="S30" i="85"/>
  <c r="S23" i="85"/>
  <c r="H40" i="85"/>
  <c r="U25" i="85"/>
  <c r="S39" i="85"/>
  <c r="S32" i="85"/>
  <c r="U39" i="85" l="1"/>
  <c r="S26" i="85"/>
  <c r="S37" i="85"/>
  <c r="S40" i="85" l="1"/>
  <c r="C28" i="77" l="1"/>
  <c r="E9" i="84"/>
  <c r="E8" i="84"/>
  <c r="D13" i="84"/>
  <c r="D14" i="84" l="1"/>
  <c r="D16" i="84" s="1"/>
  <c r="D17" i="84" s="1"/>
  <c r="D18" i="84" s="1"/>
  <c r="D15" i="84"/>
  <c r="E7" i="84"/>
  <c r="I20" i="80" l="1"/>
  <c r="H20" i="80"/>
  <c r="G20" i="80"/>
  <c r="F20" i="80"/>
  <c r="E20" i="80"/>
  <c r="D20" i="80"/>
  <c r="C99" i="71" l="1"/>
  <c r="C100" i="71" s="1"/>
  <c r="C101" i="71" s="1"/>
  <c r="C102" i="71" s="1"/>
  <c r="C103" i="71" s="1"/>
  <c r="C104" i="71" s="1"/>
  <c r="D13" i="71" l="1"/>
  <c r="E13" i="71"/>
  <c r="F13" i="71"/>
  <c r="G13" i="71"/>
  <c r="H13" i="71"/>
  <c r="I13" i="71"/>
  <c r="J13" i="71"/>
  <c r="K13" i="71"/>
  <c r="L13" i="71"/>
  <c r="M13" i="71"/>
  <c r="N13" i="71"/>
  <c r="O13" i="71"/>
  <c r="P13" i="71"/>
  <c r="C13" i="71"/>
  <c r="D5" i="71"/>
  <c r="E5" i="71"/>
  <c r="F5" i="71"/>
  <c r="G5" i="71"/>
  <c r="H5" i="71"/>
  <c r="I5" i="71"/>
  <c r="J5" i="71"/>
  <c r="K5" i="71"/>
  <c r="L5" i="71"/>
  <c r="M5" i="71"/>
  <c r="N5" i="71"/>
  <c r="O5" i="71"/>
  <c r="P5" i="71"/>
  <c r="D6" i="71"/>
  <c r="E6" i="71"/>
  <c r="F6" i="71"/>
  <c r="G6" i="71"/>
  <c r="H6" i="71"/>
  <c r="I6" i="71"/>
  <c r="J6" i="71"/>
  <c r="K6" i="71"/>
  <c r="L6" i="71"/>
  <c r="M6" i="71"/>
  <c r="N6" i="71"/>
  <c r="O6" i="71"/>
  <c r="P6" i="71"/>
  <c r="D7" i="71"/>
  <c r="E7" i="71"/>
  <c r="F7" i="71"/>
  <c r="G7" i="71"/>
  <c r="H7" i="71"/>
  <c r="I7" i="71"/>
  <c r="J7" i="71"/>
  <c r="K7" i="71"/>
  <c r="L7" i="71"/>
  <c r="M7" i="71"/>
  <c r="N7" i="71"/>
  <c r="O7" i="71"/>
  <c r="P7" i="71"/>
  <c r="D8" i="71"/>
  <c r="E8" i="71"/>
  <c r="F8" i="71"/>
  <c r="G8" i="71"/>
  <c r="H8" i="71"/>
  <c r="I8" i="71"/>
  <c r="J8" i="71"/>
  <c r="K8" i="71"/>
  <c r="L8" i="71"/>
  <c r="M8" i="71"/>
  <c r="N8" i="71"/>
  <c r="O8" i="71"/>
  <c r="P8" i="71"/>
  <c r="D9" i="71"/>
  <c r="E9" i="71"/>
  <c r="F9" i="71"/>
  <c r="G9" i="71"/>
  <c r="H9" i="71"/>
  <c r="I9" i="71"/>
  <c r="J9" i="71"/>
  <c r="K9" i="71"/>
  <c r="L9" i="71"/>
  <c r="M9" i="71"/>
  <c r="N9" i="71"/>
  <c r="O9" i="71"/>
  <c r="P9" i="71"/>
  <c r="D10" i="71"/>
  <c r="E10" i="71"/>
  <c r="F10" i="71"/>
  <c r="G10" i="71"/>
  <c r="H10" i="71"/>
  <c r="I10" i="71"/>
  <c r="J10" i="71"/>
  <c r="K10" i="71"/>
  <c r="L10" i="71"/>
  <c r="M10" i="71"/>
  <c r="N10" i="71"/>
  <c r="O10" i="71"/>
  <c r="P10" i="71"/>
  <c r="D11" i="71"/>
  <c r="E11" i="71"/>
  <c r="F11" i="71"/>
  <c r="G11" i="71"/>
  <c r="H11" i="71"/>
  <c r="I11" i="71"/>
  <c r="J11" i="71"/>
  <c r="K11" i="71"/>
  <c r="L11" i="71"/>
  <c r="M11" i="71"/>
  <c r="N11" i="71"/>
  <c r="O11" i="71"/>
  <c r="P11" i="71"/>
  <c r="C6" i="71"/>
  <c r="C7" i="71"/>
  <c r="C8" i="71"/>
  <c r="C9" i="71"/>
  <c r="C10" i="71"/>
  <c r="C11" i="71"/>
  <c r="C5" i="71"/>
  <c r="O14" i="80" l="1"/>
  <c r="N14" i="80"/>
  <c r="M14" i="80"/>
  <c r="L14" i="80"/>
  <c r="K14" i="80"/>
  <c r="J14" i="80"/>
  <c r="I14" i="80"/>
  <c r="H14" i="80"/>
  <c r="G14" i="80"/>
  <c r="F14" i="80"/>
  <c r="E14" i="80"/>
  <c r="D14" i="80"/>
  <c r="C14" i="80"/>
  <c r="B14" i="80"/>
  <c r="C6" i="80"/>
  <c r="D6" i="80" s="1"/>
  <c r="J20" i="80" l="1"/>
  <c r="E6" i="80"/>
  <c r="F6" i="80" l="1"/>
  <c r="G6" i="80" l="1"/>
  <c r="H6" i="80" l="1"/>
  <c r="I6" i="80" l="1"/>
  <c r="J6" i="80" l="1"/>
  <c r="A30" i="77"/>
  <c r="A31" i="77"/>
  <c r="A32" i="77"/>
  <c r="A33" i="77"/>
  <c r="A34" i="77" s="1"/>
  <c r="A35" i="77" s="1"/>
  <c r="A36" i="77" s="1"/>
  <c r="A23" i="77"/>
  <c r="A24" i="77"/>
  <c r="A25" i="77" s="1"/>
  <c r="A26" i="77" s="1"/>
  <c r="A27" i="77" s="1"/>
  <c r="A28" i="77" s="1"/>
  <c r="A29" i="77" s="1"/>
  <c r="A9" i="77"/>
  <c r="A10" i="77" s="1"/>
  <c r="A11" i="77" s="1"/>
  <c r="A12" i="77" s="1"/>
  <c r="A13" i="77" s="1"/>
  <c r="A14" i="77" s="1"/>
  <c r="A15" i="77" s="1"/>
  <c r="A16" i="77" s="1"/>
  <c r="A17" i="77" s="1"/>
  <c r="A18" i="77" s="1"/>
  <c r="A19" i="77" s="1"/>
  <c r="A20" i="77" s="1"/>
  <c r="A21" i="77" s="1"/>
  <c r="A22" i="77" s="1"/>
  <c r="K6" i="80" l="1"/>
  <c r="L6" i="80" l="1"/>
  <c r="M6" i="80" l="1"/>
  <c r="N6" i="80" l="1"/>
  <c r="O6" i="80" l="1"/>
  <c r="J7" i="75" l="1"/>
  <c r="C5" i="75"/>
  <c r="D5" i="75" s="1"/>
  <c r="E5" i="75" s="1"/>
  <c r="F5" i="75" s="1"/>
  <c r="G5" i="75" s="1"/>
  <c r="H5" i="75" s="1"/>
  <c r="I5" i="75" s="1"/>
  <c r="M12" i="71" l="1"/>
  <c r="N12" i="71"/>
  <c r="O12" i="71"/>
  <c r="K12" i="71"/>
  <c r="P12" i="71"/>
  <c r="L12" i="71"/>
  <c r="HC81" i="70" l="1"/>
  <c r="HC74" i="70"/>
  <c r="HC19" i="70"/>
  <c r="HC10" i="70"/>
  <c r="GQ1" i="70" l="1"/>
  <c r="GR1" i="70"/>
  <c r="GS1" i="70"/>
  <c r="GT1" i="70"/>
  <c r="GU1" i="70"/>
  <c r="GV1" i="70"/>
  <c r="GW1" i="70"/>
  <c r="GX1" i="70"/>
  <c r="GY1" i="70"/>
  <c r="GZ1" i="70"/>
  <c r="HA1" i="70"/>
  <c r="HB1" i="70"/>
  <c r="HC1" i="70"/>
  <c r="HD1" i="70"/>
  <c r="HE1" i="70"/>
  <c r="HF1" i="70"/>
  <c r="HG1" i="70"/>
  <c r="HH1" i="70"/>
  <c r="HI1" i="70"/>
  <c r="HJ1" i="70"/>
  <c r="HK1" i="70"/>
  <c r="HL1" i="70"/>
  <c r="HM1" i="70"/>
  <c r="HN1" i="70"/>
  <c r="HO1" i="70"/>
  <c r="GP1" i="70"/>
  <c r="GZ82" i="70" l="1"/>
  <c r="HA82" i="70"/>
  <c r="GU82" i="70"/>
  <c r="GV82" i="70"/>
  <c r="GW82" i="70"/>
  <c r="GX82" i="70"/>
  <c r="GY82" i="70"/>
  <c r="GP82" i="70"/>
  <c r="GQ82" i="70"/>
  <c r="GR82" i="70"/>
  <c r="GS82" i="70"/>
  <c r="GT82" i="70"/>
  <c r="GP75" i="70"/>
  <c r="GQ75" i="70"/>
  <c r="GR75" i="70"/>
  <c r="GS75" i="70"/>
  <c r="GT75" i="70"/>
  <c r="GU75" i="70"/>
  <c r="GV75" i="70"/>
  <c r="GW75" i="70"/>
  <c r="GX75" i="70"/>
  <c r="GY75" i="70"/>
  <c r="GZ75" i="70"/>
  <c r="HA75" i="70"/>
  <c r="GQ36" i="70"/>
  <c r="GR36" i="70"/>
  <c r="GS36" i="70"/>
  <c r="GT36" i="70"/>
  <c r="GU36" i="70"/>
  <c r="GV36" i="70"/>
  <c r="GW36" i="70"/>
  <c r="GX36" i="70"/>
  <c r="GY36" i="70"/>
  <c r="GZ36" i="70"/>
  <c r="HA36" i="70"/>
  <c r="GQ37" i="70"/>
  <c r="GR37" i="70"/>
  <c r="GS37" i="70"/>
  <c r="GT37" i="70"/>
  <c r="GU37" i="70"/>
  <c r="GV37" i="70"/>
  <c r="GW37" i="70"/>
  <c r="GX37" i="70"/>
  <c r="GY37" i="70"/>
  <c r="GZ37" i="70"/>
  <c r="HA37" i="70"/>
  <c r="GQ42" i="70"/>
  <c r="GR42" i="70"/>
  <c r="GS42" i="70"/>
  <c r="GT42" i="70"/>
  <c r="GU42" i="70"/>
  <c r="GV42" i="70"/>
  <c r="GW42" i="70"/>
  <c r="GX42" i="70"/>
  <c r="GY42" i="70"/>
  <c r="GZ42" i="70"/>
  <c r="HA42" i="70"/>
  <c r="GQ44" i="70"/>
  <c r="GR44" i="70"/>
  <c r="GS44" i="70"/>
  <c r="GT44" i="70"/>
  <c r="GU44" i="70"/>
  <c r="GV44" i="70"/>
  <c r="GW44" i="70"/>
  <c r="GX44" i="70"/>
  <c r="GY44" i="70"/>
  <c r="GZ44" i="70"/>
  <c r="HA44" i="70"/>
  <c r="GP36" i="70"/>
  <c r="GP37" i="70"/>
  <c r="GP42" i="70"/>
  <c r="GP44" i="70"/>
  <c r="GZ67" i="70"/>
  <c r="HA67" i="70"/>
  <c r="GZ56" i="70"/>
  <c r="HA56" i="70"/>
  <c r="GU56" i="70"/>
  <c r="GV56" i="70"/>
  <c r="GW56" i="70"/>
  <c r="GX56" i="70"/>
  <c r="GY56" i="70"/>
  <c r="GP67" i="70"/>
  <c r="GQ67" i="70"/>
  <c r="GR67" i="70"/>
  <c r="GS67" i="70"/>
  <c r="GT67" i="70"/>
  <c r="GU67" i="70"/>
  <c r="GV67" i="70"/>
  <c r="GW67" i="70"/>
  <c r="GX67" i="70"/>
  <c r="GY67" i="70"/>
  <c r="GP56" i="70"/>
  <c r="GQ56" i="70"/>
  <c r="GR56" i="70"/>
  <c r="GS56" i="70"/>
  <c r="GT56" i="70"/>
  <c r="GX45" i="70" l="1"/>
  <c r="GX87" i="70" s="1"/>
  <c r="GP45" i="70"/>
  <c r="GP87" i="70" s="1"/>
  <c r="HA45" i="70"/>
  <c r="HA87" i="70" s="1"/>
  <c r="GZ45" i="70"/>
  <c r="GZ87" i="70" s="1"/>
  <c r="GY45" i="70"/>
  <c r="GY87" i="70" s="1"/>
  <c r="GW45" i="70"/>
  <c r="GW87" i="70" s="1"/>
  <c r="GV45" i="70"/>
  <c r="GV87" i="70" s="1"/>
  <c r="GU45" i="70"/>
  <c r="GU87" i="70" s="1"/>
  <c r="GT45" i="70"/>
  <c r="GT87" i="70" s="1"/>
  <c r="GS45" i="70"/>
  <c r="GS87" i="70" s="1"/>
  <c r="GR45" i="70"/>
  <c r="GR87" i="70" s="1"/>
  <c r="GQ45" i="70"/>
  <c r="GQ87" i="70" l="1"/>
  <c r="F31" i="70" l="1"/>
  <c r="G31" i="70"/>
  <c r="H31" i="70"/>
  <c r="I31" i="70"/>
  <c r="J31" i="70"/>
  <c r="K31" i="70"/>
  <c r="L31" i="70"/>
  <c r="M31" i="70"/>
  <c r="N31" i="70"/>
  <c r="O31" i="70"/>
  <c r="P31"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AS31" i="70"/>
  <c r="AT31" i="70"/>
  <c r="AU31" i="70"/>
  <c r="AV31" i="70"/>
  <c r="AW31" i="70"/>
  <c r="AX31" i="70"/>
  <c r="AY31" i="70"/>
  <c r="AZ31" i="70"/>
  <c r="BA31" i="70"/>
  <c r="BB31" i="70"/>
  <c r="BC31" i="70"/>
  <c r="BD31" i="70"/>
  <c r="BE31" i="70"/>
  <c r="BF31" i="70"/>
  <c r="BG31" i="70"/>
  <c r="BH31" i="70"/>
  <c r="BI31" i="70"/>
  <c r="BJ31" i="70"/>
  <c r="BK31" i="70"/>
  <c r="BL31" i="70"/>
  <c r="BM31" i="70"/>
  <c r="BN31" i="70"/>
  <c r="BO31" i="70"/>
  <c r="BP31" i="70"/>
  <c r="BQ31" i="70"/>
  <c r="BR31" i="70"/>
  <c r="BS31" i="70"/>
  <c r="BT31" i="70"/>
  <c r="BU31" i="70"/>
  <c r="BV31" i="70"/>
  <c r="BW31" i="70"/>
  <c r="BX31" i="70"/>
  <c r="BY31" i="70"/>
  <c r="BZ31" i="70"/>
  <c r="CA31" i="70"/>
  <c r="CB31" i="70"/>
  <c r="CC31" i="70"/>
  <c r="CD31" i="70"/>
  <c r="CE31" i="70"/>
  <c r="CF31" i="70"/>
  <c r="CG31" i="70"/>
  <c r="CH31" i="70"/>
  <c r="CI31" i="70"/>
  <c r="CJ31" i="70"/>
  <c r="CK31" i="70"/>
  <c r="CL31" i="70"/>
  <c r="CM31" i="70"/>
  <c r="CN31" i="70"/>
  <c r="CO31" i="70"/>
  <c r="CP31" i="70"/>
  <c r="CQ31" i="70"/>
  <c r="CR31" i="70"/>
  <c r="CS31" i="70"/>
  <c r="CT31" i="70"/>
  <c r="CU31" i="70"/>
  <c r="CV31" i="70"/>
  <c r="CW31" i="70"/>
  <c r="CX31" i="70"/>
  <c r="CY31" i="70"/>
  <c r="CZ31" i="70"/>
  <c r="DA31" i="70"/>
  <c r="DB31" i="70"/>
  <c r="DC31" i="70"/>
  <c r="DD31" i="70"/>
  <c r="DE31" i="70"/>
  <c r="DF31" i="70"/>
  <c r="DG31" i="70"/>
  <c r="DH31" i="70"/>
  <c r="DI31" i="70"/>
  <c r="DJ31" i="70"/>
  <c r="DK31" i="70"/>
  <c r="DL31" i="70"/>
  <c r="DM31" i="70"/>
  <c r="DN31" i="70"/>
  <c r="DO31" i="70"/>
  <c r="DP31" i="70"/>
  <c r="DQ31" i="70"/>
  <c r="D31" i="70"/>
  <c r="D32" i="70" s="1"/>
  <c r="E24" i="70" s="1"/>
  <c r="E25" i="70" s="1"/>
  <c r="E31" i="70" s="1"/>
  <c r="GP31" i="70"/>
  <c r="GQ31" i="70"/>
  <c r="GR31" i="70"/>
  <c r="GS31" i="70"/>
  <c r="GT31" i="70"/>
  <c r="GU31" i="70"/>
  <c r="GV31" i="70"/>
  <c r="GW31" i="70"/>
  <c r="GX31" i="70"/>
  <c r="GY31" i="70"/>
  <c r="GZ31" i="70"/>
  <c r="HA31" i="70"/>
  <c r="HB31" i="70"/>
  <c r="GO31" i="70"/>
  <c r="GP20" i="70"/>
  <c r="GQ20" i="70"/>
  <c r="GR20" i="70"/>
  <c r="GS20" i="70"/>
  <c r="GT20" i="70"/>
  <c r="GU20" i="70"/>
  <c r="GV20" i="70"/>
  <c r="GW20" i="70"/>
  <c r="GX20" i="70"/>
  <c r="GY20" i="70"/>
  <c r="GZ20" i="70"/>
  <c r="HA20" i="70"/>
  <c r="GP11" i="70"/>
  <c r="GQ11" i="70"/>
  <c r="GR11" i="70"/>
  <c r="GS11" i="70"/>
  <c r="GT11" i="70"/>
  <c r="GU11" i="70"/>
  <c r="GV11" i="70"/>
  <c r="GW11" i="70"/>
  <c r="GX11" i="70"/>
  <c r="GY11" i="70"/>
  <c r="GZ11" i="70"/>
  <c r="HA11" i="70"/>
  <c r="E32" i="70" l="1"/>
  <c r="F24" i="70" s="1"/>
  <c r="F32" i="70" s="1"/>
  <c r="G24" i="70" s="1"/>
  <c r="G32" i="70" s="1"/>
  <c r="H24" i="70" s="1"/>
  <c r="H32" i="70" s="1"/>
  <c r="I24" i="70" s="1"/>
  <c r="I32" i="70" s="1"/>
  <c r="J24" i="70" s="1"/>
  <c r="J32" i="70" s="1"/>
  <c r="K24" i="70" s="1"/>
  <c r="K32" i="70" s="1"/>
  <c r="L24" i="70" s="1"/>
  <c r="L32" i="70" s="1"/>
  <c r="M24" i="70" s="1"/>
  <c r="M32" i="70" s="1"/>
  <c r="N24" i="70" s="1"/>
  <c r="N32" i="70" s="1"/>
  <c r="O24" i="70" s="1"/>
  <c r="O32" i="70" s="1"/>
  <c r="P24" i="70" s="1"/>
  <c r="P32" i="70" s="1"/>
  <c r="Q24" i="70" s="1"/>
  <c r="Q32" i="70" s="1"/>
  <c r="R24" i="70" s="1"/>
  <c r="R32" i="70" s="1"/>
  <c r="S24" i="70" s="1"/>
  <c r="S32" i="70" s="1"/>
  <c r="T24" i="70" s="1"/>
  <c r="T32" i="70" s="1"/>
  <c r="U24" i="70" s="1"/>
  <c r="U32" i="70" s="1"/>
  <c r="V24" i="70" s="1"/>
  <c r="V32" i="70" s="1"/>
  <c r="W24" i="70" s="1"/>
  <c r="W32" i="70" s="1"/>
  <c r="X24" i="70" s="1"/>
  <c r="X32" i="70" s="1"/>
  <c r="Y24" i="70" s="1"/>
  <c r="Y32" i="70" s="1"/>
  <c r="Z24" i="70" s="1"/>
  <c r="Z32" i="70" s="1"/>
  <c r="AA24" i="70" s="1"/>
  <c r="AA32" i="70" s="1"/>
  <c r="AB24" i="70" s="1"/>
  <c r="AB32" i="70" s="1"/>
  <c r="AC24" i="70" s="1"/>
  <c r="AC32" i="70" s="1"/>
  <c r="AD24" i="70" s="1"/>
  <c r="AD32" i="70" s="1"/>
  <c r="AE24" i="70" s="1"/>
  <c r="AE32" i="70" s="1"/>
  <c r="AF24" i="70" s="1"/>
  <c r="AF32" i="70" s="1"/>
  <c r="AG24" i="70" s="1"/>
  <c r="AG32" i="70" s="1"/>
  <c r="AH24" i="70" s="1"/>
  <c r="AH32" i="70" s="1"/>
  <c r="AI24" i="70" s="1"/>
  <c r="AI32" i="70" s="1"/>
  <c r="AJ24" i="70" s="1"/>
  <c r="AJ32" i="70" s="1"/>
  <c r="AK24" i="70" s="1"/>
  <c r="AK32" i="70" s="1"/>
  <c r="AL24" i="70" s="1"/>
  <c r="AL32" i="70" s="1"/>
  <c r="AM24" i="70" s="1"/>
  <c r="AM32" i="70" s="1"/>
  <c r="AN24" i="70" s="1"/>
  <c r="AN32" i="70" s="1"/>
  <c r="AO24" i="70" s="1"/>
  <c r="AO32" i="70" s="1"/>
  <c r="AP24" i="70" s="1"/>
  <c r="AP32" i="70" s="1"/>
  <c r="AQ24" i="70" s="1"/>
  <c r="AQ32" i="70" s="1"/>
  <c r="AR24" i="70" s="1"/>
  <c r="AR32" i="70" s="1"/>
  <c r="AS24" i="70" s="1"/>
  <c r="AS32" i="70" s="1"/>
  <c r="AT24" i="70" s="1"/>
  <c r="AT32" i="70" s="1"/>
  <c r="AU24" i="70" s="1"/>
  <c r="AU32" i="70" s="1"/>
  <c r="AV24" i="70" s="1"/>
  <c r="AV32" i="70" s="1"/>
  <c r="AW24" i="70" s="1"/>
  <c r="AW32" i="70" s="1"/>
  <c r="AX24" i="70" s="1"/>
  <c r="AX32" i="70" s="1"/>
  <c r="AY24" i="70" s="1"/>
  <c r="AY32" i="70" s="1"/>
  <c r="AZ24" i="70" s="1"/>
  <c r="AZ32" i="70" s="1"/>
  <c r="BA24" i="70" s="1"/>
  <c r="BA32" i="70" s="1"/>
  <c r="BB24" i="70" s="1"/>
  <c r="BB32" i="70" s="1"/>
  <c r="BC24" i="70" s="1"/>
  <c r="BC32" i="70" s="1"/>
  <c r="BD24" i="70" s="1"/>
  <c r="BD32" i="70" s="1"/>
  <c r="BE24" i="70" s="1"/>
  <c r="BE32" i="70" s="1"/>
  <c r="BF24" i="70" s="1"/>
  <c r="BF32" i="70" s="1"/>
  <c r="BG24" i="70" s="1"/>
  <c r="BG32" i="70" s="1"/>
  <c r="BH24" i="70" s="1"/>
  <c r="BH32" i="70" s="1"/>
  <c r="BI24" i="70" s="1"/>
  <c r="BI32" i="70" s="1"/>
  <c r="BJ24" i="70" s="1"/>
  <c r="BJ32" i="70" s="1"/>
  <c r="BK24" i="70" s="1"/>
  <c r="BK32" i="70" s="1"/>
  <c r="BL24" i="70" s="1"/>
  <c r="BL32" i="70" s="1"/>
  <c r="BM24" i="70" s="1"/>
  <c r="BM32" i="70" s="1"/>
  <c r="BN24" i="70" s="1"/>
  <c r="BN32" i="70" s="1"/>
  <c r="BO24" i="70" s="1"/>
  <c r="BO32" i="70" s="1"/>
  <c r="BP24" i="70" s="1"/>
  <c r="BP32" i="70" s="1"/>
  <c r="BQ24" i="70" s="1"/>
  <c r="BQ32" i="70" s="1"/>
  <c r="BR24" i="70" s="1"/>
  <c r="BR32" i="70" s="1"/>
  <c r="BS24" i="70" s="1"/>
  <c r="BS32" i="70" s="1"/>
  <c r="BT24" i="70" s="1"/>
  <c r="BT32" i="70" s="1"/>
  <c r="BU24" i="70" s="1"/>
  <c r="BU32" i="70" s="1"/>
  <c r="BV24" i="70" s="1"/>
  <c r="BV32" i="70" s="1"/>
  <c r="BW24" i="70" s="1"/>
  <c r="BW32" i="70" s="1"/>
  <c r="BX24" i="70" s="1"/>
  <c r="BX32" i="70" s="1"/>
  <c r="BY24" i="70" s="1"/>
  <c r="BY32" i="70" s="1"/>
  <c r="BZ24" i="70" s="1"/>
  <c r="BZ32" i="70" s="1"/>
  <c r="CA24" i="70" s="1"/>
  <c r="CA32" i="70" s="1"/>
  <c r="CB24" i="70" s="1"/>
  <c r="CB32" i="70" s="1"/>
  <c r="CC24" i="70" s="1"/>
  <c r="CC32" i="70" s="1"/>
  <c r="CD24" i="70" s="1"/>
  <c r="CD32" i="70" s="1"/>
  <c r="CE24" i="70" s="1"/>
  <c r="CE32" i="70" s="1"/>
  <c r="CF24" i="70" s="1"/>
  <c r="CF32" i="70" s="1"/>
  <c r="CG24" i="70" s="1"/>
  <c r="CG32" i="70" s="1"/>
  <c r="CH24" i="70" s="1"/>
  <c r="CH32" i="70" s="1"/>
  <c r="CI24" i="70" s="1"/>
  <c r="CI32" i="70" s="1"/>
  <c r="CJ24" i="70" s="1"/>
  <c r="CJ32" i="70" s="1"/>
  <c r="CK24" i="70" s="1"/>
  <c r="CK32" i="70" s="1"/>
  <c r="CL24" i="70" s="1"/>
  <c r="CL32" i="70" s="1"/>
  <c r="CM24" i="70" s="1"/>
  <c r="CM32" i="70" s="1"/>
  <c r="CN24" i="70" s="1"/>
  <c r="CN32" i="70" s="1"/>
  <c r="CO24" i="70" s="1"/>
  <c r="CO32" i="70" s="1"/>
  <c r="CP24" i="70" s="1"/>
  <c r="CP32" i="70" s="1"/>
  <c r="CQ24" i="70" s="1"/>
  <c r="CQ32" i="70" s="1"/>
  <c r="CR24" i="70" s="1"/>
  <c r="CR32" i="70" s="1"/>
  <c r="CS24" i="70" s="1"/>
  <c r="CS32" i="70" s="1"/>
  <c r="CT24" i="70" s="1"/>
  <c r="CT32" i="70" s="1"/>
  <c r="CU24" i="70" s="1"/>
  <c r="CU32" i="70" s="1"/>
  <c r="D33" i="71" l="1"/>
  <c r="E33" i="71" s="1"/>
  <c r="F33" i="71" s="1"/>
  <c r="G33" i="71" s="1"/>
  <c r="H33" i="71" s="1"/>
  <c r="I33" i="71" s="1"/>
  <c r="J33" i="71" s="1"/>
  <c r="D19" i="71"/>
  <c r="E19" i="71" s="1"/>
  <c r="F19" i="71" s="1"/>
  <c r="G19" i="71" s="1"/>
  <c r="H19" i="71" s="1"/>
  <c r="I19" i="71" s="1"/>
  <c r="J19" i="71" s="1"/>
  <c r="K19" i="71" s="1"/>
  <c r="L19" i="71" s="1"/>
  <c r="M19" i="71" s="1"/>
  <c r="N19" i="71" s="1"/>
  <c r="O19" i="71" s="1"/>
  <c r="P19" i="71" s="1"/>
  <c r="D17" i="71"/>
  <c r="E17" i="71" s="1"/>
  <c r="F17" i="71" s="1"/>
  <c r="G17" i="71" s="1"/>
  <c r="H17" i="71" s="1"/>
  <c r="I17" i="71" s="1"/>
  <c r="J17" i="71" s="1"/>
  <c r="K17" i="71" s="1"/>
  <c r="L17" i="71" s="1"/>
  <c r="M17" i="71" s="1"/>
  <c r="N17" i="71" s="1"/>
  <c r="O17" i="71" s="1"/>
  <c r="P17" i="71" s="1"/>
  <c r="D3" i="71"/>
  <c r="E3" i="71" s="1"/>
  <c r="F3" i="71" s="1"/>
  <c r="G3" i="71" s="1"/>
  <c r="H3" i="71" s="1"/>
  <c r="I3" i="71" s="1"/>
  <c r="J3" i="71" s="1"/>
  <c r="K3" i="71" s="1"/>
  <c r="L3" i="71" s="1"/>
  <c r="M3" i="71" s="1"/>
  <c r="N3" i="71" s="1"/>
  <c r="O3" i="71" s="1"/>
  <c r="P3" i="71" s="1"/>
  <c r="GO82" i="70"/>
  <c r="GN82" i="70"/>
  <c r="GM82" i="70"/>
  <c r="GL82" i="70"/>
  <c r="GK82" i="70"/>
  <c r="GJ82" i="70"/>
  <c r="GI82" i="70"/>
  <c r="GH82" i="70"/>
  <c r="GG82" i="70"/>
  <c r="GF82" i="70"/>
  <c r="GE82" i="70"/>
  <c r="GD82" i="70"/>
  <c r="GC82" i="70"/>
  <c r="GB82" i="70"/>
  <c r="GA82" i="70"/>
  <c r="FZ82" i="70"/>
  <c r="FY82" i="70"/>
  <c r="FX82" i="70"/>
  <c r="FW82" i="70"/>
  <c r="FV82" i="70"/>
  <c r="FU82" i="70"/>
  <c r="FT82" i="70"/>
  <c r="FS82" i="70"/>
  <c r="FR82" i="70"/>
  <c r="FQ82" i="70"/>
  <c r="FP82" i="70"/>
  <c r="FO82" i="70"/>
  <c r="FN82" i="70"/>
  <c r="FM82" i="70"/>
  <c r="FL82" i="70"/>
  <c r="FK82" i="70"/>
  <c r="FJ82" i="70"/>
  <c r="FI82" i="70"/>
  <c r="FH82" i="70"/>
  <c r="FG82" i="70"/>
  <c r="FF82" i="70"/>
  <c r="FE82" i="70"/>
  <c r="FD82" i="70"/>
  <c r="FC82" i="70"/>
  <c r="FB82" i="70"/>
  <c r="FA82" i="70"/>
  <c r="EZ82" i="70"/>
  <c r="EY82" i="70"/>
  <c r="EX82" i="70"/>
  <c r="EW82" i="70"/>
  <c r="EV82" i="70"/>
  <c r="EU82" i="70"/>
  <c r="ET82" i="70"/>
  <c r="ES82" i="70"/>
  <c r="ER82" i="70"/>
  <c r="EQ82" i="70"/>
  <c r="EP82" i="70"/>
  <c r="EO82" i="70"/>
  <c r="EN82" i="70"/>
  <c r="EM82" i="70"/>
  <c r="EL82" i="70"/>
  <c r="EK82" i="70"/>
  <c r="EJ82" i="70"/>
  <c r="EI82" i="70"/>
  <c r="EH82" i="70"/>
  <c r="EG82" i="70"/>
  <c r="EF82" i="70"/>
  <c r="EE82" i="70"/>
  <c r="ED82" i="70"/>
  <c r="EC82" i="70"/>
  <c r="EB82" i="70"/>
  <c r="EA82" i="70"/>
  <c r="DZ82" i="70"/>
  <c r="DY82" i="70"/>
  <c r="DX82" i="70"/>
  <c r="DW82" i="70"/>
  <c r="DV82" i="70"/>
  <c r="DU82" i="70"/>
  <c r="DT82" i="70"/>
  <c r="DS82" i="70"/>
  <c r="DR82" i="70"/>
  <c r="DQ82" i="70"/>
  <c r="DP82" i="70"/>
  <c r="DO82" i="70"/>
  <c r="DN82" i="70"/>
  <c r="DM82" i="70"/>
  <c r="DL82" i="70"/>
  <c r="DK82" i="70"/>
  <c r="DJ82" i="70"/>
  <c r="DI82" i="70"/>
  <c r="DH82" i="70"/>
  <c r="DG82" i="70"/>
  <c r="DF82" i="70"/>
  <c r="DE82" i="70"/>
  <c r="DD82" i="70"/>
  <c r="DC82" i="70"/>
  <c r="DB82" i="70"/>
  <c r="DA82" i="70"/>
  <c r="CZ82" i="70"/>
  <c r="CY82" i="70"/>
  <c r="CX82" i="70"/>
  <c r="CW82" i="70"/>
  <c r="CV82" i="70"/>
  <c r="CU82" i="70"/>
  <c r="CT82" i="70"/>
  <c r="CS82" i="70"/>
  <c r="CR82" i="70"/>
  <c r="CQ82" i="70"/>
  <c r="CP82" i="70"/>
  <c r="CO82" i="70"/>
  <c r="CN82" i="70"/>
  <c r="CM82" i="70"/>
  <c r="CL82" i="70"/>
  <c r="CK82" i="70"/>
  <c r="CJ82" i="70"/>
  <c r="CI82" i="70"/>
  <c r="CH82" i="70"/>
  <c r="CG82" i="70"/>
  <c r="CF82" i="70"/>
  <c r="CE82" i="70"/>
  <c r="CD82" i="70"/>
  <c r="CC82" i="70"/>
  <c r="CB82" i="70"/>
  <c r="CA82" i="70"/>
  <c r="BZ82" i="70"/>
  <c r="BZ83" i="70" s="1"/>
  <c r="CA79" i="70" s="1"/>
  <c r="BY82" i="70"/>
  <c r="BX82" i="70"/>
  <c r="BW82" i="70"/>
  <c r="BV82" i="70"/>
  <c r="BU82" i="70"/>
  <c r="BT82" i="70"/>
  <c r="BS82" i="70"/>
  <c r="BR82" i="70"/>
  <c r="BQ82" i="70"/>
  <c r="BP82" i="70"/>
  <c r="BO82" i="70"/>
  <c r="BN82" i="70"/>
  <c r="BM82" i="70"/>
  <c r="BL82" i="70"/>
  <c r="BK82" i="70"/>
  <c r="BJ82" i="70"/>
  <c r="BI82" i="70"/>
  <c r="BH82" i="70"/>
  <c r="BG82" i="70"/>
  <c r="BF82" i="70"/>
  <c r="BE82" i="70"/>
  <c r="BD82" i="70"/>
  <c r="BC82" i="70"/>
  <c r="BB82" i="70"/>
  <c r="BA82" i="70"/>
  <c r="AZ82" i="70"/>
  <c r="AY82" i="70"/>
  <c r="AX82" i="70"/>
  <c r="AW82" i="70"/>
  <c r="AV82" i="70"/>
  <c r="AU82" i="70"/>
  <c r="AT82" i="70"/>
  <c r="AS82" i="70"/>
  <c r="AR82" i="70"/>
  <c r="AQ82" i="70"/>
  <c r="AP82" i="70"/>
  <c r="AO82" i="70"/>
  <c r="AN82" i="70"/>
  <c r="AM82" i="70"/>
  <c r="AL82" i="70"/>
  <c r="AK82" i="70"/>
  <c r="AJ82" i="70"/>
  <c r="AI82" i="70"/>
  <c r="AH82" i="70"/>
  <c r="AG82" i="70"/>
  <c r="AF82" i="70"/>
  <c r="AE82" i="70"/>
  <c r="AD82" i="70"/>
  <c r="AC82" i="70"/>
  <c r="AB82" i="70"/>
  <c r="AA82" i="70"/>
  <c r="Z82" i="70"/>
  <c r="Y82" i="70"/>
  <c r="X82" i="70"/>
  <c r="W82" i="70"/>
  <c r="V82" i="70"/>
  <c r="U82" i="70"/>
  <c r="T82" i="70"/>
  <c r="S82" i="70"/>
  <c r="R82" i="70"/>
  <c r="Q82" i="70"/>
  <c r="P82" i="70"/>
  <c r="O82" i="70"/>
  <c r="N82" i="70"/>
  <c r="M82" i="70"/>
  <c r="L82" i="70"/>
  <c r="K82" i="70"/>
  <c r="J82" i="70"/>
  <c r="I82" i="70"/>
  <c r="H82" i="70"/>
  <c r="G82" i="70"/>
  <c r="F82" i="70"/>
  <c r="E82" i="70"/>
  <c r="D82" i="70"/>
  <c r="D83" i="70" s="1"/>
  <c r="E79" i="70" s="1"/>
  <c r="BS79" i="70"/>
  <c r="BS83" i="70" s="1"/>
  <c r="BT79" i="70" s="1"/>
  <c r="GO75" i="70"/>
  <c r="GN75" i="70"/>
  <c r="GM75" i="70"/>
  <c r="GL75" i="70"/>
  <c r="GK75" i="70"/>
  <c r="GJ75" i="70"/>
  <c r="GI75" i="70"/>
  <c r="GH75" i="70"/>
  <c r="GG75" i="70"/>
  <c r="GF75" i="70"/>
  <c r="GE75" i="70"/>
  <c r="GD75" i="70"/>
  <c r="GC75" i="70"/>
  <c r="GB75" i="70"/>
  <c r="GA75" i="70"/>
  <c r="FZ75" i="70"/>
  <c r="FY75" i="70"/>
  <c r="FX75" i="70"/>
  <c r="FW75" i="70"/>
  <c r="FV75" i="70"/>
  <c r="FU75" i="70"/>
  <c r="FT75" i="70"/>
  <c r="FS75" i="70"/>
  <c r="FR75" i="70"/>
  <c r="FQ75" i="70"/>
  <c r="FP75" i="70"/>
  <c r="FO75" i="70"/>
  <c r="FN75" i="70"/>
  <c r="FM75" i="70"/>
  <c r="FL75" i="70"/>
  <c r="FK75" i="70"/>
  <c r="FJ75" i="70"/>
  <c r="FI75" i="70"/>
  <c r="FH75" i="70"/>
  <c r="FG75" i="70"/>
  <c r="FF75" i="70"/>
  <c r="FE75" i="70"/>
  <c r="FD75" i="70"/>
  <c r="FC75" i="70"/>
  <c r="FB75" i="70"/>
  <c r="FA75" i="70"/>
  <c r="EZ75" i="70"/>
  <c r="EY75" i="70"/>
  <c r="EX75" i="70"/>
  <c r="EW75" i="70"/>
  <c r="EV75" i="70"/>
  <c r="EU75" i="70"/>
  <c r="ET75" i="70"/>
  <c r="ES75" i="70"/>
  <c r="ER75" i="70"/>
  <c r="EQ75" i="70"/>
  <c r="EP75" i="70"/>
  <c r="EO75" i="70"/>
  <c r="EN75" i="70"/>
  <c r="EM75" i="70"/>
  <c r="EL75" i="70"/>
  <c r="EK75" i="70"/>
  <c r="EJ75" i="70"/>
  <c r="EI75" i="70"/>
  <c r="EH75" i="70"/>
  <c r="EG75" i="70"/>
  <c r="EF75" i="70"/>
  <c r="EE75" i="70"/>
  <c r="ED75" i="70"/>
  <c r="EC75" i="70"/>
  <c r="EB75" i="70"/>
  <c r="EA75" i="70"/>
  <c r="DZ75" i="70"/>
  <c r="DY75" i="70"/>
  <c r="DX75" i="70"/>
  <c r="DW75" i="70"/>
  <c r="DV75" i="70"/>
  <c r="DU75" i="70"/>
  <c r="DT75" i="70"/>
  <c r="DS75" i="70"/>
  <c r="DR75" i="70"/>
  <c r="DQ75" i="70"/>
  <c r="DP75" i="70"/>
  <c r="DO75" i="70"/>
  <c r="DN75" i="70"/>
  <c r="DM75" i="70"/>
  <c r="DL75" i="70"/>
  <c r="DK75" i="70"/>
  <c r="DJ75" i="70"/>
  <c r="DI75" i="70"/>
  <c r="DH75" i="70"/>
  <c r="DG75" i="70"/>
  <c r="DF75" i="70"/>
  <c r="DE75" i="70"/>
  <c r="DD75" i="70"/>
  <c r="DC75" i="70"/>
  <c r="DB75" i="70"/>
  <c r="DA75" i="70"/>
  <c r="CZ75" i="70"/>
  <c r="CY75" i="70"/>
  <c r="CX75" i="70"/>
  <c r="CW75" i="70"/>
  <c r="CV75" i="70"/>
  <c r="CU75" i="70"/>
  <c r="CT75" i="70"/>
  <c r="CS75" i="70"/>
  <c r="CR75" i="70"/>
  <c r="CQ75" i="70"/>
  <c r="CP75" i="70"/>
  <c r="CO75" i="70"/>
  <c r="CN75" i="70"/>
  <c r="CM75" i="70"/>
  <c r="CL75" i="70"/>
  <c r="CK75" i="70"/>
  <c r="CJ75" i="70"/>
  <c r="CI75" i="70"/>
  <c r="CH75" i="70"/>
  <c r="CG75" i="70"/>
  <c r="CF75" i="70"/>
  <c r="CE75" i="70"/>
  <c r="CD75" i="70"/>
  <c r="CC75" i="70"/>
  <c r="CB75" i="70"/>
  <c r="CA75" i="70"/>
  <c r="BZ75" i="70"/>
  <c r="BY75" i="70"/>
  <c r="BX75" i="70"/>
  <c r="BW75" i="70"/>
  <c r="BV75" i="70"/>
  <c r="BU75" i="70"/>
  <c r="BT75" i="70"/>
  <c r="BS75" i="70"/>
  <c r="BR75" i="70"/>
  <c r="BQ75" i="70"/>
  <c r="BP75" i="70"/>
  <c r="BO75" i="70"/>
  <c r="BN75" i="70"/>
  <c r="BM75" i="70"/>
  <c r="BL75" i="70"/>
  <c r="BK75" i="70"/>
  <c r="BJ75" i="70"/>
  <c r="BI75" i="70"/>
  <c r="BH75" i="70"/>
  <c r="BG75" i="70"/>
  <c r="BF75" i="70"/>
  <c r="BE75" i="70"/>
  <c r="BD75" i="70"/>
  <c r="BC75" i="70"/>
  <c r="BB75" i="70"/>
  <c r="BA75" i="70"/>
  <c r="AZ75" i="70"/>
  <c r="AY75" i="70"/>
  <c r="AX75" i="70"/>
  <c r="AW75" i="70"/>
  <c r="AV75" i="70"/>
  <c r="AU75" i="70"/>
  <c r="AT75" i="70"/>
  <c r="AS75" i="70"/>
  <c r="AR75" i="70"/>
  <c r="AQ75" i="70"/>
  <c r="AP75" i="70"/>
  <c r="AO75" i="70"/>
  <c r="AN75" i="70"/>
  <c r="AM75" i="70"/>
  <c r="AL75" i="70"/>
  <c r="AK75" i="70"/>
  <c r="AJ75" i="70"/>
  <c r="AI75" i="70"/>
  <c r="AH75" i="70"/>
  <c r="AG75" i="70"/>
  <c r="AF75" i="70"/>
  <c r="AE75" i="70"/>
  <c r="AD75" i="70"/>
  <c r="AC75" i="70"/>
  <c r="AB75" i="70"/>
  <c r="AA75" i="70"/>
  <c r="Z75" i="70"/>
  <c r="Y75" i="70"/>
  <c r="X75" i="70"/>
  <c r="W75" i="70"/>
  <c r="V75" i="70"/>
  <c r="U75" i="70"/>
  <c r="T75" i="70"/>
  <c r="S75" i="70"/>
  <c r="R75" i="70"/>
  <c r="Q75" i="70"/>
  <c r="P75" i="70"/>
  <c r="O75" i="70"/>
  <c r="N75" i="70"/>
  <c r="M75" i="70"/>
  <c r="L75" i="70"/>
  <c r="K75" i="70"/>
  <c r="J75" i="70"/>
  <c r="I75" i="70"/>
  <c r="H75" i="70"/>
  <c r="G75" i="70"/>
  <c r="F75" i="70"/>
  <c r="E75" i="70"/>
  <c r="D75" i="70"/>
  <c r="D76" i="70" s="1"/>
  <c r="E71" i="70" s="1"/>
  <c r="BS71" i="70"/>
  <c r="GO67" i="70"/>
  <c r="GN67" i="70"/>
  <c r="GM67" i="70"/>
  <c r="GL67" i="70"/>
  <c r="GK67" i="70"/>
  <c r="GJ67" i="70"/>
  <c r="GI67" i="70"/>
  <c r="GH67" i="70"/>
  <c r="GG67" i="70"/>
  <c r="GF67" i="70"/>
  <c r="GE67" i="70"/>
  <c r="GD67" i="70"/>
  <c r="GC67" i="70"/>
  <c r="GB67" i="70"/>
  <c r="GA67" i="70"/>
  <c r="FZ67" i="70"/>
  <c r="FY67" i="70"/>
  <c r="FX67" i="70"/>
  <c r="FW67" i="70"/>
  <c r="FV67" i="70"/>
  <c r="FU67" i="70"/>
  <c r="FT67" i="70"/>
  <c r="FS67" i="70"/>
  <c r="FR67" i="70"/>
  <c r="FQ67" i="70"/>
  <c r="FP67" i="70"/>
  <c r="FO67" i="70"/>
  <c r="FN67" i="70"/>
  <c r="FM67" i="70"/>
  <c r="FL67" i="70"/>
  <c r="FK67" i="70"/>
  <c r="FJ67" i="70"/>
  <c r="FI67" i="70"/>
  <c r="FH67" i="70"/>
  <c r="FG67" i="70"/>
  <c r="FF67" i="70"/>
  <c r="FE67" i="70"/>
  <c r="FD67" i="70"/>
  <c r="FC67" i="70"/>
  <c r="FB67" i="70"/>
  <c r="FA67" i="70"/>
  <c r="EZ67" i="70"/>
  <c r="EY67" i="70"/>
  <c r="EX67" i="70"/>
  <c r="EW67" i="70"/>
  <c r="EV67" i="70"/>
  <c r="EU67" i="70"/>
  <c r="ET67" i="70"/>
  <c r="ES67" i="70"/>
  <c r="ER67" i="70"/>
  <c r="EQ67" i="70"/>
  <c r="EP67" i="70"/>
  <c r="EO67" i="70"/>
  <c r="EN67" i="70"/>
  <c r="EM67" i="70"/>
  <c r="EL67" i="70"/>
  <c r="EK67" i="70"/>
  <c r="EJ67" i="70"/>
  <c r="EI67" i="70"/>
  <c r="EH67" i="70"/>
  <c r="EG67" i="70"/>
  <c r="EF67" i="70"/>
  <c r="EE67" i="70"/>
  <c r="ED67" i="70"/>
  <c r="EC67" i="70"/>
  <c r="EB67" i="70"/>
  <c r="EA67" i="70"/>
  <c r="DZ67" i="70"/>
  <c r="DY67" i="70"/>
  <c r="DX67" i="70"/>
  <c r="DW67" i="70"/>
  <c r="DV67" i="70"/>
  <c r="DU67" i="70"/>
  <c r="DT67" i="70"/>
  <c r="DS67" i="70"/>
  <c r="DR67" i="70"/>
  <c r="DQ67" i="70"/>
  <c r="DP67" i="70"/>
  <c r="DO67" i="70"/>
  <c r="DN67" i="70"/>
  <c r="DM67" i="70"/>
  <c r="DL67" i="70"/>
  <c r="DK67" i="70"/>
  <c r="DJ67" i="70"/>
  <c r="DI67" i="70"/>
  <c r="DH67" i="70"/>
  <c r="DG67" i="70"/>
  <c r="DF67" i="70"/>
  <c r="DE67" i="70"/>
  <c r="DD67" i="70"/>
  <c r="DC67" i="70"/>
  <c r="DB67" i="70"/>
  <c r="DA67" i="70"/>
  <c r="CZ67" i="70"/>
  <c r="CY67" i="70"/>
  <c r="CX67" i="70"/>
  <c r="CW67" i="70"/>
  <c r="CV67" i="70"/>
  <c r="CU67" i="70"/>
  <c r="CT67" i="70"/>
  <c r="CS67" i="70"/>
  <c r="CR67" i="70"/>
  <c r="CQ67" i="70"/>
  <c r="CP67" i="70"/>
  <c r="CO67" i="70"/>
  <c r="CN67" i="70"/>
  <c r="CM67" i="70"/>
  <c r="CL67" i="70"/>
  <c r="CK67" i="70"/>
  <c r="CJ67" i="70"/>
  <c r="CI67" i="70"/>
  <c r="CH67" i="70"/>
  <c r="CG67" i="70"/>
  <c r="CF67" i="70"/>
  <c r="CE67" i="70"/>
  <c r="CD67" i="70"/>
  <c r="CC67" i="70"/>
  <c r="CB67" i="70"/>
  <c r="CA67" i="70"/>
  <c r="BZ67" i="70"/>
  <c r="BY67" i="70"/>
  <c r="BX67" i="70"/>
  <c r="BW67" i="70"/>
  <c r="BV67" i="70"/>
  <c r="BU67" i="70"/>
  <c r="BT67" i="70"/>
  <c r="BS67" i="70"/>
  <c r="BR67" i="70"/>
  <c r="BQ67" i="70"/>
  <c r="BP67" i="70"/>
  <c r="BO67" i="70"/>
  <c r="BN67" i="70"/>
  <c r="BM67" i="70"/>
  <c r="BL67" i="70"/>
  <c r="BK67" i="70"/>
  <c r="BJ67" i="70"/>
  <c r="BI67" i="70"/>
  <c r="BH67" i="70"/>
  <c r="BG67" i="70"/>
  <c r="BF67" i="70"/>
  <c r="BE67" i="70"/>
  <c r="BD67" i="70"/>
  <c r="BC67" i="70"/>
  <c r="BB67" i="70"/>
  <c r="BA67" i="70"/>
  <c r="AZ67" i="70"/>
  <c r="AY67" i="70"/>
  <c r="AX67" i="70"/>
  <c r="AW67" i="70"/>
  <c r="AV67" i="70"/>
  <c r="AU67" i="70"/>
  <c r="AT67" i="70"/>
  <c r="AS67" i="70"/>
  <c r="AR67" i="70"/>
  <c r="AQ67" i="70"/>
  <c r="AP67" i="70"/>
  <c r="AO67" i="70"/>
  <c r="AN67" i="70"/>
  <c r="AM67" i="70"/>
  <c r="AL67" i="70"/>
  <c r="AK67" i="70"/>
  <c r="AJ67" i="70"/>
  <c r="AI67" i="70"/>
  <c r="AH67" i="70"/>
  <c r="AG67" i="70"/>
  <c r="AF67" i="70"/>
  <c r="AE67" i="70"/>
  <c r="AD67" i="70"/>
  <c r="AC67" i="70"/>
  <c r="AB67" i="70"/>
  <c r="AA67" i="70"/>
  <c r="Z67" i="70"/>
  <c r="Y67" i="70"/>
  <c r="X67" i="70"/>
  <c r="W67" i="70"/>
  <c r="V67" i="70"/>
  <c r="U67" i="70"/>
  <c r="T67" i="70"/>
  <c r="S67" i="70"/>
  <c r="R67" i="70"/>
  <c r="Q67" i="70"/>
  <c r="P67" i="70"/>
  <c r="O67" i="70"/>
  <c r="N67" i="70"/>
  <c r="M67" i="70"/>
  <c r="L67" i="70"/>
  <c r="K67" i="70"/>
  <c r="J67" i="70"/>
  <c r="I67" i="70"/>
  <c r="H67" i="70"/>
  <c r="G67" i="70"/>
  <c r="F67" i="70"/>
  <c r="E67" i="70"/>
  <c r="D67" i="70"/>
  <c r="D68" i="70" s="1"/>
  <c r="E60" i="70" s="1"/>
  <c r="GO56" i="70"/>
  <c r="GN56" i="70"/>
  <c r="GM56" i="70"/>
  <c r="GL56" i="70"/>
  <c r="GK56" i="70"/>
  <c r="GJ56" i="70"/>
  <c r="GI56" i="70"/>
  <c r="GH56" i="70"/>
  <c r="GG56" i="70"/>
  <c r="GF56" i="70"/>
  <c r="GE56" i="70"/>
  <c r="GD56" i="70"/>
  <c r="GC56" i="70"/>
  <c r="GB56" i="70"/>
  <c r="GA56" i="70"/>
  <c r="FZ56" i="70"/>
  <c r="FY56" i="70"/>
  <c r="FX56" i="70"/>
  <c r="FW56" i="70"/>
  <c r="FV56" i="70"/>
  <c r="FU56" i="70"/>
  <c r="FT56" i="70"/>
  <c r="FS56" i="70"/>
  <c r="FR56" i="70"/>
  <c r="FQ56" i="70"/>
  <c r="FP56" i="70"/>
  <c r="FO56" i="70"/>
  <c r="FN56" i="70"/>
  <c r="FM56" i="70"/>
  <c r="FL56" i="70"/>
  <c r="FK56" i="70"/>
  <c r="FJ56" i="70"/>
  <c r="FI56" i="70"/>
  <c r="FH56" i="70"/>
  <c r="FG56" i="70"/>
  <c r="FF56" i="70"/>
  <c r="FE56" i="70"/>
  <c r="FD56" i="70"/>
  <c r="FC56" i="70"/>
  <c r="FB56" i="70"/>
  <c r="FA56" i="70"/>
  <c r="EZ56" i="70"/>
  <c r="EY56" i="70"/>
  <c r="EX56" i="70"/>
  <c r="EW56" i="70"/>
  <c r="EV56" i="70"/>
  <c r="EU56" i="70"/>
  <c r="ET56" i="70"/>
  <c r="ES56" i="70"/>
  <c r="ER56" i="70"/>
  <c r="EQ56" i="70"/>
  <c r="EP56" i="70"/>
  <c r="EO56" i="70"/>
  <c r="EN56" i="70"/>
  <c r="EM56" i="70"/>
  <c r="EL56" i="70"/>
  <c r="EK56" i="70"/>
  <c r="EJ56" i="70"/>
  <c r="EI56" i="70"/>
  <c r="EH56" i="70"/>
  <c r="EG56" i="70"/>
  <c r="EF56" i="70"/>
  <c r="EE56" i="70"/>
  <c r="ED56" i="70"/>
  <c r="EC56" i="70"/>
  <c r="EB56" i="70"/>
  <c r="EA56" i="70"/>
  <c r="DZ56" i="70"/>
  <c r="DY56" i="70"/>
  <c r="DX56" i="70"/>
  <c r="DW56" i="70"/>
  <c r="DV56" i="70"/>
  <c r="DU56" i="70"/>
  <c r="DT56" i="70"/>
  <c r="DS56" i="70"/>
  <c r="DR56" i="70"/>
  <c r="DQ56" i="70"/>
  <c r="DP56" i="70"/>
  <c r="DO56" i="70"/>
  <c r="DN56" i="70"/>
  <c r="DM56" i="70"/>
  <c r="DL56" i="70"/>
  <c r="DK56" i="70"/>
  <c r="DJ56" i="70"/>
  <c r="DI56" i="70"/>
  <c r="DH56" i="70"/>
  <c r="DG56" i="70"/>
  <c r="DF56" i="70"/>
  <c r="DE56" i="70"/>
  <c r="DD56" i="70"/>
  <c r="DC56" i="70"/>
  <c r="DB56" i="70"/>
  <c r="DA56" i="70"/>
  <c r="CZ56" i="70"/>
  <c r="CY56" i="70"/>
  <c r="CX56" i="70"/>
  <c r="CW56" i="70"/>
  <c r="CV56" i="70"/>
  <c r="CU56" i="70"/>
  <c r="CT56" i="70"/>
  <c r="CS56" i="70"/>
  <c r="CR56" i="70"/>
  <c r="CQ56" i="70"/>
  <c r="CP56" i="70"/>
  <c r="CO56" i="70"/>
  <c r="CN56" i="70"/>
  <c r="CM56" i="70"/>
  <c r="CL56" i="70"/>
  <c r="CK56" i="70"/>
  <c r="CJ56" i="70"/>
  <c r="CI56" i="70"/>
  <c r="CH56" i="70"/>
  <c r="CG56" i="70"/>
  <c r="CF56" i="70"/>
  <c r="CE56" i="70"/>
  <c r="CD56" i="70"/>
  <c r="CC56" i="70"/>
  <c r="CB56" i="70"/>
  <c r="CA56" i="70"/>
  <c r="BZ56" i="70"/>
  <c r="BY56" i="70"/>
  <c r="BX56" i="70"/>
  <c r="BW56" i="70"/>
  <c r="BV56" i="70"/>
  <c r="BU56" i="70"/>
  <c r="BT56" i="70"/>
  <c r="BS56" i="70"/>
  <c r="BR56" i="70"/>
  <c r="BQ56" i="70"/>
  <c r="BP56" i="70"/>
  <c r="BO56" i="70"/>
  <c r="BN56" i="70"/>
  <c r="BM56" i="70"/>
  <c r="BL56" i="70"/>
  <c r="BK56" i="70"/>
  <c r="BJ56" i="70"/>
  <c r="BI56" i="70"/>
  <c r="BH56" i="70"/>
  <c r="BG56" i="70"/>
  <c r="BF56" i="70"/>
  <c r="BE56" i="70"/>
  <c r="BD56" i="70"/>
  <c r="BC56" i="70"/>
  <c r="BB56" i="70"/>
  <c r="BA56" i="70"/>
  <c r="AZ56" i="70"/>
  <c r="AY56" i="70"/>
  <c r="AX56" i="70"/>
  <c r="AW56" i="70"/>
  <c r="AV56" i="70"/>
  <c r="AU56" i="70"/>
  <c r="AT56" i="70"/>
  <c r="AS56" i="70"/>
  <c r="AR56" i="70"/>
  <c r="AQ56" i="70"/>
  <c r="AP56" i="70"/>
  <c r="AO56" i="70"/>
  <c r="AN56" i="70"/>
  <c r="AM56" i="70"/>
  <c r="AL56" i="70"/>
  <c r="AK56" i="70"/>
  <c r="AJ56" i="70"/>
  <c r="AI56" i="70"/>
  <c r="AH56" i="70"/>
  <c r="AG56" i="70"/>
  <c r="AF56" i="70"/>
  <c r="AE56" i="70"/>
  <c r="AD56" i="70"/>
  <c r="AC56" i="70"/>
  <c r="AB56" i="70"/>
  <c r="AA56" i="70"/>
  <c r="Z56" i="70"/>
  <c r="Y56" i="70"/>
  <c r="X56" i="70"/>
  <c r="W56" i="70"/>
  <c r="V56" i="70"/>
  <c r="U56" i="70"/>
  <c r="T56" i="70"/>
  <c r="S56" i="70"/>
  <c r="R56" i="70"/>
  <c r="Q56" i="70"/>
  <c r="P56" i="70"/>
  <c r="O56" i="70"/>
  <c r="N56" i="70"/>
  <c r="M56" i="70"/>
  <c r="L56" i="70"/>
  <c r="K56" i="70"/>
  <c r="J56" i="70"/>
  <c r="I56" i="70"/>
  <c r="H56" i="70"/>
  <c r="G56" i="70"/>
  <c r="F56" i="70"/>
  <c r="E56" i="70"/>
  <c r="D56" i="70"/>
  <c r="D57" i="70" s="1"/>
  <c r="E49" i="70" s="1"/>
  <c r="BS49" i="70"/>
  <c r="AD45" i="70"/>
  <c r="AC45" i="70"/>
  <c r="AB45" i="70"/>
  <c r="AA45" i="70"/>
  <c r="Z45" i="70"/>
  <c r="Y45" i="70"/>
  <c r="X45" i="70"/>
  <c r="W45" i="70"/>
  <c r="V45" i="70"/>
  <c r="U45" i="70"/>
  <c r="T45" i="70"/>
  <c r="S45" i="70"/>
  <c r="R45" i="70"/>
  <c r="Q45" i="70"/>
  <c r="P45" i="70"/>
  <c r="O45" i="70"/>
  <c r="N45" i="70"/>
  <c r="M45" i="70"/>
  <c r="L45" i="70"/>
  <c r="K45" i="70"/>
  <c r="J45" i="70"/>
  <c r="I45" i="70"/>
  <c r="H45" i="70"/>
  <c r="G45" i="70"/>
  <c r="F45" i="70"/>
  <c r="E45" i="70"/>
  <c r="D45" i="70"/>
  <c r="GO44" i="70"/>
  <c r="GN44" i="70"/>
  <c r="GM44" i="70"/>
  <c r="GL44" i="70"/>
  <c r="GK44" i="70"/>
  <c r="GJ44" i="70"/>
  <c r="GI44" i="70"/>
  <c r="GH44" i="70"/>
  <c r="GG44" i="70"/>
  <c r="GF44" i="70"/>
  <c r="GE44" i="70"/>
  <c r="GD44" i="70"/>
  <c r="GC44" i="70"/>
  <c r="GB44" i="70"/>
  <c r="GA44" i="70"/>
  <c r="FZ44" i="70"/>
  <c r="FY44" i="70"/>
  <c r="FX44" i="70"/>
  <c r="FW44" i="70"/>
  <c r="FV44" i="70"/>
  <c r="FU44" i="70"/>
  <c r="FT44" i="70"/>
  <c r="FS44" i="70"/>
  <c r="FR44" i="70"/>
  <c r="FQ44" i="70"/>
  <c r="FP44" i="70"/>
  <c r="FO44" i="70"/>
  <c r="FN44" i="70"/>
  <c r="FM44" i="70"/>
  <c r="FL44" i="70"/>
  <c r="FK44" i="70"/>
  <c r="FJ44" i="70"/>
  <c r="FI44" i="70"/>
  <c r="FH44" i="70"/>
  <c r="FG44" i="70"/>
  <c r="FF44" i="70"/>
  <c r="FE44" i="70"/>
  <c r="FD44" i="70"/>
  <c r="FC44" i="70"/>
  <c r="FB44" i="70"/>
  <c r="FA44" i="70"/>
  <c r="EZ44" i="70"/>
  <c r="EY44" i="70"/>
  <c r="EX44" i="70"/>
  <c r="EW44" i="70"/>
  <c r="EV44" i="70"/>
  <c r="EU44" i="70"/>
  <c r="ET44" i="70"/>
  <c r="ES44" i="70"/>
  <c r="ER44" i="70"/>
  <c r="EQ44" i="70"/>
  <c r="EP44" i="70"/>
  <c r="EO44" i="70"/>
  <c r="EN44" i="70"/>
  <c r="EM44" i="70"/>
  <c r="EL44" i="70"/>
  <c r="EK44" i="70"/>
  <c r="EJ44" i="70"/>
  <c r="EI44" i="70"/>
  <c r="EH44" i="70"/>
  <c r="EG44" i="70"/>
  <c r="EF44" i="70"/>
  <c r="EE44" i="70"/>
  <c r="ED44" i="70"/>
  <c r="EC44" i="70"/>
  <c r="EB44" i="70"/>
  <c r="EA44" i="70"/>
  <c r="DZ44" i="70"/>
  <c r="DY44" i="70"/>
  <c r="DX44" i="70"/>
  <c r="DW44" i="70"/>
  <c r="DV44" i="70"/>
  <c r="DU44" i="70"/>
  <c r="DT44" i="70"/>
  <c r="DS44" i="70"/>
  <c r="DR44" i="70"/>
  <c r="DQ44" i="70"/>
  <c r="DP44" i="70"/>
  <c r="DO44" i="70"/>
  <c r="DN44" i="70"/>
  <c r="DM44" i="70"/>
  <c r="DL44" i="70"/>
  <c r="DK44" i="70"/>
  <c r="DJ44" i="70"/>
  <c r="DI44" i="70"/>
  <c r="DH44" i="70"/>
  <c r="DG44" i="70"/>
  <c r="DF44" i="70"/>
  <c r="DE44" i="70"/>
  <c r="DD44" i="70"/>
  <c r="DC44" i="70"/>
  <c r="DB44" i="70"/>
  <c r="DA44" i="70"/>
  <c r="CZ44" i="70"/>
  <c r="CY44" i="70"/>
  <c r="CX44" i="70"/>
  <c r="CW44" i="70"/>
  <c r="CV44" i="70"/>
  <c r="CU44" i="70"/>
  <c r="CT44" i="70"/>
  <c r="CS44" i="70"/>
  <c r="CR44" i="70"/>
  <c r="CQ44" i="70"/>
  <c r="CP44" i="70"/>
  <c r="CO44" i="70"/>
  <c r="CN44" i="70"/>
  <c r="CM44" i="70"/>
  <c r="CL44" i="70"/>
  <c r="CK44" i="70"/>
  <c r="CJ44" i="70"/>
  <c r="CI44" i="70"/>
  <c r="CH44" i="70"/>
  <c r="CG44" i="70"/>
  <c r="CF44" i="70"/>
  <c r="CE44" i="70"/>
  <c r="CD44" i="70"/>
  <c r="CC44" i="70"/>
  <c r="CB44" i="70"/>
  <c r="CA44" i="70"/>
  <c r="BZ44" i="70"/>
  <c r="BY44" i="70"/>
  <c r="BW44" i="70"/>
  <c r="BV44" i="70"/>
  <c r="BU44" i="70"/>
  <c r="BT44" i="70"/>
  <c r="BS44" i="70"/>
  <c r="BR44" i="70"/>
  <c r="BQ44" i="70"/>
  <c r="BP44" i="70"/>
  <c r="BO44" i="70"/>
  <c r="BN44" i="70"/>
  <c r="BM44" i="70"/>
  <c r="BL44" i="70"/>
  <c r="BK44" i="70"/>
  <c r="BJ44" i="70"/>
  <c r="BI44" i="70"/>
  <c r="BH44" i="70"/>
  <c r="BG44" i="70"/>
  <c r="BF44" i="70"/>
  <c r="BE44" i="70"/>
  <c r="BD44" i="70"/>
  <c r="BC44" i="70"/>
  <c r="BB44" i="70"/>
  <c r="BA44" i="70"/>
  <c r="AZ44" i="70"/>
  <c r="AY44" i="70"/>
  <c r="AX44" i="70"/>
  <c r="AW44" i="70"/>
  <c r="AV44" i="70"/>
  <c r="AU44" i="70"/>
  <c r="AT44" i="70"/>
  <c r="AS44" i="70"/>
  <c r="AR44" i="70"/>
  <c r="AQ44" i="70"/>
  <c r="AP44" i="70"/>
  <c r="AO44" i="70"/>
  <c r="AN44" i="70"/>
  <c r="AM44" i="70"/>
  <c r="AL44" i="70"/>
  <c r="AK44" i="70"/>
  <c r="AJ44" i="70"/>
  <c r="AI44" i="70"/>
  <c r="AH44" i="70"/>
  <c r="AG44" i="70"/>
  <c r="AF44" i="70"/>
  <c r="AE44" i="70"/>
  <c r="HG42" i="70"/>
  <c r="HF42" i="70"/>
  <c r="HE42" i="70"/>
  <c r="HD42" i="70"/>
  <c r="HC42" i="70"/>
  <c r="HB42" i="70"/>
  <c r="GO42" i="70"/>
  <c r="GN42" i="70"/>
  <c r="GM42" i="70"/>
  <c r="GL42" i="70"/>
  <c r="GK42" i="70"/>
  <c r="GJ42" i="70"/>
  <c r="GI42" i="70"/>
  <c r="GH42" i="70"/>
  <c r="GG42" i="70"/>
  <c r="GF42" i="70"/>
  <c r="GE42" i="70"/>
  <c r="GD42" i="70"/>
  <c r="GC42" i="70"/>
  <c r="GB42" i="70"/>
  <c r="GA42" i="70"/>
  <c r="FZ42" i="70"/>
  <c r="FY42" i="70"/>
  <c r="FX42" i="70"/>
  <c r="FW42" i="70"/>
  <c r="FV42" i="70"/>
  <c r="FU42" i="70"/>
  <c r="FT42" i="70"/>
  <c r="FS42" i="70"/>
  <c r="FR42" i="70"/>
  <c r="FQ42" i="70"/>
  <c r="FP42" i="70"/>
  <c r="FO42" i="70"/>
  <c r="FN42" i="70"/>
  <c r="FM42" i="70"/>
  <c r="FL42" i="70"/>
  <c r="FK42" i="70"/>
  <c r="FJ42" i="70"/>
  <c r="FI42" i="70"/>
  <c r="FH42" i="70"/>
  <c r="FG42" i="70"/>
  <c r="FF42" i="70"/>
  <c r="FE42" i="70"/>
  <c r="FD42" i="70"/>
  <c r="FC42" i="70"/>
  <c r="FB42" i="70"/>
  <c r="FA42" i="70"/>
  <c r="EZ42" i="70"/>
  <c r="EY42" i="70"/>
  <c r="EX42" i="70"/>
  <c r="EW42" i="70"/>
  <c r="EV42" i="70"/>
  <c r="EU42" i="70"/>
  <c r="ET42" i="70"/>
  <c r="ER42" i="70"/>
  <c r="EQ42" i="70"/>
  <c r="EP42" i="70"/>
  <c r="EO42" i="70"/>
  <c r="EN42" i="70"/>
  <c r="EM42" i="70"/>
  <c r="EL42" i="70"/>
  <c r="EK42" i="70"/>
  <c r="EJ42" i="70"/>
  <c r="EI42" i="70"/>
  <c r="EH42" i="70"/>
  <c r="EG42" i="70"/>
  <c r="EF42" i="70"/>
  <c r="EE42" i="70"/>
  <c r="ED42" i="70"/>
  <c r="EC42" i="70"/>
  <c r="EB42" i="70"/>
  <c r="EA42" i="70"/>
  <c r="DZ42" i="70"/>
  <c r="DY42" i="70"/>
  <c r="DX42" i="70"/>
  <c r="DW42" i="70"/>
  <c r="DV42" i="70"/>
  <c r="DU42" i="70"/>
  <c r="DT42" i="70"/>
  <c r="DS42" i="70"/>
  <c r="DR42" i="70"/>
  <c r="DQ42" i="70"/>
  <c r="DP42" i="70"/>
  <c r="DO42" i="70"/>
  <c r="DN42" i="70"/>
  <c r="DM42" i="70"/>
  <c r="DL42" i="70"/>
  <c r="DK42" i="70"/>
  <c r="DJ42" i="70"/>
  <c r="DI42" i="70"/>
  <c r="DH42" i="70"/>
  <c r="DG42" i="70"/>
  <c r="DF42" i="70"/>
  <c r="DE42" i="70"/>
  <c r="DD42" i="70"/>
  <c r="DC42" i="70"/>
  <c r="DB42" i="70"/>
  <c r="DA42" i="70"/>
  <c r="CZ42" i="70"/>
  <c r="CY42" i="70"/>
  <c r="CX42" i="70"/>
  <c r="CW42" i="70"/>
  <c r="CV42" i="70"/>
  <c r="CU42" i="70"/>
  <c r="CT42" i="70"/>
  <c r="CS42" i="70"/>
  <c r="CR42" i="70"/>
  <c r="CQ42" i="70"/>
  <c r="CP42" i="70"/>
  <c r="CO42" i="70"/>
  <c r="CN42" i="70"/>
  <c r="CM42" i="70"/>
  <c r="CL42" i="70"/>
  <c r="CK42" i="70"/>
  <c r="CJ42" i="70"/>
  <c r="CI42" i="70"/>
  <c r="CH42" i="70"/>
  <c r="CG42" i="70"/>
  <c r="CF42" i="70"/>
  <c r="CE42" i="70"/>
  <c r="CD42" i="70"/>
  <c r="CC42" i="70"/>
  <c r="CB42" i="70"/>
  <c r="CA42" i="70"/>
  <c r="BZ42" i="70"/>
  <c r="BY42" i="70"/>
  <c r="BX42" i="70"/>
  <c r="BW42" i="70"/>
  <c r="BV42" i="70"/>
  <c r="BU42" i="70"/>
  <c r="BT42" i="70"/>
  <c r="BS42" i="70"/>
  <c r="BR42" i="70"/>
  <c r="BQ42" i="70"/>
  <c r="BP42" i="70"/>
  <c r="BO42" i="70"/>
  <c r="BN42" i="70"/>
  <c r="BM42" i="70"/>
  <c r="BL42" i="70"/>
  <c r="BK42" i="70"/>
  <c r="BJ42" i="70"/>
  <c r="BI42" i="70"/>
  <c r="BH42" i="70"/>
  <c r="BG42" i="70"/>
  <c r="BF42" i="70"/>
  <c r="BE42" i="70"/>
  <c r="BD42" i="70"/>
  <c r="BC42" i="70"/>
  <c r="BB42" i="70"/>
  <c r="BA42" i="70"/>
  <c r="AZ42" i="70"/>
  <c r="AY42" i="70"/>
  <c r="AX42" i="70"/>
  <c r="AW42" i="70"/>
  <c r="AV42" i="70"/>
  <c r="AU42" i="70"/>
  <c r="AT42" i="70"/>
  <c r="AS42" i="70"/>
  <c r="AR42" i="70"/>
  <c r="AQ42" i="70"/>
  <c r="AP42" i="70"/>
  <c r="AO42" i="70"/>
  <c r="AN42" i="70"/>
  <c r="AM42" i="70"/>
  <c r="AL42" i="70"/>
  <c r="AK42" i="70"/>
  <c r="AJ42" i="70"/>
  <c r="AI42" i="70"/>
  <c r="AH42" i="70"/>
  <c r="AG42" i="70"/>
  <c r="AF42" i="70"/>
  <c r="AE42" i="70"/>
  <c r="GO37" i="70"/>
  <c r="GN37" i="70"/>
  <c r="GM37" i="70"/>
  <c r="GL37" i="70"/>
  <c r="GK37" i="70"/>
  <c r="GJ37" i="70"/>
  <c r="GI37" i="70"/>
  <c r="GH37" i="70"/>
  <c r="GG37" i="70"/>
  <c r="GF37" i="70"/>
  <c r="GE37" i="70"/>
  <c r="GD37" i="70"/>
  <c r="GC37" i="70"/>
  <c r="GB37" i="70"/>
  <c r="GA37" i="70"/>
  <c r="FZ37" i="70"/>
  <c r="FY37" i="70"/>
  <c r="FX37" i="70"/>
  <c r="FW37" i="70"/>
  <c r="FV37" i="70"/>
  <c r="FU37" i="70"/>
  <c r="FT37" i="70"/>
  <c r="FS37" i="70"/>
  <c r="FR37" i="70"/>
  <c r="FQ37" i="70"/>
  <c r="FP37" i="70"/>
  <c r="FO37" i="70"/>
  <c r="FN37" i="70"/>
  <c r="FM37" i="70"/>
  <c r="FL37" i="70"/>
  <c r="FK37" i="70"/>
  <c r="FJ37" i="70"/>
  <c r="FI37" i="70"/>
  <c r="FH37" i="70"/>
  <c r="FG37" i="70"/>
  <c r="FF37" i="70"/>
  <c r="FE37" i="70"/>
  <c r="FD37" i="70"/>
  <c r="FC37" i="70"/>
  <c r="FB37" i="70"/>
  <c r="FA37" i="70"/>
  <c r="EZ37" i="70"/>
  <c r="EY37" i="70"/>
  <c r="EX37" i="70"/>
  <c r="EW37" i="70"/>
  <c r="EV37" i="70"/>
  <c r="EU37" i="70"/>
  <c r="ET37" i="70"/>
  <c r="ES37" i="70"/>
  <c r="ER37" i="70"/>
  <c r="EQ37" i="70"/>
  <c r="EP37" i="70"/>
  <c r="EO37" i="70"/>
  <c r="EN37" i="70"/>
  <c r="EM37" i="70"/>
  <c r="EL37" i="70"/>
  <c r="EK37" i="70"/>
  <c r="EJ37" i="70"/>
  <c r="EI37" i="70"/>
  <c r="EH37" i="70"/>
  <c r="EG37" i="70"/>
  <c r="EF37" i="70"/>
  <c r="EE37" i="70"/>
  <c r="ED37" i="70"/>
  <c r="EC37" i="70"/>
  <c r="EB37" i="70"/>
  <c r="EA37" i="70"/>
  <c r="DZ37" i="70"/>
  <c r="DY37" i="70"/>
  <c r="DX37" i="70"/>
  <c r="DW37" i="70"/>
  <c r="DV37" i="70"/>
  <c r="DU37" i="70"/>
  <c r="DT37" i="70"/>
  <c r="DS37" i="70"/>
  <c r="DR37" i="70"/>
  <c r="DQ37" i="70"/>
  <c r="DP37" i="70"/>
  <c r="DO37" i="70"/>
  <c r="DN37" i="70"/>
  <c r="DM37" i="70"/>
  <c r="DL37" i="70"/>
  <c r="DK37" i="70"/>
  <c r="DJ37" i="70"/>
  <c r="DI37" i="70"/>
  <c r="DH37" i="70"/>
  <c r="DG37" i="70"/>
  <c r="DF37" i="70"/>
  <c r="DE37" i="70"/>
  <c r="DD37" i="70"/>
  <c r="DC37" i="70"/>
  <c r="DB37" i="70"/>
  <c r="DA37" i="70"/>
  <c r="CZ37" i="70"/>
  <c r="CY37" i="70"/>
  <c r="CX37" i="70"/>
  <c r="CW37" i="70"/>
  <c r="CV37" i="70"/>
  <c r="CU37" i="70"/>
  <c r="CT37" i="70"/>
  <c r="CS37" i="70"/>
  <c r="CR37" i="70"/>
  <c r="CQ37" i="70"/>
  <c r="CP37" i="70"/>
  <c r="CO37" i="70"/>
  <c r="CN37" i="70"/>
  <c r="CM37" i="70"/>
  <c r="CL37" i="70"/>
  <c r="CK37" i="70"/>
  <c r="CJ37" i="70"/>
  <c r="CI37" i="70"/>
  <c r="CH37" i="70"/>
  <c r="CG37" i="70"/>
  <c r="CF37" i="70"/>
  <c r="CE37" i="70"/>
  <c r="CD37" i="70"/>
  <c r="CC37" i="70"/>
  <c r="CB37" i="70"/>
  <c r="CA37" i="70"/>
  <c r="BZ37" i="70"/>
  <c r="BY37" i="70"/>
  <c r="BX37" i="70"/>
  <c r="BW37" i="70"/>
  <c r="BV37" i="70"/>
  <c r="BU37" i="70"/>
  <c r="BT37" i="70"/>
  <c r="BS37" i="70"/>
  <c r="BR37" i="70"/>
  <c r="BQ37" i="70"/>
  <c r="BP37" i="70"/>
  <c r="BO37" i="70"/>
  <c r="BN37" i="70"/>
  <c r="BM37" i="70"/>
  <c r="BL37" i="70"/>
  <c r="BK37" i="70"/>
  <c r="BJ37" i="70"/>
  <c r="BI37" i="70"/>
  <c r="BH37" i="70"/>
  <c r="BG37" i="70"/>
  <c r="BF37" i="70"/>
  <c r="BE37" i="70"/>
  <c r="BD37" i="70"/>
  <c r="BC37" i="70"/>
  <c r="BB37" i="70"/>
  <c r="BA37" i="70"/>
  <c r="AZ37" i="70"/>
  <c r="AY37" i="70"/>
  <c r="AX37" i="70"/>
  <c r="AW37" i="70"/>
  <c r="AV37" i="70"/>
  <c r="AU37" i="70"/>
  <c r="AT37" i="70"/>
  <c r="AS37" i="70"/>
  <c r="AR37" i="70"/>
  <c r="AQ37" i="70"/>
  <c r="AP37" i="70"/>
  <c r="AO37" i="70"/>
  <c r="AN37" i="70"/>
  <c r="AM37" i="70"/>
  <c r="AL37" i="70"/>
  <c r="AK37" i="70"/>
  <c r="AJ37" i="70"/>
  <c r="AI37" i="70"/>
  <c r="AH37" i="70"/>
  <c r="AG37" i="70"/>
  <c r="AF37" i="70"/>
  <c r="AE37" i="70"/>
  <c r="HG36" i="70"/>
  <c r="HF36" i="70"/>
  <c r="HE36" i="70"/>
  <c r="GO36" i="70"/>
  <c r="GN36" i="70"/>
  <c r="GM36" i="70"/>
  <c r="GL36" i="70"/>
  <c r="GK36" i="70"/>
  <c r="GJ36" i="70"/>
  <c r="GI36" i="70"/>
  <c r="GH36" i="70"/>
  <c r="GG36" i="70"/>
  <c r="GF36" i="70"/>
  <c r="GE36" i="70"/>
  <c r="GD36" i="70"/>
  <c r="GC36" i="70"/>
  <c r="GB36" i="70"/>
  <c r="GA36" i="70"/>
  <c r="FZ36" i="70"/>
  <c r="FY36" i="70"/>
  <c r="FX36" i="70"/>
  <c r="FW36" i="70"/>
  <c r="FV36" i="70"/>
  <c r="FU36" i="70"/>
  <c r="FT36" i="70"/>
  <c r="FS36" i="70"/>
  <c r="FR36" i="70"/>
  <c r="FQ36" i="70"/>
  <c r="FP36" i="70"/>
  <c r="FO36" i="70"/>
  <c r="FN36" i="70"/>
  <c r="FM36" i="70"/>
  <c r="FL36" i="70"/>
  <c r="FK36" i="70"/>
  <c r="FJ36" i="70"/>
  <c r="FI36" i="70"/>
  <c r="FH36" i="70"/>
  <c r="FG36" i="70"/>
  <c r="FF36" i="70"/>
  <c r="FE36" i="70"/>
  <c r="FD36" i="70"/>
  <c r="FC36" i="70"/>
  <c r="FB36" i="70"/>
  <c r="FA36" i="70"/>
  <c r="EZ36" i="70"/>
  <c r="EY36" i="70"/>
  <c r="EX36" i="70"/>
  <c r="EW36" i="70"/>
  <c r="EV36" i="70"/>
  <c r="DY36" i="70"/>
  <c r="DL36" i="70"/>
  <c r="CY36" i="70"/>
  <c r="CU36" i="70"/>
  <c r="CI36" i="70"/>
  <c r="CH36" i="70"/>
  <c r="CG36" i="70"/>
  <c r="CF36" i="70"/>
  <c r="CE36" i="70"/>
  <c r="CD36" i="70"/>
  <c r="CC36" i="70"/>
  <c r="CB36" i="70"/>
  <c r="CA36" i="70"/>
  <c r="BO36" i="70"/>
  <c r="AX36" i="70"/>
  <c r="AW36" i="70"/>
  <c r="AV36" i="70"/>
  <c r="AU36" i="70"/>
  <c r="AT36" i="70"/>
  <c r="AS36" i="70"/>
  <c r="AR36" i="70"/>
  <c r="AQ36" i="70"/>
  <c r="AP36" i="70"/>
  <c r="AO36" i="70"/>
  <c r="AN36" i="70"/>
  <c r="AM36" i="70"/>
  <c r="AL36" i="70"/>
  <c r="AK36" i="70"/>
  <c r="AJ36" i="70"/>
  <c r="AI36" i="70"/>
  <c r="AH36" i="70"/>
  <c r="AG36" i="70"/>
  <c r="AF36" i="70"/>
  <c r="AE35" i="70"/>
  <c r="D35" i="70"/>
  <c r="CV24" i="70"/>
  <c r="EA31" i="70"/>
  <c r="DZ31" i="70"/>
  <c r="DY31" i="70"/>
  <c r="DX31" i="70"/>
  <c r="DW31" i="70"/>
  <c r="DV31" i="70"/>
  <c r="DU31" i="70"/>
  <c r="DT31" i="70"/>
  <c r="DS31" i="70"/>
  <c r="DR31" i="70"/>
  <c r="GO20" i="70"/>
  <c r="GN20" i="70"/>
  <c r="GM20" i="70"/>
  <c r="GL20" i="70"/>
  <c r="GK20" i="70"/>
  <c r="GJ20" i="70"/>
  <c r="GI20" i="70"/>
  <c r="GH20" i="70"/>
  <c r="GG20" i="70"/>
  <c r="GF20" i="70"/>
  <c r="GE20" i="70"/>
  <c r="GD20" i="70"/>
  <c r="GC20" i="70"/>
  <c r="GB20" i="70"/>
  <c r="GA20" i="70"/>
  <c r="FZ20" i="70"/>
  <c r="FY20" i="70"/>
  <c r="FX20" i="70"/>
  <c r="FW20" i="70"/>
  <c r="FV20" i="70"/>
  <c r="FU20" i="70"/>
  <c r="FT20" i="70"/>
  <c r="FS20" i="70"/>
  <c r="FR20" i="70"/>
  <c r="FQ20" i="70"/>
  <c r="FP20" i="70"/>
  <c r="FO20" i="70"/>
  <c r="FN20" i="70"/>
  <c r="FM20" i="70"/>
  <c r="FL20" i="70"/>
  <c r="FK20" i="70"/>
  <c r="FJ20" i="70"/>
  <c r="FI20" i="70"/>
  <c r="FH20" i="70"/>
  <c r="FG20" i="70"/>
  <c r="FF20" i="70"/>
  <c r="FE20" i="70"/>
  <c r="FD20" i="70"/>
  <c r="FC20" i="70"/>
  <c r="FB20" i="70"/>
  <c r="FA20" i="70"/>
  <c r="EZ20" i="70"/>
  <c r="EY20" i="70"/>
  <c r="EX20" i="70"/>
  <c r="EW20" i="70"/>
  <c r="EV20" i="70"/>
  <c r="EU20" i="70"/>
  <c r="ET20" i="70"/>
  <c r="ER20" i="70"/>
  <c r="EQ20" i="70"/>
  <c r="EP20" i="70"/>
  <c r="EO20" i="70"/>
  <c r="EN20" i="70"/>
  <c r="EM20" i="70"/>
  <c r="EL20" i="70"/>
  <c r="EK20" i="70"/>
  <c r="EJ20" i="70"/>
  <c r="EI20" i="70"/>
  <c r="EH20" i="70"/>
  <c r="EG20" i="70"/>
  <c r="EF20" i="70"/>
  <c r="EE20" i="70"/>
  <c r="ED20" i="70"/>
  <c r="EC20" i="70"/>
  <c r="EB20" i="70"/>
  <c r="EA20" i="70"/>
  <c r="DZ20" i="70"/>
  <c r="DY20" i="70"/>
  <c r="DX20" i="70"/>
  <c r="DW20" i="70"/>
  <c r="DV20" i="70"/>
  <c r="DU20" i="70"/>
  <c r="DT20" i="70"/>
  <c r="DS20" i="70"/>
  <c r="DR20" i="70"/>
  <c r="DQ20" i="70"/>
  <c r="DP20" i="70"/>
  <c r="DO20" i="70"/>
  <c r="DN20" i="70"/>
  <c r="DM20" i="70"/>
  <c r="DL20" i="70"/>
  <c r="DK20" i="70"/>
  <c r="DJ20" i="70"/>
  <c r="DI20" i="70"/>
  <c r="DH20" i="70"/>
  <c r="DG20" i="70"/>
  <c r="DF20" i="70"/>
  <c r="DE20" i="70"/>
  <c r="DD20" i="70"/>
  <c r="DC20" i="70"/>
  <c r="DB20" i="70"/>
  <c r="DA20" i="70"/>
  <c r="CZ20" i="70"/>
  <c r="CY20" i="70"/>
  <c r="CX20" i="70"/>
  <c r="CW20" i="70"/>
  <c r="CV20" i="70"/>
  <c r="CU20" i="70"/>
  <c r="CT20" i="70"/>
  <c r="CS20" i="70"/>
  <c r="CR20" i="70"/>
  <c r="CQ20" i="70"/>
  <c r="CP20" i="70"/>
  <c r="CO20" i="70"/>
  <c r="CN20" i="70"/>
  <c r="CL20" i="70"/>
  <c r="CK20" i="70"/>
  <c r="CJ20" i="70"/>
  <c r="CI20" i="70"/>
  <c r="CH20" i="70"/>
  <c r="CG20" i="70"/>
  <c r="CF20" i="70"/>
  <c r="CE20" i="70"/>
  <c r="CD20" i="70"/>
  <c r="CC20" i="70"/>
  <c r="CB20" i="70"/>
  <c r="CA20" i="70"/>
  <c r="BZ20" i="70"/>
  <c r="BY20" i="70"/>
  <c r="BX20" i="70"/>
  <c r="BW20" i="70"/>
  <c r="BV20" i="70"/>
  <c r="BU20" i="70"/>
  <c r="BT20" i="70"/>
  <c r="BS20" i="70"/>
  <c r="BR20" i="70"/>
  <c r="BQ20" i="70"/>
  <c r="BP20" i="70"/>
  <c r="BO20" i="70"/>
  <c r="BN20" i="70"/>
  <c r="BM20" i="70"/>
  <c r="BL20" i="70"/>
  <c r="BK20" i="70"/>
  <c r="BJ20" i="70"/>
  <c r="BI20" i="70"/>
  <c r="BH20" i="70"/>
  <c r="BG20" i="70"/>
  <c r="BF20" i="70"/>
  <c r="BE20" i="70"/>
  <c r="BD20" i="70"/>
  <c r="BB20" i="70"/>
  <c r="BA20" i="70"/>
  <c r="AZ20" i="70"/>
  <c r="AY20" i="70"/>
  <c r="AX20" i="70"/>
  <c r="AW20" i="70"/>
  <c r="AV20" i="70"/>
  <c r="AU20" i="70"/>
  <c r="AT20" i="70"/>
  <c r="AS20" i="70"/>
  <c r="AR20" i="70"/>
  <c r="AQ20" i="70"/>
  <c r="AP20" i="70"/>
  <c r="AO20" i="70"/>
  <c r="AN20" i="70"/>
  <c r="AM20" i="70"/>
  <c r="AL20" i="70"/>
  <c r="AK20" i="70"/>
  <c r="AJ20" i="70"/>
  <c r="AI20" i="70"/>
  <c r="AH20" i="70"/>
  <c r="AG20" i="70"/>
  <c r="AF20" i="70"/>
  <c r="AD20" i="70"/>
  <c r="AD21" i="70" s="1"/>
  <c r="AC20" i="70"/>
  <c r="AC21" i="70" s="1"/>
  <c r="AB20" i="70"/>
  <c r="AB21" i="70" s="1"/>
  <c r="AA20" i="70"/>
  <c r="AA21" i="70" s="1"/>
  <c r="Z20" i="70"/>
  <c r="Z21" i="70" s="1"/>
  <c r="Y20" i="70"/>
  <c r="Y21" i="70" s="1"/>
  <c r="X20" i="70"/>
  <c r="X21" i="70" s="1"/>
  <c r="W20" i="70"/>
  <c r="W21" i="70" s="1"/>
  <c r="V20" i="70"/>
  <c r="V21" i="70" s="1"/>
  <c r="U20" i="70"/>
  <c r="U21" i="70" s="1"/>
  <c r="T20" i="70"/>
  <c r="T21" i="70" s="1"/>
  <c r="S20" i="70"/>
  <c r="S21" i="70" s="1"/>
  <c r="R20" i="70"/>
  <c r="R21" i="70" s="1"/>
  <c r="Q20" i="70"/>
  <c r="Q21" i="70" s="1"/>
  <c r="P20" i="70"/>
  <c r="P21" i="70" s="1"/>
  <c r="O20" i="70"/>
  <c r="O21" i="70" s="1"/>
  <c r="N20" i="70"/>
  <c r="N21" i="70" s="1"/>
  <c r="M20" i="70"/>
  <c r="M21" i="70" s="1"/>
  <c r="L20" i="70"/>
  <c r="L21" i="70" s="1"/>
  <c r="K20" i="70"/>
  <c r="K21" i="70" s="1"/>
  <c r="J20" i="70"/>
  <c r="J21" i="70" s="1"/>
  <c r="I20" i="70"/>
  <c r="I21" i="70" s="1"/>
  <c r="H20" i="70"/>
  <c r="H21" i="70" s="1"/>
  <c r="G20" i="70"/>
  <c r="G21" i="70" s="1"/>
  <c r="F20" i="70"/>
  <c r="F21" i="70" s="1"/>
  <c r="E20" i="70"/>
  <c r="E21" i="70" s="1"/>
  <c r="D20" i="70"/>
  <c r="D21" i="70" s="1"/>
  <c r="ES18" i="70"/>
  <c r="ES20" i="70" s="1"/>
  <c r="CM16" i="70"/>
  <c r="CM20" i="70" s="1"/>
  <c r="BC16" i="70"/>
  <c r="BC20" i="70" s="1"/>
  <c r="AE16" i="70"/>
  <c r="AE20" i="70" s="1"/>
  <c r="AE21" i="70" s="1"/>
  <c r="AF15" i="70" s="1"/>
  <c r="CW15" i="70"/>
  <c r="BS15" i="70"/>
  <c r="GO11" i="70"/>
  <c r="GN11" i="70"/>
  <c r="GM11" i="70"/>
  <c r="GL11" i="70"/>
  <c r="GK11" i="70"/>
  <c r="GJ11" i="70"/>
  <c r="GI11" i="70"/>
  <c r="GH11" i="70"/>
  <c r="GG11" i="70"/>
  <c r="GF11" i="70"/>
  <c r="GE11" i="70"/>
  <c r="GD11" i="70"/>
  <c r="GC11" i="70"/>
  <c r="GB11" i="70"/>
  <c r="GA11" i="70"/>
  <c r="FZ11" i="70"/>
  <c r="FY11" i="70"/>
  <c r="FX11" i="70"/>
  <c r="FW11" i="70"/>
  <c r="FV11" i="70"/>
  <c r="FU11" i="70"/>
  <c r="FT11" i="70"/>
  <c r="FS11" i="70"/>
  <c r="FR11" i="70"/>
  <c r="FQ11" i="70"/>
  <c r="FP11" i="70"/>
  <c r="FO11" i="70"/>
  <c r="FN11" i="70"/>
  <c r="FM11" i="70"/>
  <c r="FL11" i="70"/>
  <c r="FK11" i="70"/>
  <c r="FJ11" i="70"/>
  <c r="FI11" i="70"/>
  <c r="FH11" i="70"/>
  <c r="FG11" i="70"/>
  <c r="FF11" i="70"/>
  <c r="FE11" i="70"/>
  <c r="FD11" i="70"/>
  <c r="FC11" i="70"/>
  <c r="FB11" i="70"/>
  <c r="FA11" i="70"/>
  <c r="EZ11" i="70"/>
  <c r="EY11" i="70"/>
  <c r="EX11" i="70"/>
  <c r="EW11" i="70"/>
  <c r="EV11" i="70"/>
  <c r="EU11" i="70"/>
  <c r="ET11" i="70"/>
  <c r="ER11" i="70"/>
  <c r="EQ11" i="70"/>
  <c r="EP11" i="70"/>
  <c r="EO11" i="70"/>
  <c r="EN11" i="70"/>
  <c r="EM11" i="70"/>
  <c r="EL11" i="70"/>
  <c r="EK11" i="70"/>
  <c r="EI11" i="70"/>
  <c r="EH11" i="70"/>
  <c r="EG11" i="70"/>
  <c r="EF11" i="70"/>
  <c r="EE11" i="70"/>
  <c r="ED11" i="70"/>
  <c r="EC11" i="70"/>
  <c r="EB11" i="70"/>
  <c r="EA11" i="70"/>
  <c r="DZ11" i="70"/>
  <c r="DY11" i="70"/>
  <c r="DW11" i="70"/>
  <c r="DV11" i="70"/>
  <c r="DU11" i="70"/>
  <c r="DT11" i="70"/>
  <c r="DS11" i="70"/>
  <c r="DR11" i="70"/>
  <c r="DQ11" i="70"/>
  <c r="DP11" i="70"/>
  <c r="DO11" i="70"/>
  <c r="DN11" i="70"/>
  <c r="DM11" i="70"/>
  <c r="DL11" i="70"/>
  <c r="DK11" i="70"/>
  <c r="DJ11" i="70"/>
  <c r="DI11" i="70"/>
  <c r="DH11" i="70"/>
  <c r="DG11" i="70"/>
  <c r="DF11" i="70"/>
  <c r="DE11" i="70"/>
  <c r="DD11" i="70"/>
  <c r="DC11" i="70"/>
  <c r="DB11" i="70"/>
  <c r="DA11" i="70"/>
  <c r="CZ11" i="70"/>
  <c r="CY11" i="70"/>
  <c r="CX11" i="70"/>
  <c r="CW11" i="70"/>
  <c r="CV11" i="70"/>
  <c r="CU11" i="70"/>
  <c r="CT11" i="70"/>
  <c r="CS11" i="70"/>
  <c r="CR11" i="70"/>
  <c r="CQ11" i="70"/>
  <c r="CP11" i="70"/>
  <c r="CO11" i="70"/>
  <c r="CN11" i="70"/>
  <c r="CL11" i="70"/>
  <c r="CK11" i="70"/>
  <c r="CJ11" i="70"/>
  <c r="CI11" i="70"/>
  <c r="CH11" i="70"/>
  <c r="CG11" i="70"/>
  <c r="CF11" i="70"/>
  <c r="CE11" i="70"/>
  <c r="CD11" i="70"/>
  <c r="CC11" i="70"/>
  <c r="CB11" i="70"/>
  <c r="CA11" i="70"/>
  <c r="BZ11" i="70"/>
  <c r="BY11" i="70"/>
  <c r="BW11" i="70"/>
  <c r="BV11" i="70"/>
  <c r="BU11" i="70"/>
  <c r="BT11" i="70"/>
  <c r="BS11" i="70"/>
  <c r="BR11" i="70"/>
  <c r="BQ11" i="70"/>
  <c r="BP11" i="70"/>
  <c r="BO11" i="70"/>
  <c r="BN11" i="70"/>
  <c r="BM11" i="70"/>
  <c r="BL11" i="70"/>
  <c r="BK11" i="70"/>
  <c r="BJ11" i="70"/>
  <c r="BI11" i="70"/>
  <c r="BH11" i="70"/>
  <c r="BG11" i="70"/>
  <c r="BF11" i="70"/>
  <c r="BE11" i="70"/>
  <c r="BD11" i="70"/>
  <c r="BB11" i="70"/>
  <c r="BA11" i="70"/>
  <c r="AZ11" i="70"/>
  <c r="AY11" i="70"/>
  <c r="AX11" i="70"/>
  <c r="AW11" i="70"/>
  <c r="AV11" i="70"/>
  <c r="AU11" i="70"/>
  <c r="AT11" i="70"/>
  <c r="AS11" i="70"/>
  <c r="AR11" i="70"/>
  <c r="AQ11" i="70"/>
  <c r="AP11" i="70"/>
  <c r="AO11" i="70"/>
  <c r="AN11" i="70"/>
  <c r="AM11" i="70"/>
  <c r="AL11" i="70"/>
  <c r="AK11" i="70"/>
  <c r="AJ11" i="70"/>
  <c r="AI11" i="70"/>
  <c r="AH11" i="70"/>
  <c r="AG11" i="70"/>
  <c r="AF11" i="70"/>
  <c r="AD11" i="70"/>
  <c r="AD12" i="70" s="1"/>
  <c r="AC11" i="70"/>
  <c r="AC12" i="70" s="1"/>
  <c r="AB11" i="70"/>
  <c r="AB12" i="70" s="1"/>
  <c r="AA11" i="70"/>
  <c r="AA12" i="70" s="1"/>
  <c r="Z11" i="70"/>
  <c r="Z12" i="70" s="1"/>
  <c r="Y11" i="70"/>
  <c r="Y12" i="70" s="1"/>
  <c r="X11" i="70"/>
  <c r="X12" i="70" s="1"/>
  <c r="W11" i="70"/>
  <c r="W12" i="70" s="1"/>
  <c r="V11" i="70"/>
  <c r="V12" i="70" s="1"/>
  <c r="U11" i="70"/>
  <c r="U12" i="70" s="1"/>
  <c r="T11" i="70"/>
  <c r="T12" i="70" s="1"/>
  <c r="S11" i="70"/>
  <c r="S12" i="70" s="1"/>
  <c r="R11" i="70"/>
  <c r="R12" i="70" s="1"/>
  <c r="Q11" i="70"/>
  <c r="Q12" i="70" s="1"/>
  <c r="P11" i="70"/>
  <c r="P12" i="70" s="1"/>
  <c r="O11" i="70"/>
  <c r="O12" i="70" s="1"/>
  <c r="N11" i="70"/>
  <c r="N12" i="70" s="1"/>
  <c r="M11" i="70"/>
  <c r="M12" i="70" s="1"/>
  <c r="L11" i="70"/>
  <c r="L12" i="70" s="1"/>
  <c r="K11" i="70"/>
  <c r="K12" i="70" s="1"/>
  <c r="J11" i="70"/>
  <c r="J12" i="70" s="1"/>
  <c r="I11" i="70"/>
  <c r="I12" i="70" s="1"/>
  <c r="H11" i="70"/>
  <c r="H12" i="70" s="1"/>
  <c r="G11" i="70"/>
  <c r="G12" i="70" s="1"/>
  <c r="F11" i="70"/>
  <c r="F12" i="70" s="1"/>
  <c r="E11" i="70"/>
  <c r="E12" i="70" s="1"/>
  <c r="D11" i="70"/>
  <c r="D12" i="70" s="1"/>
  <c r="ES9" i="70"/>
  <c r="EJ7" i="70"/>
  <c r="EJ36" i="70" s="1"/>
  <c r="DX7" i="70"/>
  <c r="DX36" i="70" s="1"/>
  <c r="CM7" i="70"/>
  <c r="BC7" i="70"/>
  <c r="AE7" i="70"/>
  <c r="CW6" i="70"/>
  <c r="AW3" i="70"/>
  <c r="AV3" i="70"/>
  <c r="AU3" i="70"/>
  <c r="AT3" i="70"/>
  <c r="AS3" i="70"/>
  <c r="AR3" i="70"/>
  <c r="AQ3" i="70"/>
  <c r="AP3" i="70"/>
  <c r="AO3" i="70"/>
  <c r="AN3" i="70"/>
  <c r="AM3" i="70"/>
  <c r="AL3" i="70"/>
  <c r="AK3" i="70"/>
  <c r="AJ3" i="70"/>
  <c r="AI3" i="70"/>
  <c r="AH3" i="70"/>
  <c r="AG3" i="70"/>
  <c r="AF3" i="70"/>
  <c r="AE3" i="70"/>
  <c r="AD3" i="70"/>
  <c r="AC3" i="70"/>
  <c r="AB3" i="70"/>
  <c r="AA3" i="70"/>
  <c r="Z3" i="70"/>
  <c r="Y3" i="70"/>
  <c r="X3" i="70"/>
  <c r="W3" i="70"/>
  <c r="V3" i="70"/>
  <c r="U3" i="70"/>
  <c r="T3" i="70"/>
  <c r="S3" i="70"/>
  <c r="R3" i="70"/>
  <c r="Q3" i="70"/>
  <c r="P3" i="70"/>
  <c r="O3" i="70"/>
  <c r="N3" i="70"/>
  <c r="M3" i="70"/>
  <c r="L3" i="70"/>
  <c r="K3" i="70"/>
  <c r="J3" i="70"/>
  <c r="I3" i="70"/>
  <c r="H3" i="70"/>
  <c r="G3" i="70"/>
  <c r="F3" i="70"/>
  <c r="E3" i="70"/>
  <c r="D3" i="70"/>
  <c r="AX2" i="70"/>
  <c r="AX1" i="70" s="1"/>
  <c r="AW2" i="70"/>
  <c r="AV2" i="70"/>
  <c r="AU2" i="70"/>
  <c r="AT2" i="70"/>
  <c r="AS2" i="70"/>
  <c r="AR2" i="70"/>
  <c r="AQ2" i="70"/>
  <c r="AP2" i="70"/>
  <c r="AO2" i="70"/>
  <c r="AN2" i="70"/>
  <c r="AM2" i="70"/>
  <c r="AL2" i="70"/>
  <c r="AK2" i="70"/>
  <c r="AJ2" i="70"/>
  <c r="AI2" i="70"/>
  <c r="AH2" i="70"/>
  <c r="AG2" i="70"/>
  <c r="AF2" i="70"/>
  <c r="AE2" i="70"/>
  <c r="AD2" i="70"/>
  <c r="AC2" i="70"/>
  <c r="AB2" i="70"/>
  <c r="AA2" i="70"/>
  <c r="Z2" i="70"/>
  <c r="Y2" i="70"/>
  <c r="GO1" i="70"/>
  <c r="GN1" i="70"/>
  <c r="GM1" i="70"/>
  <c r="GL1" i="70"/>
  <c r="GK1" i="70"/>
  <c r="GJ1" i="70"/>
  <c r="GI1" i="70"/>
  <c r="GH1" i="70"/>
  <c r="GG1" i="70"/>
  <c r="GF1" i="70"/>
  <c r="GE1" i="70"/>
  <c r="GD1" i="70"/>
  <c r="GC1" i="70"/>
  <c r="GB1" i="70"/>
  <c r="GA1" i="70"/>
  <c r="FZ1" i="70"/>
  <c r="FY1" i="70"/>
  <c r="FX1" i="70"/>
  <c r="FW1" i="70"/>
  <c r="FV1" i="70"/>
  <c r="FU1" i="70"/>
  <c r="FT1" i="70"/>
  <c r="FS1" i="70"/>
  <c r="FR1" i="70"/>
  <c r="FQ1" i="70"/>
  <c r="FP1" i="70"/>
  <c r="FO1" i="70"/>
  <c r="FN1" i="70"/>
  <c r="FM1" i="70"/>
  <c r="FL1" i="70"/>
  <c r="FK1" i="70"/>
  <c r="FJ1" i="70"/>
  <c r="FI1" i="70"/>
  <c r="FH1" i="70"/>
  <c r="FG1" i="70"/>
  <c r="FF1" i="70"/>
  <c r="FE1" i="70"/>
  <c r="FD1" i="70"/>
  <c r="FC1" i="70"/>
  <c r="FB1" i="70"/>
  <c r="FA1" i="70"/>
  <c r="EZ1" i="70"/>
  <c r="EY1" i="70"/>
  <c r="EX1" i="70"/>
  <c r="EW1" i="70"/>
  <c r="EV1" i="70"/>
  <c r="EU1" i="70"/>
  <c r="ET1" i="70"/>
  <c r="ES1" i="70"/>
  <c r="ER1" i="70"/>
  <c r="EQ1" i="70"/>
  <c r="EP1" i="70"/>
  <c r="EO1" i="70"/>
  <c r="EN1" i="70"/>
  <c r="EM1" i="70"/>
  <c r="EL1" i="70"/>
  <c r="EK1" i="70"/>
  <c r="EJ1" i="70"/>
  <c r="EI1" i="70"/>
  <c r="EH1" i="70"/>
  <c r="EG1" i="70"/>
  <c r="EF1" i="70"/>
  <c r="EE1" i="70"/>
  <c r="ED1" i="70"/>
  <c r="EC1" i="70"/>
  <c r="EB1" i="70"/>
  <c r="EA1" i="70"/>
  <c r="DZ1" i="70"/>
  <c r="DY1" i="70"/>
  <c r="DX1" i="70"/>
  <c r="DW1" i="70"/>
  <c r="DV1" i="70"/>
  <c r="DU1" i="70"/>
  <c r="DT1" i="70"/>
  <c r="DS1" i="70"/>
  <c r="DR1" i="70"/>
  <c r="DQ1" i="70"/>
  <c r="DP1" i="70"/>
  <c r="DO1" i="70"/>
  <c r="DN1" i="70"/>
  <c r="DM1" i="70"/>
  <c r="DL1" i="70"/>
  <c r="DK1" i="70"/>
  <c r="DJ1" i="70"/>
  <c r="DI1" i="70"/>
  <c r="DH1" i="70"/>
  <c r="DG1" i="70"/>
  <c r="DF1" i="70"/>
  <c r="DE1" i="70"/>
  <c r="DD1" i="70"/>
  <c r="DC1" i="70"/>
  <c r="DB1" i="70"/>
  <c r="DA1" i="70"/>
  <c r="CZ1" i="70"/>
  <c r="CY1" i="70"/>
  <c r="CX1" i="70"/>
  <c r="CW1" i="70"/>
  <c r="CV1" i="70"/>
  <c r="CU1" i="70"/>
  <c r="CT1" i="70"/>
  <c r="CS1" i="70"/>
  <c r="CR1" i="70"/>
  <c r="CQ1" i="70"/>
  <c r="CP1" i="70"/>
  <c r="CO1" i="70"/>
  <c r="CN1" i="70"/>
  <c r="CM1" i="70"/>
  <c r="K47" i="71" l="1"/>
  <c r="AH45" i="70"/>
  <c r="AH87" i="70" s="1"/>
  <c r="AL45" i="70"/>
  <c r="AL87" i="70" s="1"/>
  <c r="AP45" i="70"/>
  <c r="AP87" i="70" s="1"/>
  <c r="AT45" i="70"/>
  <c r="AT87" i="70" s="1"/>
  <c r="AX45" i="70"/>
  <c r="AB1" i="70"/>
  <c r="AR1" i="70"/>
  <c r="ES42" i="70"/>
  <c r="ES45" i="70" s="1"/>
  <c r="ES87" i="70" s="1"/>
  <c r="AU1" i="70"/>
  <c r="AY45" i="70"/>
  <c r="AY87" i="70" s="1"/>
  <c r="BG45" i="70"/>
  <c r="BG87" i="70" s="1"/>
  <c r="BK45" i="70"/>
  <c r="BK87" i="70" s="1"/>
  <c r="BS45" i="70"/>
  <c r="BS87" i="70" s="1"/>
  <c r="BW45" i="70"/>
  <c r="BW87" i="70" s="1"/>
  <c r="BA45" i="70"/>
  <c r="BA87" i="70" s="1"/>
  <c r="D87" i="70"/>
  <c r="CQ45" i="70"/>
  <c r="CQ87" i="70" s="1"/>
  <c r="DC45" i="70"/>
  <c r="DC87" i="70" s="1"/>
  <c r="DG45" i="70"/>
  <c r="DG87" i="70" s="1"/>
  <c r="DK45" i="70"/>
  <c r="DK87" i="70" s="1"/>
  <c r="DO45" i="70"/>
  <c r="DS45" i="70"/>
  <c r="DS87" i="70" s="1"/>
  <c r="DW45" i="70"/>
  <c r="DW87" i="70" s="1"/>
  <c r="EA45" i="70"/>
  <c r="EA87" i="70" s="1"/>
  <c r="EE45" i="70"/>
  <c r="EE87" i="70" s="1"/>
  <c r="EI45" i="70"/>
  <c r="EI87" i="70" s="1"/>
  <c r="EM45" i="70"/>
  <c r="EM87" i="70" s="1"/>
  <c r="EQ45" i="70"/>
  <c r="EQ87" i="70" s="1"/>
  <c r="EU45" i="70"/>
  <c r="EU87" i="70" s="1"/>
  <c r="D32" i="71"/>
  <c r="E32" i="71" s="1"/>
  <c r="F32" i="71" s="1"/>
  <c r="G32" i="71" s="1"/>
  <c r="H32" i="71" s="1"/>
  <c r="I32" i="71" s="1"/>
  <c r="J32" i="71" s="1"/>
  <c r="D31" i="71"/>
  <c r="E31" i="71" s="1"/>
  <c r="F31" i="71" s="1"/>
  <c r="G31" i="71" s="1"/>
  <c r="H31" i="71" s="1"/>
  <c r="I31" i="71" s="1"/>
  <c r="J31" i="71" s="1"/>
  <c r="CD45" i="70"/>
  <c r="CD87" i="70" s="1"/>
  <c r="CH45" i="70"/>
  <c r="CH87" i="70" s="1"/>
  <c r="EX45" i="70"/>
  <c r="EX87" i="70" s="1"/>
  <c r="FB45" i="70"/>
  <c r="FB87" i="70" s="1"/>
  <c r="FF45" i="70"/>
  <c r="FF87" i="70" s="1"/>
  <c r="FJ45" i="70"/>
  <c r="FJ87" i="70" s="1"/>
  <c r="FN45" i="70"/>
  <c r="FN87" i="70" s="1"/>
  <c r="FR45" i="70"/>
  <c r="FR87" i="70" s="1"/>
  <c r="FV45" i="70"/>
  <c r="FV87" i="70" s="1"/>
  <c r="FZ45" i="70"/>
  <c r="FZ87" i="70" s="1"/>
  <c r="GD45" i="70"/>
  <c r="GD87" i="70" s="1"/>
  <c r="GH45" i="70"/>
  <c r="GH87" i="70" s="1"/>
  <c r="GL45" i="70"/>
  <c r="GL87" i="70" s="1"/>
  <c r="AA1" i="70"/>
  <c r="AE1" i="70"/>
  <c r="AI1" i="70"/>
  <c r="AM1" i="70"/>
  <c r="AQ1" i="70"/>
  <c r="BC36" i="70"/>
  <c r="BC45" i="70" s="1"/>
  <c r="BC87" i="70" s="1"/>
  <c r="DL45" i="70"/>
  <c r="DL87" i="70" s="1"/>
  <c r="AF1" i="70"/>
  <c r="AJ1" i="70"/>
  <c r="AN1" i="70"/>
  <c r="AV1" i="70"/>
  <c r="CM36" i="70"/>
  <c r="CM45" i="70" s="1"/>
  <c r="CM87" i="70" s="1"/>
  <c r="BB45" i="70"/>
  <c r="BB87" i="70" s="1"/>
  <c r="BF45" i="70"/>
  <c r="BF87" i="70" s="1"/>
  <c r="BJ45" i="70"/>
  <c r="BJ87" i="70" s="1"/>
  <c r="BN45" i="70"/>
  <c r="BN87" i="70" s="1"/>
  <c r="BR45" i="70"/>
  <c r="BR87" i="70" s="1"/>
  <c r="BV45" i="70"/>
  <c r="BV87" i="70" s="1"/>
  <c r="CA83" i="70"/>
  <c r="CB79" i="70" s="1"/>
  <c r="CB83" i="70" s="1"/>
  <c r="CC79" i="70" s="1"/>
  <c r="CC83" i="70" s="1"/>
  <c r="CD79" i="70" s="1"/>
  <c r="CD83" i="70" s="1"/>
  <c r="CE79" i="70" s="1"/>
  <c r="CE83" i="70" s="1"/>
  <c r="CF79" i="70" s="1"/>
  <c r="CF83" i="70" s="1"/>
  <c r="CG79" i="70" s="1"/>
  <c r="CG83" i="70" s="1"/>
  <c r="CH79" i="70" s="1"/>
  <c r="CH83" i="70" s="1"/>
  <c r="CI79" i="70" s="1"/>
  <c r="CI83" i="70" s="1"/>
  <c r="CJ79" i="70" s="1"/>
  <c r="CJ83" i="70" s="1"/>
  <c r="CK79" i="70" s="1"/>
  <c r="CK83" i="70" s="1"/>
  <c r="CL79" i="70" s="1"/>
  <c r="CL83" i="70" s="1"/>
  <c r="CM79" i="70" s="1"/>
  <c r="CM83" i="70" s="1"/>
  <c r="CN79" i="70" s="1"/>
  <c r="CN83" i="70" s="1"/>
  <c r="CO79" i="70" s="1"/>
  <c r="CO83" i="70" s="1"/>
  <c r="CP79" i="70" s="1"/>
  <c r="CP83" i="70" s="1"/>
  <c r="CQ79" i="70" s="1"/>
  <c r="CQ83" i="70" s="1"/>
  <c r="CR79" i="70" s="1"/>
  <c r="CR83" i="70" s="1"/>
  <c r="CS79" i="70" s="1"/>
  <c r="CS83" i="70" s="1"/>
  <c r="CT79" i="70" s="1"/>
  <c r="CT83" i="70" s="1"/>
  <c r="CU79" i="70" s="1"/>
  <c r="CU83" i="70" s="1"/>
  <c r="CV79" i="70" s="1"/>
  <c r="CV83" i="70" s="1"/>
  <c r="CW79" i="70" s="1"/>
  <c r="CW83" i="70" s="1"/>
  <c r="CX79" i="70" s="1"/>
  <c r="CX83" i="70" s="1"/>
  <c r="CY79" i="70" s="1"/>
  <c r="CY83" i="70" s="1"/>
  <c r="CZ79" i="70" s="1"/>
  <c r="CZ83" i="70" s="1"/>
  <c r="DA79" i="70" s="1"/>
  <c r="DA83" i="70" s="1"/>
  <c r="DB79" i="70" s="1"/>
  <c r="DB83" i="70" s="1"/>
  <c r="DC79" i="70" s="1"/>
  <c r="DC83" i="70" s="1"/>
  <c r="DD79" i="70" s="1"/>
  <c r="DD83" i="70" s="1"/>
  <c r="DE79" i="70" s="1"/>
  <c r="DE83" i="70" s="1"/>
  <c r="DF79" i="70" s="1"/>
  <c r="DF83" i="70" s="1"/>
  <c r="DG79" i="70" s="1"/>
  <c r="DG83" i="70" s="1"/>
  <c r="DH79" i="70" s="1"/>
  <c r="DH83" i="70" s="1"/>
  <c r="DI79" i="70" s="1"/>
  <c r="DI83" i="70" s="1"/>
  <c r="DJ79" i="70" s="1"/>
  <c r="DJ83" i="70" s="1"/>
  <c r="DK79" i="70" s="1"/>
  <c r="DK83" i="70" s="1"/>
  <c r="DL79" i="70" s="1"/>
  <c r="DL83" i="70" s="1"/>
  <c r="DM79" i="70" s="1"/>
  <c r="DM83" i="70" s="1"/>
  <c r="DN79" i="70" s="1"/>
  <c r="DN83" i="70" s="1"/>
  <c r="DO79" i="70" s="1"/>
  <c r="DO83" i="70" s="1"/>
  <c r="DP79" i="70" s="1"/>
  <c r="DP83" i="70" s="1"/>
  <c r="DQ79" i="70" s="1"/>
  <c r="DQ83" i="70" s="1"/>
  <c r="DR79" i="70" s="1"/>
  <c r="DR83" i="70" s="1"/>
  <c r="DS79" i="70" s="1"/>
  <c r="DS83" i="70" s="1"/>
  <c r="DT79" i="70" s="1"/>
  <c r="DT83" i="70" s="1"/>
  <c r="DU79" i="70" s="1"/>
  <c r="DU83" i="70" s="1"/>
  <c r="DV79" i="70" s="1"/>
  <c r="DV83" i="70" s="1"/>
  <c r="DW79" i="70" s="1"/>
  <c r="DW83" i="70" s="1"/>
  <c r="DX79" i="70" s="1"/>
  <c r="DX83" i="70" s="1"/>
  <c r="DY79" i="70" s="1"/>
  <c r="DY83" i="70" s="1"/>
  <c r="DZ79" i="70" s="1"/>
  <c r="DZ83" i="70" s="1"/>
  <c r="EA79" i="70" s="1"/>
  <c r="EA83" i="70" s="1"/>
  <c r="EB79" i="70" s="1"/>
  <c r="EB83" i="70" s="1"/>
  <c r="EC79" i="70" s="1"/>
  <c r="EC83" i="70" s="1"/>
  <c r="ED79" i="70" s="1"/>
  <c r="ED83" i="70" s="1"/>
  <c r="EE79" i="70" s="1"/>
  <c r="EE83" i="70" s="1"/>
  <c r="EF79" i="70" s="1"/>
  <c r="EF83" i="70" s="1"/>
  <c r="EG79" i="70" s="1"/>
  <c r="EG83" i="70" s="1"/>
  <c r="EH79" i="70" s="1"/>
  <c r="EH83" i="70" s="1"/>
  <c r="EI79" i="70" s="1"/>
  <c r="EI83" i="70" s="1"/>
  <c r="EJ79" i="70" s="1"/>
  <c r="EJ83" i="70" s="1"/>
  <c r="EK79" i="70" s="1"/>
  <c r="EK83" i="70" s="1"/>
  <c r="EL79" i="70" s="1"/>
  <c r="EL83" i="70" s="1"/>
  <c r="EM79" i="70" s="1"/>
  <c r="EM83" i="70" s="1"/>
  <c r="EN79" i="70" s="1"/>
  <c r="EN83" i="70" s="1"/>
  <c r="EO79" i="70" s="1"/>
  <c r="EO83" i="70" s="1"/>
  <c r="EP79" i="70" s="1"/>
  <c r="EP83" i="70" s="1"/>
  <c r="EQ79" i="70" s="1"/>
  <c r="EQ83" i="70" s="1"/>
  <c r="ER79" i="70" s="1"/>
  <c r="ER83" i="70" s="1"/>
  <c r="ES79" i="70" s="1"/>
  <c r="ES83" i="70" s="1"/>
  <c r="ET79" i="70" s="1"/>
  <c r="ET83" i="70" s="1"/>
  <c r="EU79" i="70" s="1"/>
  <c r="EU83" i="70" s="1"/>
  <c r="EV79" i="70" s="1"/>
  <c r="EV83" i="70" s="1"/>
  <c r="EW79" i="70" s="1"/>
  <c r="EW83" i="70" s="1"/>
  <c r="EX79" i="70" s="1"/>
  <c r="EX83" i="70" s="1"/>
  <c r="EY79" i="70" s="1"/>
  <c r="EY83" i="70" s="1"/>
  <c r="EZ79" i="70" s="1"/>
  <c r="EZ83" i="70" s="1"/>
  <c r="FA79" i="70" s="1"/>
  <c r="FA83" i="70" s="1"/>
  <c r="FB79" i="70" s="1"/>
  <c r="FB83" i="70" s="1"/>
  <c r="FC79" i="70" s="1"/>
  <c r="FC83" i="70" s="1"/>
  <c r="FD79" i="70" s="1"/>
  <c r="FD83" i="70" s="1"/>
  <c r="FE79" i="70" s="1"/>
  <c r="FE83" i="70" s="1"/>
  <c r="FF79" i="70" s="1"/>
  <c r="FF83" i="70" s="1"/>
  <c r="FG79" i="70" s="1"/>
  <c r="FG83" i="70" s="1"/>
  <c r="FH79" i="70" s="1"/>
  <c r="FH83" i="70" s="1"/>
  <c r="FI79" i="70" s="1"/>
  <c r="FI83" i="70" s="1"/>
  <c r="FJ79" i="70" s="1"/>
  <c r="FJ83" i="70" s="1"/>
  <c r="FK79" i="70" s="1"/>
  <c r="FK83" i="70" s="1"/>
  <c r="FL79" i="70" s="1"/>
  <c r="FL83" i="70" s="1"/>
  <c r="FM79" i="70" s="1"/>
  <c r="FM83" i="70" s="1"/>
  <c r="FN79" i="70" s="1"/>
  <c r="FN83" i="70" s="1"/>
  <c r="FO79" i="70" s="1"/>
  <c r="FO83" i="70" s="1"/>
  <c r="FP79" i="70" s="1"/>
  <c r="FP83" i="70" s="1"/>
  <c r="FQ79" i="70" s="1"/>
  <c r="FQ83" i="70" s="1"/>
  <c r="FR79" i="70" s="1"/>
  <c r="FR83" i="70" s="1"/>
  <c r="FS79" i="70" s="1"/>
  <c r="FS83" i="70" s="1"/>
  <c r="FT79" i="70" s="1"/>
  <c r="FT83" i="70" s="1"/>
  <c r="FU79" i="70" s="1"/>
  <c r="FU83" i="70" s="1"/>
  <c r="FV79" i="70" s="1"/>
  <c r="FV83" i="70" s="1"/>
  <c r="FW79" i="70" s="1"/>
  <c r="FW83" i="70" s="1"/>
  <c r="FX79" i="70" s="1"/>
  <c r="FX83" i="70" s="1"/>
  <c r="FY79" i="70" s="1"/>
  <c r="FY83" i="70" s="1"/>
  <c r="FZ79" i="70" s="1"/>
  <c r="FZ83" i="70" s="1"/>
  <c r="GA79" i="70" s="1"/>
  <c r="GA83" i="70" s="1"/>
  <c r="GB79" i="70" s="1"/>
  <c r="GB83" i="70" s="1"/>
  <c r="GC79" i="70" s="1"/>
  <c r="GC83" i="70" s="1"/>
  <c r="GD79" i="70" s="1"/>
  <c r="GD83" i="70" s="1"/>
  <c r="GE79" i="70" s="1"/>
  <c r="GE83" i="70" s="1"/>
  <c r="GF79" i="70" s="1"/>
  <c r="GF83" i="70" s="1"/>
  <c r="GG79" i="70" s="1"/>
  <c r="GG83" i="70" s="1"/>
  <c r="GH79" i="70" s="1"/>
  <c r="GH83" i="70" s="1"/>
  <c r="GI79" i="70" s="1"/>
  <c r="GI83" i="70" s="1"/>
  <c r="GJ79" i="70" s="1"/>
  <c r="GJ83" i="70" s="1"/>
  <c r="GK79" i="70" s="1"/>
  <c r="GK83" i="70" s="1"/>
  <c r="GL79" i="70" s="1"/>
  <c r="GL83" i="70" s="1"/>
  <c r="GM79" i="70" s="1"/>
  <c r="GM83" i="70" s="1"/>
  <c r="GN79" i="70" s="1"/>
  <c r="GN83" i="70" s="1"/>
  <c r="GO79" i="70" s="1"/>
  <c r="GO83" i="70" s="1"/>
  <c r="GP79" i="70" s="1"/>
  <c r="GP83" i="70" s="1"/>
  <c r="GQ79" i="70" s="1"/>
  <c r="GQ83" i="70" s="1"/>
  <c r="GR79" i="70" s="1"/>
  <c r="GR83" i="70" s="1"/>
  <c r="GS79" i="70" s="1"/>
  <c r="GS83" i="70" s="1"/>
  <c r="GT79" i="70" s="1"/>
  <c r="GT83" i="70" s="1"/>
  <c r="GU79" i="70" s="1"/>
  <c r="GU83" i="70" s="1"/>
  <c r="GV79" i="70" s="1"/>
  <c r="GV83" i="70" s="1"/>
  <c r="GW79" i="70" s="1"/>
  <c r="GW83" i="70" s="1"/>
  <c r="GX79" i="70" s="1"/>
  <c r="GX83" i="70" s="1"/>
  <c r="GY79" i="70" s="1"/>
  <c r="GY83" i="70" s="1"/>
  <c r="GZ79" i="70" s="1"/>
  <c r="GZ83" i="70" s="1"/>
  <c r="Y1" i="70"/>
  <c r="AC1" i="70"/>
  <c r="AG1" i="70"/>
  <c r="AK1" i="70"/>
  <c r="AO1" i="70"/>
  <c r="AS1" i="70"/>
  <c r="AW1" i="70"/>
  <c r="AT1" i="70"/>
  <c r="DX45" i="70"/>
  <c r="DX87" i="70" s="1"/>
  <c r="CM11" i="70"/>
  <c r="BM45" i="70"/>
  <c r="BM87" i="70" s="1"/>
  <c r="AE36" i="70"/>
  <c r="AE45" i="70" s="1"/>
  <c r="AE87" i="70" s="1"/>
  <c r="BC11" i="70"/>
  <c r="DX11" i="70"/>
  <c r="AG45" i="70"/>
  <c r="AG87" i="70" s="1"/>
  <c r="AW45" i="70"/>
  <c r="AW87" i="70" s="1"/>
  <c r="DZ45" i="70"/>
  <c r="DZ87" i="70" s="1"/>
  <c r="E83" i="70"/>
  <c r="F79" i="70" s="1"/>
  <c r="F83" i="70" s="1"/>
  <c r="G79" i="70" s="1"/>
  <c r="G83" i="70" s="1"/>
  <c r="H79" i="70" s="1"/>
  <c r="H83" i="70" s="1"/>
  <c r="I79" i="70" s="1"/>
  <c r="I83" i="70" s="1"/>
  <c r="J79" i="70" s="1"/>
  <c r="J83" i="70" s="1"/>
  <c r="K79" i="70" s="1"/>
  <c r="K83" i="70" s="1"/>
  <c r="L79" i="70" s="1"/>
  <c r="L83" i="70" s="1"/>
  <c r="M79" i="70" s="1"/>
  <c r="M83" i="70" s="1"/>
  <c r="N79" i="70" s="1"/>
  <c r="N83" i="70" s="1"/>
  <c r="O79" i="70" s="1"/>
  <c r="O83" i="70" s="1"/>
  <c r="P79" i="70" s="1"/>
  <c r="P83" i="70" s="1"/>
  <c r="Q79" i="70" s="1"/>
  <c r="Q83" i="70" s="1"/>
  <c r="R79" i="70" s="1"/>
  <c r="R83" i="70" s="1"/>
  <c r="S79" i="70" s="1"/>
  <c r="S83" i="70" s="1"/>
  <c r="T79" i="70" s="1"/>
  <c r="T83" i="70" s="1"/>
  <c r="U79" i="70" s="1"/>
  <c r="U83" i="70" s="1"/>
  <c r="V79" i="70" s="1"/>
  <c r="V83" i="70" s="1"/>
  <c r="W79" i="70" s="1"/>
  <c r="W83" i="70" s="1"/>
  <c r="X79" i="70" s="1"/>
  <c r="X83" i="70" s="1"/>
  <c r="Y79" i="70" s="1"/>
  <c r="Y83" i="70" s="1"/>
  <c r="Z79" i="70" s="1"/>
  <c r="Z83" i="70" s="1"/>
  <c r="AA79" i="70" s="1"/>
  <c r="AA83" i="70" s="1"/>
  <c r="AB79" i="70" s="1"/>
  <c r="AB83" i="70" s="1"/>
  <c r="AC79" i="70" s="1"/>
  <c r="AC83" i="70" s="1"/>
  <c r="AD79" i="70" s="1"/>
  <c r="AD83" i="70" s="1"/>
  <c r="AE79" i="70" s="1"/>
  <c r="AE83" i="70" s="1"/>
  <c r="AF79" i="70" s="1"/>
  <c r="AF83" i="70" s="1"/>
  <c r="AG79" i="70" s="1"/>
  <c r="AG83" i="70" s="1"/>
  <c r="AH79" i="70" s="1"/>
  <c r="AH83" i="70" s="1"/>
  <c r="AI79" i="70" s="1"/>
  <c r="AI83" i="70" s="1"/>
  <c r="AJ79" i="70" s="1"/>
  <c r="AJ83" i="70" s="1"/>
  <c r="AK79" i="70" s="1"/>
  <c r="AK83" i="70" s="1"/>
  <c r="AL79" i="70" s="1"/>
  <c r="AL83" i="70" s="1"/>
  <c r="AM79" i="70" s="1"/>
  <c r="AM83" i="70" s="1"/>
  <c r="AN79" i="70" s="1"/>
  <c r="AN83" i="70" s="1"/>
  <c r="AO79" i="70" s="1"/>
  <c r="AO83" i="70" s="1"/>
  <c r="AP79" i="70" s="1"/>
  <c r="AP83" i="70" s="1"/>
  <c r="AQ79" i="70" s="1"/>
  <c r="AQ83" i="70" s="1"/>
  <c r="AR79" i="70" s="1"/>
  <c r="AR83" i="70" s="1"/>
  <c r="AS79" i="70" s="1"/>
  <c r="AS83" i="70" s="1"/>
  <c r="AT79" i="70" s="1"/>
  <c r="AT83" i="70" s="1"/>
  <c r="AU79" i="70" s="1"/>
  <c r="AU83" i="70" s="1"/>
  <c r="AV79" i="70" s="1"/>
  <c r="AV83" i="70" s="1"/>
  <c r="AW79" i="70" s="1"/>
  <c r="AW83" i="70" s="1"/>
  <c r="AX79" i="70" s="1"/>
  <c r="AX83" i="70" s="1"/>
  <c r="AY79" i="70" s="1"/>
  <c r="AY83" i="70" s="1"/>
  <c r="AZ79" i="70" s="1"/>
  <c r="AZ83" i="70" s="1"/>
  <c r="BA79" i="70" s="1"/>
  <c r="BA83" i="70" s="1"/>
  <c r="BB79" i="70" s="1"/>
  <c r="BB83" i="70" s="1"/>
  <c r="BC79" i="70" s="1"/>
  <c r="BC83" i="70" s="1"/>
  <c r="BD79" i="70" s="1"/>
  <c r="BD83" i="70" s="1"/>
  <c r="BE79" i="70" s="1"/>
  <c r="BE83" i="70" s="1"/>
  <c r="BF79" i="70" s="1"/>
  <c r="BF83" i="70" s="1"/>
  <c r="BG79" i="70" s="1"/>
  <c r="BG83" i="70" s="1"/>
  <c r="BH79" i="70" s="1"/>
  <c r="BH83" i="70" s="1"/>
  <c r="BI79" i="70" s="1"/>
  <c r="BI83" i="70" s="1"/>
  <c r="BJ79" i="70" s="1"/>
  <c r="BJ83" i="70" s="1"/>
  <c r="BK79" i="70" s="1"/>
  <c r="BK83" i="70" s="1"/>
  <c r="BL79" i="70" s="1"/>
  <c r="BL83" i="70" s="1"/>
  <c r="BM79" i="70" s="1"/>
  <c r="BM83" i="70" s="1"/>
  <c r="BN79" i="70" s="1"/>
  <c r="BN83" i="70" s="1"/>
  <c r="BO79" i="70" s="1"/>
  <c r="BO83" i="70" s="1"/>
  <c r="BP79" i="70" s="1"/>
  <c r="BP83" i="70" s="1"/>
  <c r="BQ79" i="70" s="1"/>
  <c r="BQ83" i="70" s="1"/>
  <c r="BR79" i="70" s="1"/>
  <c r="CW21" i="70"/>
  <c r="CX15" i="70" s="1"/>
  <c r="CX21" i="70" s="1"/>
  <c r="CY15" i="70" s="1"/>
  <c r="CY21" i="70" s="1"/>
  <c r="CZ15" i="70" s="1"/>
  <c r="CZ21" i="70" s="1"/>
  <c r="DA15" i="70" s="1"/>
  <c r="DA21" i="70" s="1"/>
  <c r="DB15" i="70" s="1"/>
  <c r="DB21" i="70" s="1"/>
  <c r="DC15" i="70" s="1"/>
  <c r="DC21" i="70" s="1"/>
  <c r="DD15" i="70" s="1"/>
  <c r="DD21" i="70" s="1"/>
  <c r="DE15" i="70" s="1"/>
  <c r="DE21" i="70" s="1"/>
  <c r="DF15" i="70" s="1"/>
  <c r="DF21" i="70" s="1"/>
  <c r="DG15" i="70" s="1"/>
  <c r="DG21" i="70" s="1"/>
  <c r="DH15" i="70" s="1"/>
  <c r="DH21" i="70" s="1"/>
  <c r="DI15" i="70" s="1"/>
  <c r="DI21" i="70" s="1"/>
  <c r="DJ15" i="70" s="1"/>
  <c r="DJ21" i="70" s="1"/>
  <c r="DK15" i="70" s="1"/>
  <c r="DK21" i="70" s="1"/>
  <c r="DL15" i="70" s="1"/>
  <c r="DL21" i="70" s="1"/>
  <c r="DM15" i="70" s="1"/>
  <c r="DM21" i="70" s="1"/>
  <c r="DN15" i="70" s="1"/>
  <c r="DN21" i="70" s="1"/>
  <c r="DO15" i="70" s="1"/>
  <c r="DO21" i="70" s="1"/>
  <c r="DP15" i="70" s="1"/>
  <c r="DP21" i="70" s="1"/>
  <c r="DQ15" i="70" s="1"/>
  <c r="DQ21" i="70" s="1"/>
  <c r="DR15" i="70" s="1"/>
  <c r="DR21" i="70" s="1"/>
  <c r="DS15" i="70" s="1"/>
  <c r="DS21" i="70" s="1"/>
  <c r="DT15" i="70" s="1"/>
  <c r="DT21" i="70" s="1"/>
  <c r="DU15" i="70" s="1"/>
  <c r="DU21" i="70" s="1"/>
  <c r="DV15" i="70" s="1"/>
  <c r="DV21" i="70" s="1"/>
  <c r="DW15" i="70" s="1"/>
  <c r="DW21" i="70" s="1"/>
  <c r="DX15" i="70" s="1"/>
  <c r="DX21" i="70" s="1"/>
  <c r="DY15" i="70" s="1"/>
  <c r="DY21" i="70" s="1"/>
  <c r="DZ15" i="70" s="1"/>
  <c r="DZ21" i="70" s="1"/>
  <c r="EA15" i="70" s="1"/>
  <c r="EA21" i="70" s="1"/>
  <c r="EB15" i="70" s="1"/>
  <c r="EB21" i="70" s="1"/>
  <c r="EC15" i="70" s="1"/>
  <c r="EC21" i="70" s="1"/>
  <c r="ED15" i="70" s="1"/>
  <c r="ED21" i="70" s="1"/>
  <c r="EE15" i="70" s="1"/>
  <c r="EE21" i="70" s="1"/>
  <c r="EF15" i="70" s="1"/>
  <c r="EF21" i="70" s="1"/>
  <c r="EG15" i="70" s="1"/>
  <c r="EG21" i="70" s="1"/>
  <c r="EH15" i="70" s="1"/>
  <c r="EH21" i="70" s="1"/>
  <c r="EI15" i="70" s="1"/>
  <c r="EI21" i="70" s="1"/>
  <c r="EJ15" i="70" s="1"/>
  <c r="EJ21" i="70" s="1"/>
  <c r="EK15" i="70" s="1"/>
  <c r="EK21" i="70" s="1"/>
  <c r="EL15" i="70" s="1"/>
  <c r="EL21" i="70" s="1"/>
  <c r="EM15" i="70" s="1"/>
  <c r="EM21" i="70" s="1"/>
  <c r="EN15" i="70" s="1"/>
  <c r="EN21" i="70" s="1"/>
  <c r="EO15" i="70" s="1"/>
  <c r="EO21" i="70" s="1"/>
  <c r="EP15" i="70" s="1"/>
  <c r="EP21" i="70" s="1"/>
  <c r="EQ15" i="70" s="1"/>
  <c r="EQ21" i="70" s="1"/>
  <c r="ER15" i="70" s="1"/>
  <c r="ER21" i="70" s="1"/>
  <c r="ES15" i="70" s="1"/>
  <c r="ES21" i="70" s="1"/>
  <c r="ET15" i="70" s="1"/>
  <c r="ET21" i="70" s="1"/>
  <c r="EU15" i="70" s="1"/>
  <c r="EU21" i="70" s="1"/>
  <c r="EV15" i="70" s="1"/>
  <c r="EV21" i="70" s="1"/>
  <c r="EW15" i="70" s="1"/>
  <c r="EW21" i="70" s="1"/>
  <c r="EX15" i="70" s="1"/>
  <c r="EX21" i="70" s="1"/>
  <c r="EY15" i="70" s="1"/>
  <c r="EY21" i="70" s="1"/>
  <c r="EZ15" i="70" s="1"/>
  <c r="EZ21" i="70" s="1"/>
  <c r="FA15" i="70" s="1"/>
  <c r="FA21" i="70" s="1"/>
  <c r="FB15" i="70" s="1"/>
  <c r="FB21" i="70" s="1"/>
  <c r="FC15" i="70" s="1"/>
  <c r="FC21" i="70" s="1"/>
  <c r="FD15" i="70" s="1"/>
  <c r="FD21" i="70" s="1"/>
  <c r="FE15" i="70" s="1"/>
  <c r="FE21" i="70" s="1"/>
  <c r="FF15" i="70" s="1"/>
  <c r="FF21" i="70" s="1"/>
  <c r="FG15" i="70" s="1"/>
  <c r="FG21" i="70" s="1"/>
  <c r="FH15" i="70" s="1"/>
  <c r="FH21" i="70" s="1"/>
  <c r="FI15" i="70" s="1"/>
  <c r="FI21" i="70" s="1"/>
  <c r="FJ15" i="70" s="1"/>
  <c r="FJ21" i="70" s="1"/>
  <c r="FK15" i="70" s="1"/>
  <c r="FK21" i="70" s="1"/>
  <c r="FL15" i="70" s="1"/>
  <c r="FL21" i="70" s="1"/>
  <c r="FM15" i="70" s="1"/>
  <c r="FM21" i="70" s="1"/>
  <c r="FN15" i="70" s="1"/>
  <c r="FN21" i="70" s="1"/>
  <c r="FO15" i="70" s="1"/>
  <c r="FO21" i="70" s="1"/>
  <c r="FP15" i="70" s="1"/>
  <c r="FP21" i="70" s="1"/>
  <c r="FQ15" i="70" s="1"/>
  <c r="FQ21" i="70" s="1"/>
  <c r="FR15" i="70" s="1"/>
  <c r="FR21" i="70" s="1"/>
  <c r="FS15" i="70" s="1"/>
  <c r="FS21" i="70" s="1"/>
  <c r="FT15" i="70" s="1"/>
  <c r="FT21" i="70" s="1"/>
  <c r="FU15" i="70" s="1"/>
  <c r="FU21" i="70" s="1"/>
  <c r="FV15" i="70" s="1"/>
  <c r="FV21" i="70" s="1"/>
  <c r="FW15" i="70" s="1"/>
  <c r="FW21" i="70" s="1"/>
  <c r="FX15" i="70" s="1"/>
  <c r="FX21" i="70" s="1"/>
  <c r="FY15" i="70" s="1"/>
  <c r="FY21" i="70" s="1"/>
  <c r="FZ15" i="70" s="1"/>
  <c r="FZ21" i="70" s="1"/>
  <c r="GA15" i="70" s="1"/>
  <c r="GA21" i="70" s="1"/>
  <c r="GB15" i="70" s="1"/>
  <c r="GB21" i="70" s="1"/>
  <c r="GC15" i="70" s="1"/>
  <c r="GC21" i="70" s="1"/>
  <c r="GD15" i="70" s="1"/>
  <c r="GD21" i="70" s="1"/>
  <c r="GE15" i="70" s="1"/>
  <c r="GE21" i="70" s="1"/>
  <c r="GF15" i="70" s="1"/>
  <c r="GF21" i="70" s="1"/>
  <c r="GG15" i="70" s="1"/>
  <c r="GG21" i="70" s="1"/>
  <c r="GH15" i="70" s="1"/>
  <c r="GH21" i="70" s="1"/>
  <c r="GI15" i="70" s="1"/>
  <c r="GI21" i="70" s="1"/>
  <c r="GJ15" i="70" s="1"/>
  <c r="GJ21" i="70" s="1"/>
  <c r="GK15" i="70" s="1"/>
  <c r="GK21" i="70" s="1"/>
  <c r="GL15" i="70" s="1"/>
  <c r="GL21" i="70" s="1"/>
  <c r="GM15" i="70" s="1"/>
  <c r="GM21" i="70" s="1"/>
  <c r="GN15" i="70" s="1"/>
  <c r="GN21" i="70" s="1"/>
  <c r="GO15" i="70" s="1"/>
  <c r="DO87" i="70"/>
  <c r="DY45" i="70"/>
  <c r="DY87" i="70" s="1"/>
  <c r="CV32" i="70"/>
  <c r="CW24" i="70" s="1"/>
  <c r="CW32" i="70" s="1"/>
  <c r="CX24" i="70" s="1"/>
  <c r="Z1" i="70"/>
  <c r="AD1" i="70"/>
  <c r="AH1" i="70"/>
  <c r="AL1" i="70"/>
  <c r="AP1" i="70"/>
  <c r="CW12" i="70"/>
  <c r="CX6" i="70" s="1"/>
  <c r="CX12" i="70" s="1"/>
  <c r="CY6" i="70" s="1"/>
  <c r="CY12" i="70" s="1"/>
  <c r="CZ6" i="70" s="1"/>
  <c r="CZ12" i="70" s="1"/>
  <c r="DA6" i="70" s="1"/>
  <c r="DA12" i="70" s="1"/>
  <c r="DB6" i="70" s="1"/>
  <c r="DB12" i="70" s="1"/>
  <c r="DC6" i="70" s="1"/>
  <c r="DC12" i="70" s="1"/>
  <c r="DD6" i="70" s="1"/>
  <c r="DD12" i="70" s="1"/>
  <c r="DE6" i="70" s="1"/>
  <c r="DE12" i="70" s="1"/>
  <c r="DF6" i="70" s="1"/>
  <c r="DF12" i="70" s="1"/>
  <c r="DG6" i="70" s="1"/>
  <c r="DG12" i="70" s="1"/>
  <c r="DH6" i="70" s="1"/>
  <c r="DH12" i="70" s="1"/>
  <c r="DI6" i="70" s="1"/>
  <c r="DI12" i="70" s="1"/>
  <c r="DJ6" i="70" s="1"/>
  <c r="DJ12" i="70" s="1"/>
  <c r="DK6" i="70" s="1"/>
  <c r="DK12" i="70" s="1"/>
  <c r="DL6" i="70" s="1"/>
  <c r="DL12" i="70" s="1"/>
  <c r="DM6" i="70" s="1"/>
  <c r="DM12" i="70" s="1"/>
  <c r="DN6" i="70" s="1"/>
  <c r="DN12" i="70" s="1"/>
  <c r="DO6" i="70" s="1"/>
  <c r="DO12" i="70" s="1"/>
  <c r="DP6" i="70" s="1"/>
  <c r="DP12" i="70" s="1"/>
  <c r="DQ6" i="70" s="1"/>
  <c r="DQ12" i="70" s="1"/>
  <c r="DR6" i="70" s="1"/>
  <c r="DR12" i="70" s="1"/>
  <c r="DS6" i="70" s="1"/>
  <c r="DS12" i="70" s="1"/>
  <c r="DT6" i="70" s="1"/>
  <c r="DT12" i="70" s="1"/>
  <c r="DU6" i="70" s="1"/>
  <c r="DU12" i="70" s="1"/>
  <c r="DV6" i="70" s="1"/>
  <c r="DV12" i="70" s="1"/>
  <c r="DW6" i="70" s="1"/>
  <c r="DW12" i="70" s="1"/>
  <c r="DX6" i="70" s="1"/>
  <c r="BO45" i="70"/>
  <c r="BO87" i="70" s="1"/>
  <c r="AZ45" i="70"/>
  <c r="AZ87" i="70" s="1"/>
  <c r="BD45" i="70"/>
  <c r="BD87" i="70" s="1"/>
  <c r="BH45" i="70"/>
  <c r="BH87" i="70" s="1"/>
  <c r="BL45" i="70"/>
  <c r="BL87" i="70" s="1"/>
  <c r="BP45" i="70"/>
  <c r="BP87" i="70" s="1"/>
  <c r="BT45" i="70"/>
  <c r="BT87" i="70" s="1"/>
  <c r="CJ45" i="70"/>
  <c r="CJ87" i="70" s="1"/>
  <c r="CN45" i="70"/>
  <c r="CN87" i="70" s="1"/>
  <c r="CR45" i="70"/>
  <c r="CR87" i="70" s="1"/>
  <c r="CV45" i="70"/>
  <c r="CV87" i="70" s="1"/>
  <c r="CZ45" i="70"/>
  <c r="CZ87" i="70" s="1"/>
  <c r="DD45" i="70"/>
  <c r="DD87" i="70" s="1"/>
  <c r="DH45" i="70"/>
  <c r="DH87" i="70" s="1"/>
  <c r="DP45" i="70"/>
  <c r="DP87" i="70" s="1"/>
  <c r="DT45" i="70"/>
  <c r="DT87" i="70" s="1"/>
  <c r="EB45" i="70"/>
  <c r="EB87" i="70" s="1"/>
  <c r="EF45" i="70"/>
  <c r="EF87" i="70" s="1"/>
  <c r="EN45" i="70"/>
  <c r="EN87" i="70" s="1"/>
  <c r="ER45" i="70"/>
  <c r="ER87" i="70" s="1"/>
  <c r="AK45" i="70"/>
  <c r="AK87" i="70" s="1"/>
  <c r="BQ45" i="70"/>
  <c r="BQ87" i="70" s="1"/>
  <c r="H87" i="70"/>
  <c r="L87" i="70"/>
  <c r="P87" i="70"/>
  <c r="T87" i="70"/>
  <c r="X87" i="70"/>
  <c r="AB87" i="70"/>
  <c r="AX87" i="70"/>
  <c r="CC45" i="70"/>
  <c r="CC87" i="70" s="1"/>
  <c r="BY45" i="70"/>
  <c r="BY87" i="70" s="1"/>
  <c r="CG45" i="70"/>
  <c r="CG87" i="70" s="1"/>
  <c r="CK45" i="70"/>
  <c r="CK87" i="70" s="1"/>
  <c r="CO45" i="70"/>
  <c r="CO87" i="70" s="1"/>
  <c r="CS45" i="70"/>
  <c r="CS87" i="70" s="1"/>
  <c r="CW45" i="70"/>
  <c r="CW87" i="70" s="1"/>
  <c r="DA45" i="70"/>
  <c r="DA87" i="70" s="1"/>
  <c r="DE45" i="70"/>
  <c r="DE87" i="70" s="1"/>
  <c r="DI45" i="70"/>
  <c r="DI87" i="70" s="1"/>
  <c r="DM45" i="70"/>
  <c r="DM87" i="70" s="1"/>
  <c r="DQ45" i="70"/>
  <c r="DQ87" i="70" s="1"/>
  <c r="DU45" i="70"/>
  <c r="DU87" i="70" s="1"/>
  <c r="EC45" i="70"/>
  <c r="EC87" i="70" s="1"/>
  <c r="EG45" i="70"/>
  <c r="EG87" i="70" s="1"/>
  <c r="EK45" i="70"/>
  <c r="EK87" i="70" s="1"/>
  <c r="EO45" i="70"/>
  <c r="EO87" i="70" s="1"/>
  <c r="EW45" i="70"/>
  <c r="EW87" i="70" s="1"/>
  <c r="FA45" i="70"/>
  <c r="FA87" i="70" s="1"/>
  <c r="FE45" i="70"/>
  <c r="FE87" i="70" s="1"/>
  <c r="FI45" i="70"/>
  <c r="FI87" i="70" s="1"/>
  <c r="FM45" i="70"/>
  <c r="FM87" i="70" s="1"/>
  <c r="FQ45" i="70"/>
  <c r="FQ87" i="70" s="1"/>
  <c r="FU45" i="70"/>
  <c r="FU87" i="70" s="1"/>
  <c r="FY45" i="70"/>
  <c r="FY87" i="70" s="1"/>
  <c r="GC45" i="70"/>
  <c r="GC87" i="70" s="1"/>
  <c r="GG45" i="70"/>
  <c r="GG87" i="70" s="1"/>
  <c r="GK45" i="70"/>
  <c r="GK87" i="70" s="1"/>
  <c r="GO45" i="70"/>
  <c r="GO87" i="70" s="1"/>
  <c r="E57" i="70"/>
  <c r="F49" i="70" s="1"/>
  <c r="F57" i="70" s="1"/>
  <c r="G49" i="70" s="1"/>
  <c r="G57" i="70" s="1"/>
  <c r="H49" i="70" s="1"/>
  <c r="H57" i="70" s="1"/>
  <c r="I49" i="70" s="1"/>
  <c r="I57" i="70" s="1"/>
  <c r="J49" i="70" s="1"/>
  <c r="J57" i="70" s="1"/>
  <c r="K49" i="70" s="1"/>
  <c r="K57" i="70" s="1"/>
  <c r="L49" i="70" s="1"/>
  <c r="L57" i="70" s="1"/>
  <c r="M49" i="70" s="1"/>
  <c r="M57" i="70" s="1"/>
  <c r="N49" i="70" s="1"/>
  <c r="N57" i="70" s="1"/>
  <c r="O49" i="70" s="1"/>
  <c r="O57" i="70" s="1"/>
  <c r="P49" i="70" s="1"/>
  <c r="P57" i="70" s="1"/>
  <c r="Q49" i="70" s="1"/>
  <c r="Q57" i="70" s="1"/>
  <c r="R49" i="70" s="1"/>
  <c r="R57" i="70" s="1"/>
  <c r="S49" i="70" s="1"/>
  <c r="S57" i="70" s="1"/>
  <c r="T49" i="70" s="1"/>
  <c r="T57" i="70" s="1"/>
  <c r="U49" i="70" s="1"/>
  <c r="U57" i="70" s="1"/>
  <c r="V49" i="70" s="1"/>
  <c r="V57" i="70" s="1"/>
  <c r="W49" i="70" s="1"/>
  <c r="W57" i="70" s="1"/>
  <c r="X49" i="70" s="1"/>
  <c r="X57" i="70" s="1"/>
  <c r="Y49" i="70" s="1"/>
  <c r="Y57" i="70" s="1"/>
  <c r="Z49" i="70" s="1"/>
  <c r="Z57" i="70" s="1"/>
  <c r="AA49" i="70" s="1"/>
  <c r="AA57" i="70" s="1"/>
  <c r="AB49" i="70" s="1"/>
  <c r="AB57" i="70" s="1"/>
  <c r="AC49" i="70" s="1"/>
  <c r="AC57" i="70" s="1"/>
  <c r="AD49" i="70" s="1"/>
  <c r="AD57" i="70" s="1"/>
  <c r="AE49" i="70" s="1"/>
  <c r="AE57" i="70" s="1"/>
  <c r="AF49" i="70" s="1"/>
  <c r="AF57" i="70" s="1"/>
  <c r="AG49" i="70" s="1"/>
  <c r="AG57" i="70" s="1"/>
  <c r="AH49" i="70" s="1"/>
  <c r="AH57" i="70" s="1"/>
  <c r="AI49" i="70" s="1"/>
  <c r="AI57" i="70" s="1"/>
  <c r="AJ49" i="70" s="1"/>
  <c r="AJ57" i="70" s="1"/>
  <c r="AK49" i="70" s="1"/>
  <c r="AK57" i="70" s="1"/>
  <c r="AL49" i="70" s="1"/>
  <c r="AL57" i="70" s="1"/>
  <c r="AM49" i="70" s="1"/>
  <c r="AM57" i="70" s="1"/>
  <c r="AN49" i="70" s="1"/>
  <c r="AN57" i="70" s="1"/>
  <c r="AO49" i="70" s="1"/>
  <c r="AO57" i="70" s="1"/>
  <c r="AP49" i="70" s="1"/>
  <c r="AP57" i="70" s="1"/>
  <c r="AQ49" i="70" s="1"/>
  <c r="AQ57" i="70" s="1"/>
  <c r="AR49" i="70" s="1"/>
  <c r="AR57" i="70" s="1"/>
  <c r="AS49" i="70" s="1"/>
  <c r="AS57" i="70" s="1"/>
  <c r="AT49" i="70" s="1"/>
  <c r="AT57" i="70" s="1"/>
  <c r="AU49" i="70" s="1"/>
  <c r="AU57" i="70" s="1"/>
  <c r="AV49" i="70" s="1"/>
  <c r="AV57" i="70" s="1"/>
  <c r="AW49" i="70" s="1"/>
  <c r="AW57" i="70" s="1"/>
  <c r="AX49" i="70" s="1"/>
  <c r="AX57" i="70" s="1"/>
  <c r="AY49" i="70" s="1"/>
  <c r="AY57" i="70" s="1"/>
  <c r="AZ49" i="70" s="1"/>
  <c r="AZ57" i="70" s="1"/>
  <c r="BA49" i="70" s="1"/>
  <c r="BA57" i="70" s="1"/>
  <c r="BB49" i="70" s="1"/>
  <c r="BB57" i="70" s="1"/>
  <c r="BC49" i="70" s="1"/>
  <c r="BC57" i="70" s="1"/>
  <c r="BD49" i="70" s="1"/>
  <c r="BD57" i="70" s="1"/>
  <c r="BE49" i="70" s="1"/>
  <c r="BE57" i="70" s="1"/>
  <c r="BF49" i="70" s="1"/>
  <c r="BF57" i="70" s="1"/>
  <c r="BG49" i="70" s="1"/>
  <c r="BG57" i="70" s="1"/>
  <c r="BH49" i="70" s="1"/>
  <c r="BH57" i="70" s="1"/>
  <c r="BI49" i="70" s="1"/>
  <c r="BI57" i="70" s="1"/>
  <c r="BJ49" i="70" s="1"/>
  <c r="BJ57" i="70" s="1"/>
  <c r="BK49" i="70" s="1"/>
  <c r="BK57" i="70" s="1"/>
  <c r="BL49" i="70" s="1"/>
  <c r="BL57" i="70" s="1"/>
  <c r="BM49" i="70" s="1"/>
  <c r="BM57" i="70" s="1"/>
  <c r="BN49" i="70" s="1"/>
  <c r="BN57" i="70" s="1"/>
  <c r="BO49" i="70" s="1"/>
  <c r="BO57" i="70" s="1"/>
  <c r="BP49" i="70" s="1"/>
  <c r="BP57" i="70" s="1"/>
  <c r="BQ49" i="70" s="1"/>
  <c r="BQ57" i="70" s="1"/>
  <c r="BR49" i="70" s="1"/>
  <c r="E76" i="70"/>
  <c r="F71" i="70" s="1"/>
  <c r="F76" i="70" s="1"/>
  <c r="G71" i="70" s="1"/>
  <c r="G76" i="70" s="1"/>
  <c r="H71" i="70" s="1"/>
  <c r="H76" i="70" s="1"/>
  <c r="I71" i="70" s="1"/>
  <c r="I76" i="70" s="1"/>
  <c r="J71" i="70" s="1"/>
  <c r="J76" i="70" s="1"/>
  <c r="K71" i="70" s="1"/>
  <c r="K76" i="70" s="1"/>
  <c r="L71" i="70" s="1"/>
  <c r="L76" i="70" s="1"/>
  <c r="M71" i="70" s="1"/>
  <c r="M76" i="70" s="1"/>
  <c r="N71" i="70" s="1"/>
  <c r="N76" i="70" s="1"/>
  <c r="O71" i="70" s="1"/>
  <c r="O76" i="70" s="1"/>
  <c r="P71" i="70" s="1"/>
  <c r="P76" i="70" s="1"/>
  <c r="Q71" i="70" s="1"/>
  <c r="Q76" i="70" s="1"/>
  <c r="R71" i="70" s="1"/>
  <c r="R76" i="70" s="1"/>
  <c r="S71" i="70" s="1"/>
  <c r="S76" i="70" s="1"/>
  <c r="T71" i="70" s="1"/>
  <c r="T76" i="70" s="1"/>
  <c r="U71" i="70" s="1"/>
  <c r="U76" i="70" s="1"/>
  <c r="V71" i="70" s="1"/>
  <c r="V76" i="70" s="1"/>
  <c r="W71" i="70" s="1"/>
  <c r="W76" i="70" s="1"/>
  <c r="X71" i="70" s="1"/>
  <c r="X76" i="70" s="1"/>
  <c r="Y71" i="70" s="1"/>
  <c r="Y76" i="70" s="1"/>
  <c r="Z71" i="70" s="1"/>
  <c r="Z76" i="70" s="1"/>
  <c r="AA71" i="70" s="1"/>
  <c r="AA76" i="70" s="1"/>
  <c r="AB71" i="70" s="1"/>
  <c r="AB76" i="70" s="1"/>
  <c r="AC71" i="70" s="1"/>
  <c r="AC76" i="70" s="1"/>
  <c r="AD71" i="70" s="1"/>
  <c r="AD76" i="70" s="1"/>
  <c r="AE71" i="70" s="1"/>
  <c r="AE76" i="70" s="1"/>
  <c r="AF71" i="70" s="1"/>
  <c r="AF76" i="70" s="1"/>
  <c r="AG71" i="70" s="1"/>
  <c r="AG76" i="70" s="1"/>
  <c r="AH71" i="70" s="1"/>
  <c r="AH76" i="70" s="1"/>
  <c r="AI71" i="70" s="1"/>
  <c r="AI76" i="70" s="1"/>
  <c r="AJ71" i="70" s="1"/>
  <c r="AJ76" i="70" s="1"/>
  <c r="AK71" i="70" s="1"/>
  <c r="AK76" i="70" s="1"/>
  <c r="AL71" i="70" s="1"/>
  <c r="AL76" i="70" s="1"/>
  <c r="AM71" i="70" s="1"/>
  <c r="AM76" i="70" s="1"/>
  <c r="AN71" i="70" s="1"/>
  <c r="AN76" i="70" s="1"/>
  <c r="AO71" i="70" s="1"/>
  <c r="AO76" i="70" s="1"/>
  <c r="AP71" i="70" s="1"/>
  <c r="AP76" i="70" s="1"/>
  <c r="AQ71" i="70" s="1"/>
  <c r="AQ76" i="70" s="1"/>
  <c r="AR71" i="70" s="1"/>
  <c r="AR76" i="70" s="1"/>
  <c r="AS71" i="70" s="1"/>
  <c r="AS76" i="70" s="1"/>
  <c r="AT71" i="70" s="1"/>
  <c r="AT76" i="70" s="1"/>
  <c r="AU71" i="70" s="1"/>
  <c r="AU76" i="70" s="1"/>
  <c r="AV71" i="70" s="1"/>
  <c r="AV76" i="70" s="1"/>
  <c r="AW71" i="70" s="1"/>
  <c r="AW76" i="70" s="1"/>
  <c r="AX71" i="70" s="1"/>
  <c r="AX76" i="70" s="1"/>
  <c r="AY71" i="70" s="1"/>
  <c r="AY76" i="70" s="1"/>
  <c r="AZ71" i="70" s="1"/>
  <c r="AZ76" i="70" s="1"/>
  <c r="BA71" i="70" s="1"/>
  <c r="BA76" i="70" s="1"/>
  <c r="BB71" i="70" s="1"/>
  <c r="BB76" i="70" s="1"/>
  <c r="BC71" i="70" s="1"/>
  <c r="BC76" i="70" s="1"/>
  <c r="BD71" i="70" s="1"/>
  <c r="BD76" i="70" s="1"/>
  <c r="BE71" i="70" s="1"/>
  <c r="BE76" i="70" s="1"/>
  <c r="BF71" i="70" s="1"/>
  <c r="BF76" i="70" s="1"/>
  <c r="BG71" i="70" s="1"/>
  <c r="BG76" i="70" s="1"/>
  <c r="BH71" i="70" s="1"/>
  <c r="BH76" i="70" s="1"/>
  <c r="BI71" i="70" s="1"/>
  <c r="BI76" i="70" s="1"/>
  <c r="BJ71" i="70" s="1"/>
  <c r="BJ76" i="70" s="1"/>
  <c r="BK71" i="70" s="1"/>
  <c r="BK76" i="70" s="1"/>
  <c r="BL71" i="70" s="1"/>
  <c r="BL76" i="70" s="1"/>
  <c r="BM71" i="70" s="1"/>
  <c r="BM76" i="70" s="1"/>
  <c r="BN71" i="70" s="1"/>
  <c r="BN76" i="70" s="1"/>
  <c r="BO71" i="70" s="1"/>
  <c r="BO76" i="70" s="1"/>
  <c r="BP71" i="70" s="1"/>
  <c r="BP76" i="70" s="1"/>
  <c r="BQ71" i="70" s="1"/>
  <c r="BQ76" i="70" s="1"/>
  <c r="BR71" i="70" s="1"/>
  <c r="AO45" i="70"/>
  <c r="AO87" i="70" s="1"/>
  <c r="AS45" i="70"/>
  <c r="AS87" i="70" s="1"/>
  <c r="BE45" i="70"/>
  <c r="BE87" i="70" s="1"/>
  <c r="BI45" i="70"/>
  <c r="BI87" i="70" s="1"/>
  <c r="BU45" i="70"/>
  <c r="BU87" i="70" s="1"/>
  <c r="AF21" i="70"/>
  <c r="AG15" i="70" s="1"/>
  <c r="AG21" i="70" s="1"/>
  <c r="AH15" i="70" s="1"/>
  <c r="AH21" i="70" s="1"/>
  <c r="AI15" i="70" s="1"/>
  <c r="AI21" i="70" s="1"/>
  <c r="AJ15" i="70" s="1"/>
  <c r="AJ21" i="70" s="1"/>
  <c r="AK15" i="70" s="1"/>
  <c r="AK21" i="70" s="1"/>
  <c r="AL15" i="70" s="1"/>
  <c r="AL21" i="70" s="1"/>
  <c r="AM15" i="70" s="1"/>
  <c r="AM21" i="70" s="1"/>
  <c r="AN15" i="70" s="1"/>
  <c r="AN21" i="70" s="1"/>
  <c r="AO15" i="70" s="1"/>
  <c r="AO21" i="70" s="1"/>
  <c r="AP15" i="70" s="1"/>
  <c r="AP21" i="70" s="1"/>
  <c r="AQ15" i="70" s="1"/>
  <c r="AQ21" i="70" s="1"/>
  <c r="AR15" i="70" s="1"/>
  <c r="AR21" i="70" s="1"/>
  <c r="AS15" i="70" s="1"/>
  <c r="AS21" i="70" s="1"/>
  <c r="AT15" i="70" s="1"/>
  <c r="AT21" i="70" s="1"/>
  <c r="AU15" i="70" s="1"/>
  <c r="AU21" i="70" s="1"/>
  <c r="AV15" i="70" s="1"/>
  <c r="AV21" i="70" s="1"/>
  <c r="AW15" i="70" s="1"/>
  <c r="AW21" i="70" s="1"/>
  <c r="AX15" i="70" s="1"/>
  <c r="AX21" i="70" s="1"/>
  <c r="AY15" i="70" s="1"/>
  <c r="AY21" i="70" s="1"/>
  <c r="AZ15" i="70" s="1"/>
  <c r="AZ21" i="70" s="1"/>
  <c r="BA15" i="70" s="1"/>
  <c r="BA21" i="70" s="1"/>
  <c r="BB15" i="70" s="1"/>
  <c r="BB21" i="70" s="1"/>
  <c r="BC15" i="70" s="1"/>
  <c r="BC21" i="70" s="1"/>
  <c r="BD15" i="70" s="1"/>
  <c r="BD21" i="70" s="1"/>
  <c r="BE15" i="70" s="1"/>
  <c r="BE21" i="70" s="1"/>
  <c r="BF15" i="70" s="1"/>
  <c r="BF21" i="70" s="1"/>
  <c r="BG15" i="70" s="1"/>
  <c r="BG21" i="70" s="1"/>
  <c r="BH15" i="70" s="1"/>
  <c r="BH21" i="70" s="1"/>
  <c r="BI15" i="70" s="1"/>
  <c r="BI21" i="70" s="1"/>
  <c r="BJ15" i="70" s="1"/>
  <c r="BJ21" i="70" s="1"/>
  <c r="BK15" i="70" s="1"/>
  <c r="BK21" i="70" s="1"/>
  <c r="BL15" i="70" s="1"/>
  <c r="BL21" i="70" s="1"/>
  <c r="BM15" i="70" s="1"/>
  <c r="BM21" i="70" s="1"/>
  <c r="BN15" i="70" s="1"/>
  <c r="BN21" i="70" s="1"/>
  <c r="BO15" i="70" s="1"/>
  <c r="BO21" i="70" s="1"/>
  <c r="BP15" i="70" s="1"/>
  <c r="BP21" i="70" s="1"/>
  <c r="BQ15" i="70" s="1"/>
  <c r="BQ21" i="70" s="1"/>
  <c r="BR15" i="70" s="1"/>
  <c r="AF45" i="70"/>
  <c r="AF87" i="70" s="1"/>
  <c r="AJ45" i="70"/>
  <c r="AJ87" i="70" s="1"/>
  <c r="AN45" i="70"/>
  <c r="AN87" i="70" s="1"/>
  <c r="AR45" i="70"/>
  <c r="AR87" i="70" s="1"/>
  <c r="AV45" i="70"/>
  <c r="AV87" i="70" s="1"/>
  <c r="Q87" i="70"/>
  <c r="U87" i="70"/>
  <c r="Y87" i="70"/>
  <c r="AC87" i="70"/>
  <c r="EJ45" i="70"/>
  <c r="EJ87" i="70" s="1"/>
  <c r="CB45" i="70"/>
  <c r="CB87" i="70" s="1"/>
  <c r="CF45" i="70"/>
  <c r="CF87" i="70" s="1"/>
  <c r="EV45" i="70"/>
  <c r="EV87" i="70" s="1"/>
  <c r="EZ45" i="70"/>
  <c r="EZ87" i="70" s="1"/>
  <c r="FD45" i="70"/>
  <c r="FD87" i="70" s="1"/>
  <c r="FH45" i="70"/>
  <c r="FH87" i="70" s="1"/>
  <c r="FL45" i="70"/>
  <c r="FL87" i="70" s="1"/>
  <c r="FP45" i="70"/>
  <c r="FP87" i="70" s="1"/>
  <c r="FT45" i="70"/>
  <c r="FT87" i="70" s="1"/>
  <c r="FX45" i="70"/>
  <c r="FX87" i="70" s="1"/>
  <c r="GB45" i="70"/>
  <c r="GB87" i="70" s="1"/>
  <c r="GF45" i="70"/>
  <c r="GF87" i="70" s="1"/>
  <c r="GJ45" i="70"/>
  <c r="GJ87" i="70" s="1"/>
  <c r="GN45" i="70"/>
  <c r="GN87" i="70" s="1"/>
  <c r="BZ45" i="70"/>
  <c r="BZ87" i="70" s="1"/>
  <c r="CL45" i="70"/>
  <c r="CL87" i="70" s="1"/>
  <c r="CP45" i="70"/>
  <c r="CP87" i="70" s="1"/>
  <c r="CT45" i="70"/>
  <c r="CT87" i="70" s="1"/>
  <c r="CX45" i="70"/>
  <c r="CX87" i="70" s="1"/>
  <c r="DB45" i="70"/>
  <c r="DB87" i="70" s="1"/>
  <c r="DF45" i="70"/>
  <c r="DF87" i="70" s="1"/>
  <c r="DJ45" i="70"/>
  <c r="DJ87" i="70" s="1"/>
  <c r="DN45" i="70"/>
  <c r="DN87" i="70" s="1"/>
  <c r="DR45" i="70"/>
  <c r="DR87" i="70" s="1"/>
  <c r="DV45" i="70"/>
  <c r="DV87" i="70" s="1"/>
  <c r="ED45" i="70"/>
  <c r="ED87" i="70" s="1"/>
  <c r="EH45" i="70"/>
  <c r="EH87" i="70" s="1"/>
  <c r="EL45" i="70"/>
  <c r="EL87" i="70" s="1"/>
  <c r="EP45" i="70"/>
  <c r="EP87" i="70" s="1"/>
  <c r="ET45" i="70"/>
  <c r="ET87" i="70" s="1"/>
  <c r="F87" i="70"/>
  <c r="J87" i="70"/>
  <c r="N87" i="70"/>
  <c r="R87" i="70"/>
  <c r="V87" i="70"/>
  <c r="Z87" i="70"/>
  <c r="AD87" i="70"/>
  <c r="BS21" i="70"/>
  <c r="BT15" i="70" s="1"/>
  <c r="BT21" i="70" s="1"/>
  <c r="BU15" i="70" s="1"/>
  <c r="BU21" i="70" s="1"/>
  <c r="BV15" i="70" s="1"/>
  <c r="BV21" i="70" s="1"/>
  <c r="BW15" i="70" s="1"/>
  <c r="BW21" i="70" s="1"/>
  <c r="BX15" i="70" s="1"/>
  <c r="BX21" i="70" s="1"/>
  <c r="BY15" i="70" s="1"/>
  <c r="BY21" i="70" s="1"/>
  <c r="BZ15" i="70" s="1"/>
  <c r="BZ21" i="70" s="1"/>
  <c r="CA15" i="70" s="1"/>
  <c r="CA21" i="70" s="1"/>
  <c r="CB15" i="70" s="1"/>
  <c r="CB21" i="70" s="1"/>
  <c r="CC15" i="70" s="1"/>
  <c r="CC21" i="70" s="1"/>
  <c r="CD15" i="70" s="1"/>
  <c r="CD21" i="70" s="1"/>
  <c r="CE15" i="70" s="1"/>
  <c r="CE21" i="70" s="1"/>
  <c r="CF15" i="70" s="1"/>
  <c r="CF21" i="70" s="1"/>
  <c r="CG15" i="70" s="1"/>
  <c r="CG21" i="70" s="1"/>
  <c r="CH15" i="70" s="1"/>
  <c r="CH21" i="70" s="1"/>
  <c r="CI15" i="70" s="1"/>
  <c r="CI21" i="70" s="1"/>
  <c r="CJ15" i="70" s="1"/>
  <c r="CJ21" i="70" s="1"/>
  <c r="CK15" i="70" s="1"/>
  <c r="CK21" i="70" s="1"/>
  <c r="CL15" i="70" s="1"/>
  <c r="CL21" i="70" s="1"/>
  <c r="CM15" i="70" s="1"/>
  <c r="CM21" i="70" s="1"/>
  <c r="CN15" i="70" s="1"/>
  <c r="CN21" i="70" s="1"/>
  <c r="CO15" i="70" s="1"/>
  <c r="CO21" i="70" s="1"/>
  <c r="CP15" i="70" s="1"/>
  <c r="CP21" i="70" s="1"/>
  <c r="CQ15" i="70" s="1"/>
  <c r="CQ21" i="70" s="1"/>
  <c r="CR15" i="70" s="1"/>
  <c r="CR21" i="70" s="1"/>
  <c r="CS15" i="70" s="1"/>
  <c r="CS21" i="70" s="1"/>
  <c r="CT15" i="70" s="1"/>
  <c r="CT21" i="70" s="1"/>
  <c r="CU15" i="70" s="1"/>
  <c r="CU21" i="70" s="1"/>
  <c r="CV15" i="70" s="1"/>
  <c r="D86" i="70"/>
  <c r="D46" i="70"/>
  <c r="CU45" i="70"/>
  <c r="CU87" i="70" s="1"/>
  <c r="AE11" i="70"/>
  <c r="AE12" i="70" s="1"/>
  <c r="AF6" i="70" s="1"/>
  <c r="AF12" i="70" s="1"/>
  <c r="AG6" i="70" s="1"/>
  <c r="AG12" i="70" s="1"/>
  <c r="AH6" i="70" s="1"/>
  <c r="AH12" i="70" s="1"/>
  <c r="AI6" i="70" s="1"/>
  <c r="AI12" i="70" s="1"/>
  <c r="AJ6" i="70" s="1"/>
  <c r="AJ12" i="70" s="1"/>
  <c r="AK6" i="70" s="1"/>
  <c r="AK12" i="70" s="1"/>
  <c r="AL6" i="70" s="1"/>
  <c r="AL12" i="70" s="1"/>
  <c r="AM6" i="70" s="1"/>
  <c r="AM12" i="70" s="1"/>
  <c r="AN6" i="70" s="1"/>
  <c r="AN12" i="70" s="1"/>
  <c r="AO6" i="70" s="1"/>
  <c r="AO12" i="70" s="1"/>
  <c r="AP6" i="70" s="1"/>
  <c r="AP12" i="70" s="1"/>
  <c r="AQ6" i="70" s="1"/>
  <c r="AQ12" i="70" s="1"/>
  <c r="AR6" i="70" s="1"/>
  <c r="AR12" i="70" s="1"/>
  <c r="AS6" i="70" s="1"/>
  <c r="AS12" i="70" s="1"/>
  <c r="AT6" i="70" s="1"/>
  <c r="AT12" i="70" s="1"/>
  <c r="AU6" i="70" s="1"/>
  <c r="AU12" i="70" s="1"/>
  <c r="AV6" i="70" s="1"/>
  <c r="AV12" i="70" s="1"/>
  <c r="AW6" i="70" s="1"/>
  <c r="AW12" i="70" s="1"/>
  <c r="AX6" i="70" s="1"/>
  <c r="AX12" i="70" s="1"/>
  <c r="AY6" i="70" s="1"/>
  <c r="AY12" i="70" s="1"/>
  <c r="AZ6" i="70" s="1"/>
  <c r="AZ12" i="70" s="1"/>
  <c r="BA6" i="70" s="1"/>
  <c r="BA12" i="70" s="1"/>
  <c r="BB6" i="70" s="1"/>
  <c r="BB12" i="70" s="1"/>
  <c r="BC6" i="70" s="1"/>
  <c r="AI45" i="70"/>
  <c r="AI87" i="70" s="1"/>
  <c r="AM45" i="70"/>
  <c r="AM87" i="70" s="1"/>
  <c r="AQ45" i="70"/>
  <c r="AQ87" i="70" s="1"/>
  <c r="AU45" i="70"/>
  <c r="AU87" i="70" s="1"/>
  <c r="CY45" i="70"/>
  <c r="CY87" i="70" s="1"/>
  <c r="EJ11" i="70"/>
  <c r="ES11" i="70"/>
  <c r="CA45" i="70"/>
  <c r="CA87" i="70" s="1"/>
  <c r="CE45" i="70"/>
  <c r="CE87" i="70" s="1"/>
  <c r="CI45" i="70"/>
  <c r="CI87" i="70" s="1"/>
  <c r="EY45" i="70"/>
  <c r="EY87" i="70" s="1"/>
  <c r="FC45" i="70"/>
  <c r="FC87" i="70" s="1"/>
  <c r="FG45" i="70"/>
  <c r="FG87" i="70" s="1"/>
  <c r="FK45" i="70"/>
  <c r="FK87" i="70" s="1"/>
  <c r="FO45" i="70"/>
  <c r="FO87" i="70" s="1"/>
  <c r="FS45" i="70"/>
  <c r="FS87" i="70" s="1"/>
  <c r="FW45" i="70"/>
  <c r="FW87" i="70" s="1"/>
  <c r="GA45" i="70"/>
  <c r="GA87" i="70" s="1"/>
  <c r="GE45" i="70"/>
  <c r="GE87" i="70" s="1"/>
  <c r="GI45" i="70"/>
  <c r="GI87" i="70" s="1"/>
  <c r="GM45" i="70"/>
  <c r="GM87" i="70" s="1"/>
  <c r="E87" i="70"/>
  <c r="I87" i="70"/>
  <c r="M87" i="70"/>
  <c r="BS57" i="70"/>
  <c r="BT49" i="70" s="1"/>
  <c r="BT57" i="70" s="1"/>
  <c r="BU49" i="70" s="1"/>
  <c r="BU57" i="70" s="1"/>
  <c r="BV49" i="70" s="1"/>
  <c r="BV57" i="70" s="1"/>
  <c r="BW49" i="70" s="1"/>
  <c r="BW57" i="70" s="1"/>
  <c r="BX49" i="70" s="1"/>
  <c r="BX57" i="70" s="1"/>
  <c r="BY49" i="70" s="1"/>
  <c r="BY57" i="70" s="1"/>
  <c r="BZ49" i="70" s="1"/>
  <c r="BZ57" i="70" s="1"/>
  <c r="CA49" i="70" s="1"/>
  <c r="CA57" i="70" s="1"/>
  <c r="CB49" i="70" s="1"/>
  <c r="CB57" i="70" s="1"/>
  <c r="CC49" i="70" s="1"/>
  <c r="CC57" i="70" s="1"/>
  <c r="CD49" i="70" s="1"/>
  <c r="CD57" i="70" s="1"/>
  <c r="CE49" i="70" s="1"/>
  <c r="CE57" i="70" s="1"/>
  <c r="CF49" i="70" s="1"/>
  <c r="CF57" i="70" s="1"/>
  <c r="CG49" i="70" s="1"/>
  <c r="CG57" i="70" s="1"/>
  <c r="CH49" i="70" s="1"/>
  <c r="CH57" i="70" s="1"/>
  <c r="CI49" i="70" s="1"/>
  <c r="CI57" i="70" s="1"/>
  <c r="CJ49" i="70" s="1"/>
  <c r="CJ57" i="70" s="1"/>
  <c r="CK49" i="70" s="1"/>
  <c r="CK57" i="70" s="1"/>
  <c r="CL49" i="70" s="1"/>
  <c r="CL57" i="70" s="1"/>
  <c r="CM49" i="70" s="1"/>
  <c r="CM57" i="70" s="1"/>
  <c r="CN49" i="70" s="1"/>
  <c r="CN57" i="70" s="1"/>
  <c r="CO49" i="70" s="1"/>
  <c r="CO57" i="70" s="1"/>
  <c r="CP49" i="70" s="1"/>
  <c r="CP57" i="70" s="1"/>
  <c r="CQ49" i="70" s="1"/>
  <c r="CQ57" i="70" s="1"/>
  <c r="CR49" i="70" s="1"/>
  <c r="CR57" i="70" s="1"/>
  <c r="CS49" i="70" s="1"/>
  <c r="CS57" i="70" s="1"/>
  <c r="CT49" i="70" s="1"/>
  <c r="CT57" i="70" s="1"/>
  <c r="CU49" i="70" s="1"/>
  <c r="CU57" i="70" s="1"/>
  <c r="CV49" i="70" s="1"/>
  <c r="CV57" i="70" s="1"/>
  <c r="CW49" i="70" s="1"/>
  <c r="CW57" i="70" s="1"/>
  <c r="CX49" i="70" s="1"/>
  <c r="CX57" i="70" s="1"/>
  <c r="CY49" i="70" s="1"/>
  <c r="CY57" i="70" s="1"/>
  <c r="CZ49" i="70" s="1"/>
  <c r="CZ57" i="70" s="1"/>
  <c r="DA49" i="70" s="1"/>
  <c r="DA57" i="70" s="1"/>
  <c r="DB49" i="70" s="1"/>
  <c r="DB57" i="70" s="1"/>
  <c r="DC49" i="70" s="1"/>
  <c r="DC57" i="70" s="1"/>
  <c r="DD49" i="70" s="1"/>
  <c r="DD57" i="70" s="1"/>
  <c r="DE49" i="70" s="1"/>
  <c r="DE57" i="70" s="1"/>
  <c r="DF49" i="70" s="1"/>
  <c r="DF57" i="70" s="1"/>
  <c r="DG49" i="70" s="1"/>
  <c r="DG57" i="70" s="1"/>
  <c r="DH49" i="70" s="1"/>
  <c r="DH57" i="70" s="1"/>
  <c r="DI49" i="70" s="1"/>
  <c r="DI57" i="70" s="1"/>
  <c r="DJ49" i="70" s="1"/>
  <c r="DJ57" i="70" s="1"/>
  <c r="DK49" i="70" s="1"/>
  <c r="DK57" i="70" s="1"/>
  <c r="DL49" i="70" s="1"/>
  <c r="DL57" i="70" s="1"/>
  <c r="DM49" i="70" s="1"/>
  <c r="DM57" i="70" s="1"/>
  <c r="DN49" i="70" s="1"/>
  <c r="DN57" i="70" s="1"/>
  <c r="DO49" i="70" s="1"/>
  <c r="DO57" i="70" s="1"/>
  <c r="DP49" i="70" s="1"/>
  <c r="DP57" i="70" s="1"/>
  <c r="DQ49" i="70" s="1"/>
  <c r="DQ57" i="70" s="1"/>
  <c r="DR49" i="70" s="1"/>
  <c r="DR57" i="70" s="1"/>
  <c r="DS49" i="70" s="1"/>
  <c r="DS57" i="70" s="1"/>
  <c r="DT49" i="70" s="1"/>
  <c r="DT57" i="70" s="1"/>
  <c r="DU49" i="70" s="1"/>
  <c r="DU57" i="70" s="1"/>
  <c r="DV49" i="70" s="1"/>
  <c r="DV57" i="70" s="1"/>
  <c r="DW49" i="70" s="1"/>
  <c r="DW57" i="70" s="1"/>
  <c r="DX49" i="70" s="1"/>
  <c r="DX57" i="70" s="1"/>
  <c r="DY49" i="70" s="1"/>
  <c r="DY57" i="70" s="1"/>
  <c r="DZ49" i="70" s="1"/>
  <c r="DZ57" i="70" s="1"/>
  <c r="EA49" i="70" s="1"/>
  <c r="EA57" i="70" s="1"/>
  <c r="EB49" i="70" s="1"/>
  <c r="EB57" i="70" s="1"/>
  <c r="EC49" i="70" s="1"/>
  <c r="EC57" i="70" s="1"/>
  <c r="ED49" i="70" s="1"/>
  <c r="ED57" i="70" s="1"/>
  <c r="EE49" i="70" s="1"/>
  <c r="EE57" i="70" s="1"/>
  <c r="EF49" i="70" s="1"/>
  <c r="EF57" i="70" s="1"/>
  <c r="EG49" i="70" s="1"/>
  <c r="EG57" i="70" s="1"/>
  <c r="EH49" i="70" s="1"/>
  <c r="EH57" i="70" s="1"/>
  <c r="EI49" i="70" s="1"/>
  <c r="EI57" i="70" s="1"/>
  <c r="EJ49" i="70" s="1"/>
  <c r="EJ57" i="70" s="1"/>
  <c r="EK49" i="70" s="1"/>
  <c r="EK57" i="70" s="1"/>
  <c r="EL49" i="70" s="1"/>
  <c r="EL57" i="70" s="1"/>
  <c r="EM49" i="70" s="1"/>
  <c r="EM57" i="70" s="1"/>
  <c r="EN49" i="70" s="1"/>
  <c r="EN57" i="70" s="1"/>
  <c r="EO49" i="70" s="1"/>
  <c r="EO57" i="70" s="1"/>
  <c r="EP49" i="70" s="1"/>
  <c r="EP57" i="70" s="1"/>
  <c r="EQ49" i="70" s="1"/>
  <c r="EQ57" i="70" s="1"/>
  <c r="ER49" i="70" s="1"/>
  <c r="ER57" i="70" s="1"/>
  <c r="ES49" i="70" s="1"/>
  <c r="ES57" i="70" s="1"/>
  <c r="ET49" i="70" s="1"/>
  <c r="ET57" i="70" s="1"/>
  <c r="EU49" i="70" s="1"/>
  <c r="EU57" i="70" s="1"/>
  <c r="EV49" i="70" s="1"/>
  <c r="EV57" i="70" s="1"/>
  <c r="EW49" i="70" s="1"/>
  <c r="EW57" i="70" s="1"/>
  <c r="EX49" i="70" s="1"/>
  <c r="EX57" i="70" s="1"/>
  <c r="EY49" i="70" s="1"/>
  <c r="EY57" i="70" s="1"/>
  <c r="EZ49" i="70" s="1"/>
  <c r="EZ57" i="70" s="1"/>
  <c r="FA49" i="70" s="1"/>
  <c r="FA57" i="70" s="1"/>
  <c r="FB49" i="70" s="1"/>
  <c r="FB57" i="70" s="1"/>
  <c r="FC49" i="70" s="1"/>
  <c r="FC57" i="70" s="1"/>
  <c r="FD49" i="70" s="1"/>
  <c r="FD57" i="70" s="1"/>
  <c r="FE49" i="70" s="1"/>
  <c r="FE57" i="70" s="1"/>
  <c r="FF49" i="70" s="1"/>
  <c r="FF57" i="70" s="1"/>
  <c r="FG49" i="70" s="1"/>
  <c r="FG57" i="70" s="1"/>
  <c r="FH49" i="70" s="1"/>
  <c r="FH57" i="70" s="1"/>
  <c r="FI49" i="70" s="1"/>
  <c r="FI57" i="70" s="1"/>
  <c r="FJ49" i="70" s="1"/>
  <c r="FJ57" i="70" s="1"/>
  <c r="FK49" i="70" s="1"/>
  <c r="FK57" i="70" s="1"/>
  <c r="FL49" i="70" s="1"/>
  <c r="FL57" i="70" s="1"/>
  <c r="FM49" i="70" s="1"/>
  <c r="FM57" i="70" s="1"/>
  <c r="FN49" i="70" s="1"/>
  <c r="FN57" i="70" s="1"/>
  <c r="FO49" i="70" s="1"/>
  <c r="FO57" i="70" s="1"/>
  <c r="FP49" i="70" s="1"/>
  <c r="FP57" i="70" s="1"/>
  <c r="FQ49" i="70" s="1"/>
  <c r="FQ57" i="70" s="1"/>
  <c r="FR49" i="70" s="1"/>
  <c r="FR57" i="70" s="1"/>
  <c r="FS49" i="70" s="1"/>
  <c r="FS57" i="70" s="1"/>
  <c r="FT49" i="70" s="1"/>
  <c r="FT57" i="70" s="1"/>
  <c r="FU49" i="70" s="1"/>
  <c r="FU57" i="70" s="1"/>
  <c r="FV49" i="70" s="1"/>
  <c r="FV57" i="70" s="1"/>
  <c r="FW49" i="70" s="1"/>
  <c r="FW57" i="70" s="1"/>
  <c r="FX49" i="70" s="1"/>
  <c r="FX57" i="70" s="1"/>
  <c r="FY49" i="70" s="1"/>
  <c r="FY57" i="70" s="1"/>
  <c r="FZ49" i="70" s="1"/>
  <c r="FZ57" i="70" s="1"/>
  <c r="GA49" i="70" s="1"/>
  <c r="GA57" i="70" s="1"/>
  <c r="GB49" i="70" s="1"/>
  <c r="GB57" i="70" s="1"/>
  <c r="GC49" i="70" s="1"/>
  <c r="GC57" i="70" s="1"/>
  <c r="GD49" i="70" s="1"/>
  <c r="GD57" i="70" s="1"/>
  <c r="GE49" i="70" s="1"/>
  <c r="GE57" i="70" s="1"/>
  <c r="GF49" i="70" s="1"/>
  <c r="GF57" i="70" s="1"/>
  <c r="GG49" i="70" s="1"/>
  <c r="GG57" i="70" s="1"/>
  <c r="GH49" i="70" s="1"/>
  <c r="GH57" i="70" s="1"/>
  <c r="GI49" i="70" s="1"/>
  <c r="GI57" i="70" s="1"/>
  <c r="GJ49" i="70" s="1"/>
  <c r="GJ57" i="70" s="1"/>
  <c r="GK49" i="70" s="1"/>
  <c r="GK57" i="70" s="1"/>
  <c r="GL49" i="70" s="1"/>
  <c r="GL57" i="70" s="1"/>
  <c r="GM49" i="70" s="1"/>
  <c r="GM57" i="70" s="1"/>
  <c r="GN49" i="70" s="1"/>
  <c r="GN57" i="70" s="1"/>
  <c r="GO49" i="70" s="1"/>
  <c r="GO57" i="70" s="1"/>
  <c r="GP49" i="70" s="1"/>
  <c r="GP57" i="70" s="1"/>
  <c r="GQ49" i="70" s="1"/>
  <c r="GQ57" i="70" s="1"/>
  <c r="GR49" i="70" s="1"/>
  <c r="GR57" i="70" s="1"/>
  <c r="GS49" i="70" s="1"/>
  <c r="GS57" i="70" s="1"/>
  <c r="GT49" i="70" s="1"/>
  <c r="GT57" i="70" s="1"/>
  <c r="GU49" i="70" s="1"/>
  <c r="GU57" i="70" s="1"/>
  <c r="GV49" i="70" s="1"/>
  <c r="GV57" i="70" s="1"/>
  <c r="GW49" i="70" s="1"/>
  <c r="GW57" i="70" s="1"/>
  <c r="GX49" i="70" s="1"/>
  <c r="GX57" i="70" s="1"/>
  <c r="GY49" i="70" s="1"/>
  <c r="GY57" i="70" s="1"/>
  <c r="GZ49" i="70" s="1"/>
  <c r="GZ57" i="70" s="1"/>
  <c r="G87" i="70"/>
  <c r="K87" i="70"/>
  <c r="O87" i="70"/>
  <c r="S87" i="70"/>
  <c r="W87" i="70"/>
  <c r="AA87" i="70"/>
  <c r="E68" i="70"/>
  <c r="F60" i="70" s="1"/>
  <c r="F68" i="70" s="1"/>
  <c r="G60" i="70" s="1"/>
  <c r="G68" i="70" s="1"/>
  <c r="H60" i="70" s="1"/>
  <c r="H68" i="70" s="1"/>
  <c r="I60" i="70" s="1"/>
  <c r="I68" i="70" s="1"/>
  <c r="J60" i="70" s="1"/>
  <c r="J68" i="70" s="1"/>
  <c r="K60" i="70" s="1"/>
  <c r="K68" i="70" s="1"/>
  <c r="L60" i="70" s="1"/>
  <c r="L68" i="70" s="1"/>
  <c r="M60" i="70" s="1"/>
  <c r="M68" i="70" s="1"/>
  <c r="N60" i="70" s="1"/>
  <c r="N68" i="70" s="1"/>
  <c r="O60" i="70" s="1"/>
  <c r="O68" i="70" s="1"/>
  <c r="P60" i="70" s="1"/>
  <c r="P68" i="70" s="1"/>
  <c r="Q60" i="70" s="1"/>
  <c r="Q68" i="70" s="1"/>
  <c r="R60" i="70" s="1"/>
  <c r="R68" i="70" s="1"/>
  <c r="S60" i="70" s="1"/>
  <c r="S68" i="70" s="1"/>
  <c r="T60" i="70" s="1"/>
  <c r="T68" i="70" s="1"/>
  <c r="U60" i="70" s="1"/>
  <c r="U68" i="70" s="1"/>
  <c r="V60" i="70" s="1"/>
  <c r="V68" i="70" s="1"/>
  <c r="W60" i="70" s="1"/>
  <c r="W68" i="70" s="1"/>
  <c r="X60" i="70" s="1"/>
  <c r="X68" i="70" s="1"/>
  <c r="Y60" i="70" s="1"/>
  <c r="Y68" i="70" s="1"/>
  <c r="Z60" i="70" s="1"/>
  <c r="Z68" i="70" s="1"/>
  <c r="AA60" i="70" s="1"/>
  <c r="AA68" i="70" s="1"/>
  <c r="AB60" i="70" s="1"/>
  <c r="AB68" i="70" s="1"/>
  <c r="AC60" i="70" s="1"/>
  <c r="AC68" i="70" s="1"/>
  <c r="AD60" i="70" s="1"/>
  <c r="AD68" i="70" s="1"/>
  <c r="AE60" i="70" s="1"/>
  <c r="AE68" i="70" s="1"/>
  <c r="AF60" i="70" s="1"/>
  <c r="AF68" i="70" s="1"/>
  <c r="AG60" i="70" s="1"/>
  <c r="AG68" i="70" s="1"/>
  <c r="AH60" i="70" s="1"/>
  <c r="AH68" i="70" s="1"/>
  <c r="AI60" i="70" s="1"/>
  <c r="AI68" i="70" s="1"/>
  <c r="AJ60" i="70" s="1"/>
  <c r="AJ68" i="70" s="1"/>
  <c r="AK60" i="70" s="1"/>
  <c r="AK68" i="70" s="1"/>
  <c r="AL60" i="70" s="1"/>
  <c r="AL68" i="70" s="1"/>
  <c r="AM60" i="70" s="1"/>
  <c r="AM68" i="70" s="1"/>
  <c r="AN60" i="70" s="1"/>
  <c r="AN68" i="70" s="1"/>
  <c r="AO60" i="70" s="1"/>
  <c r="AO68" i="70" s="1"/>
  <c r="AP60" i="70" s="1"/>
  <c r="AP68" i="70" s="1"/>
  <c r="AQ60" i="70" s="1"/>
  <c r="AQ68" i="70" s="1"/>
  <c r="AR60" i="70" s="1"/>
  <c r="AR68" i="70" s="1"/>
  <c r="AS60" i="70" s="1"/>
  <c r="AS68" i="70" s="1"/>
  <c r="AT60" i="70" s="1"/>
  <c r="AT68" i="70" s="1"/>
  <c r="AU60" i="70" s="1"/>
  <c r="AU68" i="70" s="1"/>
  <c r="AV60" i="70" s="1"/>
  <c r="AV68" i="70" s="1"/>
  <c r="AW60" i="70" s="1"/>
  <c r="AW68" i="70" s="1"/>
  <c r="AX60" i="70" s="1"/>
  <c r="AX68" i="70" s="1"/>
  <c r="AY60" i="70" s="1"/>
  <c r="AY68" i="70" s="1"/>
  <c r="AZ60" i="70" s="1"/>
  <c r="AZ68" i="70" s="1"/>
  <c r="BA60" i="70" s="1"/>
  <c r="BA68" i="70" s="1"/>
  <c r="BB60" i="70" s="1"/>
  <c r="BB68" i="70" s="1"/>
  <c r="BC60" i="70" s="1"/>
  <c r="BC68" i="70" s="1"/>
  <c r="BD60" i="70" s="1"/>
  <c r="BD68" i="70" s="1"/>
  <c r="BE60" i="70" s="1"/>
  <c r="BE68" i="70" s="1"/>
  <c r="BF60" i="70" s="1"/>
  <c r="BF68" i="70" s="1"/>
  <c r="BG60" i="70" s="1"/>
  <c r="BG68" i="70" s="1"/>
  <c r="BH60" i="70" s="1"/>
  <c r="BH68" i="70" s="1"/>
  <c r="BI60" i="70" s="1"/>
  <c r="BI68" i="70" s="1"/>
  <c r="BJ60" i="70" s="1"/>
  <c r="BJ68" i="70" s="1"/>
  <c r="BK60" i="70" s="1"/>
  <c r="BK68" i="70" s="1"/>
  <c r="BL60" i="70" s="1"/>
  <c r="BL68" i="70" s="1"/>
  <c r="BM60" i="70" s="1"/>
  <c r="BM68" i="70" s="1"/>
  <c r="BN60" i="70" s="1"/>
  <c r="BN68" i="70" s="1"/>
  <c r="BO60" i="70" s="1"/>
  <c r="BO68" i="70" s="1"/>
  <c r="BP60" i="70" s="1"/>
  <c r="BP68" i="70" s="1"/>
  <c r="BQ60" i="70" s="1"/>
  <c r="BQ68" i="70" s="1"/>
  <c r="BR60" i="70" s="1"/>
  <c r="BR68" i="70" s="1"/>
  <c r="BS60" i="70" s="1"/>
  <c r="BS68" i="70" s="1"/>
  <c r="BT60" i="70" s="1"/>
  <c r="BT68" i="70" s="1"/>
  <c r="BU60" i="70" s="1"/>
  <c r="BU68" i="70" s="1"/>
  <c r="BV60" i="70" s="1"/>
  <c r="BV68" i="70" s="1"/>
  <c r="BW60" i="70" s="1"/>
  <c r="BW68" i="70" s="1"/>
  <c r="BX60" i="70" s="1"/>
  <c r="BX68" i="70" s="1"/>
  <c r="BY60" i="70" s="1"/>
  <c r="BY68" i="70" s="1"/>
  <c r="BZ60" i="70" s="1"/>
  <c r="BZ68" i="70" s="1"/>
  <c r="CA60" i="70" s="1"/>
  <c r="CA68" i="70" s="1"/>
  <c r="CB60" i="70" s="1"/>
  <c r="CB68" i="70" s="1"/>
  <c r="CC60" i="70" s="1"/>
  <c r="CC68" i="70" s="1"/>
  <c r="CD60" i="70" s="1"/>
  <c r="CD68" i="70" s="1"/>
  <c r="CE60" i="70" s="1"/>
  <c r="CE68" i="70" s="1"/>
  <c r="CF60" i="70" s="1"/>
  <c r="CF68" i="70" s="1"/>
  <c r="CG60" i="70" s="1"/>
  <c r="CG68" i="70" s="1"/>
  <c r="CH60" i="70" s="1"/>
  <c r="CH68" i="70" s="1"/>
  <c r="CI60" i="70" s="1"/>
  <c r="CI68" i="70" s="1"/>
  <c r="CJ60" i="70" s="1"/>
  <c r="CJ68" i="70" s="1"/>
  <c r="CK60" i="70" s="1"/>
  <c r="CK68" i="70" s="1"/>
  <c r="CL60" i="70" s="1"/>
  <c r="CL68" i="70" s="1"/>
  <c r="CM60" i="70" s="1"/>
  <c r="CM68" i="70" s="1"/>
  <c r="CN60" i="70" s="1"/>
  <c r="CN68" i="70" s="1"/>
  <c r="CO60" i="70" s="1"/>
  <c r="CO68" i="70" s="1"/>
  <c r="CP60" i="70" s="1"/>
  <c r="CP68" i="70" s="1"/>
  <c r="CQ60" i="70" s="1"/>
  <c r="CQ68" i="70" s="1"/>
  <c r="CR60" i="70" s="1"/>
  <c r="CR68" i="70" s="1"/>
  <c r="CS60" i="70" s="1"/>
  <c r="CS68" i="70" s="1"/>
  <c r="CT60" i="70" s="1"/>
  <c r="CT68" i="70" s="1"/>
  <c r="CU60" i="70" s="1"/>
  <c r="CU68" i="70" s="1"/>
  <c r="CV60" i="70" s="1"/>
  <c r="CV68" i="70" s="1"/>
  <c r="CW60" i="70" s="1"/>
  <c r="CW68" i="70" s="1"/>
  <c r="CX60" i="70" s="1"/>
  <c r="CX68" i="70" s="1"/>
  <c r="CY60" i="70" s="1"/>
  <c r="CY68" i="70" s="1"/>
  <c r="CZ60" i="70" s="1"/>
  <c r="CZ68" i="70" s="1"/>
  <c r="DA60" i="70" s="1"/>
  <c r="DA68" i="70" s="1"/>
  <c r="DB60" i="70" s="1"/>
  <c r="DB68" i="70" s="1"/>
  <c r="DC60" i="70" s="1"/>
  <c r="DC68" i="70" s="1"/>
  <c r="DD60" i="70" s="1"/>
  <c r="DD68" i="70" s="1"/>
  <c r="DE60" i="70" s="1"/>
  <c r="DE68" i="70" s="1"/>
  <c r="DF60" i="70" s="1"/>
  <c r="DF68" i="70" s="1"/>
  <c r="DG60" i="70" s="1"/>
  <c r="DG68" i="70" s="1"/>
  <c r="DH60" i="70" s="1"/>
  <c r="DH68" i="70" s="1"/>
  <c r="DI60" i="70" s="1"/>
  <c r="DI68" i="70" s="1"/>
  <c r="DJ60" i="70" s="1"/>
  <c r="DJ68" i="70" s="1"/>
  <c r="DK60" i="70" s="1"/>
  <c r="DK68" i="70" s="1"/>
  <c r="DL60" i="70" s="1"/>
  <c r="DL68" i="70" s="1"/>
  <c r="DM60" i="70" s="1"/>
  <c r="DM68" i="70" s="1"/>
  <c r="DN60" i="70" s="1"/>
  <c r="DN68" i="70" s="1"/>
  <c r="DO60" i="70" s="1"/>
  <c r="DO68" i="70" s="1"/>
  <c r="DP60" i="70" s="1"/>
  <c r="DP68" i="70" s="1"/>
  <c r="DQ60" i="70" s="1"/>
  <c r="DQ68" i="70" s="1"/>
  <c r="DR60" i="70" s="1"/>
  <c r="DR68" i="70" s="1"/>
  <c r="DS60" i="70" s="1"/>
  <c r="DS68" i="70" s="1"/>
  <c r="DT60" i="70" s="1"/>
  <c r="DT68" i="70" s="1"/>
  <c r="DU60" i="70" s="1"/>
  <c r="DU68" i="70" s="1"/>
  <c r="DV60" i="70" s="1"/>
  <c r="DV68" i="70" s="1"/>
  <c r="DW60" i="70" s="1"/>
  <c r="DW68" i="70" s="1"/>
  <c r="DX60" i="70" s="1"/>
  <c r="DX68" i="70" s="1"/>
  <c r="DY60" i="70" s="1"/>
  <c r="DY68" i="70" s="1"/>
  <c r="DZ60" i="70" s="1"/>
  <c r="DZ68" i="70" s="1"/>
  <c r="EA60" i="70" s="1"/>
  <c r="EA68" i="70" s="1"/>
  <c r="EB60" i="70" s="1"/>
  <c r="EB68" i="70" s="1"/>
  <c r="EC60" i="70" s="1"/>
  <c r="EC68" i="70" s="1"/>
  <c r="ED60" i="70" s="1"/>
  <c r="ED68" i="70" s="1"/>
  <c r="EE60" i="70" s="1"/>
  <c r="EE68" i="70" s="1"/>
  <c r="EF60" i="70" s="1"/>
  <c r="EF68" i="70" s="1"/>
  <c r="EG60" i="70" s="1"/>
  <c r="EG68" i="70" s="1"/>
  <c r="EH60" i="70" s="1"/>
  <c r="EH68" i="70" s="1"/>
  <c r="EI60" i="70" s="1"/>
  <c r="EI68" i="70" s="1"/>
  <c r="EJ60" i="70" s="1"/>
  <c r="EJ68" i="70" s="1"/>
  <c r="EK60" i="70" s="1"/>
  <c r="EK68" i="70" s="1"/>
  <c r="EL60" i="70" s="1"/>
  <c r="EL68" i="70" s="1"/>
  <c r="EM60" i="70" s="1"/>
  <c r="EM68" i="70" s="1"/>
  <c r="EN60" i="70" s="1"/>
  <c r="EN68" i="70" s="1"/>
  <c r="EO60" i="70" s="1"/>
  <c r="EO68" i="70" s="1"/>
  <c r="EP60" i="70" s="1"/>
  <c r="EP68" i="70" s="1"/>
  <c r="EQ60" i="70" s="1"/>
  <c r="EQ68" i="70" s="1"/>
  <c r="ER60" i="70" s="1"/>
  <c r="ER68" i="70" s="1"/>
  <c r="ES60" i="70" s="1"/>
  <c r="ES68" i="70" s="1"/>
  <c r="ET60" i="70" s="1"/>
  <c r="ET68" i="70" s="1"/>
  <c r="EU60" i="70" s="1"/>
  <c r="EU68" i="70" s="1"/>
  <c r="EV60" i="70" s="1"/>
  <c r="EV68" i="70" s="1"/>
  <c r="EW60" i="70" s="1"/>
  <c r="EW68" i="70" s="1"/>
  <c r="EX60" i="70" s="1"/>
  <c r="EX68" i="70" s="1"/>
  <c r="EY60" i="70" s="1"/>
  <c r="EY68" i="70" s="1"/>
  <c r="EZ60" i="70" s="1"/>
  <c r="EZ68" i="70" s="1"/>
  <c r="FA60" i="70" s="1"/>
  <c r="FA68" i="70" s="1"/>
  <c r="FB60" i="70" s="1"/>
  <c r="FB68" i="70" s="1"/>
  <c r="FC60" i="70" s="1"/>
  <c r="FC68" i="70" s="1"/>
  <c r="FD60" i="70" s="1"/>
  <c r="FD68" i="70" s="1"/>
  <c r="FE60" i="70" s="1"/>
  <c r="FE68" i="70" s="1"/>
  <c r="FF60" i="70" s="1"/>
  <c r="FF68" i="70" s="1"/>
  <c r="FG60" i="70" s="1"/>
  <c r="FG68" i="70" s="1"/>
  <c r="FH60" i="70" s="1"/>
  <c r="FH68" i="70" s="1"/>
  <c r="FI60" i="70" s="1"/>
  <c r="FI68" i="70" s="1"/>
  <c r="FJ60" i="70" s="1"/>
  <c r="FJ68" i="70" s="1"/>
  <c r="FK60" i="70" s="1"/>
  <c r="FK68" i="70" s="1"/>
  <c r="FL60" i="70" s="1"/>
  <c r="FL68" i="70" s="1"/>
  <c r="FM60" i="70" s="1"/>
  <c r="FM68" i="70" s="1"/>
  <c r="FN60" i="70" s="1"/>
  <c r="FN68" i="70" s="1"/>
  <c r="FO60" i="70" s="1"/>
  <c r="FO68" i="70" s="1"/>
  <c r="FP60" i="70" s="1"/>
  <c r="FP68" i="70" s="1"/>
  <c r="FQ60" i="70" s="1"/>
  <c r="FQ68" i="70" s="1"/>
  <c r="FR60" i="70" s="1"/>
  <c r="FR68" i="70" s="1"/>
  <c r="FS60" i="70" s="1"/>
  <c r="FS68" i="70" s="1"/>
  <c r="FT60" i="70" s="1"/>
  <c r="FT68" i="70" s="1"/>
  <c r="FU60" i="70" s="1"/>
  <c r="FU68" i="70" s="1"/>
  <c r="FV60" i="70" s="1"/>
  <c r="FV68" i="70" s="1"/>
  <c r="FW60" i="70" s="1"/>
  <c r="FW68" i="70" s="1"/>
  <c r="FX60" i="70" s="1"/>
  <c r="FX68" i="70" s="1"/>
  <c r="FY60" i="70" s="1"/>
  <c r="FY68" i="70" s="1"/>
  <c r="FZ60" i="70" s="1"/>
  <c r="FZ68" i="70" s="1"/>
  <c r="GA60" i="70" s="1"/>
  <c r="GA68" i="70" s="1"/>
  <c r="GB60" i="70" s="1"/>
  <c r="GB68" i="70" s="1"/>
  <c r="GC60" i="70" s="1"/>
  <c r="GC68" i="70" s="1"/>
  <c r="GD60" i="70" s="1"/>
  <c r="GD68" i="70" s="1"/>
  <c r="GE60" i="70" s="1"/>
  <c r="GE68" i="70" s="1"/>
  <c r="GF60" i="70" s="1"/>
  <c r="GF68" i="70" s="1"/>
  <c r="GG60" i="70" s="1"/>
  <c r="GG68" i="70" s="1"/>
  <c r="GH60" i="70" s="1"/>
  <c r="GH68" i="70" s="1"/>
  <c r="GI60" i="70" s="1"/>
  <c r="GI68" i="70" s="1"/>
  <c r="GJ60" i="70" s="1"/>
  <c r="GJ68" i="70" s="1"/>
  <c r="GK60" i="70" s="1"/>
  <c r="GK68" i="70" s="1"/>
  <c r="GL60" i="70" s="1"/>
  <c r="GL68" i="70" s="1"/>
  <c r="GM60" i="70" s="1"/>
  <c r="GM68" i="70" s="1"/>
  <c r="GN60" i="70" s="1"/>
  <c r="GN68" i="70" s="1"/>
  <c r="GO60" i="70" s="1"/>
  <c r="GO68" i="70" s="1"/>
  <c r="GP60" i="70" s="1"/>
  <c r="GP68" i="70" s="1"/>
  <c r="GQ60" i="70" s="1"/>
  <c r="GQ68" i="70" s="1"/>
  <c r="GR60" i="70" s="1"/>
  <c r="GR68" i="70" s="1"/>
  <c r="GS60" i="70" s="1"/>
  <c r="GS68" i="70" s="1"/>
  <c r="GT60" i="70" s="1"/>
  <c r="GT68" i="70" s="1"/>
  <c r="GU60" i="70" s="1"/>
  <c r="GU68" i="70" s="1"/>
  <c r="GV60" i="70" s="1"/>
  <c r="GV68" i="70" s="1"/>
  <c r="GW60" i="70" s="1"/>
  <c r="GW68" i="70" s="1"/>
  <c r="GX60" i="70" s="1"/>
  <c r="GX68" i="70" s="1"/>
  <c r="GY60" i="70" s="1"/>
  <c r="GY68" i="70" s="1"/>
  <c r="GZ60" i="70" s="1"/>
  <c r="GZ68" i="70" s="1"/>
  <c r="D18" i="71"/>
  <c r="E18" i="71" s="1"/>
  <c r="F18" i="71" s="1"/>
  <c r="G18" i="71" s="1"/>
  <c r="H18" i="71" s="1"/>
  <c r="I18" i="71" s="1"/>
  <c r="J18" i="71" s="1"/>
  <c r="K18" i="71" s="1"/>
  <c r="L18" i="71" s="1"/>
  <c r="M18" i="71" s="1"/>
  <c r="N18" i="71" s="1"/>
  <c r="O18" i="71" s="1"/>
  <c r="P18" i="71" s="1"/>
  <c r="BT83" i="70"/>
  <c r="BU79" i="70" s="1"/>
  <c r="BU83" i="70" s="1"/>
  <c r="BV79" i="70" s="1"/>
  <c r="BV83" i="70" s="1"/>
  <c r="BW79" i="70" s="1"/>
  <c r="BW83" i="70" s="1"/>
  <c r="BX79" i="70" s="1"/>
  <c r="BX83" i="70" s="1"/>
  <c r="BY79" i="70" s="1"/>
  <c r="BY83" i="70" s="1"/>
  <c r="BS76" i="70"/>
  <c r="BT71" i="70" s="1"/>
  <c r="BT76" i="70" s="1"/>
  <c r="BU71" i="70" s="1"/>
  <c r="BU76" i="70" s="1"/>
  <c r="BV71" i="70" s="1"/>
  <c r="BV76" i="70" s="1"/>
  <c r="BW71" i="70" s="1"/>
  <c r="BW76" i="70" s="1"/>
  <c r="BX71" i="70" s="1"/>
  <c r="BX76" i="70" s="1"/>
  <c r="BY71" i="70" s="1"/>
  <c r="BY76" i="70" s="1"/>
  <c r="BZ71" i="70" s="1"/>
  <c r="BZ76" i="70" s="1"/>
  <c r="CA71" i="70" s="1"/>
  <c r="CA76" i="70" s="1"/>
  <c r="CB71" i="70" s="1"/>
  <c r="CB76" i="70" s="1"/>
  <c r="CC71" i="70" s="1"/>
  <c r="CC76" i="70" s="1"/>
  <c r="CD71" i="70" s="1"/>
  <c r="CD76" i="70" s="1"/>
  <c r="CE71" i="70" s="1"/>
  <c r="CE76" i="70" s="1"/>
  <c r="CF71" i="70" s="1"/>
  <c r="CF76" i="70" s="1"/>
  <c r="CG71" i="70" s="1"/>
  <c r="CG76" i="70" s="1"/>
  <c r="CH71" i="70" s="1"/>
  <c r="CH76" i="70" s="1"/>
  <c r="CI71" i="70" s="1"/>
  <c r="CI76" i="70" s="1"/>
  <c r="CJ71" i="70" s="1"/>
  <c r="CJ76" i="70" s="1"/>
  <c r="CK71" i="70" s="1"/>
  <c r="CK76" i="70" s="1"/>
  <c r="CL71" i="70" s="1"/>
  <c r="CL76" i="70" s="1"/>
  <c r="CM71" i="70" s="1"/>
  <c r="CM76" i="70" s="1"/>
  <c r="CN71" i="70" s="1"/>
  <c r="CN76" i="70" s="1"/>
  <c r="CO71" i="70" s="1"/>
  <c r="CO76" i="70" s="1"/>
  <c r="CP71" i="70" s="1"/>
  <c r="CP76" i="70" s="1"/>
  <c r="CQ71" i="70" s="1"/>
  <c r="CQ76" i="70" s="1"/>
  <c r="CR71" i="70" s="1"/>
  <c r="CR76" i="70" s="1"/>
  <c r="CS71" i="70" s="1"/>
  <c r="CS76" i="70" s="1"/>
  <c r="CT71" i="70" s="1"/>
  <c r="CT76" i="70" s="1"/>
  <c r="CU71" i="70" s="1"/>
  <c r="CU76" i="70" s="1"/>
  <c r="CV71" i="70" s="1"/>
  <c r="CV76" i="70" s="1"/>
  <c r="CW71" i="70" s="1"/>
  <c r="CW76" i="70" s="1"/>
  <c r="CX71" i="70" s="1"/>
  <c r="CX76" i="70" s="1"/>
  <c r="CY71" i="70" s="1"/>
  <c r="CY76" i="70" s="1"/>
  <c r="CZ71" i="70" s="1"/>
  <c r="CZ76" i="70" s="1"/>
  <c r="DA71" i="70" s="1"/>
  <c r="DA76" i="70" s="1"/>
  <c r="DB71" i="70" s="1"/>
  <c r="DB76" i="70" s="1"/>
  <c r="DC71" i="70" s="1"/>
  <c r="DC76" i="70" s="1"/>
  <c r="DD71" i="70" s="1"/>
  <c r="DD76" i="70" s="1"/>
  <c r="DE71" i="70" s="1"/>
  <c r="DE76" i="70" s="1"/>
  <c r="DF71" i="70" s="1"/>
  <c r="DF76" i="70" s="1"/>
  <c r="DG71" i="70" s="1"/>
  <c r="DG76" i="70" s="1"/>
  <c r="DH71" i="70" s="1"/>
  <c r="DH76" i="70" s="1"/>
  <c r="DI71" i="70" s="1"/>
  <c r="DI76" i="70" s="1"/>
  <c r="DJ71" i="70" s="1"/>
  <c r="DJ76" i="70" s="1"/>
  <c r="DK71" i="70" s="1"/>
  <c r="DK76" i="70" s="1"/>
  <c r="DL71" i="70" s="1"/>
  <c r="DL76" i="70" s="1"/>
  <c r="DM71" i="70" s="1"/>
  <c r="DM76" i="70" s="1"/>
  <c r="DN71" i="70" s="1"/>
  <c r="DN76" i="70" s="1"/>
  <c r="DO71" i="70" s="1"/>
  <c r="DO76" i="70" s="1"/>
  <c r="DP71" i="70" s="1"/>
  <c r="DP76" i="70" s="1"/>
  <c r="DQ71" i="70" s="1"/>
  <c r="DQ76" i="70" s="1"/>
  <c r="DR71" i="70" s="1"/>
  <c r="DR76" i="70" s="1"/>
  <c r="DS71" i="70" s="1"/>
  <c r="DS76" i="70" s="1"/>
  <c r="DT71" i="70" s="1"/>
  <c r="DT76" i="70" s="1"/>
  <c r="DU71" i="70" s="1"/>
  <c r="DU76" i="70" s="1"/>
  <c r="DV71" i="70" s="1"/>
  <c r="DV76" i="70" s="1"/>
  <c r="DW71" i="70" s="1"/>
  <c r="DW76" i="70" s="1"/>
  <c r="DX71" i="70" s="1"/>
  <c r="DX76" i="70" s="1"/>
  <c r="DY71" i="70" s="1"/>
  <c r="DY76" i="70" s="1"/>
  <c r="DZ71" i="70" s="1"/>
  <c r="DZ76" i="70" s="1"/>
  <c r="EA71" i="70" s="1"/>
  <c r="EA76" i="70" s="1"/>
  <c r="EB71" i="70" s="1"/>
  <c r="EB76" i="70" s="1"/>
  <c r="EC71" i="70" s="1"/>
  <c r="EC76" i="70" s="1"/>
  <c r="ED71" i="70" s="1"/>
  <c r="ED76" i="70" s="1"/>
  <c r="EE71" i="70" s="1"/>
  <c r="EE76" i="70" s="1"/>
  <c r="EF71" i="70" s="1"/>
  <c r="EF76" i="70" s="1"/>
  <c r="EG71" i="70" s="1"/>
  <c r="EG76" i="70" s="1"/>
  <c r="EH71" i="70" s="1"/>
  <c r="EH76" i="70" s="1"/>
  <c r="EI71" i="70" s="1"/>
  <c r="EI76" i="70" s="1"/>
  <c r="EJ71" i="70" s="1"/>
  <c r="EJ76" i="70" s="1"/>
  <c r="EK71" i="70" s="1"/>
  <c r="EK76" i="70" s="1"/>
  <c r="EL71" i="70" s="1"/>
  <c r="EL76" i="70" s="1"/>
  <c r="EM71" i="70" s="1"/>
  <c r="EM76" i="70" s="1"/>
  <c r="EN71" i="70" s="1"/>
  <c r="EN76" i="70" s="1"/>
  <c r="EO71" i="70" s="1"/>
  <c r="EO76" i="70" s="1"/>
  <c r="EP71" i="70" s="1"/>
  <c r="EP76" i="70" s="1"/>
  <c r="EQ71" i="70" s="1"/>
  <c r="EQ76" i="70" s="1"/>
  <c r="ER71" i="70" s="1"/>
  <c r="ER76" i="70" s="1"/>
  <c r="ES71" i="70" s="1"/>
  <c r="ES76" i="70" s="1"/>
  <c r="ET71" i="70" s="1"/>
  <c r="ET76" i="70" s="1"/>
  <c r="EU71" i="70" s="1"/>
  <c r="EU76" i="70" s="1"/>
  <c r="EV71" i="70" s="1"/>
  <c r="EV76" i="70" s="1"/>
  <c r="EW71" i="70" s="1"/>
  <c r="EW76" i="70" s="1"/>
  <c r="EX71" i="70" s="1"/>
  <c r="EX76" i="70" s="1"/>
  <c r="EY71" i="70" s="1"/>
  <c r="EY76" i="70" s="1"/>
  <c r="EZ71" i="70" s="1"/>
  <c r="EZ76" i="70" s="1"/>
  <c r="FA71" i="70" s="1"/>
  <c r="FA76" i="70" s="1"/>
  <c r="FB71" i="70" s="1"/>
  <c r="FB76" i="70" s="1"/>
  <c r="FC71" i="70" s="1"/>
  <c r="FC76" i="70" s="1"/>
  <c r="FD71" i="70" s="1"/>
  <c r="FD76" i="70" s="1"/>
  <c r="FE71" i="70" s="1"/>
  <c r="FE76" i="70" s="1"/>
  <c r="FF71" i="70" s="1"/>
  <c r="FF76" i="70" s="1"/>
  <c r="FG71" i="70" s="1"/>
  <c r="FG76" i="70" s="1"/>
  <c r="FH71" i="70" s="1"/>
  <c r="FH76" i="70" s="1"/>
  <c r="FI71" i="70" s="1"/>
  <c r="FI76" i="70" s="1"/>
  <c r="FJ71" i="70" s="1"/>
  <c r="FJ76" i="70" s="1"/>
  <c r="FK71" i="70" s="1"/>
  <c r="FK76" i="70" s="1"/>
  <c r="FL71" i="70" s="1"/>
  <c r="FL76" i="70" s="1"/>
  <c r="FM71" i="70" s="1"/>
  <c r="FM76" i="70" s="1"/>
  <c r="FN71" i="70" s="1"/>
  <c r="FN76" i="70" s="1"/>
  <c r="FO71" i="70" s="1"/>
  <c r="FO76" i="70" s="1"/>
  <c r="FP71" i="70" s="1"/>
  <c r="FP76" i="70" s="1"/>
  <c r="FQ71" i="70" s="1"/>
  <c r="FQ76" i="70" s="1"/>
  <c r="FR71" i="70" s="1"/>
  <c r="FR76" i="70" s="1"/>
  <c r="FS71" i="70" s="1"/>
  <c r="FS76" i="70" s="1"/>
  <c r="FT71" i="70" s="1"/>
  <c r="FT76" i="70" s="1"/>
  <c r="FU71" i="70" s="1"/>
  <c r="FU76" i="70" s="1"/>
  <c r="FV71" i="70" s="1"/>
  <c r="FV76" i="70" s="1"/>
  <c r="FW71" i="70" s="1"/>
  <c r="FW76" i="70" s="1"/>
  <c r="FX71" i="70" s="1"/>
  <c r="FX76" i="70" s="1"/>
  <c r="FY71" i="70" s="1"/>
  <c r="FY76" i="70" s="1"/>
  <c r="FZ71" i="70" s="1"/>
  <c r="FZ76" i="70" s="1"/>
  <c r="GA71" i="70" s="1"/>
  <c r="GA76" i="70" s="1"/>
  <c r="GB71" i="70" s="1"/>
  <c r="GB76" i="70" s="1"/>
  <c r="GC71" i="70" s="1"/>
  <c r="GC76" i="70" s="1"/>
  <c r="GD71" i="70" s="1"/>
  <c r="GD76" i="70" s="1"/>
  <c r="GE71" i="70" s="1"/>
  <c r="GE76" i="70" s="1"/>
  <c r="GF71" i="70" s="1"/>
  <c r="GF76" i="70" s="1"/>
  <c r="GG71" i="70" s="1"/>
  <c r="GG76" i="70" s="1"/>
  <c r="GH71" i="70" s="1"/>
  <c r="GH76" i="70" s="1"/>
  <c r="GI71" i="70" s="1"/>
  <c r="GI76" i="70" s="1"/>
  <c r="GJ71" i="70" s="1"/>
  <c r="GJ76" i="70" s="1"/>
  <c r="GK71" i="70" s="1"/>
  <c r="GK76" i="70" s="1"/>
  <c r="GL71" i="70" s="1"/>
  <c r="GL76" i="70" s="1"/>
  <c r="GM71" i="70" s="1"/>
  <c r="GM76" i="70" s="1"/>
  <c r="GN71" i="70" s="1"/>
  <c r="GN76" i="70" s="1"/>
  <c r="GO71" i="70" s="1"/>
  <c r="GO76" i="70" s="1"/>
  <c r="GP71" i="70" s="1"/>
  <c r="GP76" i="70" s="1"/>
  <c r="GQ71" i="70" s="1"/>
  <c r="GQ76" i="70" s="1"/>
  <c r="GR71" i="70" s="1"/>
  <c r="GR76" i="70" s="1"/>
  <c r="GS71" i="70" s="1"/>
  <c r="GS76" i="70" s="1"/>
  <c r="GT71" i="70" s="1"/>
  <c r="GT76" i="70" s="1"/>
  <c r="GU71" i="70" s="1"/>
  <c r="GU76" i="70" s="1"/>
  <c r="GV71" i="70" s="1"/>
  <c r="GV76" i="70" s="1"/>
  <c r="GW71" i="70" s="1"/>
  <c r="GW76" i="70" s="1"/>
  <c r="GX71" i="70" s="1"/>
  <c r="GX76" i="70" s="1"/>
  <c r="GY71" i="70" s="1"/>
  <c r="GY76" i="70" s="1"/>
  <c r="GZ71" i="70" s="1"/>
  <c r="GZ76" i="70" s="1"/>
  <c r="D16" i="71"/>
  <c r="E16" i="71" s="1"/>
  <c r="F16" i="71" s="1"/>
  <c r="G16" i="71" s="1"/>
  <c r="H16" i="71" s="1"/>
  <c r="I16" i="71" s="1"/>
  <c r="J16" i="71" s="1"/>
  <c r="K16" i="71" s="1"/>
  <c r="L16" i="71" l="1"/>
  <c r="K20" i="71"/>
  <c r="K44" i="71"/>
  <c r="K46" i="71"/>
  <c r="K43" i="71"/>
  <c r="L47" i="71"/>
  <c r="K45" i="71"/>
  <c r="BC12" i="70"/>
  <c r="BD6" i="70" s="1"/>
  <c r="BD12" i="70" s="1"/>
  <c r="BE6" i="70" s="1"/>
  <c r="BE12" i="70" s="1"/>
  <c r="BF6" i="70" s="1"/>
  <c r="BF12" i="70" s="1"/>
  <c r="BG6" i="70" s="1"/>
  <c r="BG12" i="70" s="1"/>
  <c r="BH6" i="70" s="1"/>
  <c r="BH12" i="70" s="1"/>
  <c r="BI6" i="70" s="1"/>
  <c r="BI12" i="70" s="1"/>
  <c r="BJ6" i="70" s="1"/>
  <c r="BJ12" i="70" s="1"/>
  <c r="BK6" i="70" s="1"/>
  <c r="BK12" i="70" s="1"/>
  <c r="BL6" i="70" s="1"/>
  <c r="BL12" i="70" s="1"/>
  <c r="BM6" i="70" s="1"/>
  <c r="BM12" i="70" s="1"/>
  <c r="BN6" i="70" s="1"/>
  <c r="BN12" i="70" s="1"/>
  <c r="BO6" i="70" s="1"/>
  <c r="BO12" i="70" s="1"/>
  <c r="BP6" i="70" s="1"/>
  <c r="BP12" i="70" s="1"/>
  <c r="BQ6" i="70" s="1"/>
  <c r="BQ12" i="70" s="1"/>
  <c r="BR6" i="70" s="1"/>
  <c r="BR12" i="70" s="1"/>
  <c r="BR46" i="70" s="1"/>
  <c r="DX12" i="70"/>
  <c r="DY6" i="70" s="1"/>
  <c r="DY12" i="70" s="1"/>
  <c r="DZ6" i="70" s="1"/>
  <c r="DZ12" i="70" s="1"/>
  <c r="EA6" i="70" s="1"/>
  <c r="EA12" i="70" s="1"/>
  <c r="EB6" i="70" s="1"/>
  <c r="EB12" i="70" s="1"/>
  <c r="EC6" i="70" s="1"/>
  <c r="EC12" i="70" s="1"/>
  <c r="ED6" i="70" s="1"/>
  <c r="ED12" i="70" s="1"/>
  <c r="EE6" i="70" s="1"/>
  <c r="EE12" i="70" s="1"/>
  <c r="EF6" i="70" s="1"/>
  <c r="EF12" i="70" s="1"/>
  <c r="EG6" i="70" s="1"/>
  <c r="EG12" i="70" s="1"/>
  <c r="EH6" i="70" s="1"/>
  <c r="EH12" i="70" s="1"/>
  <c r="EI6" i="70" s="1"/>
  <c r="EI12" i="70" s="1"/>
  <c r="EJ6" i="70" s="1"/>
  <c r="EJ12" i="70" s="1"/>
  <c r="EK6" i="70" s="1"/>
  <c r="EK12" i="70" s="1"/>
  <c r="EL6" i="70" s="1"/>
  <c r="EL12" i="70" s="1"/>
  <c r="EM6" i="70" s="1"/>
  <c r="EM12" i="70" s="1"/>
  <c r="EN6" i="70" s="1"/>
  <c r="EN12" i="70" s="1"/>
  <c r="EO6" i="70" s="1"/>
  <c r="EO12" i="70" s="1"/>
  <c r="EP6" i="70" s="1"/>
  <c r="EP12" i="70" s="1"/>
  <c r="EQ6" i="70" s="1"/>
  <c r="EQ12" i="70" s="1"/>
  <c r="ER6" i="70" s="1"/>
  <c r="ER12" i="70" s="1"/>
  <c r="ES6" i="70" s="1"/>
  <c r="ES12" i="70" s="1"/>
  <c r="ET6" i="70" s="1"/>
  <c r="ET12" i="70" s="1"/>
  <c r="EU6" i="70" s="1"/>
  <c r="EU12" i="70" s="1"/>
  <c r="EV6" i="70" s="1"/>
  <c r="EV12" i="70" s="1"/>
  <c r="EW6" i="70" s="1"/>
  <c r="EW12" i="70" s="1"/>
  <c r="EX6" i="70" s="1"/>
  <c r="EX12" i="70" s="1"/>
  <c r="EY6" i="70" s="1"/>
  <c r="EY12" i="70" s="1"/>
  <c r="EZ6" i="70" s="1"/>
  <c r="EZ12" i="70" s="1"/>
  <c r="FA6" i="70" s="1"/>
  <c r="FA12" i="70" s="1"/>
  <c r="FB6" i="70" s="1"/>
  <c r="FB12" i="70" s="1"/>
  <c r="FC6" i="70" s="1"/>
  <c r="FC12" i="70" s="1"/>
  <c r="FD6" i="70" s="1"/>
  <c r="FD12" i="70" s="1"/>
  <c r="FE6" i="70" s="1"/>
  <c r="FE12" i="70" s="1"/>
  <c r="FF6" i="70" s="1"/>
  <c r="FF12" i="70" s="1"/>
  <c r="FG6" i="70" s="1"/>
  <c r="FG12" i="70" s="1"/>
  <c r="FH6" i="70" s="1"/>
  <c r="FH12" i="70" s="1"/>
  <c r="FI6" i="70" s="1"/>
  <c r="FI12" i="70" s="1"/>
  <c r="FJ6" i="70" s="1"/>
  <c r="FJ12" i="70" s="1"/>
  <c r="FK6" i="70" s="1"/>
  <c r="FK12" i="70" s="1"/>
  <c r="FL6" i="70" s="1"/>
  <c r="FL12" i="70" s="1"/>
  <c r="FM6" i="70" s="1"/>
  <c r="FM12" i="70" s="1"/>
  <c r="FN6" i="70" s="1"/>
  <c r="FN12" i="70" s="1"/>
  <c r="FO6" i="70" s="1"/>
  <c r="FO12" i="70" s="1"/>
  <c r="FP6" i="70" s="1"/>
  <c r="FP12" i="70" s="1"/>
  <c r="FQ6" i="70" s="1"/>
  <c r="FQ12" i="70" s="1"/>
  <c r="FR6" i="70" s="1"/>
  <c r="FR12" i="70" s="1"/>
  <c r="FS6" i="70" s="1"/>
  <c r="FS12" i="70" s="1"/>
  <c r="FT6" i="70" s="1"/>
  <c r="FT12" i="70" s="1"/>
  <c r="FU6" i="70" s="1"/>
  <c r="FU12" i="70" s="1"/>
  <c r="FV6" i="70" s="1"/>
  <c r="FV12" i="70" s="1"/>
  <c r="FW6" i="70" s="1"/>
  <c r="FW12" i="70" s="1"/>
  <c r="FX6" i="70" s="1"/>
  <c r="FX12" i="70" s="1"/>
  <c r="FY6" i="70" s="1"/>
  <c r="FY12" i="70" s="1"/>
  <c r="FZ6" i="70" s="1"/>
  <c r="FZ12" i="70" s="1"/>
  <c r="GA6" i="70" s="1"/>
  <c r="GA12" i="70" s="1"/>
  <c r="GB6" i="70" s="1"/>
  <c r="GB12" i="70" s="1"/>
  <c r="GC6" i="70" s="1"/>
  <c r="GC12" i="70" s="1"/>
  <c r="GD6" i="70" s="1"/>
  <c r="GD12" i="70" s="1"/>
  <c r="GE6" i="70" s="1"/>
  <c r="GE12" i="70" s="1"/>
  <c r="GF6" i="70" s="1"/>
  <c r="GF12" i="70" s="1"/>
  <c r="GG6" i="70" s="1"/>
  <c r="GG12" i="70" s="1"/>
  <c r="GH6" i="70" s="1"/>
  <c r="GH12" i="70" s="1"/>
  <c r="GI6" i="70" s="1"/>
  <c r="GI12" i="70" s="1"/>
  <c r="GJ6" i="70" s="1"/>
  <c r="GJ12" i="70" s="1"/>
  <c r="GK6" i="70" s="1"/>
  <c r="GK12" i="70" s="1"/>
  <c r="GL6" i="70" s="1"/>
  <c r="GL12" i="70" s="1"/>
  <c r="GM6" i="70" s="1"/>
  <c r="GM12" i="70" s="1"/>
  <c r="GN6" i="70" s="1"/>
  <c r="GN12" i="70" s="1"/>
  <c r="GO6" i="70" s="1"/>
  <c r="HA79" i="70"/>
  <c r="HA83" i="70" s="1"/>
  <c r="HB79" i="70" s="1"/>
  <c r="HA71" i="70"/>
  <c r="HA76" i="70" s="1"/>
  <c r="HB71" i="70" s="1"/>
  <c r="HA49" i="70"/>
  <c r="HA57" i="70" s="1"/>
  <c r="HB49" i="70" s="1"/>
  <c r="HA60" i="70"/>
  <c r="HA68" i="70" s="1"/>
  <c r="HB60" i="70" s="1"/>
  <c r="AE46" i="70"/>
  <c r="AF35" i="70" s="1"/>
  <c r="GO21" i="70"/>
  <c r="GP15" i="70" s="1"/>
  <c r="GP21" i="70" s="1"/>
  <c r="GQ15" i="70" s="1"/>
  <c r="GQ21" i="70" s="1"/>
  <c r="GR15" i="70" s="1"/>
  <c r="GR21" i="70" s="1"/>
  <c r="GS15" i="70" s="1"/>
  <c r="GS21" i="70" s="1"/>
  <c r="GT15" i="70" s="1"/>
  <c r="GT21" i="70" s="1"/>
  <c r="GU15" i="70" s="1"/>
  <c r="GU21" i="70" s="1"/>
  <c r="GV15" i="70" s="1"/>
  <c r="GV21" i="70" s="1"/>
  <c r="GW15" i="70" s="1"/>
  <c r="GW21" i="70" s="1"/>
  <c r="GX15" i="70" s="1"/>
  <c r="GX21" i="70" s="1"/>
  <c r="GY15" i="70" s="1"/>
  <c r="GY21" i="70" s="1"/>
  <c r="GZ15" i="70" s="1"/>
  <c r="GZ21" i="70" s="1"/>
  <c r="HA15" i="70" s="1"/>
  <c r="CX32" i="70"/>
  <c r="CY24" i="70" s="1"/>
  <c r="CY32" i="70" s="1"/>
  <c r="CZ24" i="70" s="1"/>
  <c r="CZ32" i="70" s="1"/>
  <c r="AE86" i="70"/>
  <c r="D89" i="70"/>
  <c r="D88" i="70"/>
  <c r="E35" i="70"/>
  <c r="M16" i="71" l="1"/>
  <c r="L20" i="71"/>
  <c r="BS6" i="70"/>
  <c r="BS12" i="70" s="1"/>
  <c r="BT6" i="70" s="1"/>
  <c r="BT12" i="70" s="1"/>
  <c r="BU6" i="70" s="1"/>
  <c r="BU12" i="70" s="1"/>
  <c r="BV6" i="70" s="1"/>
  <c r="BV12" i="70" s="1"/>
  <c r="BW6" i="70" s="1"/>
  <c r="BW12" i="70" s="1"/>
  <c r="BX6" i="70" s="1"/>
  <c r="BX10" i="70" s="1"/>
  <c r="L43" i="71"/>
  <c r="M47" i="71"/>
  <c r="AE89" i="70"/>
  <c r="AE88" i="70"/>
  <c r="D90" i="70"/>
  <c r="HA21" i="70"/>
  <c r="HB15" i="70" s="1"/>
  <c r="GO12" i="70"/>
  <c r="GP6" i="70" s="1"/>
  <c r="GP12" i="70" s="1"/>
  <c r="GQ6" i="70" s="1"/>
  <c r="GQ12" i="70" s="1"/>
  <c r="GR6" i="70" s="1"/>
  <c r="GR12" i="70" s="1"/>
  <c r="GS6" i="70" s="1"/>
  <c r="GS12" i="70" s="1"/>
  <c r="GT6" i="70" s="1"/>
  <c r="GT12" i="70" s="1"/>
  <c r="GU6" i="70" s="1"/>
  <c r="GU12" i="70" s="1"/>
  <c r="GV6" i="70" s="1"/>
  <c r="GV12" i="70" s="1"/>
  <c r="GW6" i="70" s="1"/>
  <c r="GW12" i="70" s="1"/>
  <c r="GX6" i="70" s="1"/>
  <c r="GX12" i="70" s="1"/>
  <c r="GY6" i="70" s="1"/>
  <c r="GY12" i="70" s="1"/>
  <c r="GZ6" i="70" s="1"/>
  <c r="GZ12" i="70" s="1"/>
  <c r="HA6" i="70" s="1"/>
  <c r="DA24" i="70"/>
  <c r="DA32" i="70" s="1"/>
  <c r="C46" i="71"/>
  <c r="AF86" i="70"/>
  <c r="AF46" i="70"/>
  <c r="E86" i="70"/>
  <c r="E46" i="70"/>
  <c r="BR89" i="70"/>
  <c r="BR88" i="70"/>
  <c r="BS35" i="70"/>
  <c r="N16" i="71" l="1"/>
  <c r="M20" i="71"/>
  <c r="L46" i="71"/>
  <c r="L44" i="71"/>
  <c r="L45" i="71"/>
  <c r="N47" i="71"/>
  <c r="M45" i="71"/>
  <c r="M43" i="71"/>
  <c r="AE90" i="70"/>
  <c r="HA12" i="70"/>
  <c r="HB6" i="70" s="1"/>
  <c r="DB24" i="70"/>
  <c r="DB32" i="70" s="1"/>
  <c r="E89" i="70"/>
  <c r="E88" i="70"/>
  <c r="F35" i="70"/>
  <c r="D46" i="71"/>
  <c r="BS86" i="70"/>
  <c r="BS46" i="70"/>
  <c r="BR90" i="70"/>
  <c r="C44" i="71"/>
  <c r="BX44" i="70"/>
  <c r="BX45" i="70" s="1"/>
  <c r="BX87" i="70" s="1"/>
  <c r="BX11" i="70"/>
  <c r="BX12" i="70" s="1"/>
  <c r="BY6" i="70" s="1"/>
  <c r="BY12" i="70" s="1"/>
  <c r="BZ6" i="70" s="1"/>
  <c r="BZ12" i="70" s="1"/>
  <c r="CA6" i="70" s="1"/>
  <c r="CA12" i="70" s="1"/>
  <c r="CB6" i="70" s="1"/>
  <c r="CB12" i="70" s="1"/>
  <c r="CC6" i="70" s="1"/>
  <c r="CC12" i="70" s="1"/>
  <c r="CD6" i="70" s="1"/>
  <c r="CD12" i="70" s="1"/>
  <c r="CE6" i="70" s="1"/>
  <c r="CE12" i="70" s="1"/>
  <c r="CF6" i="70" s="1"/>
  <c r="CF12" i="70" s="1"/>
  <c r="CG6" i="70" s="1"/>
  <c r="CG12" i="70" s="1"/>
  <c r="CH6" i="70" s="1"/>
  <c r="CH12" i="70" s="1"/>
  <c r="CI6" i="70" s="1"/>
  <c r="CI12" i="70" s="1"/>
  <c r="CJ6" i="70" s="1"/>
  <c r="CJ12" i="70" s="1"/>
  <c r="CK6" i="70" s="1"/>
  <c r="CK12" i="70" s="1"/>
  <c r="CL6" i="70" s="1"/>
  <c r="CL12" i="70" s="1"/>
  <c r="CM6" i="70" s="1"/>
  <c r="CM12" i="70" s="1"/>
  <c r="CN6" i="70" s="1"/>
  <c r="CN12" i="70" s="1"/>
  <c r="CO6" i="70" s="1"/>
  <c r="CO12" i="70" s="1"/>
  <c r="CP6" i="70" s="1"/>
  <c r="CP12" i="70" s="1"/>
  <c r="CQ6" i="70" s="1"/>
  <c r="CQ12" i="70" s="1"/>
  <c r="CR6" i="70" s="1"/>
  <c r="CR12" i="70" s="1"/>
  <c r="CS6" i="70" s="1"/>
  <c r="CS12" i="70" s="1"/>
  <c r="CT6" i="70" s="1"/>
  <c r="CT12" i="70" s="1"/>
  <c r="CU6" i="70" s="1"/>
  <c r="CU12" i="70" s="1"/>
  <c r="CV6" i="70" s="1"/>
  <c r="AF89" i="70"/>
  <c r="AF88" i="70"/>
  <c r="AG35" i="70"/>
  <c r="O16" i="71" l="1"/>
  <c r="N20" i="71"/>
  <c r="M44" i="71"/>
  <c r="M46" i="71"/>
  <c r="P47" i="71"/>
  <c r="O47" i="71"/>
  <c r="N43" i="71"/>
  <c r="N45" i="71"/>
  <c r="HB44" i="70"/>
  <c r="DC24" i="70"/>
  <c r="DC32" i="70" s="1"/>
  <c r="E90" i="70"/>
  <c r="AF90" i="70"/>
  <c r="D44" i="71"/>
  <c r="BS89" i="70"/>
  <c r="BS88" i="70"/>
  <c r="BT35" i="70"/>
  <c r="AG86" i="70"/>
  <c r="AG46" i="70"/>
  <c r="E46" i="71"/>
  <c r="F86" i="70"/>
  <c r="F46" i="70"/>
  <c r="P16" i="71" l="1"/>
  <c r="O20" i="71"/>
  <c r="N44" i="71"/>
  <c r="N46" i="71"/>
  <c r="O43" i="71"/>
  <c r="O45" i="71"/>
  <c r="BS90" i="70"/>
  <c r="DD24" i="70"/>
  <c r="DD32" i="70" s="1"/>
  <c r="F46" i="71"/>
  <c r="AG89" i="70"/>
  <c r="AG88" i="70"/>
  <c r="AH35" i="70"/>
  <c r="C43" i="71"/>
  <c r="C20" i="71"/>
  <c r="C45" i="71"/>
  <c r="F89" i="70"/>
  <c r="F88" i="70"/>
  <c r="G35" i="70"/>
  <c r="BT86" i="70"/>
  <c r="BT46" i="70"/>
  <c r="E44" i="71"/>
  <c r="P20" i="71" l="1"/>
  <c r="O44" i="71"/>
  <c r="O46" i="71"/>
  <c r="P45" i="71"/>
  <c r="P43" i="71"/>
  <c r="F90" i="70"/>
  <c r="AG90" i="70"/>
  <c r="DE24" i="70"/>
  <c r="DE32" i="70" s="1"/>
  <c r="BT89" i="70"/>
  <c r="BT88" i="70"/>
  <c r="BU35" i="70"/>
  <c r="G86" i="70"/>
  <c r="G46" i="70"/>
  <c r="AH86" i="70"/>
  <c r="AH46" i="70"/>
  <c r="D20" i="71"/>
  <c r="D43" i="71"/>
  <c r="F44" i="71"/>
  <c r="D45" i="71"/>
  <c r="G46" i="71"/>
  <c r="P44" i="71" l="1"/>
  <c r="P46" i="71"/>
  <c r="BT90" i="70"/>
  <c r="DF24" i="70"/>
  <c r="DF32" i="70" s="1"/>
  <c r="G44" i="71"/>
  <c r="G89" i="70"/>
  <c r="G88" i="70"/>
  <c r="H35" i="70"/>
  <c r="E45" i="71"/>
  <c r="E43" i="71"/>
  <c r="E20" i="71"/>
  <c r="AH89" i="70"/>
  <c r="AH88" i="70"/>
  <c r="AI35" i="70"/>
  <c r="BU86" i="70"/>
  <c r="BU46" i="70"/>
  <c r="H46" i="71"/>
  <c r="DG24" i="70" l="1"/>
  <c r="DG32" i="70" s="1"/>
  <c r="BU89" i="70"/>
  <c r="BU88" i="70"/>
  <c r="BV35" i="70"/>
  <c r="I46" i="71"/>
  <c r="AH90" i="70"/>
  <c r="G90" i="70"/>
  <c r="H44" i="71"/>
  <c r="F45" i="71"/>
  <c r="AI86" i="70"/>
  <c r="AI46" i="70"/>
  <c r="F43" i="71"/>
  <c r="F20" i="71"/>
  <c r="H86" i="70"/>
  <c r="H46" i="70"/>
  <c r="J46" i="71" l="1"/>
  <c r="DH24" i="70"/>
  <c r="DH32" i="70" s="1"/>
  <c r="DG46" i="70"/>
  <c r="I44" i="71"/>
  <c r="BV86" i="70"/>
  <c r="BV46" i="70"/>
  <c r="G45" i="71"/>
  <c r="AI88" i="70"/>
  <c r="AI89" i="70"/>
  <c r="AJ35" i="70"/>
  <c r="G43" i="71"/>
  <c r="G20" i="71"/>
  <c r="H89" i="70"/>
  <c r="H88" i="70"/>
  <c r="I35" i="70"/>
  <c r="BU90" i="70"/>
  <c r="J44" i="71" l="1"/>
  <c r="DI24" i="70"/>
  <c r="DI32" i="70" s="1"/>
  <c r="DG88" i="70"/>
  <c r="DH35" i="70"/>
  <c r="DG89" i="70"/>
  <c r="AJ86" i="70"/>
  <c r="AJ46" i="70"/>
  <c r="BV89" i="70"/>
  <c r="BV88" i="70"/>
  <c r="BW35" i="70"/>
  <c r="H90" i="70"/>
  <c r="H45" i="71"/>
  <c r="H43" i="71"/>
  <c r="H20" i="71"/>
  <c r="I86" i="70"/>
  <c r="I46" i="70"/>
  <c r="AI90" i="70"/>
  <c r="DJ24" i="70" l="1"/>
  <c r="DJ32" i="70" s="1"/>
  <c r="DH86" i="70"/>
  <c r="DH46" i="70"/>
  <c r="DG90" i="70"/>
  <c r="I89" i="70"/>
  <c r="I88" i="70"/>
  <c r="J35" i="70"/>
  <c r="AJ89" i="70"/>
  <c r="AJ88" i="70"/>
  <c r="AK35" i="70"/>
  <c r="BW86" i="70"/>
  <c r="BW46" i="70"/>
  <c r="I20" i="71"/>
  <c r="I43" i="71"/>
  <c r="I45" i="71"/>
  <c r="BV90" i="70"/>
  <c r="J45" i="71" l="1"/>
  <c r="DK24" i="70"/>
  <c r="DK32" i="70" s="1"/>
  <c r="DL24" i="70" s="1"/>
  <c r="DL32" i="70" s="1"/>
  <c r="DH88" i="70"/>
  <c r="DI35" i="70"/>
  <c r="DH89" i="70"/>
  <c r="I90" i="70"/>
  <c r="J43" i="71"/>
  <c r="J20" i="71"/>
  <c r="BW88" i="70"/>
  <c r="BW89" i="70"/>
  <c r="BX35" i="70"/>
  <c r="J86" i="70"/>
  <c r="J46" i="70"/>
  <c r="AK86" i="70"/>
  <c r="AK46" i="70"/>
  <c r="AJ90" i="70"/>
  <c r="DM24" i="70" l="1"/>
  <c r="DM32" i="70" s="1"/>
  <c r="DI86" i="70"/>
  <c r="DI46" i="70"/>
  <c r="DH90" i="70"/>
  <c r="BW90" i="70"/>
  <c r="J89" i="70"/>
  <c r="J88" i="70"/>
  <c r="K35" i="70"/>
  <c r="BX86" i="70"/>
  <c r="BX46" i="70"/>
  <c r="AK89" i="70"/>
  <c r="AK88" i="70"/>
  <c r="AL35" i="70"/>
  <c r="J90" i="70" l="1"/>
  <c r="DN24" i="70"/>
  <c r="DN32" i="70" s="1"/>
  <c r="DI88" i="70"/>
  <c r="DJ35" i="70"/>
  <c r="DI89" i="70"/>
  <c r="AK90" i="70"/>
  <c r="K86" i="70"/>
  <c r="K46" i="70"/>
  <c r="BX89" i="70"/>
  <c r="BX88" i="70"/>
  <c r="BY35" i="70"/>
  <c r="AL86" i="70"/>
  <c r="AL46" i="70"/>
  <c r="BX90" i="70" l="1"/>
  <c r="DO24" i="70"/>
  <c r="DO32" i="70" s="1"/>
  <c r="DJ86" i="70"/>
  <c r="DJ46" i="70"/>
  <c r="DI90" i="70"/>
  <c r="AL89" i="70"/>
  <c r="AL88" i="70"/>
  <c r="AM35" i="70"/>
  <c r="BY86" i="70"/>
  <c r="BY46" i="70"/>
  <c r="K88" i="70"/>
  <c r="K89" i="70"/>
  <c r="L35" i="70"/>
  <c r="DP24" i="70" l="1"/>
  <c r="DP32" i="70" s="1"/>
  <c r="DJ89" i="70"/>
  <c r="DJ88" i="70"/>
  <c r="DK35" i="70"/>
  <c r="K90" i="70"/>
  <c r="L86" i="70"/>
  <c r="L46" i="70"/>
  <c r="BY89" i="70"/>
  <c r="BY88" i="70"/>
  <c r="BZ35" i="70"/>
  <c r="AM86" i="70"/>
  <c r="AM46" i="70"/>
  <c r="AL90" i="70"/>
  <c r="DJ90" i="70" l="1"/>
  <c r="DQ24" i="70"/>
  <c r="DQ32" i="70" s="1"/>
  <c r="DK86" i="70"/>
  <c r="DK46" i="70"/>
  <c r="BY90" i="70"/>
  <c r="L89" i="70"/>
  <c r="L88" i="70"/>
  <c r="M35" i="70"/>
  <c r="AM89" i="70"/>
  <c r="AM88" i="70"/>
  <c r="AN35" i="70"/>
  <c r="BZ86" i="70"/>
  <c r="BZ46" i="70"/>
  <c r="L90" i="70" l="1"/>
  <c r="DR24" i="70"/>
  <c r="DR32" i="70" s="1"/>
  <c r="DK88" i="70"/>
  <c r="DK89" i="70"/>
  <c r="DL35" i="70"/>
  <c r="BZ89" i="70"/>
  <c r="BZ88" i="70"/>
  <c r="CA35" i="70"/>
  <c r="AN86" i="70"/>
  <c r="AN46" i="70"/>
  <c r="AM90" i="70"/>
  <c r="M86" i="70"/>
  <c r="M46" i="70"/>
  <c r="DL86" i="70" l="1"/>
  <c r="DL46" i="70"/>
  <c r="DK90" i="70"/>
  <c r="DS24" i="70"/>
  <c r="DS32" i="70" s="1"/>
  <c r="M89" i="70"/>
  <c r="M88" i="70"/>
  <c r="N35" i="70"/>
  <c r="CA86" i="70"/>
  <c r="CA46" i="70"/>
  <c r="AN89" i="70"/>
  <c r="AN88" i="70"/>
  <c r="AO35" i="70"/>
  <c r="BZ90" i="70"/>
  <c r="DT24" i="70" l="1"/>
  <c r="DT32" i="70" s="1"/>
  <c r="DL89" i="70"/>
  <c r="DL88" i="70"/>
  <c r="DM35" i="70"/>
  <c r="AN90" i="70"/>
  <c r="AO86" i="70"/>
  <c r="AO46" i="70"/>
  <c r="N86" i="70"/>
  <c r="N46" i="70"/>
  <c r="CA89" i="70"/>
  <c r="CA88" i="70"/>
  <c r="CB35" i="70"/>
  <c r="M90" i="70"/>
  <c r="DL90" i="70" l="1"/>
  <c r="DU24" i="70"/>
  <c r="DU32" i="70" s="1"/>
  <c r="DM86" i="70"/>
  <c r="DM46" i="70"/>
  <c r="CA90" i="70"/>
  <c r="N89" i="70"/>
  <c r="N88" i="70"/>
  <c r="O35" i="70"/>
  <c r="CB86" i="70"/>
  <c r="CB46" i="70"/>
  <c r="AO89" i="70"/>
  <c r="AO88" i="70"/>
  <c r="AP35" i="70"/>
  <c r="DV24" i="70" l="1"/>
  <c r="DV32" i="70" s="1"/>
  <c r="DM88" i="70"/>
  <c r="DN35" i="70"/>
  <c r="DM89" i="70"/>
  <c r="N90" i="70"/>
  <c r="AO90" i="70"/>
  <c r="AP86" i="70"/>
  <c r="AP46" i="70"/>
  <c r="CB89" i="70"/>
  <c r="CB88" i="70"/>
  <c r="CC35" i="70"/>
  <c r="O86" i="70"/>
  <c r="O46" i="70"/>
  <c r="DW24" i="70" l="1"/>
  <c r="DN46" i="70"/>
  <c r="DN86" i="70"/>
  <c r="DM90" i="70"/>
  <c r="CB90" i="70"/>
  <c r="AP89" i="70"/>
  <c r="AP88" i="70"/>
  <c r="AQ35" i="70"/>
  <c r="O89" i="70"/>
  <c r="O88" i="70"/>
  <c r="P35" i="70"/>
  <c r="CC86" i="70"/>
  <c r="CC46" i="70"/>
  <c r="AP90" i="70" l="1"/>
  <c r="DW32" i="70"/>
  <c r="DX24" i="70" s="1"/>
  <c r="DX32" i="70" s="1"/>
  <c r="DY24" i="70" s="1"/>
  <c r="DY32" i="70" s="1"/>
  <c r="DN89" i="70"/>
  <c r="DN88" i="70"/>
  <c r="DO35" i="70"/>
  <c r="CC89" i="70"/>
  <c r="CC88" i="70"/>
  <c r="CD35" i="70"/>
  <c r="P86" i="70"/>
  <c r="P46" i="70"/>
  <c r="AQ86" i="70"/>
  <c r="AQ46" i="70"/>
  <c r="O90" i="70"/>
  <c r="DZ24" i="70" l="1"/>
  <c r="DZ32" i="70" s="1"/>
  <c r="DN90" i="70"/>
  <c r="DO86" i="70"/>
  <c r="DO46" i="70"/>
  <c r="CC90" i="70"/>
  <c r="AQ88" i="70"/>
  <c r="AQ89" i="70"/>
  <c r="AR35" i="70"/>
  <c r="CD86" i="70"/>
  <c r="CD46" i="70"/>
  <c r="P89" i="70"/>
  <c r="P88" i="70"/>
  <c r="Q35" i="70"/>
  <c r="P90" i="70" l="1"/>
  <c r="EA24" i="70"/>
  <c r="DO89" i="70"/>
  <c r="DO88" i="70"/>
  <c r="DP35" i="70"/>
  <c r="CD89" i="70"/>
  <c r="CD88" i="70"/>
  <c r="CE35" i="70"/>
  <c r="AQ90" i="70"/>
  <c r="Q86" i="70"/>
  <c r="Q46" i="70"/>
  <c r="AR86" i="70"/>
  <c r="AR46" i="70"/>
  <c r="DO90" i="70" l="1"/>
  <c r="CD90" i="70"/>
  <c r="EA32" i="70"/>
  <c r="EB24" i="70" s="1"/>
  <c r="EB32" i="70" s="1"/>
  <c r="EC24" i="70" s="1"/>
  <c r="EC32" i="70" s="1"/>
  <c r="ED24" i="70" s="1"/>
  <c r="ED32" i="70" s="1"/>
  <c r="EE24" i="70" s="1"/>
  <c r="EE32" i="70" s="1"/>
  <c r="EF24" i="70" s="1"/>
  <c r="EF32" i="70" s="1"/>
  <c r="EG24" i="70" s="1"/>
  <c r="EG32" i="70" s="1"/>
  <c r="EH24" i="70" s="1"/>
  <c r="EH32" i="70" s="1"/>
  <c r="EI24" i="70" s="1"/>
  <c r="EI32" i="70" s="1"/>
  <c r="EJ24" i="70" s="1"/>
  <c r="EJ32" i="70" s="1"/>
  <c r="EK24" i="70" s="1"/>
  <c r="EK32" i="70" s="1"/>
  <c r="EL24" i="70" s="1"/>
  <c r="EL32" i="70" s="1"/>
  <c r="EM24" i="70" s="1"/>
  <c r="EM32" i="70" s="1"/>
  <c r="EN24" i="70" s="1"/>
  <c r="EN32" i="70" s="1"/>
  <c r="EO24" i="70" s="1"/>
  <c r="EO32" i="70" s="1"/>
  <c r="EP24" i="70" s="1"/>
  <c r="EP32" i="70" s="1"/>
  <c r="EQ24" i="70" s="1"/>
  <c r="EQ32" i="70" s="1"/>
  <c r="ER24" i="70" s="1"/>
  <c r="ER32" i="70" s="1"/>
  <c r="ES24" i="70" s="1"/>
  <c r="ES32" i="70" s="1"/>
  <c r="ET24" i="70" s="1"/>
  <c r="ET32" i="70" s="1"/>
  <c r="EU24" i="70" s="1"/>
  <c r="EU32" i="70" s="1"/>
  <c r="EV24" i="70" s="1"/>
  <c r="EV32" i="70" s="1"/>
  <c r="EW24" i="70" s="1"/>
  <c r="EW32" i="70" s="1"/>
  <c r="EX24" i="70" s="1"/>
  <c r="EX32" i="70" s="1"/>
  <c r="EY24" i="70" s="1"/>
  <c r="EY32" i="70" s="1"/>
  <c r="EZ24" i="70" s="1"/>
  <c r="EZ32" i="70" s="1"/>
  <c r="FA24" i="70" s="1"/>
  <c r="FA32" i="70" s="1"/>
  <c r="FB24" i="70" s="1"/>
  <c r="FB32" i="70" s="1"/>
  <c r="FC24" i="70" s="1"/>
  <c r="FC32" i="70" s="1"/>
  <c r="FD24" i="70" s="1"/>
  <c r="FD32" i="70" s="1"/>
  <c r="FE24" i="70" s="1"/>
  <c r="FE32" i="70" s="1"/>
  <c r="FF24" i="70" s="1"/>
  <c r="FF32" i="70" s="1"/>
  <c r="FG24" i="70" s="1"/>
  <c r="FG32" i="70" s="1"/>
  <c r="FH24" i="70" s="1"/>
  <c r="FH32" i="70" s="1"/>
  <c r="FI24" i="70" s="1"/>
  <c r="FI32" i="70" s="1"/>
  <c r="FJ24" i="70" s="1"/>
  <c r="FJ32" i="70" s="1"/>
  <c r="FK24" i="70" s="1"/>
  <c r="FK32" i="70" s="1"/>
  <c r="FL24" i="70" s="1"/>
  <c r="FL32" i="70" s="1"/>
  <c r="FM24" i="70" s="1"/>
  <c r="FM32" i="70" s="1"/>
  <c r="FN24" i="70" s="1"/>
  <c r="FN32" i="70" s="1"/>
  <c r="FO24" i="70" s="1"/>
  <c r="FO32" i="70" s="1"/>
  <c r="FP24" i="70" s="1"/>
  <c r="FP32" i="70" s="1"/>
  <c r="FQ24" i="70" s="1"/>
  <c r="FQ32" i="70" s="1"/>
  <c r="FR24" i="70" s="1"/>
  <c r="FR32" i="70" s="1"/>
  <c r="FS24" i="70" s="1"/>
  <c r="FS32" i="70" s="1"/>
  <c r="FT24" i="70" s="1"/>
  <c r="FT32" i="70" s="1"/>
  <c r="FU24" i="70" s="1"/>
  <c r="FU32" i="70" s="1"/>
  <c r="FV24" i="70" s="1"/>
  <c r="FV32" i="70" s="1"/>
  <c r="FW24" i="70" s="1"/>
  <c r="FW32" i="70" s="1"/>
  <c r="FX24" i="70" s="1"/>
  <c r="FX32" i="70" s="1"/>
  <c r="FY24" i="70" s="1"/>
  <c r="FY32" i="70" s="1"/>
  <c r="FZ24" i="70" s="1"/>
  <c r="FZ32" i="70" s="1"/>
  <c r="GA24" i="70" s="1"/>
  <c r="GA32" i="70" s="1"/>
  <c r="GB24" i="70" s="1"/>
  <c r="GB32" i="70" s="1"/>
  <c r="GC24" i="70" s="1"/>
  <c r="GC32" i="70" s="1"/>
  <c r="GD24" i="70" s="1"/>
  <c r="GD32" i="70" s="1"/>
  <c r="GE24" i="70" s="1"/>
  <c r="GE32" i="70" s="1"/>
  <c r="GF24" i="70" s="1"/>
  <c r="GF32" i="70" s="1"/>
  <c r="GG24" i="70" s="1"/>
  <c r="GG32" i="70" s="1"/>
  <c r="GH24" i="70" s="1"/>
  <c r="GH32" i="70" s="1"/>
  <c r="GI24" i="70" s="1"/>
  <c r="GI32" i="70" s="1"/>
  <c r="GJ24" i="70" s="1"/>
  <c r="GJ32" i="70" s="1"/>
  <c r="GK24" i="70" s="1"/>
  <c r="GK32" i="70" s="1"/>
  <c r="GL24" i="70" s="1"/>
  <c r="GL32" i="70" s="1"/>
  <c r="GM24" i="70" s="1"/>
  <c r="GM32" i="70" s="1"/>
  <c r="GN24" i="70" s="1"/>
  <c r="GN32" i="70" s="1"/>
  <c r="GO24" i="70" s="1"/>
  <c r="DP86" i="70"/>
  <c r="DP46" i="70"/>
  <c r="AR89" i="70"/>
  <c r="AR88" i="70"/>
  <c r="AS35" i="70"/>
  <c r="Q89" i="70"/>
  <c r="Q88" i="70"/>
  <c r="R35" i="70"/>
  <c r="CE86" i="70"/>
  <c r="CE46" i="70"/>
  <c r="Q90" i="70" l="1"/>
  <c r="GO32" i="70"/>
  <c r="GP24" i="70" s="1"/>
  <c r="GP32" i="70" s="1"/>
  <c r="GQ24" i="70" s="1"/>
  <c r="GQ32" i="70" s="1"/>
  <c r="GR24" i="70" s="1"/>
  <c r="GR32" i="70" s="1"/>
  <c r="GS24" i="70" s="1"/>
  <c r="DP89" i="70"/>
  <c r="DP88" i="70"/>
  <c r="DQ35" i="70"/>
  <c r="AR90" i="70"/>
  <c r="AS86" i="70"/>
  <c r="AS46" i="70"/>
  <c r="R86" i="70"/>
  <c r="R46" i="70"/>
  <c r="CE88" i="70"/>
  <c r="CE89" i="70"/>
  <c r="CF35" i="70"/>
  <c r="GS32" i="70" l="1"/>
  <c r="GT24" i="70" s="1"/>
  <c r="DQ46" i="70"/>
  <c r="DQ86" i="70"/>
  <c r="DP90" i="70"/>
  <c r="CE90" i="70"/>
  <c r="CF86" i="70"/>
  <c r="CF46" i="70"/>
  <c r="R89" i="70"/>
  <c r="R88" i="70"/>
  <c r="S35" i="70"/>
  <c r="AS89" i="70"/>
  <c r="AS88" i="70"/>
  <c r="AT35" i="70"/>
  <c r="R90" i="70" l="1"/>
  <c r="GT32" i="70"/>
  <c r="GU24" i="70" s="1"/>
  <c r="DQ89" i="70"/>
  <c r="DQ88" i="70"/>
  <c r="DR35" i="70"/>
  <c r="AT86" i="70"/>
  <c r="AT46" i="70"/>
  <c r="AS90" i="70"/>
  <c r="CF89" i="70"/>
  <c r="CF88" i="70"/>
  <c r="CG35" i="70"/>
  <c r="S86" i="70"/>
  <c r="S46" i="70"/>
  <c r="CF90" i="70" l="1"/>
  <c r="GU32" i="70"/>
  <c r="GV24" i="70" s="1"/>
  <c r="DR86" i="70"/>
  <c r="DR46" i="70"/>
  <c r="DQ90" i="70"/>
  <c r="CG86" i="70"/>
  <c r="CG46" i="70"/>
  <c r="AT89" i="70"/>
  <c r="AT88" i="70"/>
  <c r="AU35" i="70"/>
  <c r="S88" i="70"/>
  <c r="S89" i="70"/>
  <c r="T35" i="70"/>
  <c r="S90" i="70" l="1"/>
  <c r="GV32" i="70"/>
  <c r="GW24" i="70" s="1"/>
  <c r="DR89" i="70"/>
  <c r="DR88" i="70"/>
  <c r="DS35" i="70"/>
  <c r="AU86" i="70"/>
  <c r="AU46" i="70"/>
  <c r="CG89" i="70"/>
  <c r="CG88" i="70"/>
  <c r="CH35" i="70"/>
  <c r="T86" i="70"/>
  <c r="T46" i="70"/>
  <c r="AT90" i="70"/>
  <c r="GW32" i="70" l="1"/>
  <c r="GX24" i="70" s="1"/>
  <c r="DS46" i="70"/>
  <c r="DS86" i="70"/>
  <c r="DR90" i="70"/>
  <c r="T89" i="70"/>
  <c r="T88" i="70"/>
  <c r="U35" i="70"/>
  <c r="CH86" i="70"/>
  <c r="CH46" i="70"/>
  <c r="AU89" i="70"/>
  <c r="AU88" i="70"/>
  <c r="AV35" i="70"/>
  <c r="CG90" i="70"/>
  <c r="GX32" i="70" l="1"/>
  <c r="GY24" i="70" s="1"/>
  <c r="DS88" i="70"/>
  <c r="DS89" i="70"/>
  <c r="DT35" i="70"/>
  <c r="AU90" i="70"/>
  <c r="T90" i="70"/>
  <c r="U86" i="70"/>
  <c r="U46" i="70"/>
  <c r="AV86" i="70"/>
  <c r="AV46" i="70"/>
  <c r="CH89" i="70"/>
  <c r="CH88" i="70"/>
  <c r="CI35" i="70"/>
  <c r="GY32" i="70" l="1"/>
  <c r="GZ24" i="70" s="1"/>
  <c r="DS90" i="70"/>
  <c r="DT86" i="70"/>
  <c r="DT46" i="70"/>
  <c r="U89" i="70"/>
  <c r="U88" i="70"/>
  <c r="V35" i="70"/>
  <c r="CI86" i="70"/>
  <c r="CI46" i="70"/>
  <c r="CH90" i="70"/>
  <c r="AV89" i="70"/>
  <c r="AV88" i="70"/>
  <c r="AW35" i="70"/>
  <c r="GZ32" i="70" l="1"/>
  <c r="HA24" i="70" s="1"/>
  <c r="DT89" i="70"/>
  <c r="DT88" i="70"/>
  <c r="DU35" i="70"/>
  <c r="U90" i="70"/>
  <c r="AW86" i="70"/>
  <c r="AW46" i="70"/>
  <c r="CI89" i="70"/>
  <c r="CI88" i="70"/>
  <c r="CJ35" i="70"/>
  <c r="V86" i="70"/>
  <c r="V46" i="70"/>
  <c r="AV90" i="70"/>
  <c r="CI90" i="70" l="1"/>
  <c r="HA32" i="70"/>
  <c r="HB24" i="70" s="1"/>
  <c r="HB32" i="70" s="1"/>
  <c r="HC24" i="70" s="1"/>
  <c r="DU46" i="70"/>
  <c r="DU86" i="70"/>
  <c r="DT90" i="70"/>
  <c r="AW89" i="70"/>
  <c r="AW88" i="70"/>
  <c r="AX35" i="70"/>
  <c r="CJ86" i="70"/>
  <c r="CJ46" i="70"/>
  <c r="V89" i="70"/>
  <c r="V88" i="70"/>
  <c r="W35" i="70"/>
  <c r="HC31" i="70" l="1"/>
  <c r="HC32" i="70" s="1"/>
  <c r="HD24" i="70" s="1"/>
  <c r="DU88" i="70"/>
  <c r="DV35" i="70"/>
  <c r="DU89" i="70"/>
  <c r="V90" i="70"/>
  <c r="AW90" i="70"/>
  <c r="W86" i="70"/>
  <c r="W46" i="70"/>
  <c r="AX86" i="70"/>
  <c r="AX46" i="70"/>
  <c r="CJ89" i="70"/>
  <c r="CJ88" i="70"/>
  <c r="CK35" i="70"/>
  <c r="HD31" i="70" l="1"/>
  <c r="HD32" i="70" s="1"/>
  <c r="HE24" i="70" s="1"/>
  <c r="CJ90" i="70"/>
  <c r="DU90" i="70"/>
  <c r="DV86" i="70"/>
  <c r="DV46" i="70"/>
  <c r="CK86" i="70"/>
  <c r="CK46" i="70"/>
  <c r="W89" i="70"/>
  <c r="W88" i="70"/>
  <c r="X35" i="70"/>
  <c r="AX89" i="70"/>
  <c r="AX88" i="70"/>
  <c r="AY35" i="70"/>
  <c r="W90" i="70" l="1"/>
  <c r="HE30" i="70"/>
  <c r="DV89" i="70"/>
  <c r="DV88" i="70"/>
  <c r="DW35" i="70"/>
  <c r="AX90" i="70"/>
  <c r="CK89" i="70"/>
  <c r="CK88" i="70"/>
  <c r="CL35" i="70"/>
  <c r="X86" i="70"/>
  <c r="X46" i="70"/>
  <c r="AY86" i="70"/>
  <c r="AY46" i="70"/>
  <c r="CK90" i="70" l="1"/>
  <c r="DV90" i="70"/>
  <c r="DW86" i="70"/>
  <c r="DW46" i="70"/>
  <c r="CL86" i="70"/>
  <c r="CL46" i="70"/>
  <c r="AY88" i="70"/>
  <c r="AY89" i="70"/>
  <c r="AZ35" i="70"/>
  <c r="X89" i="70"/>
  <c r="X88" i="70"/>
  <c r="Y35" i="70"/>
  <c r="DW88" i="70" l="1"/>
  <c r="DX35" i="70"/>
  <c r="DW89" i="70"/>
  <c r="X90" i="70"/>
  <c r="AY90" i="70"/>
  <c r="AZ86" i="70"/>
  <c r="AZ46" i="70"/>
  <c r="Y86" i="70"/>
  <c r="Y46" i="70"/>
  <c r="CL89" i="70"/>
  <c r="CL88" i="70"/>
  <c r="CM35" i="70"/>
  <c r="DW90" i="70" l="1"/>
  <c r="DX86" i="70"/>
  <c r="DX46" i="70"/>
  <c r="CL90" i="70"/>
  <c r="AZ89" i="70"/>
  <c r="AZ88" i="70"/>
  <c r="BA35" i="70"/>
  <c r="CM86" i="70"/>
  <c r="CM46" i="70"/>
  <c r="Y89" i="70"/>
  <c r="Y88" i="70"/>
  <c r="Z35" i="70"/>
  <c r="AZ90" i="70" l="1"/>
  <c r="DY35" i="70"/>
  <c r="DX89" i="70"/>
  <c r="DX88" i="70"/>
  <c r="Z86" i="70"/>
  <c r="Z46" i="70"/>
  <c r="Y90" i="70"/>
  <c r="BA86" i="70"/>
  <c r="BA46" i="70"/>
  <c r="CM88" i="70"/>
  <c r="CM89" i="70"/>
  <c r="CN35" i="70"/>
  <c r="DX90" i="70" l="1"/>
  <c r="DY46" i="70"/>
  <c r="DY86" i="70"/>
  <c r="CM90" i="70"/>
  <c r="BA89" i="70"/>
  <c r="BA88" i="70"/>
  <c r="BB35" i="70"/>
  <c r="CN86" i="70"/>
  <c r="CN46" i="70"/>
  <c r="Z89" i="70"/>
  <c r="Z88" i="70"/>
  <c r="AA35" i="70"/>
  <c r="Z90" i="70" l="1"/>
  <c r="DY88" i="70"/>
  <c r="DZ35" i="70"/>
  <c r="DY89" i="70"/>
  <c r="CN89" i="70"/>
  <c r="CN88" i="70"/>
  <c r="CO35" i="70"/>
  <c r="AA86" i="70"/>
  <c r="AA46" i="70"/>
  <c r="BB86" i="70"/>
  <c r="BB46" i="70"/>
  <c r="BA90" i="70"/>
  <c r="DY90" i="70" l="1"/>
  <c r="DZ86" i="70"/>
  <c r="DZ46" i="70"/>
  <c r="CN90" i="70"/>
  <c r="CO86" i="70"/>
  <c r="CO46" i="70"/>
  <c r="BB89" i="70"/>
  <c r="BB88" i="70"/>
  <c r="BC35" i="70"/>
  <c r="AA88" i="70"/>
  <c r="AA89" i="70"/>
  <c r="AB35" i="70"/>
  <c r="DZ88" i="70" l="1"/>
  <c r="EA35" i="70"/>
  <c r="DZ89" i="70"/>
  <c r="AA90" i="70"/>
  <c r="CO89" i="70"/>
  <c r="CO88" i="70"/>
  <c r="CP35" i="70"/>
  <c r="BC86" i="70"/>
  <c r="BC46" i="70"/>
  <c r="AB86" i="70"/>
  <c r="AB46" i="70"/>
  <c r="BB90" i="70"/>
  <c r="CO90" i="70" l="1"/>
  <c r="DZ90" i="70"/>
  <c r="EA86" i="70"/>
  <c r="EA46" i="70"/>
  <c r="BC89" i="70"/>
  <c r="BC88" i="70"/>
  <c r="BD35" i="70"/>
  <c r="AB89" i="70"/>
  <c r="AB88" i="70"/>
  <c r="AC35" i="70"/>
  <c r="CP86" i="70"/>
  <c r="CP46" i="70"/>
  <c r="AB90" i="70" l="1"/>
  <c r="EA88" i="70"/>
  <c r="EA89" i="70"/>
  <c r="EB35" i="70"/>
  <c r="BD86" i="70"/>
  <c r="BD46" i="70"/>
  <c r="CP89" i="70"/>
  <c r="CP88" i="70"/>
  <c r="CQ35" i="70"/>
  <c r="AC86" i="70"/>
  <c r="AC46" i="70"/>
  <c r="BC90" i="70"/>
  <c r="EA90" i="70" l="1"/>
  <c r="EB86" i="70"/>
  <c r="EB46" i="70"/>
  <c r="BD89" i="70"/>
  <c r="BD88" i="70"/>
  <c r="BE35" i="70"/>
  <c r="AC89" i="70"/>
  <c r="AC88" i="70"/>
  <c r="AD35" i="70"/>
  <c r="CQ86" i="70"/>
  <c r="CQ46" i="70"/>
  <c r="CP90" i="70"/>
  <c r="AC90" i="70" l="1"/>
  <c r="EB88" i="70"/>
  <c r="EC35" i="70"/>
  <c r="EB89" i="70"/>
  <c r="CQ89" i="70"/>
  <c r="CQ88" i="70"/>
  <c r="CR35" i="70"/>
  <c r="BE86" i="70"/>
  <c r="BE46" i="70"/>
  <c r="AD86" i="70"/>
  <c r="AD46" i="70"/>
  <c r="BD90" i="70"/>
  <c r="CQ90" i="70" l="1"/>
  <c r="EB90" i="70"/>
  <c r="EC86" i="70"/>
  <c r="EC46" i="70"/>
  <c r="BE89" i="70"/>
  <c r="BE88" i="70"/>
  <c r="BF35" i="70"/>
  <c r="AD89" i="70"/>
  <c r="AD88" i="70"/>
  <c r="CR86" i="70"/>
  <c r="CR46" i="70"/>
  <c r="ED35" i="70" l="1"/>
  <c r="EC89" i="70"/>
  <c r="EC88" i="70"/>
  <c r="AD90" i="70"/>
  <c r="BF86" i="70"/>
  <c r="BF46" i="70"/>
  <c r="CR89" i="70"/>
  <c r="CR88" i="70"/>
  <c r="CS35" i="70"/>
  <c r="BE90" i="70"/>
  <c r="EC90" i="70" l="1"/>
  <c r="ED46" i="70"/>
  <c r="ED86" i="70"/>
  <c r="CS86" i="70"/>
  <c r="CS46" i="70"/>
  <c r="CR90" i="70"/>
  <c r="BF89" i="70"/>
  <c r="BF88" i="70"/>
  <c r="BG35" i="70"/>
  <c r="BF90" i="70" l="1"/>
  <c r="EE35" i="70"/>
  <c r="ED89" i="70"/>
  <c r="ED88" i="70"/>
  <c r="BG86" i="70"/>
  <c r="BG46" i="70"/>
  <c r="CS89" i="70"/>
  <c r="CS88" i="70"/>
  <c r="CT35" i="70"/>
  <c r="ED90" i="70" l="1"/>
  <c r="EE46" i="70"/>
  <c r="EE86" i="70"/>
  <c r="CT86" i="70"/>
  <c r="CT46" i="70"/>
  <c r="CS90" i="70"/>
  <c r="BG88" i="70"/>
  <c r="BG89" i="70"/>
  <c r="BH35" i="70"/>
  <c r="EE89" i="70" l="1"/>
  <c r="EE88" i="70"/>
  <c r="EF35" i="70"/>
  <c r="BG90" i="70"/>
  <c r="BH86" i="70"/>
  <c r="BH46" i="70"/>
  <c r="CT89" i="70"/>
  <c r="CT88" i="70"/>
  <c r="CU35" i="70"/>
  <c r="CT90" i="70" l="1"/>
  <c r="EF86" i="70"/>
  <c r="EF46" i="70"/>
  <c r="EE90" i="70"/>
  <c r="BH89" i="70"/>
  <c r="BH88" i="70"/>
  <c r="BI35" i="70"/>
  <c r="CU46" i="70"/>
  <c r="CU86" i="70"/>
  <c r="EF89" i="70" l="1"/>
  <c r="EF88" i="70"/>
  <c r="EG35" i="70"/>
  <c r="BH90" i="70"/>
  <c r="CU88" i="70"/>
  <c r="CU89" i="70"/>
  <c r="CV35" i="70"/>
  <c r="BI86" i="70"/>
  <c r="BI46" i="70"/>
  <c r="EG86" i="70" l="1"/>
  <c r="EG46" i="70"/>
  <c r="EF90" i="70"/>
  <c r="BI89" i="70"/>
  <c r="BI88" i="70"/>
  <c r="BJ35" i="70"/>
  <c r="CU90" i="70"/>
  <c r="CV86" i="70"/>
  <c r="CV46" i="70"/>
  <c r="BI90" i="70" l="1"/>
  <c r="EH35" i="70"/>
  <c r="EG89" i="70"/>
  <c r="EG88" i="70"/>
  <c r="BJ86" i="70"/>
  <c r="BJ46" i="70"/>
  <c r="CV89" i="70"/>
  <c r="CV88" i="70"/>
  <c r="CW35" i="70"/>
  <c r="CV90" i="70" l="1"/>
  <c r="EG90" i="70"/>
  <c r="EH86" i="70"/>
  <c r="EH46" i="70"/>
  <c r="BJ89" i="70"/>
  <c r="BJ88" i="70"/>
  <c r="BK35" i="70"/>
  <c r="CW86" i="70"/>
  <c r="CW46" i="70"/>
  <c r="EH88" i="70" l="1"/>
  <c r="EI35" i="70"/>
  <c r="EH89" i="70"/>
  <c r="BJ90" i="70"/>
  <c r="CW89" i="70"/>
  <c r="CW88" i="70"/>
  <c r="CX35" i="70"/>
  <c r="BK86" i="70"/>
  <c r="BK46" i="70"/>
  <c r="CW90" i="70" l="1"/>
  <c r="EH90" i="70"/>
  <c r="EI86" i="70"/>
  <c r="EI46" i="70"/>
  <c r="CX86" i="70"/>
  <c r="CX46" i="70"/>
  <c r="BK89" i="70"/>
  <c r="BK88" i="70"/>
  <c r="BL35" i="70"/>
  <c r="BK90" i="70" l="1"/>
  <c r="EI89" i="70"/>
  <c r="EJ35" i="70"/>
  <c r="EI88" i="70"/>
  <c r="BL86" i="70"/>
  <c r="BL46" i="70"/>
  <c r="CX89" i="70"/>
  <c r="CX88" i="70"/>
  <c r="CY35" i="70"/>
  <c r="CX90" i="70" l="1"/>
  <c r="EI90" i="70"/>
  <c r="EJ86" i="70"/>
  <c r="EJ46" i="70"/>
  <c r="CY86" i="70"/>
  <c r="CY46" i="70"/>
  <c r="BL89" i="70"/>
  <c r="BL88" i="70"/>
  <c r="BL90" i="70" s="1"/>
  <c r="BM35" i="70"/>
  <c r="EJ89" i="70" l="1"/>
  <c r="EJ88" i="70"/>
  <c r="EK35" i="70"/>
  <c r="CY89" i="70"/>
  <c r="CY88" i="70"/>
  <c r="CZ35" i="70"/>
  <c r="BM86" i="70"/>
  <c r="BM46" i="70"/>
  <c r="CY90" i="70" l="1"/>
  <c r="EK86" i="70"/>
  <c r="EK46" i="70"/>
  <c r="EJ90" i="70"/>
  <c r="CZ86" i="70"/>
  <c r="CZ46" i="70"/>
  <c r="BM89" i="70"/>
  <c r="BM88" i="70"/>
  <c r="BN35" i="70"/>
  <c r="EL35" i="70" l="1"/>
  <c r="EK89" i="70"/>
  <c r="EK88" i="70"/>
  <c r="BM90" i="70"/>
  <c r="BN86" i="70"/>
  <c r="BN46" i="70"/>
  <c r="CZ89" i="70"/>
  <c r="CZ88" i="70"/>
  <c r="DA35" i="70"/>
  <c r="EK90" i="70" l="1"/>
  <c r="EL86" i="70"/>
  <c r="EL46" i="70"/>
  <c r="CZ90" i="70"/>
  <c r="DA86" i="70"/>
  <c r="DA46" i="70"/>
  <c r="BN89" i="70"/>
  <c r="BN88" i="70"/>
  <c r="BN90" i="70" s="1"/>
  <c r="BO35" i="70"/>
  <c r="EL89" i="70" l="1"/>
  <c r="EL88" i="70"/>
  <c r="EM35" i="70"/>
  <c r="DA89" i="70"/>
  <c r="DA88" i="70"/>
  <c r="DB35" i="70"/>
  <c r="BO86" i="70"/>
  <c r="BO46" i="70"/>
  <c r="EM86" i="70" l="1"/>
  <c r="EM46" i="70"/>
  <c r="EL90" i="70"/>
  <c r="BO88" i="70"/>
  <c r="BO89" i="70"/>
  <c r="BP35" i="70"/>
  <c r="DB86" i="70"/>
  <c r="DB46" i="70"/>
  <c r="DA90" i="70"/>
  <c r="EM89" i="70" l="1"/>
  <c r="EM88" i="70"/>
  <c r="EN35" i="70"/>
  <c r="BP86" i="70"/>
  <c r="BP46" i="70"/>
  <c r="DB89" i="70"/>
  <c r="DB88" i="70"/>
  <c r="DC35" i="70"/>
  <c r="BO90" i="70"/>
  <c r="DB90" i="70" l="1"/>
  <c r="EN86" i="70"/>
  <c r="EN46" i="70"/>
  <c r="EM90" i="70"/>
  <c r="DC86" i="70"/>
  <c r="DC46" i="70"/>
  <c r="BP89" i="70"/>
  <c r="BP88" i="70"/>
  <c r="BQ35" i="70"/>
  <c r="EO35" i="70" l="1"/>
  <c r="EN89" i="70"/>
  <c r="EN88" i="70"/>
  <c r="DC88" i="70"/>
  <c r="DC89" i="70"/>
  <c r="DD35" i="70"/>
  <c r="BQ86" i="70"/>
  <c r="BQ46" i="70"/>
  <c r="BP90" i="70"/>
  <c r="DC90" i="70" l="1"/>
  <c r="EN90" i="70"/>
  <c r="EO86" i="70"/>
  <c r="EO46" i="70"/>
  <c r="BQ89" i="70"/>
  <c r="BQ88" i="70"/>
  <c r="BR35" i="70"/>
  <c r="BR86" i="70" s="1"/>
  <c r="DD86" i="70"/>
  <c r="DD46" i="70"/>
  <c r="BQ90" i="70" l="1"/>
  <c r="EP35" i="70"/>
  <c r="EO89" i="70"/>
  <c r="EO88" i="70"/>
  <c r="DD89" i="70"/>
  <c r="DD88" i="70"/>
  <c r="DD90" i="70" s="1"/>
  <c r="DE35" i="70"/>
  <c r="EO90" i="70" l="1"/>
  <c r="EP86" i="70"/>
  <c r="EP46" i="70"/>
  <c r="DE86" i="70"/>
  <c r="DE46" i="70"/>
  <c r="EQ35" i="70" l="1"/>
  <c r="EP89" i="70"/>
  <c r="EP88" i="70"/>
  <c r="DE89" i="70"/>
  <c r="DE88" i="70"/>
  <c r="DF35" i="70"/>
  <c r="EP90" i="70" l="1"/>
  <c r="EQ86" i="70"/>
  <c r="EQ46" i="70"/>
  <c r="DF86" i="70"/>
  <c r="DF46" i="70"/>
  <c r="DE90" i="70"/>
  <c r="EQ89" i="70" l="1"/>
  <c r="ER35" i="70"/>
  <c r="EQ88" i="70"/>
  <c r="DF89" i="70"/>
  <c r="DF88" i="70"/>
  <c r="DG35" i="70"/>
  <c r="DG86" i="70" s="1"/>
  <c r="DF90" i="70" l="1"/>
  <c r="EQ90" i="70"/>
  <c r="ER86" i="70"/>
  <c r="ER46" i="70"/>
  <c r="ER88" i="70" l="1"/>
  <c r="ES35" i="70"/>
  <c r="ER89" i="70"/>
  <c r="ER90" i="70" l="1"/>
  <c r="ES46" i="70"/>
  <c r="ES86" i="70"/>
  <c r="ES89" i="70" l="1"/>
  <c r="ES88" i="70"/>
  <c r="ET35" i="70"/>
  <c r="ET86" i="70" l="1"/>
  <c r="ET46" i="70"/>
  <c r="ES90" i="70"/>
  <c r="ET89" i="70" l="1"/>
  <c r="ET88" i="70"/>
  <c r="EU35" i="70"/>
  <c r="ET90" i="70" l="1"/>
  <c r="EU86" i="70"/>
  <c r="EU46" i="70"/>
  <c r="EU89" i="70" l="1"/>
  <c r="EU88" i="70"/>
  <c r="EV35" i="70"/>
  <c r="EU90" i="70" l="1"/>
  <c r="EV86" i="70"/>
  <c r="EV46" i="70"/>
  <c r="EV89" i="70" l="1"/>
  <c r="EV88" i="70"/>
  <c r="EW35" i="70"/>
  <c r="EW46" i="70" l="1"/>
  <c r="EW86" i="70"/>
  <c r="EV90" i="70"/>
  <c r="EW89" i="70" l="1"/>
  <c r="EW88" i="70"/>
  <c r="EW90" i="70" s="1"/>
  <c r="EX35" i="70"/>
  <c r="EX86" i="70" l="1"/>
  <c r="EX46" i="70"/>
  <c r="EX88" i="70" l="1"/>
  <c r="EY35" i="70"/>
  <c r="EX89" i="70"/>
  <c r="EX90" i="70" l="1"/>
  <c r="EY86" i="70"/>
  <c r="EY46" i="70"/>
  <c r="EZ35" i="70" l="1"/>
  <c r="EY88" i="70"/>
  <c r="EY89" i="70"/>
  <c r="EY90" i="70" l="1"/>
  <c r="EZ46" i="70"/>
  <c r="EZ86" i="70"/>
  <c r="EZ89" i="70" l="1"/>
  <c r="EZ88" i="70"/>
  <c r="FA35" i="70"/>
  <c r="EZ90" i="70" l="1"/>
  <c r="FA86" i="70"/>
  <c r="FA46" i="70"/>
  <c r="FA88" i="70" l="1"/>
  <c r="FB35" i="70"/>
  <c r="FA89" i="70"/>
  <c r="FB86" i="70" l="1"/>
  <c r="FB46" i="70"/>
  <c r="FA90" i="70"/>
  <c r="FB89" i="70" l="1"/>
  <c r="FB88" i="70"/>
  <c r="FC35" i="70"/>
  <c r="FC46" i="70" l="1"/>
  <c r="FC86" i="70"/>
  <c r="FB90" i="70"/>
  <c r="FD35" i="70" l="1"/>
  <c r="FC89" i="70"/>
  <c r="FC88" i="70"/>
  <c r="FC90" i="70" l="1"/>
  <c r="FD46" i="70"/>
  <c r="FD86" i="70"/>
  <c r="FD88" i="70" l="1"/>
  <c r="FE35" i="70"/>
  <c r="FD89" i="70"/>
  <c r="FE86" i="70" l="1"/>
  <c r="FE46" i="70"/>
  <c r="FD90" i="70"/>
  <c r="FF35" i="70" l="1"/>
  <c r="FE89" i="70"/>
  <c r="FE88" i="70"/>
  <c r="FE90" i="70" l="1"/>
  <c r="FF86" i="70"/>
  <c r="FF46" i="70"/>
  <c r="FF88" i="70" l="1"/>
  <c r="FF89" i="70"/>
  <c r="FG35" i="70"/>
  <c r="FF90" i="70" l="1"/>
  <c r="FG86" i="70"/>
  <c r="FG46" i="70"/>
  <c r="FG89" i="70" l="1"/>
  <c r="FH35" i="70"/>
  <c r="FG88" i="70"/>
  <c r="FG90" i="70" l="1"/>
  <c r="FH86" i="70"/>
  <c r="FH46" i="70"/>
  <c r="FI35" i="70" l="1"/>
  <c r="FH89" i="70"/>
  <c r="FH88" i="70"/>
  <c r="FH90" i="70" l="1"/>
  <c r="FI86" i="70"/>
  <c r="FI46" i="70"/>
  <c r="FI88" i="70" l="1"/>
  <c r="FJ35" i="70"/>
  <c r="FI89" i="70"/>
  <c r="FI90" i="70" l="1"/>
  <c r="FJ46" i="70"/>
  <c r="FJ86" i="70"/>
  <c r="FJ89" i="70" l="1"/>
  <c r="FJ88" i="70"/>
  <c r="FK35" i="70"/>
  <c r="FK46" i="70" l="1"/>
  <c r="FK86" i="70"/>
  <c r="FJ90" i="70"/>
  <c r="FK89" i="70" l="1"/>
  <c r="FK88" i="70"/>
  <c r="FL35" i="70"/>
  <c r="FL86" i="70" l="1"/>
  <c r="FL46" i="70"/>
  <c r="FK90" i="70"/>
  <c r="FL89" i="70" l="1"/>
  <c r="FL88" i="70"/>
  <c r="FM35" i="70"/>
  <c r="FL90" i="70" l="1"/>
  <c r="FM46" i="70"/>
  <c r="FM86" i="70"/>
  <c r="FM89" i="70" l="1"/>
  <c r="FM88" i="70"/>
  <c r="FN35" i="70"/>
  <c r="FN46" i="70" l="1"/>
  <c r="FN86" i="70"/>
  <c r="FM90" i="70"/>
  <c r="FN89" i="70" l="1"/>
  <c r="FN88" i="70"/>
  <c r="FO35" i="70"/>
  <c r="FO86" i="70" l="1"/>
  <c r="FO46" i="70"/>
  <c r="FN90" i="70"/>
  <c r="FP35" i="70" l="1"/>
  <c r="FO88" i="70"/>
  <c r="FO89" i="70"/>
  <c r="FO90" i="70" l="1"/>
  <c r="FP46" i="70"/>
  <c r="FP86" i="70"/>
  <c r="FP88" i="70" l="1"/>
  <c r="FQ35" i="70"/>
  <c r="FP89" i="70"/>
  <c r="FP90" i="70" l="1"/>
  <c r="FQ86" i="70"/>
  <c r="FQ46" i="70"/>
  <c r="FQ89" i="70" l="1"/>
  <c r="FQ88" i="70"/>
  <c r="FR35" i="70"/>
  <c r="FR86" i="70" l="1"/>
  <c r="FR46" i="70"/>
  <c r="FQ90" i="70"/>
  <c r="FR88" i="70" l="1"/>
  <c r="FS35" i="70"/>
  <c r="FR89" i="70"/>
  <c r="FR90" i="70" l="1"/>
  <c r="FS86" i="70"/>
  <c r="FS46" i="70"/>
  <c r="FS88" i="70" l="1"/>
  <c r="FT35" i="70"/>
  <c r="FS89" i="70"/>
  <c r="FS90" i="70" l="1"/>
  <c r="FT46" i="70"/>
  <c r="FT86" i="70"/>
  <c r="FU35" i="70" l="1"/>
  <c r="FT89" i="70"/>
  <c r="FT88" i="70"/>
  <c r="FT90" i="70" l="1"/>
  <c r="FU46" i="70"/>
  <c r="FU86" i="70"/>
  <c r="FU89" i="70" l="1"/>
  <c r="FU88" i="70"/>
  <c r="FV35" i="70"/>
  <c r="FV86" i="70" l="1"/>
  <c r="FV46" i="70"/>
  <c r="FU90" i="70"/>
  <c r="FW35" i="70" l="1"/>
  <c r="FV89" i="70"/>
  <c r="FV88" i="70"/>
  <c r="FV90" i="70" l="1"/>
  <c r="FW46" i="70"/>
  <c r="FW86" i="70"/>
  <c r="FW88" i="70" l="1"/>
  <c r="FW89" i="70"/>
  <c r="FX35" i="70"/>
  <c r="FX86" i="70" l="1"/>
  <c r="FX46" i="70"/>
  <c r="FW90" i="70"/>
  <c r="FX89" i="70" l="1"/>
  <c r="FX88" i="70"/>
  <c r="FY35" i="70"/>
  <c r="FX90" i="70" l="1"/>
  <c r="FY46" i="70"/>
  <c r="FY86" i="70"/>
  <c r="FY89" i="70" l="1"/>
  <c r="FY88" i="70"/>
  <c r="FZ35" i="70"/>
  <c r="FZ86" i="70" l="1"/>
  <c r="FZ46" i="70"/>
  <c r="FY90" i="70"/>
  <c r="GA35" i="70" l="1"/>
  <c r="FZ89" i="70"/>
  <c r="FZ88" i="70"/>
  <c r="FZ90" i="70" l="1"/>
  <c r="GA46" i="70"/>
  <c r="GA86" i="70"/>
  <c r="GB35" i="70" l="1"/>
  <c r="GA89" i="70"/>
  <c r="GA88" i="70"/>
  <c r="GA90" i="70" l="1"/>
  <c r="GB86" i="70"/>
  <c r="GB46" i="70"/>
  <c r="GB88" i="70" l="1"/>
  <c r="GC35" i="70"/>
  <c r="GB89" i="70"/>
  <c r="GB90" i="70" l="1"/>
  <c r="GC86" i="70"/>
  <c r="GC46" i="70"/>
  <c r="GD35" i="70" l="1"/>
  <c r="GC89" i="70"/>
  <c r="GC88" i="70"/>
  <c r="GC90" i="70" l="1"/>
  <c r="GD86" i="70"/>
  <c r="GD46" i="70"/>
  <c r="GD88" i="70" l="1"/>
  <c r="GE35" i="70"/>
  <c r="GD89" i="70"/>
  <c r="GD90" i="70" l="1"/>
  <c r="GE46" i="70"/>
  <c r="GE86" i="70"/>
  <c r="GE88" i="70" l="1"/>
  <c r="GF35" i="70"/>
  <c r="GE89" i="70"/>
  <c r="GE90" i="70" l="1"/>
  <c r="GF86" i="70"/>
  <c r="GF46" i="70"/>
  <c r="GF89" i="70" l="1"/>
  <c r="GF88" i="70"/>
  <c r="GG35" i="70"/>
  <c r="GG86" i="70" l="1"/>
  <c r="GG46" i="70"/>
  <c r="GF90" i="70"/>
  <c r="GG89" i="70" l="1"/>
  <c r="GG88" i="70"/>
  <c r="GH35" i="70"/>
  <c r="GG90" i="70" l="1"/>
  <c r="GH46" i="70"/>
  <c r="GH86" i="70"/>
  <c r="GH89" i="70" l="1"/>
  <c r="GH88" i="70"/>
  <c r="GI35" i="70"/>
  <c r="GI46" i="70" l="1"/>
  <c r="GI86" i="70"/>
  <c r="GH90" i="70"/>
  <c r="GI89" i="70" l="1"/>
  <c r="GI88" i="70"/>
  <c r="GJ35" i="70"/>
  <c r="GJ86" i="70" l="1"/>
  <c r="GJ46" i="70"/>
  <c r="GI90" i="70"/>
  <c r="GJ89" i="70" l="1"/>
  <c r="GJ88" i="70"/>
  <c r="GK35" i="70"/>
  <c r="GK86" i="70" l="1"/>
  <c r="GK46" i="70"/>
  <c r="GJ90" i="70"/>
  <c r="GK88" i="70" l="1"/>
  <c r="GL35" i="70"/>
  <c r="GK89" i="70"/>
  <c r="GK90" i="70" l="1"/>
  <c r="GL86" i="70"/>
  <c r="GL46" i="70"/>
  <c r="GM35" i="70" l="1"/>
  <c r="GL89" i="70"/>
  <c r="GL88" i="70"/>
  <c r="GL90" i="70" l="1"/>
  <c r="GM86" i="70"/>
  <c r="GM46" i="70"/>
  <c r="GM89" i="70" l="1"/>
  <c r="GN35" i="70"/>
  <c r="GM88" i="70"/>
  <c r="GM90" i="70" l="1"/>
  <c r="GN46" i="70"/>
  <c r="GN86" i="70"/>
  <c r="GO35" i="70" l="1"/>
  <c r="GN89" i="70"/>
  <c r="GN88" i="70"/>
  <c r="GN90" i="70" l="1"/>
  <c r="GO86" i="70"/>
  <c r="GO46" i="70"/>
  <c r="GP35" i="70" s="1"/>
  <c r="GP86" i="70" l="1"/>
  <c r="GP46" i="70"/>
  <c r="GO88" i="70"/>
  <c r="GO89" i="70"/>
  <c r="GQ35" i="70" l="1"/>
  <c r="GP89" i="70"/>
  <c r="GP88" i="70"/>
  <c r="GO90" i="70"/>
  <c r="GP90" i="70" l="1"/>
  <c r="GQ46" i="70"/>
  <c r="GQ86" i="70"/>
  <c r="GR35" i="70" l="1"/>
  <c r="GQ89" i="70"/>
  <c r="GQ88" i="70"/>
  <c r="GQ90" i="70" l="1"/>
  <c r="GR46" i="70"/>
  <c r="GR86" i="70"/>
  <c r="GS35" i="70" l="1"/>
  <c r="GR89" i="70"/>
  <c r="GR88" i="70"/>
  <c r="GR90" i="70" l="1"/>
  <c r="GS46" i="70"/>
  <c r="GS86" i="70"/>
  <c r="GT35" i="70" l="1"/>
  <c r="GS89" i="70"/>
  <c r="GS88" i="70"/>
  <c r="GT46" i="70" l="1"/>
  <c r="GT86" i="70"/>
  <c r="GS90" i="70"/>
  <c r="GU35" i="70" l="1"/>
  <c r="GT89" i="70"/>
  <c r="GT88" i="70"/>
  <c r="GT90" i="70" l="1"/>
  <c r="GU46" i="70"/>
  <c r="GU86" i="70"/>
  <c r="GV35" i="70" l="1"/>
  <c r="GU89" i="70"/>
  <c r="GU88" i="70"/>
  <c r="GV46" i="70" l="1"/>
  <c r="GV86" i="70"/>
  <c r="GU90" i="70"/>
  <c r="GW35" i="70" l="1"/>
  <c r="GV89" i="70"/>
  <c r="GV88" i="70"/>
  <c r="GV90" i="70" l="1"/>
  <c r="GW46" i="70"/>
  <c r="GW86" i="70"/>
  <c r="GX35" i="70" l="1"/>
  <c r="GW89" i="70"/>
  <c r="GW88" i="70"/>
  <c r="GX46" i="70" l="1"/>
  <c r="GX86" i="70"/>
  <c r="GW90" i="70"/>
  <c r="GY35" i="70" l="1"/>
  <c r="GX89" i="70"/>
  <c r="GX88" i="70"/>
  <c r="GY46" i="70" l="1"/>
  <c r="GY86" i="70"/>
  <c r="GX90" i="70"/>
  <c r="GZ35" i="70" l="1"/>
  <c r="GY89" i="70"/>
  <c r="GY88" i="70"/>
  <c r="GZ46" i="70" l="1"/>
  <c r="HA35" i="70" s="1"/>
  <c r="GZ86" i="70"/>
  <c r="GY90" i="70"/>
  <c r="GZ89" i="70" l="1"/>
  <c r="GZ88" i="70"/>
  <c r="HA46" i="70" l="1"/>
  <c r="HB35" i="70" s="1"/>
  <c r="HA86" i="70"/>
  <c r="GZ90" i="70"/>
  <c r="HA89" i="70" l="1"/>
  <c r="HB86" i="70"/>
  <c r="HA88" i="70"/>
  <c r="HA90" i="70" l="1"/>
  <c r="E47" i="71" l="1"/>
  <c r="I47" i="71"/>
  <c r="D47" i="71" l="1"/>
  <c r="G47" i="71"/>
  <c r="C47" i="71"/>
  <c r="H47" i="71"/>
  <c r="J47" i="71"/>
  <c r="F47" i="71"/>
  <c r="I12" i="71" l="1"/>
  <c r="D12" i="71"/>
  <c r="J12" i="71"/>
  <c r="HB20" i="70"/>
  <c r="HB21" i="70" s="1"/>
  <c r="HC15" i="70" s="1"/>
  <c r="F12" i="71"/>
  <c r="H12" i="71"/>
  <c r="C12" i="71"/>
  <c r="E12" i="71"/>
  <c r="G12" i="71"/>
  <c r="HC20" i="70" l="1"/>
  <c r="HC21" i="70" s="1"/>
  <c r="HE31" i="70"/>
  <c r="HE32" i="70" s="1"/>
  <c r="HF24" i="70" s="1"/>
  <c r="HF30" i="70" s="1"/>
  <c r="HF31" i="70" l="1"/>
  <c r="HF32" i="70" s="1"/>
  <c r="HG24" i="70" s="1"/>
  <c r="HG30" i="70" s="1"/>
  <c r="HD15" i="70"/>
  <c r="HB37" i="70"/>
  <c r="HB45" i="70" s="1"/>
  <c r="HB11" i="70"/>
  <c r="HB12" i="70" s="1"/>
  <c r="HC6" i="70" s="1"/>
  <c r="HC37" i="70"/>
  <c r="HG31" i="70" l="1"/>
  <c r="HG32" i="70" s="1"/>
  <c r="HB46" i="70"/>
  <c r="HC35" i="70" s="1"/>
  <c r="HB89" i="70" l="1"/>
  <c r="HC44" i="70"/>
  <c r="HC45" i="70" s="1"/>
  <c r="HC11" i="70"/>
  <c r="HC12" i="70" s="1"/>
  <c r="HC46" i="70" l="1"/>
  <c r="HD6" i="70"/>
  <c r="HD35" i="70" l="1"/>
  <c r="HC89" i="70"/>
  <c r="HD44" i="70"/>
  <c r="HB56" i="70" l="1"/>
  <c r="HB57" i="70" s="1"/>
  <c r="HB67" i="70"/>
  <c r="HB68" i="70" s="1"/>
  <c r="HC56" i="70" l="1"/>
  <c r="HC60" i="70"/>
  <c r="HB82" i="70"/>
  <c r="HB83" i="70" s="1"/>
  <c r="HC79" i="70" s="1"/>
  <c r="HC67" i="70"/>
  <c r="HC49" i="70"/>
  <c r="HB75" i="70"/>
  <c r="HB76" i="70" s="1"/>
  <c r="HC71" i="70" s="1"/>
  <c r="HB88" i="70" l="1"/>
  <c r="HB90" i="70" s="1"/>
  <c r="HC57" i="70"/>
  <c r="HC86" i="70"/>
  <c r="HC68" i="70"/>
  <c r="HB87" i="70"/>
  <c r="HC75" i="70" l="1"/>
  <c r="HD49" i="70"/>
  <c r="HD60" i="70"/>
  <c r="HC82" i="70"/>
  <c r="HC83" i="70" s="1"/>
  <c r="HD79" i="70" l="1"/>
  <c r="HC76" i="70"/>
  <c r="HC87" i="70"/>
  <c r="HD71" i="70" l="1"/>
  <c r="HD86" i="70" s="1"/>
  <c r="HC88" i="70"/>
  <c r="HC90" i="70" s="1"/>
  <c r="HD36" i="70" l="1"/>
  <c r="HD11" i="70" l="1"/>
  <c r="HD12" i="70" s="1"/>
  <c r="HE6" i="70" l="1"/>
  <c r="HD20" i="70" l="1"/>
  <c r="HD21" i="70" s="1"/>
  <c r="HE15" i="70" s="1"/>
  <c r="HD37" i="70"/>
  <c r="HD45" i="70" s="1"/>
  <c r="HD46" i="70" s="1"/>
  <c r="HE44" i="70" l="1"/>
  <c r="HD89" i="70"/>
  <c r="HE35" i="70"/>
  <c r="D52" i="71" l="1"/>
  <c r="E52" i="71" s="1"/>
  <c r="F52" i="71" s="1"/>
  <c r="G52" i="71" s="1"/>
  <c r="H52" i="71" s="1"/>
  <c r="I52" i="71" s="1"/>
  <c r="J52" i="71" s="1"/>
  <c r="K56" i="71" l="1"/>
  <c r="K58" i="71"/>
  <c r="K60" i="71"/>
  <c r="K59" i="71"/>
  <c r="K55" i="71"/>
  <c r="K61" i="71"/>
  <c r="K57" i="71"/>
  <c r="HD67" i="70"/>
  <c r="HD68" i="70" s="1"/>
  <c r="L56" i="71" l="1"/>
  <c r="L58" i="71"/>
  <c r="L60" i="71"/>
  <c r="L59" i="71"/>
  <c r="L57" i="71"/>
  <c r="L55" i="71"/>
  <c r="L61" i="71"/>
  <c r="K62" i="71"/>
  <c r="HD82" i="70"/>
  <c r="HD83" i="70" s="1"/>
  <c r="HE79" i="70" s="1"/>
  <c r="HE60" i="70"/>
  <c r="HE67" i="70"/>
  <c r="L62" i="71" l="1"/>
  <c r="M55" i="71"/>
  <c r="M57" i="71"/>
  <c r="M59" i="71"/>
  <c r="M61" i="71"/>
  <c r="M56" i="71"/>
  <c r="M60" i="71"/>
  <c r="M58" i="71"/>
  <c r="HE68" i="70"/>
  <c r="HF67" i="70"/>
  <c r="N55" i="71" l="1"/>
  <c r="N57" i="71"/>
  <c r="N59" i="71"/>
  <c r="N61" i="71"/>
  <c r="N56" i="71"/>
  <c r="N60" i="71"/>
  <c r="N58" i="71"/>
  <c r="M62" i="71"/>
  <c r="HE82" i="70"/>
  <c r="HE83" i="70" s="1"/>
  <c r="HF79" i="70" s="1"/>
  <c r="HF60" i="70"/>
  <c r="HF68" i="70" s="1"/>
  <c r="D30" i="71"/>
  <c r="E30" i="71" s="1"/>
  <c r="F30" i="71" s="1"/>
  <c r="G30" i="71" s="1"/>
  <c r="H30" i="71" s="1"/>
  <c r="I30" i="71" s="1"/>
  <c r="J30" i="71" s="1"/>
  <c r="N62" i="71" l="1"/>
  <c r="O56" i="71"/>
  <c r="O58" i="71"/>
  <c r="O60" i="71"/>
  <c r="O61" i="71"/>
  <c r="O57" i="71"/>
  <c r="O59" i="71"/>
  <c r="O55" i="71"/>
  <c r="K42" i="71"/>
  <c r="HG67" i="70"/>
  <c r="D27" i="71"/>
  <c r="E27" i="71" s="1"/>
  <c r="F27" i="71" s="1"/>
  <c r="G27" i="71" s="1"/>
  <c r="H27" i="71" s="1"/>
  <c r="I27" i="71" s="1"/>
  <c r="J27" i="71" s="1"/>
  <c r="D29" i="71"/>
  <c r="E29" i="71" s="1"/>
  <c r="F29" i="71" s="1"/>
  <c r="G29" i="71" s="1"/>
  <c r="H29" i="71" s="1"/>
  <c r="I29" i="71" s="1"/>
  <c r="J29" i="71" s="1"/>
  <c r="HF82" i="70"/>
  <c r="HF83" i="70" s="1"/>
  <c r="HG79" i="70" s="1"/>
  <c r="HG60" i="70"/>
  <c r="D26" i="71"/>
  <c r="E26" i="71" s="1"/>
  <c r="F26" i="71" s="1"/>
  <c r="G26" i="71" s="1"/>
  <c r="H26" i="71" s="1"/>
  <c r="I26" i="71" s="1"/>
  <c r="J26" i="71" s="1"/>
  <c r="D24" i="71"/>
  <c r="E24" i="71" s="1"/>
  <c r="F24" i="71" s="1"/>
  <c r="G24" i="71" s="1"/>
  <c r="H24" i="71" s="1"/>
  <c r="I24" i="71" s="1"/>
  <c r="J24" i="71" s="1"/>
  <c r="D28" i="71"/>
  <c r="E28" i="71" s="1"/>
  <c r="F28" i="71" s="1"/>
  <c r="G28" i="71" s="1"/>
  <c r="H28" i="71" s="1"/>
  <c r="I28" i="71" s="1"/>
  <c r="J28" i="71" s="1"/>
  <c r="HD56" i="70"/>
  <c r="K40" i="71" l="1"/>
  <c r="K38" i="71"/>
  <c r="K39" i="71"/>
  <c r="L42" i="71"/>
  <c r="K36" i="71"/>
  <c r="O62" i="71"/>
  <c r="P56" i="71"/>
  <c r="P58" i="71"/>
  <c r="P60" i="71"/>
  <c r="P61" i="71"/>
  <c r="P55" i="71"/>
  <c r="P59" i="71"/>
  <c r="P57" i="71"/>
  <c r="K41" i="71"/>
  <c r="HG68" i="70"/>
  <c r="HE56" i="70"/>
  <c r="D25" i="71"/>
  <c r="E25" i="71" s="1"/>
  <c r="F25" i="71" s="1"/>
  <c r="G25" i="71" s="1"/>
  <c r="H25" i="71" s="1"/>
  <c r="I25" i="71" s="1"/>
  <c r="J25" i="71" s="1"/>
  <c r="HD57" i="70"/>
  <c r="HG82" i="70" l="1"/>
  <c r="HG83" i="70" s="1"/>
  <c r="C10" i="77"/>
  <c r="L36" i="71"/>
  <c r="L40" i="71"/>
  <c r="L41" i="71"/>
  <c r="P62" i="71"/>
  <c r="K37" i="71"/>
  <c r="K48" i="71" s="1"/>
  <c r="M42" i="71"/>
  <c r="L38" i="71"/>
  <c r="L39" i="71"/>
  <c r="HF56" i="70"/>
  <c r="HE49" i="70"/>
  <c r="HD75" i="70"/>
  <c r="C17" i="77" l="1"/>
  <c r="C24" i="77" s="1"/>
  <c r="D24" i="77" s="1"/>
  <c r="D25" i="77" s="1"/>
  <c r="C11" i="77"/>
  <c r="L37" i="71"/>
  <c r="L48" i="71" s="1"/>
  <c r="M36" i="71"/>
  <c r="M39" i="71"/>
  <c r="M38" i="71"/>
  <c r="N42" i="71"/>
  <c r="M40" i="71"/>
  <c r="M41" i="71"/>
  <c r="HD76" i="70"/>
  <c r="HD87" i="70"/>
  <c r="HE57" i="70"/>
  <c r="E117" i="71" l="1"/>
  <c r="E126" i="71" s="1"/>
  <c r="J24" i="77"/>
  <c r="J29" i="77" s="1"/>
  <c r="J35" i="77" s="1"/>
  <c r="E14" i="87" s="1"/>
  <c r="G14" i="87" s="1"/>
  <c r="F24" i="77"/>
  <c r="F29" i="77" s="1"/>
  <c r="F35" i="77" s="1"/>
  <c r="E10" i="87" s="1"/>
  <c r="G10" i="87" s="1"/>
  <c r="E24" i="77"/>
  <c r="E29" i="77" s="1"/>
  <c r="E35" i="77" s="1"/>
  <c r="E9" i="87" s="1"/>
  <c r="G9" i="87" s="1"/>
  <c r="H24" i="77"/>
  <c r="H29" i="77" s="1"/>
  <c r="H35" i="77" s="1"/>
  <c r="E12" i="87" s="1"/>
  <c r="G12" i="87" s="1"/>
  <c r="G24" i="77"/>
  <c r="G29" i="77" s="1"/>
  <c r="G35" i="77" s="1"/>
  <c r="E11" i="87" s="1"/>
  <c r="G11" i="87" s="1"/>
  <c r="I24" i="77"/>
  <c r="I29" i="77" s="1"/>
  <c r="I35" i="77" s="1"/>
  <c r="E13" i="87" s="1"/>
  <c r="G13" i="87" s="1"/>
  <c r="D29" i="77"/>
  <c r="D35" i="77" s="1"/>
  <c r="E8" i="87" s="1"/>
  <c r="N40" i="71"/>
  <c r="N38" i="71"/>
  <c r="N36" i="71"/>
  <c r="N41" i="71"/>
  <c r="N39" i="71"/>
  <c r="P42" i="71"/>
  <c r="O42" i="71"/>
  <c r="M37" i="71"/>
  <c r="M48" i="71" s="1"/>
  <c r="HG56" i="70"/>
  <c r="HE71" i="70"/>
  <c r="HD88" i="70"/>
  <c r="HF49" i="70"/>
  <c r="HE75" i="70"/>
  <c r="G32" i="86" l="1"/>
  <c r="G33" i="86" s="1"/>
  <c r="G8" i="87"/>
  <c r="H13" i="87"/>
  <c r="T15" i="85"/>
  <c r="H10" i="87"/>
  <c r="T12" i="85"/>
  <c r="T13" i="85"/>
  <c r="H11" i="87"/>
  <c r="H14" i="87"/>
  <c r="T16" i="85"/>
  <c r="T11" i="85"/>
  <c r="U11" i="85" s="1"/>
  <c r="H9" i="87"/>
  <c r="H12" i="87"/>
  <c r="T14" i="85"/>
  <c r="E25" i="77"/>
  <c r="E26" i="77"/>
  <c r="I25" i="77"/>
  <c r="F25" i="77"/>
  <c r="G25" i="77"/>
  <c r="J25" i="77"/>
  <c r="H25" i="77"/>
  <c r="O41" i="71"/>
  <c r="P41" i="71"/>
  <c r="N37" i="71"/>
  <c r="N48" i="71" s="1"/>
  <c r="P36" i="71"/>
  <c r="O36" i="71"/>
  <c r="P40" i="71"/>
  <c r="O40" i="71"/>
  <c r="P38" i="71"/>
  <c r="O38" i="71"/>
  <c r="O39" i="71"/>
  <c r="P39" i="71"/>
  <c r="HD90" i="70"/>
  <c r="HF57" i="70"/>
  <c r="HE76" i="70"/>
  <c r="HE86" i="70"/>
  <c r="C25" i="77" l="1"/>
  <c r="T32" i="85"/>
  <c r="U32" i="85" s="1"/>
  <c r="U13" i="85"/>
  <c r="T33" i="85"/>
  <c r="U33" i="85" s="1"/>
  <c r="U14" i="85"/>
  <c r="T35" i="85"/>
  <c r="U35" i="85" s="1"/>
  <c r="U16" i="85"/>
  <c r="T31" i="85"/>
  <c r="U31" i="85" s="1"/>
  <c r="U12" i="85"/>
  <c r="T10" i="85"/>
  <c r="G15" i="87"/>
  <c r="H15" i="87" s="1"/>
  <c r="H8" i="87"/>
  <c r="H33" i="86"/>
  <c r="H34" i="86" s="1"/>
  <c r="H36" i="86" s="1"/>
  <c r="H37" i="86" s="1"/>
  <c r="H38" i="86" s="1"/>
  <c r="G34" i="86"/>
  <c r="U15" i="85"/>
  <c r="T34" i="85"/>
  <c r="U34" i="85" s="1"/>
  <c r="E30" i="77"/>
  <c r="E36" i="77" s="1"/>
  <c r="O37" i="71"/>
  <c r="O48" i="71" s="1"/>
  <c r="P37" i="71"/>
  <c r="P48" i="71" s="1"/>
  <c r="HF75" i="70"/>
  <c r="HG49" i="70"/>
  <c r="HF71" i="70"/>
  <c r="T30" i="85" l="1"/>
  <c r="T23" i="85"/>
  <c r="U10" i="85"/>
  <c r="HF76" i="70"/>
  <c r="HG57" i="70"/>
  <c r="T26" i="85" l="1"/>
  <c r="U26" i="85" s="1"/>
  <c r="U23" i="85"/>
  <c r="T37" i="85"/>
  <c r="U30" i="85"/>
  <c r="HG75" i="70"/>
  <c r="HG71" i="70"/>
  <c r="T40" i="85" l="1"/>
  <c r="U40" i="85" s="1"/>
  <c r="U37" i="85"/>
  <c r="HG76" i="70"/>
  <c r="D77" i="71" l="1"/>
  <c r="E77" i="71" s="1"/>
  <c r="F77" i="71" s="1"/>
  <c r="G77" i="71" s="1"/>
  <c r="H77" i="71" s="1"/>
  <c r="I77" i="71" s="1"/>
  <c r="J77" i="71" s="1"/>
  <c r="K86" i="71" l="1"/>
  <c r="D78" i="71"/>
  <c r="E78" i="71" s="1"/>
  <c r="F78" i="71" s="1"/>
  <c r="G78" i="71" s="1"/>
  <c r="H78" i="71" s="1"/>
  <c r="I78" i="71" s="1"/>
  <c r="J78" i="71" s="1"/>
  <c r="K87" i="71" l="1"/>
  <c r="L86" i="71"/>
  <c r="D79" i="71"/>
  <c r="E79" i="71" s="1"/>
  <c r="F79" i="71" s="1"/>
  <c r="G79" i="71" s="1"/>
  <c r="H79" i="71" s="1"/>
  <c r="I79" i="71" s="1"/>
  <c r="J79" i="71" s="1"/>
  <c r="K88" i="71" l="1"/>
  <c r="L87" i="71"/>
  <c r="M86" i="71"/>
  <c r="D80" i="71"/>
  <c r="E80" i="71" s="1"/>
  <c r="F80" i="71" s="1"/>
  <c r="G80" i="71" s="1"/>
  <c r="H80" i="71" s="1"/>
  <c r="I80" i="71" s="1"/>
  <c r="J80" i="71" s="1"/>
  <c r="D81" i="71"/>
  <c r="E81" i="71" s="1"/>
  <c r="F81" i="71" s="1"/>
  <c r="G81" i="71" s="1"/>
  <c r="H81" i="71" s="1"/>
  <c r="I81" i="71" s="1"/>
  <c r="J81" i="71" s="1"/>
  <c r="K89" i="71" l="1"/>
  <c r="K90" i="71"/>
  <c r="N86" i="71"/>
  <c r="M87" i="71"/>
  <c r="L88" i="71"/>
  <c r="D82" i="71"/>
  <c r="E82" i="71" s="1"/>
  <c r="F82" i="71" s="1"/>
  <c r="G82" i="71" s="1"/>
  <c r="H82" i="71" s="1"/>
  <c r="I82" i="71" s="1"/>
  <c r="J82" i="71" s="1"/>
  <c r="N87" i="71" l="1"/>
  <c r="P86" i="71"/>
  <c r="O86" i="71"/>
  <c r="M88" i="71"/>
  <c r="L90" i="71"/>
  <c r="L89" i="71"/>
  <c r="K91" i="71"/>
  <c r="L91" i="71" l="1"/>
  <c r="M90" i="71"/>
  <c r="M89" i="71"/>
  <c r="N88" i="71"/>
  <c r="P87" i="71"/>
  <c r="O87" i="71"/>
  <c r="D83" i="71"/>
  <c r="E83" i="71" s="1"/>
  <c r="F83" i="71" s="1"/>
  <c r="G83" i="71" s="1"/>
  <c r="H83" i="71" s="1"/>
  <c r="I83" i="71" s="1"/>
  <c r="J83" i="71" s="1"/>
  <c r="HE11" i="70"/>
  <c r="HE12" i="70" s="1"/>
  <c r="HF6" i="70" s="1"/>
  <c r="K92" i="71" l="1"/>
  <c r="N89" i="71"/>
  <c r="N90" i="71"/>
  <c r="P88" i="71"/>
  <c r="O88" i="71"/>
  <c r="M91" i="71"/>
  <c r="P90" i="71" l="1"/>
  <c r="O90" i="71"/>
  <c r="K93" i="71"/>
  <c r="N91" i="71"/>
  <c r="P89" i="71"/>
  <c r="O89" i="71"/>
  <c r="L92" i="71"/>
  <c r="M92" i="71" l="1"/>
  <c r="L93" i="71"/>
  <c r="P91" i="71"/>
  <c r="O91" i="71"/>
  <c r="HF11" i="70"/>
  <c r="HF12" i="70" s="1"/>
  <c r="HG6" i="70" s="1"/>
  <c r="M93" i="71" l="1"/>
  <c r="N92" i="71"/>
  <c r="HG11" i="70"/>
  <c r="HG12" i="70" s="1"/>
  <c r="N93" i="71" l="1"/>
  <c r="P92" i="71"/>
  <c r="O92" i="71"/>
  <c r="P93" i="71" l="1"/>
  <c r="O93" i="71"/>
  <c r="D98" i="71" l="1"/>
  <c r="E98" i="71" s="1"/>
  <c r="F98" i="71" s="1"/>
  <c r="G98" i="71" s="1"/>
  <c r="H98" i="71" s="1"/>
  <c r="I98" i="71" s="1"/>
  <c r="J98" i="71" s="1"/>
  <c r="K107" i="71" l="1"/>
  <c r="D100" i="71"/>
  <c r="E100" i="71" s="1"/>
  <c r="F100" i="71" s="1"/>
  <c r="G100" i="71" s="1"/>
  <c r="H100" i="71" s="1"/>
  <c r="I100" i="71" s="1"/>
  <c r="J100" i="71" s="1"/>
  <c r="D99" i="71"/>
  <c r="E99" i="71" s="1"/>
  <c r="F99" i="71" s="1"/>
  <c r="G99" i="71" s="1"/>
  <c r="H99" i="71" s="1"/>
  <c r="I99" i="71" s="1"/>
  <c r="J99" i="71" s="1"/>
  <c r="K108" i="71" l="1"/>
  <c r="K68" i="71" s="1"/>
  <c r="K67" i="71"/>
  <c r="K109" i="71"/>
  <c r="K69" i="71" s="1"/>
  <c r="L107" i="71"/>
  <c r="D101" i="71"/>
  <c r="E101" i="71" s="1"/>
  <c r="F101" i="71" s="1"/>
  <c r="G101" i="71" s="1"/>
  <c r="H101" i="71" s="1"/>
  <c r="I101" i="71" s="1"/>
  <c r="J101" i="71" s="1"/>
  <c r="L67" i="71" l="1"/>
  <c r="M107" i="71"/>
  <c r="K110" i="71"/>
  <c r="L108" i="71"/>
  <c r="L68" i="71" s="1"/>
  <c r="L109" i="71"/>
  <c r="L69" i="71" s="1"/>
  <c r="D102" i="71"/>
  <c r="E102" i="71" s="1"/>
  <c r="F102" i="71" s="1"/>
  <c r="G102" i="71" s="1"/>
  <c r="H102" i="71" s="1"/>
  <c r="I102" i="71" s="1"/>
  <c r="J102" i="71" s="1"/>
  <c r="N107" i="71" l="1"/>
  <c r="K70" i="71"/>
  <c r="M109" i="71"/>
  <c r="M69" i="71" s="1"/>
  <c r="L110" i="71"/>
  <c r="L70" i="71" s="1"/>
  <c r="K111" i="71"/>
  <c r="K71" i="71" s="1"/>
  <c r="M108" i="71"/>
  <c r="M68" i="71" s="1"/>
  <c r="M67" i="71"/>
  <c r="D103" i="71"/>
  <c r="E103" i="71" s="1"/>
  <c r="F103" i="71" s="1"/>
  <c r="G103" i="71" s="1"/>
  <c r="H103" i="71" s="1"/>
  <c r="I103" i="71" s="1"/>
  <c r="J103" i="71" s="1"/>
  <c r="HE37" i="70"/>
  <c r="HE45" i="70" s="1"/>
  <c r="HE20" i="70"/>
  <c r="HE21" i="70" s="1"/>
  <c r="HF15" i="70" s="1"/>
  <c r="N108" i="71" l="1"/>
  <c r="N68" i="71" s="1"/>
  <c r="M110" i="71"/>
  <c r="K112" i="71"/>
  <c r="K72" i="71" s="1"/>
  <c r="L111" i="71"/>
  <c r="N109" i="71"/>
  <c r="N69" i="71" s="1"/>
  <c r="P107" i="71"/>
  <c r="O107" i="71"/>
  <c r="N67" i="71"/>
  <c r="D104" i="71"/>
  <c r="E104" i="71" s="1"/>
  <c r="F104" i="71" s="1"/>
  <c r="G104" i="71" s="1"/>
  <c r="H104" i="71" s="1"/>
  <c r="I104" i="71" s="1"/>
  <c r="J104" i="71" s="1"/>
  <c r="HE87" i="70"/>
  <c r="HE46" i="70"/>
  <c r="HF37" i="70"/>
  <c r="HF44" i="70"/>
  <c r="K113" i="71" l="1"/>
  <c r="K73" i="71" s="1"/>
  <c r="K74" i="71" s="1"/>
  <c r="M70" i="71"/>
  <c r="O67" i="71"/>
  <c r="L71" i="71"/>
  <c r="N110" i="71"/>
  <c r="P67" i="71"/>
  <c r="M111" i="71"/>
  <c r="M71" i="71" s="1"/>
  <c r="P109" i="71"/>
  <c r="P69" i="71" s="1"/>
  <c r="O109" i="71"/>
  <c r="O69" i="71" s="1"/>
  <c r="L112" i="71"/>
  <c r="L72" i="71" s="1"/>
  <c r="P108" i="71"/>
  <c r="P68" i="71" s="1"/>
  <c r="O108" i="71"/>
  <c r="O68" i="71" s="1"/>
  <c r="HG37" i="70"/>
  <c r="HE88" i="70"/>
  <c r="HE89" i="70"/>
  <c r="HF35" i="70"/>
  <c r="HF20" i="70"/>
  <c r="HF21" i="70" s="1"/>
  <c r="HG15" i="70" s="1"/>
  <c r="HF45" i="70"/>
  <c r="HF87" i="70" s="1"/>
  <c r="K114" i="71" l="1"/>
  <c r="M112" i="71"/>
  <c r="M72" i="71" s="1"/>
  <c r="N70" i="71"/>
  <c r="N111" i="71"/>
  <c r="N71" i="71" s="1"/>
  <c r="O110" i="71"/>
  <c r="O70" i="71" s="1"/>
  <c r="P110" i="71"/>
  <c r="L113" i="71"/>
  <c r="L73" i="71" s="1"/>
  <c r="L74" i="71" s="1"/>
  <c r="HE90" i="70"/>
  <c r="HF86" i="70"/>
  <c r="HF46" i="70"/>
  <c r="L114" i="71" l="1"/>
  <c r="P70" i="71"/>
  <c r="M113" i="71"/>
  <c r="P111" i="71"/>
  <c r="P71" i="71" s="1"/>
  <c r="O111" i="71"/>
  <c r="N112" i="71"/>
  <c r="N72" i="71" s="1"/>
  <c r="HF88" i="70"/>
  <c r="HG35" i="70"/>
  <c r="HF89" i="70"/>
  <c r="HG44" i="70"/>
  <c r="HG45" i="70" s="1"/>
  <c r="HG87" i="70" s="1"/>
  <c r="HG20" i="70"/>
  <c r="HG21" i="70" s="1"/>
  <c r="C9" i="77" s="1"/>
  <c r="C12" i="77" s="1"/>
  <c r="M73" i="71" l="1"/>
  <c r="M74" i="71" s="1"/>
  <c r="M114" i="71"/>
  <c r="O71" i="71"/>
  <c r="P112" i="71"/>
  <c r="P72" i="71" s="1"/>
  <c r="O112" i="71"/>
  <c r="O72" i="71" s="1"/>
  <c r="N113" i="71"/>
  <c r="HG86" i="70"/>
  <c r="HG46" i="70"/>
  <c r="HF90" i="70"/>
  <c r="N73" i="71" l="1"/>
  <c r="N74" i="71" s="1"/>
  <c r="N114" i="71"/>
  <c r="P113" i="71"/>
  <c r="P73" i="71" s="1"/>
  <c r="P74" i="71" s="1"/>
  <c r="O113" i="71"/>
  <c r="O73" i="71" s="1"/>
  <c r="O74" i="71" s="1"/>
  <c r="HG89" i="70"/>
  <c r="HG88" i="70"/>
  <c r="O114" i="71" l="1"/>
  <c r="P114" i="71"/>
  <c r="HG90" i="70"/>
  <c r="C57" i="71" l="1"/>
  <c r="C56" i="71"/>
  <c r="C59" i="71"/>
  <c r="C58" i="71"/>
  <c r="C55" i="71"/>
  <c r="C60" i="71"/>
  <c r="C61" i="71"/>
  <c r="C42" i="71"/>
  <c r="C62" i="71" l="1"/>
  <c r="C41" i="71"/>
  <c r="D60" i="71"/>
  <c r="D57" i="71"/>
  <c r="D59" i="71"/>
  <c r="D56" i="71"/>
  <c r="D61" i="71"/>
  <c r="D55" i="71"/>
  <c r="D58" i="71"/>
  <c r="C40" i="71"/>
  <c r="C39" i="71"/>
  <c r="C38" i="71"/>
  <c r="D42" i="71"/>
  <c r="D62" i="71" l="1"/>
  <c r="D40" i="71"/>
  <c r="C37" i="71"/>
  <c r="D38" i="71"/>
  <c r="D39" i="71"/>
  <c r="C36" i="71"/>
  <c r="E42" i="71"/>
  <c r="E60" i="71"/>
  <c r="E61" i="71"/>
  <c r="E55" i="71"/>
  <c r="E59" i="71"/>
  <c r="E57" i="71"/>
  <c r="E56" i="71"/>
  <c r="E58" i="71"/>
  <c r="D41" i="71"/>
  <c r="E62" i="71" l="1"/>
  <c r="E39" i="71"/>
  <c r="C48" i="71"/>
  <c r="D37" i="71"/>
  <c r="F59" i="71"/>
  <c r="F57" i="71"/>
  <c r="F56" i="71"/>
  <c r="F55" i="71"/>
  <c r="F61" i="71"/>
  <c r="F58" i="71"/>
  <c r="F60" i="71"/>
  <c r="D36" i="71"/>
  <c r="E38" i="71"/>
  <c r="E40" i="71"/>
  <c r="E41" i="71"/>
  <c r="F42" i="71"/>
  <c r="D48" i="71" l="1"/>
  <c r="F62" i="71"/>
  <c r="F38" i="71"/>
  <c r="G42" i="71"/>
  <c r="F41" i="71"/>
  <c r="E37" i="71"/>
  <c r="F40" i="71"/>
  <c r="E36" i="71"/>
  <c r="G58" i="71"/>
  <c r="G60" i="71"/>
  <c r="G57" i="71"/>
  <c r="G61" i="71"/>
  <c r="G55" i="71"/>
  <c r="G59" i="71"/>
  <c r="G56" i="71"/>
  <c r="F39" i="71"/>
  <c r="E48" i="71" l="1"/>
  <c r="G62" i="71"/>
  <c r="G41" i="71"/>
  <c r="F36" i="71"/>
  <c r="F37" i="71"/>
  <c r="H42" i="71"/>
  <c r="G39" i="71"/>
  <c r="G38" i="71"/>
  <c r="H57" i="71"/>
  <c r="H56" i="71"/>
  <c r="H59" i="71"/>
  <c r="H58" i="71"/>
  <c r="H60" i="71"/>
  <c r="H55" i="71"/>
  <c r="H61" i="71"/>
  <c r="G40" i="71"/>
  <c r="H62" i="71" l="1"/>
  <c r="I59" i="71"/>
  <c r="I60" i="71"/>
  <c r="I55" i="71"/>
  <c r="I57" i="71"/>
  <c r="I61" i="71"/>
  <c r="I56" i="71"/>
  <c r="I58" i="71"/>
  <c r="H40" i="71"/>
  <c r="G37" i="71"/>
  <c r="H39" i="71"/>
  <c r="H38" i="71"/>
  <c r="I42" i="71"/>
  <c r="G36" i="71"/>
  <c r="F48" i="71"/>
  <c r="H41" i="71"/>
  <c r="I62" i="71" l="1"/>
  <c r="I41" i="71"/>
  <c r="J42" i="71"/>
  <c r="I38" i="71"/>
  <c r="H37" i="71"/>
  <c r="H36" i="71"/>
  <c r="I40" i="71"/>
  <c r="J55" i="71"/>
  <c r="J61" i="71"/>
  <c r="J60" i="71"/>
  <c r="J56" i="71"/>
  <c r="J57" i="71"/>
  <c r="J58" i="71"/>
  <c r="J59" i="71"/>
  <c r="G48" i="71"/>
  <c r="I39" i="71"/>
  <c r="H48" i="71" l="1"/>
  <c r="J62" i="71"/>
  <c r="J38" i="71"/>
  <c r="J40" i="71"/>
  <c r="I36" i="71"/>
  <c r="J41" i="71"/>
  <c r="J39" i="71"/>
  <c r="I37" i="71"/>
  <c r="I48" i="71" l="1"/>
  <c r="J37" i="71"/>
  <c r="J36" i="71"/>
  <c r="J48" i="71" l="1"/>
  <c r="C89" i="71" l="1"/>
  <c r="C92" i="71"/>
  <c r="D87" i="71"/>
  <c r="C90" i="71"/>
  <c r="C91" i="71"/>
  <c r="D89" i="71"/>
  <c r="D91" i="71"/>
  <c r="D92" i="71"/>
  <c r="C87" i="71"/>
  <c r="D86" i="71"/>
  <c r="C88" i="71"/>
  <c r="D88" i="71"/>
  <c r="D90" i="71"/>
  <c r="C86" i="71"/>
  <c r="D93" i="71" l="1"/>
  <c r="C93" i="71"/>
  <c r="E92" i="71" l="1"/>
  <c r="F92" i="71" l="1"/>
  <c r="E90" i="71"/>
  <c r="E89" i="71"/>
  <c r="E88" i="71"/>
  <c r="E87" i="71"/>
  <c r="E86" i="71"/>
  <c r="E91" i="71"/>
  <c r="G92" i="71" l="1"/>
  <c r="F87" i="71"/>
  <c r="F89" i="71"/>
  <c r="F91" i="71"/>
  <c r="F86" i="71"/>
  <c r="F88" i="71"/>
  <c r="E93" i="71"/>
  <c r="F90" i="71"/>
  <c r="H92" i="71" l="1"/>
  <c r="G90" i="71"/>
  <c r="G86" i="71"/>
  <c r="G89" i="71"/>
  <c r="F93" i="71"/>
  <c r="G88" i="71"/>
  <c r="G91" i="71"/>
  <c r="G87" i="71"/>
  <c r="I92" i="71" l="1"/>
  <c r="H91" i="71"/>
  <c r="H86" i="71"/>
  <c r="H89" i="71"/>
  <c r="H87" i="71"/>
  <c r="H88" i="71"/>
  <c r="G93" i="71"/>
  <c r="H90" i="71"/>
  <c r="J92" i="71" l="1"/>
  <c r="I89" i="71"/>
  <c r="H93" i="71"/>
  <c r="I90" i="71"/>
  <c r="I87" i="71"/>
  <c r="I86" i="71"/>
  <c r="I91" i="71"/>
  <c r="I88" i="71"/>
  <c r="J86" i="71" l="1"/>
  <c r="J91" i="71"/>
  <c r="J87" i="71"/>
  <c r="J88" i="71"/>
  <c r="J90" i="71"/>
  <c r="J89" i="71"/>
  <c r="I93" i="71"/>
  <c r="J93" i="71" l="1"/>
  <c r="C113" i="71" l="1"/>
  <c r="C73" i="71" s="1"/>
  <c r="C110" i="71"/>
  <c r="C70" i="71" s="1"/>
  <c r="D109" i="71"/>
  <c r="D69" i="71" s="1"/>
  <c r="C111" i="71"/>
  <c r="C71" i="71" s="1"/>
  <c r="C109" i="71"/>
  <c r="C69" i="71" s="1"/>
  <c r="D110" i="71"/>
  <c r="D70" i="71" s="1"/>
  <c r="D112" i="71"/>
  <c r="D72" i="71" s="1"/>
  <c r="C108" i="71"/>
  <c r="C68" i="71" s="1"/>
  <c r="D111" i="71"/>
  <c r="D71" i="71" s="1"/>
  <c r="D113" i="71"/>
  <c r="D73" i="71" s="1"/>
  <c r="C112" i="71"/>
  <c r="C72" i="71" s="1"/>
  <c r="D107" i="71"/>
  <c r="D108" i="71"/>
  <c r="D68" i="71" s="1"/>
  <c r="C107" i="71"/>
  <c r="D114" i="71" l="1"/>
  <c r="C114" i="71"/>
  <c r="C67" i="71"/>
  <c r="C74" i="71" s="1"/>
  <c r="D67" i="71"/>
  <c r="D74" i="71" s="1"/>
  <c r="E120" i="71" l="1"/>
  <c r="F120" i="71" s="1"/>
  <c r="E123" i="71"/>
  <c r="E132" i="71" s="1"/>
  <c r="E119" i="71"/>
  <c r="F119" i="71" s="1"/>
  <c r="E122" i="71"/>
  <c r="E131" i="71" s="1"/>
  <c r="E118" i="71"/>
  <c r="E127" i="71" s="1"/>
  <c r="E121" i="71"/>
  <c r="E130" i="71" s="1"/>
  <c r="F117" i="71"/>
  <c r="F123" i="71" l="1"/>
  <c r="G123" i="71" s="1"/>
  <c r="F121" i="71"/>
  <c r="G121" i="71" s="1"/>
  <c r="E128" i="71"/>
  <c r="F118" i="71"/>
  <c r="G118" i="71" s="1"/>
  <c r="F122" i="71"/>
  <c r="G122" i="71" s="1"/>
  <c r="E129" i="71"/>
  <c r="F128" i="71"/>
  <c r="G119" i="71"/>
  <c r="F126" i="71"/>
  <c r="G117" i="71"/>
  <c r="F129" i="71"/>
  <c r="G120" i="71"/>
  <c r="E107" i="71"/>
  <c r="F130" i="71" l="1"/>
  <c r="F127" i="71"/>
  <c r="F132" i="71"/>
  <c r="E133" i="71"/>
  <c r="F131" i="71"/>
  <c r="E108" i="71"/>
  <c r="E68" i="71" s="1"/>
  <c r="H118" i="71"/>
  <c r="G127" i="71"/>
  <c r="G132" i="71"/>
  <c r="H123" i="71"/>
  <c r="G126" i="71"/>
  <c r="H117" i="71"/>
  <c r="F107" i="71"/>
  <c r="E67" i="71"/>
  <c r="G131" i="71"/>
  <c r="H122" i="71"/>
  <c r="G129" i="71"/>
  <c r="H120" i="71"/>
  <c r="G128" i="71"/>
  <c r="H119" i="71"/>
  <c r="G130" i="71"/>
  <c r="H121" i="71"/>
  <c r="F133" i="71" l="1"/>
  <c r="I119" i="71"/>
  <c r="H128" i="71"/>
  <c r="H131" i="71"/>
  <c r="I122" i="71"/>
  <c r="I123" i="71"/>
  <c r="H132" i="71"/>
  <c r="F108" i="71"/>
  <c r="F68" i="71" s="1"/>
  <c r="G107" i="71"/>
  <c r="E109" i="71"/>
  <c r="H130" i="71"/>
  <c r="I121" i="71"/>
  <c r="H129" i="71"/>
  <c r="I120" i="71"/>
  <c r="F67" i="71"/>
  <c r="H126" i="71"/>
  <c r="I117" i="71"/>
  <c r="G133" i="71"/>
  <c r="H127" i="71"/>
  <c r="I118" i="71"/>
  <c r="J118" i="71" l="1"/>
  <c r="K118" i="71" s="1"/>
  <c r="I127" i="71"/>
  <c r="E110" i="71"/>
  <c r="E70" i="71" s="1"/>
  <c r="H107" i="71"/>
  <c r="J119" i="71"/>
  <c r="K119" i="71" s="1"/>
  <c r="I128" i="71"/>
  <c r="I130" i="71"/>
  <c r="J121" i="71"/>
  <c r="K121" i="71" s="1"/>
  <c r="F109" i="71"/>
  <c r="G67" i="71"/>
  <c r="I132" i="71"/>
  <c r="J123" i="71"/>
  <c r="K123" i="71" s="1"/>
  <c r="I131" i="71"/>
  <c r="J122" i="71"/>
  <c r="K122" i="71" s="1"/>
  <c r="I126" i="71"/>
  <c r="J117" i="71"/>
  <c r="K117" i="71" s="1"/>
  <c r="H133" i="71"/>
  <c r="I129" i="71"/>
  <c r="J120" i="71"/>
  <c r="K120" i="71" s="1"/>
  <c r="E69" i="71"/>
  <c r="G108" i="71"/>
  <c r="G68" i="71" s="1"/>
  <c r="L122" i="71" l="1"/>
  <c r="K131" i="71"/>
  <c r="L118" i="71"/>
  <c r="K127" i="71"/>
  <c r="L117" i="71"/>
  <c r="K126" i="71"/>
  <c r="K132" i="71"/>
  <c r="L123" i="71"/>
  <c r="L121" i="71"/>
  <c r="K130" i="71"/>
  <c r="L120" i="71"/>
  <c r="K129" i="71"/>
  <c r="L119" i="71"/>
  <c r="K128" i="71"/>
  <c r="I133" i="71"/>
  <c r="J129" i="71"/>
  <c r="J132" i="71"/>
  <c r="G109" i="71"/>
  <c r="G69" i="71" s="1"/>
  <c r="H67" i="71"/>
  <c r="H108" i="71"/>
  <c r="H68" i="71" s="1"/>
  <c r="F69" i="71"/>
  <c r="E111" i="71"/>
  <c r="J127" i="71"/>
  <c r="J131" i="71"/>
  <c r="J130" i="71"/>
  <c r="J128" i="71"/>
  <c r="F110" i="71"/>
  <c r="F70" i="71" s="1"/>
  <c r="J126" i="71"/>
  <c r="I107" i="71"/>
  <c r="M120" i="71" l="1"/>
  <c r="L129" i="71"/>
  <c r="M118" i="71"/>
  <c r="L127" i="71"/>
  <c r="K133" i="71"/>
  <c r="M119" i="71"/>
  <c r="L128" i="71"/>
  <c r="L130" i="71"/>
  <c r="M121" i="71"/>
  <c r="L126" i="71"/>
  <c r="M117" i="71"/>
  <c r="M122" i="71"/>
  <c r="L131" i="71"/>
  <c r="M123" i="71"/>
  <c r="L132" i="71"/>
  <c r="J107" i="71"/>
  <c r="J67" i="71" s="1"/>
  <c r="I67" i="71"/>
  <c r="E112" i="71"/>
  <c r="E72" i="71" s="1"/>
  <c r="H109" i="71"/>
  <c r="H69" i="71" s="1"/>
  <c r="F111" i="71"/>
  <c r="F71" i="71" s="1"/>
  <c r="I108" i="71"/>
  <c r="I68" i="71" s="1"/>
  <c r="G110" i="71"/>
  <c r="E71" i="71"/>
  <c r="J133" i="71"/>
  <c r="N117" i="71" l="1"/>
  <c r="M126" i="71"/>
  <c r="N118" i="71"/>
  <c r="M127" i="71"/>
  <c r="N123" i="71"/>
  <c r="M132" i="71"/>
  <c r="L133" i="71"/>
  <c r="N119" i="71"/>
  <c r="M128" i="71"/>
  <c r="N121" i="71"/>
  <c r="M130" i="71"/>
  <c r="M129" i="71"/>
  <c r="N120" i="71"/>
  <c r="N122" i="71"/>
  <c r="M131" i="71"/>
  <c r="J108" i="71"/>
  <c r="J68" i="71" s="1"/>
  <c r="G111" i="71"/>
  <c r="G71" i="71" s="1"/>
  <c r="H110" i="71"/>
  <c r="H70" i="71" s="1"/>
  <c r="F112" i="71"/>
  <c r="G70" i="71"/>
  <c r="I109" i="71"/>
  <c r="E113" i="71"/>
  <c r="E73" i="71" s="1"/>
  <c r="E74" i="71" s="1"/>
  <c r="O120" i="71" l="1"/>
  <c r="N129" i="71"/>
  <c r="O123" i="71"/>
  <c r="N132" i="71"/>
  <c r="O117" i="71"/>
  <c r="N126" i="71"/>
  <c r="O119" i="71"/>
  <c r="N128" i="71"/>
  <c r="N127" i="71"/>
  <c r="O118" i="71"/>
  <c r="O122" i="71"/>
  <c r="N131" i="71"/>
  <c r="O121" i="71"/>
  <c r="N130" i="71"/>
  <c r="M133" i="71"/>
  <c r="J109" i="71"/>
  <c r="J69" i="71" s="1"/>
  <c r="G112" i="71"/>
  <c r="E114" i="71"/>
  <c r="H111" i="71"/>
  <c r="H71" i="71" s="1"/>
  <c r="F113" i="71"/>
  <c r="F73" i="71" s="1"/>
  <c r="F72" i="71"/>
  <c r="I69" i="71"/>
  <c r="I110" i="71"/>
  <c r="I70" i="71" s="1"/>
  <c r="P122" i="71" l="1"/>
  <c r="O131" i="71"/>
  <c r="P121" i="71"/>
  <c r="O130" i="71"/>
  <c r="P117" i="71"/>
  <c r="O126" i="71"/>
  <c r="P120" i="71"/>
  <c r="O129" i="71"/>
  <c r="O128" i="71"/>
  <c r="P119" i="71"/>
  <c r="P123" i="71"/>
  <c r="O132" i="71"/>
  <c r="P118" i="71"/>
  <c r="O127" i="71"/>
  <c r="N133" i="71"/>
  <c r="J110" i="71"/>
  <c r="J70" i="71" s="1"/>
  <c r="F74" i="71"/>
  <c r="F114" i="71"/>
  <c r="G113" i="71"/>
  <c r="G73" i="71" s="1"/>
  <c r="H112" i="71"/>
  <c r="I111" i="71"/>
  <c r="G72" i="71"/>
  <c r="P132" i="71" l="1"/>
  <c r="P129" i="71"/>
  <c r="P130" i="71"/>
  <c r="P128" i="71"/>
  <c r="P127" i="71"/>
  <c r="P126" i="71"/>
  <c r="P131" i="71"/>
  <c r="O133" i="71"/>
  <c r="J111" i="71"/>
  <c r="J71" i="71" s="1"/>
  <c r="G74" i="71"/>
  <c r="I71" i="71"/>
  <c r="H72" i="71"/>
  <c r="H113" i="71"/>
  <c r="H73" i="71" s="1"/>
  <c r="G114" i="71"/>
  <c r="I112" i="71"/>
  <c r="I72" i="71" s="1"/>
  <c r="P133" i="71" l="1"/>
  <c r="J112" i="71"/>
  <c r="J72" i="71" s="1"/>
  <c r="H74" i="71"/>
  <c r="I113" i="71"/>
  <c r="I73" i="71" s="1"/>
  <c r="I74" i="71" s="1"/>
  <c r="H114" i="71"/>
  <c r="J113" i="71" l="1"/>
  <c r="J73" i="71" s="1"/>
  <c r="J74" i="71" s="1"/>
  <c r="I114" i="71"/>
  <c r="J114" i="71" l="1"/>
  <c r="J8" i="75" l="1"/>
  <c r="J9" i="75" l="1"/>
</calcChain>
</file>

<file path=xl/comments1.xml><?xml version="1.0" encoding="utf-8"?>
<comments xmlns="http://schemas.openxmlformats.org/spreadsheetml/2006/main">
  <authors>
    <author>Janet Phelps</author>
    <author>jphelp</author>
  </authors>
  <commentList>
    <comment ref="AE6" author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AE7" authorId="0">
      <text>
        <r>
          <rPr>
            <b/>
            <sz val="8"/>
            <color indexed="81"/>
            <rFont val="Tahoma"/>
            <family val="2"/>
          </rPr>
          <t>Janet Phelps:</t>
        </r>
        <r>
          <rPr>
            <sz val="8"/>
            <color indexed="81"/>
            <rFont val="Tahoma"/>
            <family val="2"/>
          </rPr>
          <t xml:space="preserve">
</t>
        </r>
      </text>
    </comment>
    <comment ref="B8" authorId="0">
      <text>
        <r>
          <rPr>
            <b/>
            <sz val="8"/>
            <color indexed="81"/>
            <rFont val="Tahoma"/>
            <family val="2"/>
          </rPr>
          <t>Janet Phelps:</t>
        </r>
        <r>
          <rPr>
            <sz val="8"/>
            <color indexed="81"/>
            <rFont val="Tahoma"/>
            <family val="2"/>
          </rPr>
          <t xml:space="preserve">
Negative amortization numbers are overcollections and positive numbers are undercollections.  I.e., if the Schedule 106 rate is positive, the revenue shows up here as negative and vice versa. (07/05)</t>
        </r>
      </text>
    </comment>
    <comment ref="AX8" authorId="0">
      <text>
        <r>
          <rPr>
            <b/>
            <sz val="8"/>
            <color indexed="81"/>
            <rFont val="Tahoma"/>
            <family val="2"/>
          </rPr>
          <t>Janet Phelps:</t>
        </r>
        <r>
          <rPr>
            <sz val="8"/>
            <color indexed="81"/>
            <rFont val="Tahoma"/>
            <family val="2"/>
          </rPr>
          <t xml:space="preserve">
191 account balances and activity are located at J/GrpRates/Public/GASRECON/02GASCST.xls/191 accounts. (06/05)</t>
        </r>
      </text>
    </comment>
    <comment ref="AE15" author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BH19" authorId="1">
      <text>
        <r>
          <rPr>
            <b/>
            <sz val="8"/>
            <color indexed="81"/>
            <rFont val="Tahoma"/>
            <family val="2"/>
          </rPr>
          <t>jphelp:</t>
        </r>
        <r>
          <rPr>
            <sz val="8"/>
            <color indexed="81"/>
            <rFont val="Tahoma"/>
            <family val="2"/>
          </rPr>
          <t xml:space="preserve">
5.77% interest rate is FERC rate published for determination of refund purposes on its web site.
http://www.ferc.gov/legal/acct-matts/interest-rates.asp  (06/05)</t>
        </r>
      </text>
    </comment>
    <comment ref="AZ74" authorId="0">
      <text>
        <r>
          <rPr>
            <b/>
            <sz val="8"/>
            <color indexed="81"/>
            <rFont val="Tahoma"/>
            <family val="2"/>
          </rPr>
          <t>Janet Phelps:</t>
        </r>
        <r>
          <rPr>
            <sz val="8"/>
            <color indexed="81"/>
            <rFont val="Tahoma"/>
            <family val="2"/>
          </rPr>
          <t xml:space="preserve">
5.77% interest rate is FERC rate published for determination of refund purposes on its web site.
http://www.ferc.gov/legal/acct-matts/interest-rates.asp  (06/05)</t>
        </r>
      </text>
    </comment>
  </commentList>
</comments>
</file>

<file path=xl/comments2.xml><?xml version="1.0" encoding="utf-8"?>
<comments xmlns="http://schemas.openxmlformats.org/spreadsheetml/2006/main">
  <authors>
    <author>Janet Phelps</author>
    <author>Puget Sound Energy</author>
  </authors>
  <commentList>
    <comment ref="C16" authorId="0">
      <text>
        <r>
          <rPr>
            <b/>
            <sz val="8"/>
            <color indexed="81"/>
            <rFont val="Tahoma"/>
            <family val="2"/>
          </rPr>
          <t>PSE
Elena Zakharova:</t>
        </r>
        <r>
          <rPr>
            <sz val="8"/>
            <color indexed="81"/>
            <rFont val="Tahoma"/>
            <family val="2"/>
          </rPr>
          <t xml:space="preserve">
The Contracted Demands for schedule 41,85,86,87 are provided by Energy Accounting in the Gas Cost file.  It is the actual demand the customers were billed. Amounts are the average of the June 2018 through August 2018 period. 
</t>
        </r>
      </text>
    </comment>
    <comment ref="C33" authorId="1">
      <text>
        <r>
          <rPr>
            <b/>
            <sz val="9"/>
            <color indexed="81"/>
            <rFont val="Tahoma"/>
            <family val="2"/>
          </rPr>
          <t>Puget Sound Energy:</t>
        </r>
      </text>
    </comment>
  </commentList>
</comments>
</file>

<file path=xl/sharedStrings.xml><?xml version="1.0" encoding="utf-8"?>
<sst xmlns="http://schemas.openxmlformats.org/spreadsheetml/2006/main" count="660" uniqueCount="294">
  <si>
    <t>Rate</t>
  </si>
  <si>
    <t>Sales</t>
  </si>
  <si>
    <t>Total</t>
  </si>
  <si>
    <t>Schedule</t>
  </si>
  <si>
    <t>Puget Sound Energy</t>
  </si>
  <si>
    <t>Line</t>
  </si>
  <si>
    <t>Residential</t>
  </si>
  <si>
    <t>Commercial and Industrial</t>
  </si>
  <si>
    <t>Large Volume</t>
  </si>
  <si>
    <t>Rates</t>
  </si>
  <si>
    <t>Change</t>
  </si>
  <si>
    <t>Commercial &amp; Industrial</t>
  </si>
  <si>
    <t>Schedule:</t>
  </si>
  <si>
    <t>Annual Sales:</t>
  </si>
  <si>
    <t>Total Sales</t>
  </si>
  <si>
    <t>Revenue Under Proposed Rates</t>
  </si>
  <si>
    <t>Revenue</t>
  </si>
  <si>
    <t>Volume (therms)</t>
  </si>
  <si>
    <t>Rate Sch</t>
  </si>
  <si>
    <t>Projected Sales Volume by Month (Therms)</t>
  </si>
  <si>
    <t>Revenue Adjustment Factor (RAF)</t>
  </si>
  <si>
    <t>Volume</t>
  </si>
  <si>
    <t>Rate Class</t>
  </si>
  <si>
    <t>A</t>
  </si>
  <si>
    <t>B</t>
  </si>
  <si>
    <t>C</t>
  </si>
  <si>
    <t>H</t>
  </si>
  <si>
    <t>Interruptible</t>
  </si>
  <si>
    <t>Transportation</t>
  </si>
  <si>
    <t>Subtotal</t>
  </si>
  <si>
    <t>41T</t>
  </si>
  <si>
    <t>85T</t>
  </si>
  <si>
    <t>Limited Interruptible</t>
  </si>
  <si>
    <t>86T</t>
  </si>
  <si>
    <t>87T</t>
  </si>
  <si>
    <t>Forecasted</t>
  </si>
  <si>
    <t>Volume (Therms)</t>
  </si>
  <si>
    <t>Sched 149</t>
  </si>
  <si>
    <t>Sched 140</t>
  </si>
  <si>
    <t>Residential (16,23,53)</t>
  </si>
  <si>
    <t>Total Forecasted</t>
  </si>
  <si>
    <t>Sched 101</t>
  </si>
  <si>
    <t>Margin</t>
  </si>
  <si>
    <t>Margin Rate</t>
  </si>
  <si>
    <t>Sched 106</t>
  </si>
  <si>
    <t>Sched 120</t>
  </si>
  <si>
    <t>Sched 129</t>
  </si>
  <si>
    <t>$/Therm</t>
  </si>
  <si>
    <t>Margin Revenue</t>
  </si>
  <si>
    <t>D</t>
  </si>
  <si>
    <t xml:space="preserve">F </t>
  </si>
  <si>
    <t>I</t>
  </si>
  <si>
    <t>J</t>
  </si>
  <si>
    <t>K</t>
  </si>
  <si>
    <t>L</t>
  </si>
  <si>
    <t>M</t>
  </si>
  <si>
    <t>N</t>
  </si>
  <si>
    <t>O</t>
  </si>
  <si>
    <t>P</t>
  </si>
  <si>
    <t>23,53</t>
  </si>
  <si>
    <t>Residential Gas Lights</t>
  </si>
  <si>
    <t>Non-exclusive Interruptible</t>
  </si>
  <si>
    <t>Commercial &amp; Industrial Transportation</t>
  </si>
  <si>
    <t>31T</t>
  </si>
  <si>
    <t>Large Volume Transportation</t>
  </si>
  <si>
    <t>Interruptible Transportation</t>
  </si>
  <si>
    <t>Limited Interruptible Transportation</t>
  </si>
  <si>
    <t>Non-exclusive Interruptible Transportation</t>
  </si>
  <si>
    <t>Contracts</t>
  </si>
  <si>
    <t>By Customer Class</t>
  </si>
  <si>
    <t>Commercial &amp; industrial (31,31T)</t>
  </si>
  <si>
    <t>Large volume (41,41T)</t>
  </si>
  <si>
    <t>Interruptible (85,85T)</t>
  </si>
  <si>
    <t>Limited interruptible (86,86T)</t>
  </si>
  <si>
    <t>Non exclusive interruptible (87,87T)</t>
  </si>
  <si>
    <t>Interest</t>
  </si>
  <si>
    <t>Actual Jun-05</t>
  </si>
  <si>
    <t>Actual Jul-05</t>
  </si>
  <si>
    <t>Actual Aug-05</t>
  </si>
  <si>
    <t>Actual Sept-05</t>
  </si>
  <si>
    <t>Actual Oct-05</t>
  </si>
  <si>
    <t>Actual Nov-05</t>
  </si>
  <si>
    <t>Actual Dec-05</t>
  </si>
  <si>
    <t>Actual Jan-06</t>
  </si>
  <si>
    <t>Actual Feb-06</t>
  </si>
  <si>
    <t>Actual Mar-06</t>
  </si>
  <si>
    <t>Actual Apr-06</t>
  </si>
  <si>
    <t>Actual May-06</t>
  </si>
  <si>
    <t>Actual June-06</t>
  </si>
  <si>
    <t>Actual  July-06</t>
  </si>
  <si>
    <t>Actual Aug-06</t>
  </si>
  <si>
    <t>Actual Sept-06</t>
  </si>
  <si>
    <t>Actual Oct-06</t>
  </si>
  <si>
    <t>Actual   Nov-06</t>
  </si>
  <si>
    <t>Actual Dec-06</t>
  </si>
  <si>
    <t>Actual Jan-07</t>
  </si>
  <si>
    <t>Actual Feb-07</t>
  </si>
  <si>
    <t>Actual Mar-07</t>
  </si>
  <si>
    <t>Actual Apr-07</t>
  </si>
  <si>
    <t>Actual May-07</t>
  </si>
  <si>
    <t>Actual Jun-07</t>
  </si>
  <si>
    <t>Actual July-07</t>
  </si>
  <si>
    <t>Actual Aug-07</t>
  </si>
  <si>
    <t>Actual Sept-07</t>
  </si>
  <si>
    <t>Actual  Oct-07</t>
  </si>
  <si>
    <t>Actual  Nov-07</t>
  </si>
  <si>
    <t>Actual  Dec-07</t>
  </si>
  <si>
    <t>Actual  Jan-08</t>
  </si>
  <si>
    <t>Actual  Feb-08</t>
  </si>
  <si>
    <t>Actual  Mar-08</t>
  </si>
  <si>
    <t>Actual  Apr-08</t>
  </si>
  <si>
    <t>Actual May-08</t>
  </si>
  <si>
    <t>Actual Jun-08</t>
  </si>
  <si>
    <t>Actual Jul-08</t>
  </si>
  <si>
    <t>Projected Aug-08</t>
  </si>
  <si>
    <t>Projected Sept-08</t>
  </si>
  <si>
    <t>Actual</t>
  </si>
  <si>
    <t xml:space="preserve">Actual </t>
  </si>
  <si>
    <t>Projected</t>
  </si>
  <si>
    <t>Acct No.</t>
  </si>
  <si>
    <t>Demand Surcharge/Refund Amortization</t>
  </si>
  <si>
    <t>Beginning</t>
  </si>
  <si>
    <t>Transfer Deferral Amounts to Surcharge/Refund Account</t>
  </si>
  <si>
    <t>Refund (Surcharge) Amortization</t>
  </si>
  <si>
    <t>Migration Credit</t>
  </si>
  <si>
    <t>Total Month</t>
  </si>
  <si>
    <t>Ending</t>
  </si>
  <si>
    <t>Commodity Surcharge/Refund Amortization</t>
  </si>
  <si>
    <t>Transfer Combined Acct between Demand and Commodity</t>
  </si>
  <si>
    <t xml:space="preserve">Adjust PGA Refund/Surcharge </t>
  </si>
  <si>
    <t>Surcharge/Refund Amortization</t>
  </si>
  <si>
    <t>Total Surcharge/Refund Amortization</t>
  </si>
  <si>
    <t>Wire Deposit 8/31/01 - NW Pipeline</t>
  </si>
  <si>
    <t>Wire Deposit 9/10/01 - NW Pipeline</t>
  </si>
  <si>
    <t>Correct PGA surcharge/refund amortization 11/99 - 8/01</t>
  </si>
  <si>
    <t>Adj NWP demand contract 121293</t>
  </si>
  <si>
    <t>Correct 5/95 - 8/02 contract demand deferral</t>
  </si>
  <si>
    <t>Current Demand Deferral</t>
  </si>
  <si>
    <t>Adjust PGA Deferral for Everett Delta Revenue from Nov 08 through May 09</t>
  </si>
  <si>
    <t>PSE Deferral</t>
  </si>
  <si>
    <t>WNG-CAP Deferral</t>
  </si>
  <si>
    <t>PGA Incentive</t>
  </si>
  <si>
    <t>Current Commodity Deferral</t>
  </si>
  <si>
    <t>Refund of B&amp;O Taxes on Off System Sales</t>
  </si>
  <si>
    <t>Adjust Commodity Deferral</t>
  </si>
  <si>
    <t>Transfer Deferral Amounts to Gas Conservation Account UG-120291</t>
  </si>
  <si>
    <t>Interest on Demand Deferral</t>
  </si>
  <si>
    <t>Adjust PGA Interest for Everett Delta Revenue from Nov 08 through May 09</t>
  </si>
  <si>
    <t>Activity (19100012)</t>
  </si>
  <si>
    <t>Interest on Commodity Deferral</t>
  </si>
  <si>
    <t>Activity (19100022)</t>
  </si>
  <si>
    <t>Total 191</t>
  </si>
  <si>
    <t>Less Amount Being Amortized</t>
  </si>
  <si>
    <t>Current Period Under (Over) Recovered</t>
  </si>
  <si>
    <t>Estimated Revenue from 101 and 106 Rates</t>
  </si>
  <si>
    <t>Therm Volumes (Including Unbilled)</t>
  </si>
  <si>
    <t xml:space="preserve">23 - Res. General Service </t>
  </si>
  <si>
    <t>16 - Gas Lighting Service</t>
  </si>
  <si>
    <t xml:space="preserve">31 - Comm. &amp; Ind. General Service </t>
  </si>
  <si>
    <t xml:space="preserve">41 - Lg. Volume High Load Factor </t>
  </si>
  <si>
    <t xml:space="preserve">85 - Interruptible Gas Service </t>
  </si>
  <si>
    <t xml:space="preserve">86 - Limited Interruptible Gas Service </t>
  </si>
  <si>
    <t xml:space="preserve">87 - Non-Exclusive Interruptible Service </t>
  </si>
  <si>
    <t xml:space="preserve">Transportation </t>
  </si>
  <si>
    <t>Schedule 41 Gas Supply Demand</t>
  </si>
  <si>
    <t>RS 85 Firm Contract Demand</t>
  </si>
  <si>
    <t>RS 86 Firm Contract Demand</t>
  </si>
  <si>
    <t>RS 87 Firm Contract Demand</t>
  </si>
  <si>
    <t>DEMAND (Schedule 101)</t>
  </si>
  <si>
    <t>Demand Recovery Rates (Schedule 101)</t>
  </si>
  <si>
    <t>RS 85,86,87 Firm CD</t>
  </si>
  <si>
    <t>Transportation (Balancing)</t>
  </si>
  <si>
    <t>Recoveries of Demand Costs</t>
  </si>
  <si>
    <t>RS 85 Firm CD</t>
  </si>
  <si>
    <t>RS 86 Firm CD</t>
  </si>
  <si>
    <t>RS 87 Firm CD</t>
  </si>
  <si>
    <t>Total Recoveries</t>
  </si>
  <si>
    <t>COMMODITY (Schedule 101)</t>
  </si>
  <si>
    <t xml:space="preserve">Commodity Recovery Rates </t>
  </si>
  <si>
    <t>All Rate Schedules(101)</t>
  </si>
  <si>
    <t>Recoveries of Commodity Costs</t>
  </si>
  <si>
    <t>SURCHARGE/CREDIT (Schedule 106)</t>
  </si>
  <si>
    <t>Total Surcharge (Refund) Amortization</t>
  </si>
  <si>
    <t>Demand Surcharge (Refund) Amortization Rates (Schedule 106)</t>
  </si>
  <si>
    <t>Demand Surcharge (Refund) Amortization</t>
  </si>
  <si>
    <t>Total Surcharge Demand (Refund) Amortization</t>
  </si>
  <si>
    <t>Commodity Surcharge (Refund) Amortization Rates (Schedule 106)</t>
  </si>
  <si>
    <t>Commodity Surcharge (Refund) Amortization</t>
  </si>
  <si>
    <t>Total Commodity Surcharge (Refund) Amortization</t>
  </si>
  <si>
    <t>Summary of Projected Demand and Commodity Costs</t>
  </si>
  <si>
    <t xml:space="preserve">Summary of Projected Demand and Commodity Costs </t>
  </si>
  <si>
    <t>Projected Total Gas Cost</t>
  </si>
  <si>
    <t>Notes:</t>
  </si>
  <si>
    <t>Actuals</t>
  </si>
  <si>
    <t>Projected Demand Cost (1)</t>
  </si>
  <si>
    <t>Current Rates</t>
  </si>
  <si>
    <t>Charges</t>
  </si>
  <si>
    <t>Customer charge ($/month)</t>
  </si>
  <si>
    <t>Basic charge</t>
  </si>
  <si>
    <t>Volumetric charges ($/therm)</t>
  </si>
  <si>
    <t>Delivery charge (Schedule 23)</t>
  </si>
  <si>
    <t>Property tax charge (Schedule 140)</t>
  </si>
  <si>
    <t>Decoupling charge (Schedule 142)</t>
  </si>
  <si>
    <t>Low income charge (Schedule 129)</t>
  </si>
  <si>
    <t>CRM Charge (Schedule 149)</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</si>
  <si>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</si>
  <si>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</si>
  <si>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</si>
  <si>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</si>
  <si>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</si>
  <si>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</si>
  <si>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</si>
  <si>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</si>
  <si>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</si>
  <si>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t>May 19 - Apr 20</t>
  </si>
  <si>
    <t>Sched 141</t>
  </si>
  <si>
    <t>Sched 141X</t>
  </si>
  <si>
    <t>Sched 142</t>
  </si>
  <si>
    <t>March 19 - Oct 19</t>
  </si>
  <si>
    <r>
      <t xml:space="preserve">Current Commodity Balances as of </t>
    </r>
    <r>
      <rPr>
        <b/>
        <sz val="8"/>
        <color rgb="FF0000FF"/>
        <rFont val="Arial"/>
        <family val="2"/>
      </rPr>
      <t>February 28, 2019</t>
    </r>
    <r>
      <rPr>
        <b/>
        <sz val="8"/>
        <rFont val="Arial"/>
        <family val="2"/>
      </rPr>
      <t>:</t>
    </r>
  </si>
  <si>
    <t xml:space="preserve">            Amortization</t>
  </si>
  <si>
    <t xml:space="preserve">            Deferral</t>
  </si>
  <si>
    <t xml:space="preserve">            Interest</t>
  </si>
  <si>
    <t xml:space="preserve">               Total</t>
  </si>
  <si>
    <t xml:space="preserve">Calculation of Amortization Commodity Rates </t>
  </si>
  <si>
    <t>Schedule 16 Rate per Mantle</t>
  </si>
  <si>
    <t>TOTAL</t>
  </si>
  <si>
    <t>Percent</t>
  </si>
  <si>
    <t>T= S/R</t>
  </si>
  <si>
    <t>No.</t>
  </si>
  <si>
    <t>Schedule 16 Rate per Mantle Including RAF</t>
  </si>
  <si>
    <t>Annual Sales Volume</t>
  </si>
  <si>
    <t>Forecasted Delivered Volumes</t>
  </si>
  <si>
    <t>Source: F2018 Forecast</t>
  </si>
  <si>
    <t>Current 106 Rates Including RAF</t>
  </si>
  <si>
    <t>Current Schedule 16 Rate per Mantle Including RAF</t>
  </si>
  <si>
    <t>Total Schedule 16 Rate per Mantle Including RAF</t>
  </si>
  <si>
    <t>2019 Gas Schedule 106 PGA Deferred Account Adjustment Filing</t>
  </si>
  <si>
    <t>Rate Change Impacts by Rate Schedule</t>
  </si>
  <si>
    <t>Proposed Rates Effective May 1, 2019</t>
  </si>
  <si>
    <t>UG-180283</t>
  </si>
  <si>
    <t>12ME Apr 2020</t>
  </si>
  <si>
    <t>E=D/C</t>
  </si>
  <si>
    <t xml:space="preserve">G=E*F </t>
  </si>
  <si>
    <t>Q</t>
  </si>
  <si>
    <t xml:space="preserve">R </t>
  </si>
  <si>
    <t xml:space="preserve">S </t>
  </si>
  <si>
    <t>Rentals</t>
  </si>
  <si>
    <t>Typical Residential Bill Impacts</t>
  </si>
  <si>
    <t>Schedule 106 Rate Change</t>
  </si>
  <si>
    <t>EDIT adjusting charge (Schedule 141X)</t>
  </si>
  <si>
    <t>Proposed Effective May 1, 2019</t>
  </si>
  <si>
    <t>Current</t>
  </si>
  <si>
    <t>Proposed</t>
  </si>
  <si>
    <t>Projected Commodity Cost (1)</t>
  </si>
  <si>
    <t>(1) March 2019 - October 2019 estimates are based on 3 month average prices ending August 30, 2018.</t>
  </si>
  <si>
    <t>Revenue Adjustment Factor Calculation</t>
  </si>
  <si>
    <t>2017 GRC Updated for Tax Reform - TY 12ME September 2016 - UG-180283</t>
  </si>
  <si>
    <t>Description</t>
  </si>
  <si>
    <t>Operating Revenue Deduction (Bad Debt Rate)</t>
  </si>
  <si>
    <t>State Utility Tax Rate</t>
  </si>
  <si>
    <t>WUTC Filing Fee</t>
  </si>
  <si>
    <t>Bad Debt</t>
  </si>
  <si>
    <t>Net St Utility Tax = [(1-Bad Debt)*State Utility Tax Rate]</t>
  </si>
  <si>
    <t>WUTC Fee</t>
  </si>
  <si>
    <t>Sum</t>
  </si>
  <si>
    <t>1-Sum</t>
  </si>
  <si>
    <t>1/(1-Sum)</t>
  </si>
  <si>
    <t>Sched 141Y</t>
  </si>
  <si>
    <r>
      <t>(Therms)</t>
    </r>
    <r>
      <rPr>
        <vertAlign val="superscript"/>
        <sz val="11"/>
        <color theme="1"/>
        <rFont val="Calibri"/>
        <family val="2"/>
      </rPr>
      <t xml:space="preserve"> (1)</t>
    </r>
  </si>
  <si>
    <r>
      <t>Revenue</t>
    </r>
    <r>
      <rPr>
        <vertAlign val="superscript"/>
        <sz val="11"/>
        <color theme="1"/>
        <rFont val="Calibri"/>
        <family val="2"/>
      </rPr>
      <t xml:space="preserve"> (1)</t>
    </r>
  </si>
  <si>
    <t>Revenue (3)</t>
  </si>
  <si>
    <r>
      <t>Rentals</t>
    </r>
    <r>
      <rPr>
        <vertAlign val="superscript"/>
        <sz val="11"/>
        <rFont val="Calibri"/>
        <family val="2"/>
      </rPr>
      <t>(2)</t>
    </r>
  </si>
  <si>
    <r>
      <rPr>
        <vertAlign val="superscript"/>
        <sz val="11"/>
        <color theme="1"/>
        <rFont val="Calibri"/>
        <family val="2"/>
      </rPr>
      <t xml:space="preserve">(1) </t>
    </r>
    <r>
      <rPr>
        <sz val="10"/>
        <rFont val="Arial"/>
        <family val="2"/>
      </rPr>
      <t>Weather normalized volume and margin for 12 months ending September 2016, at approved rates from UG-180283 Tax Reform compliance filing. The rates do not include schedules 140, 141 and 142.</t>
    </r>
  </si>
  <si>
    <r>
      <rPr>
        <vertAlign val="superscript"/>
        <sz val="11"/>
        <color theme="1"/>
        <rFont val="Calibri"/>
        <family val="2"/>
      </rPr>
      <t xml:space="preserve">(2) </t>
    </r>
    <r>
      <rPr>
        <sz val="10"/>
        <rFont val="Arial"/>
        <family val="2"/>
      </rPr>
      <t>Forecasted rental counts calculated using actual December 2018 count.</t>
    </r>
  </si>
  <si>
    <r>
      <rPr>
        <vertAlign val="superscript"/>
        <sz val="11"/>
        <color theme="1"/>
        <rFont val="Calibri"/>
        <family val="2"/>
      </rPr>
      <t xml:space="preserve">(3) </t>
    </r>
    <r>
      <rPr>
        <sz val="10"/>
        <rFont val="Arial"/>
        <family val="2"/>
      </rPr>
      <t>Forecasted revenues at current rates effective March 1, 2019</t>
    </r>
  </si>
  <si>
    <r>
      <t>Rates</t>
    </r>
    <r>
      <rPr>
        <vertAlign val="superscript"/>
        <sz val="11"/>
        <rFont val="Calibri"/>
        <family val="2"/>
      </rPr>
      <t xml:space="preserve"> (1)</t>
    </r>
  </si>
  <si>
    <r>
      <t>ERF</t>
    </r>
    <r>
      <rPr>
        <sz val="11"/>
        <rFont val="Calibri"/>
        <family val="2"/>
        <scheme val="minor"/>
      </rPr>
      <t xml:space="preserve"> adjusting charge (Schedule 141)</t>
    </r>
  </si>
  <si>
    <t>Tax Reform Credit (Schedule 141Y)</t>
  </si>
  <si>
    <r>
      <rPr>
        <vertAlign val="superscript"/>
        <sz val="11"/>
        <rFont val="Calibri"/>
        <family val="2"/>
      </rPr>
      <t xml:space="preserve">(1) </t>
    </r>
    <r>
      <rPr>
        <sz val="11"/>
        <rFont val="Calibri"/>
        <family val="2"/>
        <scheme val="minor"/>
      </rPr>
      <t>Rates for Schedule 23 customers in effect March 1, 2019</t>
    </r>
  </si>
  <si>
    <r>
      <t xml:space="preserve">PGA Supplemental 106 Tracker Filing Proposed Effective </t>
    </r>
    <r>
      <rPr>
        <b/>
        <sz val="8"/>
        <color rgb="FF0000FF"/>
        <rFont val="Arial"/>
        <family val="2"/>
      </rPr>
      <t>May 1, 2019</t>
    </r>
  </si>
  <si>
    <t>Calculation of Proposed Schedule 106 Supplemental Rates</t>
  </si>
  <si>
    <t xml:space="preserve">Proposed Commodity Supplemental 106 Rates </t>
  </si>
  <si>
    <t>Proposed Commodity Supplemental 106 Rates Including RAF</t>
  </si>
  <si>
    <t>Total Proposed 106 &amp; Supplemental 106 Rates Including RAF</t>
  </si>
  <si>
    <t>PGA Supplemental 106 Tracker Filing Proposed Effective May 1, 2019</t>
  </si>
  <si>
    <t>2019 Gas Schedule 106 Supplemental PGA Deferred Account Adjustment Filing</t>
  </si>
  <si>
    <t>Purchased Gas Adjustment - Deferred Account Adjustment (Schedules 106 &amp; Supplemental 106)</t>
  </si>
  <si>
    <t>PGA Supplemental 106 Amortization (Commodity)</t>
  </si>
  <si>
    <t>Commodity Surcharge (Refund) Amortization Rates (Schedule Supplemental 106)</t>
  </si>
  <si>
    <t>Transfer to Amortization Accounts (Supplemental 106) *</t>
  </si>
  <si>
    <t>REDACTED VERSION</t>
  </si>
  <si>
    <r>
      <t xml:space="preserve">Projected Volume </t>
    </r>
    <r>
      <rPr>
        <sz val="8"/>
        <color rgb="FF0000FF"/>
        <rFont val="Arial"/>
        <family val="2"/>
      </rPr>
      <t xml:space="preserve">May 19 - April 20 </t>
    </r>
    <r>
      <rPr>
        <sz val="8"/>
        <rFont val="Arial"/>
        <family val="2"/>
      </rPr>
      <t>(therms)</t>
    </r>
  </si>
  <si>
    <t>* Note: Transfer to Amortization for 106 Supplemental Account includes actual deferrals for November 2018 - January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</si>
</sst>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0%"/>
    <numFmt numFmtId="166" formatCode="_(* #,##0_);_(* \(#,##0\);_(* &quot;-&quot;??_);_(@_)"/>
    <numFmt numFmtId="167" formatCode="_(&quot;$&quot;* #,##0.00000_);_(&quot;$&quot;* \(#,##0.00000\);_(&quot;$&quot;* &quot;-&quot;??_);_(@_)"/>
    <numFmt numFmtId="168" formatCode="0.0%"/>
    <numFmt numFmtId="169" formatCode="_(&quot;$&quot;* #,##0.00000_);_(&quot;$&quot;* \(#,##0.00000\);_(&quot;$&quot;* &quot;-&quot;?????_);_(@_)"/>
    <numFmt numFmtId="170" formatCode="_(&quot;$&quot;* #,##0.00_);_(&quot;$&quot;* \(#,##0.00\);_(&quot;$&quot;* &quot;-&quot;?????_);_(@_)"/>
    <numFmt numFmtId="171" formatCode="_(&quot;$&quot;* #,##0.00_);_(&quot;$&quot;* \(#,##0.00\);_(&quot;$&quot;* &quot;-&quot;_);_(@_)"/>
    <numFmt numFmtId="172" formatCode="_(&quot;$&quot;* #,##0.0_);_(&quot;$&quot;* \(#,##0.0\);_(&quot;$&quot;* &quot;-&quot;??_);_(@_)"/>
    <numFmt numFmtId="173" formatCode="#,##0.000_);\(#,##0.000\)"/>
    <numFmt numFmtId="174" formatCode="_(&quot;$&quot;* #,##0_);_(&quot;$&quot;* \(#,##0\);_(&quot;$&quot;* &quot;-&quot;?????_);_(@_)"/>
    <numFmt numFmtId="175" formatCode="0.000000"/>
    <numFmt numFmtId="176" formatCode="_(* #,##0.0000000_);_(* \(#,##0.0000000\);_(* &quot;-&quot;???????_);_(@_)"/>
    <numFmt numFmtId="177" formatCode="_(* #,##0.000000_);_(* \(#,##0.000000\);_(* &quot;-&quot;??????_);_(@_)"/>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8"/>
      <color indexed="81"/>
      <name val="Tahoma"/>
      <family val="2"/>
    </font>
    <font>
      <b/>
      <sz val="12"/>
      <name val="Arial"/>
      <family val="2"/>
    </font>
    <font>
      <b/>
      <sz val="8"/>
      <color indexed="81"/>
      <name val="Tahoma"/>
      <family val="2"/>
    </font>
    <font>
      <sz val="10"/>
      <name val="Arial"/>
      <family val="2"/>
    </font>
    <font>
      <sz val="10"/>
      <name val="Arial"/>
      <family val="2"/>
    </font>
    <font>
      <b/>
      <sz val="9"/>
      <color indexed="81"/>
      <name val="Tahoma"/>
      <family val="2"/>
    </font>
    <font>
      <b/>
      <sz val="8"/>
      <name val="Arial"/>
      <family val="2"/>
    </font>
    <font>
      <sz val="8"/>
      <color rgb="FF0000FF"/>
      <name val="Arial"/>
      <family val="2"/>
    </font>
    <font>
      <sz val="8"/>
      <color rgb="FF008080"/>
      <name val="Arial"/>
      <family val="2"/>
    </font>
    <font>
      <u/>
      <sz val="8"/>
      <name val="Arial"/>
      <family val="2"/>
    </font>
    <font>
      <sz val="8"/>
      <color indexed="12"/>
      <name val="Arial"/>
      <family val="2"/>
    </font>
    <font>
      <b/>
      <sz val="8"/>
      <color rgb="FF0000FF"/>
      <name val="Arial"/>
      <family val="2"/>
    </font>
    <font>
      <sz val="8"/>
      <color indexed="21"/>
      <name val="Arial"/>
      <family val="2"/>
    </font>
    <font>
      <sz val="8"/>
      <color theme="1"/>
      <name val="Arial"/>
      <family val="2"/>
    </font>
    <font>
      <sz val="8"/>
      <color rgb="FF009999"/>
      <name val="Arial"/>
      <family val="2"/>
    </font>
    <font>
      <sz val="8"/>
      <color indexed="57"/>
      <name val="Arial"/>
      <family val="2"/>
    </font>
    <font>
      <sz val="8"/>
      <color indexed="12"/>
      <name val="Times New Roman"/>
      <family val="1"/>
    </font>
    <font>
      <sz val="8"/>
      <color indexed="17"/>
      <name val="Arial"/>
      <family val="2"/>
    </font>
    <font>
      <u/>
      <sz val="8"/>
      <color rgb="FF0000FF"/>
      <name val="Arial"/>
      <family val="2"/>
    </font>
    <font>
      <i/>
      <u/>
      <sz val="8"/>
      <name val="Arial"/>
      <family val="2"/>
    </font>
    <font>
      <sz val="11"/>
      <color indexed="8"/>
      <name val="Calibri"/>
      <family val="2"/>
      <scheme val="minor"/>
    </font>
    <font>
      <i/>
      <sz val="8"/>
      <color theme="1"/>
      <name val="Arial"/>
      <family val="2"/>
    </font>
    <font>
      <b/>
      <sz val="8"/>
      <color theme="1"/>
      <name val="Arial"/>
      <family val="2"/>
    </font>
    <font>
      <sz val="8"/>
      <color rgb="FFFF0000"/>
      <name val="Arial"/>
      <family val="2"/>
    </font>
    <font>
      <sz val="8"/>
      <name val="Helv"/>
    </font>
    <font>
      <sz val="10"/>
      <name val="Arial"/>
      <family val="2"/>
    </font>
    <font>
      <sz val="11"/>
      <name val="Calibri"/>
      <family val="2"/>
      <scheme val="minor"/>
    </font>
    <font>
      <sz val="11"/>
      <color rgb="FF0000FF"/>
      <name val="Calibri"/>
      <family val="2"/>
      <scheme val="minor"/>
    </font>
    <font>
      <vertAlign val="superscript"/>
      <sz val="11"/>
      <color theme="1"/>
      <name val="Calibri"/>
      <family val="2"/>
    </font>
    <font>
      <sz val="11"/>
      <color rgb="FF008080"/>
      <name val="Calibri"/>
      <family val="2"/>
      <scheme val="minor"/>
    </font>
    <font>
      <sz val="11"/>
      <name val="Calibri"/>
      <family val="2"/>
    </font>
    <font>
      <sz val="11"/>
      <color indexed="21"/>
      <name val="Calibri"/>
      <family val="2"/>
    </font>
    <font>
      <vertAlign val="superscript"/>
      <sz val="11"/>
      <name val="Calibri"/>
      <family val="2"/>
    </font>
    <font>
      <b/>
      <sz val="11"/>
      <name val="Calibri"/>
      <family val="2"/>
    </font>
    <font>
      <sz val="11"/>
      <color indexed="12"/>
      <name val="Calibri"/>
      <family val="2"/>
      <scheme val="minor"/>
    </font>
    <font>
      <sz val="11"/>
      <color indexed="12"/>
      <name val="Calibri"/>
      <family val="2"/>
    </font>
    <font>
      <sz val="10"/>
      <color indexed="12"/>
      <name val="Arial"/>
      <family val="2"/>
    </font>
    <font>
      <sz val="11"/>
      <color rgb="FF0000FF"/>
      <name val="Calibri"/>
      <family val="2"/>
    </font>
    <font>
      <b/>
      <sz val="11"/>
      <color theme="1"/>
      <name val="Calibri"/>
      <family val="2"/>
      <scheme val="minor"/>
    </font>
    <font>
      <b/>
      <sz val="10"/>
      <color theme="1"/>
      <name val="Arial"/>
      <family val="2"/>
    </font>
    <font>
      <b/>
      <sz val="1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indexed="46"/>
        <bgColor indexed="64"/>
      </patternFill>
    </fill>
    <fill>
      <patternFill patternType="solid">
        <fgColor indexed="9"/>
        <bgColor indexed="64"/>
      </patternFill>
    </fill>
    <fill>
      <patternFill patternType="solid">
        <fgColor theme="9" tint="0.59999389629810485"/>
        <bgColor indexed="64"/>
      </patternFill>
    </fill>
  </fills>
  <borders count="3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FFFF00"/>
      </left>
      <right/>
      <top style="thin">
        <color rgb="FFFFFF00"/>
      </top>
      <bottom/>
      <diagonal/>
    </border>
    <border>
      <left/>
      <right/>
      <top style="thin">
        <color rgb="FFFFFF00"/>
      </top>
      <bottom/>
      <diagonal/>
    </border>
    <border>
      <left/>
      <right style="thin">
        <color rgb="FFFFFF00"/>
      </right>
      <top style="thin">
        <color rgb="FFFFFF00"/>
      </top>
      <bottom/>
      <diagonal/>
    </border>
    <border>
      <left style="thin">
        <color rgb="FFFFFF00"/>
      </left>
      <right/>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rgb="FFFFFF00"/>
      </left>
      <right/>
      <top style="thin">
        <color indexed="64"/>
      </top>
      <bottom style="thin">
        <color indexed="64"/>
      </bottom>
      <diagonal/>
    </border>
    <border>
      <left/>
      <right style="thin">
        <color rgb="FFFFFF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right/>
      <top/>
      <bottom style="medium">
        <color indexed="64"/>
      </bottom>
      <diagonal/>
    </border>
    <border>
      <left style="thin">
        <color rgb="FFFFFF00"/>
      </left>
      <right/>
      <top/>
      <bottom style="medium">
        <color indexed="64"/>
      </bottom>
      <diagonal/>
    </border>
    <border>
      <left/>
      <right style="thin">
        <color rgb="FFFFFF00"/>
      </right>
      <top/>
      <bottom style="medium">
        <color indexed="64"/>
      </bottom>
      <diagonal/>
    </border>
    <border>
      <left/>
      <right/>
      <top style="medium">
        <color indexed="64"/>
      </top>
      <bottom style="thin">
        <color indexed="64"/>
      </bottom>
      <diagonal/>
    </border>
    <border>
      <left style="thin">
        <color rgb="FFFFFF00"/>
      </left>
      <right/>
      <top style="medium">
        <color indexed="64"/>
      </top>
      <bottom style="thin">
        <color indexed="64"/>
      </bottom>
      <diagonal/>
    </border>
    <border>
      <left/>
      <right style="thin">
        <color rgb="FFFFFF00"/>
      </right>
      <top style="medium">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FFFF00"/>
      </right>
      <top/>
      <bottom style="thin">
        <color indexed="64"/>
      </bottom>
      <diagonal/>
    </border>
    <border>
      <left style="thin">
        <color rgb="FFFFFF00"/>
      </left>
      <right/>
      <top/>
      <bottom style="thin">
        <color indexed="64"/>
      </bottom>
      <diagonal/>
    </border>
  </borders>
  <cellStyleXfs count="22">
    <xf numFmtId="0" fontId="0" fillId="0" borderId="0"/>
    <xf numFmtId="43" fontId="10" fillId="0" borderId="0" applyFont="0" applyFill="0" applyBorder="0" applyAlignment="0" applyProtection="0"/>
    <xf numFmtId="0" fontId="5" fillId="4" borderId="2" applyNumberFormat="0">
      <alignment horizontal="center" vertical="center" wrapText="1"/>
    </xf>
    <xf numFmtId="44" fontId="11"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3" fillId="0" borderId="0"/>
    <xf numFmtId="0" fontId="4" fillId="0" borderId="0"/>
    <xf numFmtId="0" fontId="27" fillId="0" borderId="0"/>
    <xf numFmtId="0" fontId="2" fillId="0" borderId="0"/>
    <xf numFmtId="0" fontId="4" fillId="0" borderId="0"/>
    <xf numFmtId="44" fontId="2" fillId="0" borderId="0" applyFont="0" applyFill="0" applyBorder="0" applyAlignment="0" applyProtection="0"/>
    <xf numFmtId="175" fontId="31" fillId="0" borderId="0">
      <alignment horizontal="left" wrapText="1"/>
    </xf>
    <xf numFmtId="43" fontId="31" fillId="0" borderId="0" applyFont="0" applyFill="0" applyBorder="0" applyAlignment="0" applyProtection="0"/>
    <xf numFmtId="9" fontId="2" fillId="0" borderId="0" applyFont="0" applyFill="0" applyBorder="0" applyAlignment="0" applyProtection="0"/>
    <xf numFmtId="0" fontId="27"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9" fontId="32" fillId="0" borderId="0" applyFont="0" applyFill="0" applyBorder="0" applyAlignment="0" applyProtection="0"/>
    <xf numFmtId="0" fontId="1" fillId="0" borderId="0"/>
  </cellStyleXfs>
  <cellXfs count="358">
    <xf numFmtId="0" fontId="0" fillId="0" borderId="0" xfId="0"/>
    <xf numFmtId="0" fontId="6" fillId="0" borderId="0" xfId="0" applyFont="1" applyFill="1"/>
    <xf numFmtId="0" fontId="13" fillId="0" borderId="0" xfId="0" applyFont="1" applyFill="1"/>
    <xf numFmtId="0" fontId="6" fillId="0" borderId="2" xfId="0" applyFont="1" applyFill="1" applyBorder="1" applyAlignment="1">
      <alignment horizontal="center"/>
    </xf>
    <xf numFmtId="17" fontId="14" fillId="0" borderId="2" xfId="0" applyNumberFormat="1" applyFont="1" applyFill="1" applyBorder="1" applyAlignment="1">
      <alignment horizontal="center"/>
    </xf>
    <xf numFmtId="17" fontId="6" fillId="0" borderId="2" xfId="0" applyNumberFormat="1" applyFont="1" applyFill="1" applyBorder="1" applyAlignment="1">
      <alignment horizontal="center"/>
    </xf>
    <xf numFmtId="0" fontId="6" fillId="0" borderId="0" xfId="0" applyFont="1" applyFill="1" applyAlignment="1">
      <alignment horizontal="center"/>
    </xf>
    <xf numFmtId="0" fontId="6" fillId="0" borderId="0" xfId="0" applyFont="1" applyFill="1" applyBorder="1" applyAlignment="1">
      <alignment horizontal="center"/>
    </xf>
    <xf numFmtId="166" fontId="6" fillId="0" borderId="0" xfId="0" applyNumberFormat="1" applyFont="1" applyFill="1" applyBorder="1"/>
    <xf numFmtId="166" fontId="6" fillId="0" borderId="0" xfId="0" applyNumberFormat="1" applyFont="1" applyFill="1"/>
    <xf numFmtId="0" fontId="6" fillId="0" borderId="0" xfId="0" applyFont="1" applyFill="1" applyBorder="1"/>
    <xf numFmtId="37" fontId="17" fillId="0" borderId="0" xfId="0" applyNumberFormat="1" applyFont="1" applyFill="1" applyBorder="1"/>
    <xf numFmtId="0" fontId="6" fillId="0" borderId="0" xfId="0" applyFont="1"/>
    <xf numFmtId="0" fontId="6" fillId="0" borderId="1" xfId="0" applyFont="1" applyFill="1" applyBorder="1" applyAlignment="1">
      <alignment horizontal="center"/>
    </xf>
    <xf numFmtId="0" fontId="6" fillId="0" borderId="4" xfId="0" applyFont="1" applyBorder="1" applyAlignment="1">
      <alignment horizontal="center"/>
    </xf>
    <xf numFmtId="0" fontId="6" fillId="0" borderId="1" xfId="0" applyFont="1" applyBorder="1" applyAlignment="1">
      <alignment horizontal="center"/>
    </xf>
    <xf numFmtId="0" fontId="6" fillId="0" borderId="5" xfId="0" applyFont="1" applyBorder="1" applyAlignment="1">
      <alignment horizontal="center"/>
    </xf>
    <xf numFmtId="3" fontId="19" fillId="0" borderId="0" xfId="0" applyNumberFormat="1" applyFont="1"/>
    <xf numFmtId="44" fontId="6" fillId="0" borderId="0" xfId="0" applyNumberFormat="1" applyFont="1"/>
    <xf numFmtId="42" fontId="6" fillId="0" borderId="0" xfId="0" applyNumberFormat="1" applyFont="1"/>
    <xf numFmtId="0" fontId="13" fillId="0" borderId="0" xfId="0" applyFont="1"/>
    <xf numFmtId="169" fontId="6" fillId="0" borderId="0" xfId="0" applyNumberFormat="1" applyFont="1"/>
    <xf numFmtId="165" fontId="21" fillId="0" borderId="0" xfId="0" applyNumberFormat="1" applyFont="1" applyFill="1" applyBorder="1"/>
    <xf numFmtId="0" fontId="6" fillId="0" borderId="0" xfId="0" applyFont="1" applyAlignment="1">
      <alignment horizontal="center" wrapText="1"/>
    </xf>
    <xf numFmtId="164" fontId="6" fillId="0" borderId="0" xfId="0" applyNumberFormat="1" applyFont="1" applyFill="1"/>
    <xf numFmtId="43" fontId="6" fillId="0" borderId="0" xfId="0" applyNumberFormat="1" applyFont="1" applyFill="1"/>
    <xf numFmtId="42" fontId="17" fillId="0" borderId="0" xfId="0" applyNumberFormat="1" applyFont="1" applyFill="1"/>
    <xf numFmtId="42" fontId="6" fillId="0" borderId="0" xfId="0" applyNumberFormat="1" applyFont="1" applyFill="1" applyBorder="1"/>
    <xf numFmtId="44" fontId="6" fillId="0" borderId="0" xfId="0" applyNumberFormat="1" applyFont="1" applyFill="1"/>
    <xf numFmtId="14" fontId="6" fillId="0" borderId="0" xfId="0" applyNumberFormat="1" applyFont="1" applyFill="1" applyBorder="1" applyAlignment="1">
      <alignment horizontal="center"/>
    </xf>
    <xf numFmtId="0" fontId="6" fillId="0" borderId="0" xfId="0" applyFont="1" applyFill="1" applyAlignment="1">
      <alignment horizontal="right"/>
    </xf>
    <xf numFmtId="169" fontId="6" fillId="0" borderId="0" xfId="0" applyNumberFormat="1" applyFont="1" applyFill="1"/>
    <xf numFmtId="42" fontId="6" fillId="0" borderId="0" xfId="0" applyNumberFormat="1" applyFont="1" applyFill="1"/>
    <xf numFmtId="0" fontId="6" fillId="0" borderId="0" xfId="0" applyFont="1" applyBorder="1"/>
    <xf numFmtId="42" fontId="6" fillId="0" borderId="3" xfId="0" applyNumberFormat="1" applyFont="1" applyBorder="1"/>
    <xf numFmtId="42" fontId="6" fillId="0" borderId="0" xfId="0" applyNumberFormat="1" applyFont="1" applyBorder="1"/>
    <xf numFmtId="14" fontId="6" fillId="0" borderId="0" xfId="0" applyNumberFormat="1" applyFont="1" applyFill="1"/>
    <xf numFmtId="14" fontId="6" fillId="0" borderId="0" xfId="0" applyNumberFormat="1" applyFont="1" applyFill="1" applyBorder="1"/>
    <xf numFmtId="17" fontId="6" fillId="0" borderId="0" xfId="0" applyNumberFormat="1" applyFont="1" applyFill="1"/>
    <xf numFmtId="0" fontId="13" fillId="0" borderId="0" xfId="0" applyFont="1" applyFill="1" applyAlignment="1">
      <alignment horizontal="center" wrapText="1"/>
    </xf>
    <xf numFmtId="0" fontId="13" fillId="0" borderId="0" xfId="0" applyFont="1" applyFill="1" applyAlignment="1">
      <alignment horizontal="center"/>
    </xf>
    <xf numFmtId="41" fontId="6" fillId="0" borderId="0" xfId="0" applyNumberFormat="1" applyFont="1" applyFill="1" applyBorder="1" applyAlignment="1">
      <alignment horizontal="center"/>
    </xf>
    <xf numFmtId="0" fontId="17" fillId="0" borderId="0" xfId="0" applyFont="1" applyFill="1" applyBorder="1" applyAlignment="1">
      <alignment horizontal="center"/>
    </xf>
    <xf numFmtId="0" fontId="14" fillId="0" borderId="0" xfId="0" applyFont="1" applyFill="1" applyBorder="1" applyAlignment="1">
      <alignment horizontal="center"/>
    </xf>
    <xf numFmtId="17" fontId="6" fillId="0" borderId="2" xfId="0" applyNumberFormat="1" applyFont="1" applyFill="1" applyBorder="1" applyAlignment="1">
      <alignment horizontal="center" wrapText="1"/>
    </xf>
    <xf numFmtId="17" fontId="6" fillId="0" borderId="0" xfId="0" applyNumberFormat="1" applyFont="1" applyFill="1" applyBorder="1" applyAlignment="1">
      <alignment horizontal="center" wrapText="1"/>
    </xf>
    <xf numFmtId="42" fontId="6" fillId="2" borderId="6" xfId="0" applyNumberFormat="1" applyFont="1" applyFill="1" applyBorder="1"/>
    <xf numFmtId="42" fontId="6" fillId="2" borderId="8" xfId="0" applyNumberFormat="1" applyFont="1" applyFill="1" applyBorder="1"/>
    <xf numFmtId="42" fontId="6" fillId="2" borderId="7" xfId="0" applyNumberFormat="1" applyFont="1" applyFill="1" applyBorder="1"/>
    <xf numFmtId="41" fontId="6" fillId="0" borderId="0" xfId="0" applyNumberFormat="1" applyFont="1" applyFill="1" applyBorder="1"/>
    <xf numFmtId="41" fontId="6" fillId="2" borderId="9" xfId="0" applyNumberFormat="1" applyFont="1" applyFill="1" applyBorder="1"/>
    <xf numFmtId="41" fontId="6" fillId="2" borderId="10" xfId="0" applyNumberFormat="1" applyFont="1" applyFill="1" applyBorder="1"/>
    <xf numFmtId="41" fontId="6" fillId="2" borderId="0" xfId="0" applyNumberFormat="1" applyFont="1" applyFill="1" applyBorder="1"/>
    <xf numFmtId="41" fontId="6" fillId="0" borderId="0" xfId="0" applyNumberFormat="1" applyFont="1" applyFill="1"/>
    <xf numFmtId="41" fontId="17" fillId="0" borderId="0" xfId="0" applyNumberFormat="1" applyFont="1" applyFill="1"/>
    <xf numFmtId="41" fontId="17" fillId="0" borderId="0" xfId="0" applyNumberFormat="1" applyFont="1" applyFill="1" applyBorder="1"/>
    <xf numFmtId="41" fontId="14" fillId="0" borderId="0" xfId="0" applyNumberFormat="1" applyFont="1" applyFill="1" applyBorder="1"/>
    <xf numFmtId="41" fontId="17" fillId="2" borderId="10" xfId="0" applyNumberFormat="1" applyFont="1" applyFill="1" applyBorder="1"/>
    <xf numFmtId="166" fontId="17" fillId="0" borderId="0" xfId="0" applyNumberFormat="1" applyFont="1" applyFill="1" applyBorder="1"/>
    <xf numFmtId="166" fontId="17" fillId="0" borderId="0" xfId="0" applyNumberFormat="1" applyFont="1" applyFill="1"/>
    <xf numFmtId="43" fontId="17" fillId="0" borderId="0" xfId="0" applyNumberFormat="1" applyFont="1" applyFill="1"/>
    <xf numFmtId="41" fontId="15" fillId="2" borderId="9" xfId="0" applyNumberFormat="1" applyFont="1" applyFill="1" applyBorder="1"/>
    <xf numFmtId="41" fontId="15" fillId="2" borderId="10" xfId="0" applyNumberFormat="1" applyFont="1" applyFill="1" applyBorder="1"/>
    <xf numFmtId="41" fontId="15" fillId="2" borderId="0" xfId="0" applyNumberFormat="1" applyFont="1" applyFill="1" applyBorder="1"/>
    <xf numFmtId="41" fontId="17" fillId="2" borderId="9" xfId="0" applyNumberFormat="1" applyFont="1" applyFill="1" applyBorder="1"/>
    <xf numFmtId="41" fontId="17" fillId="2" borderId="0" xfId="0" applyNumberFormat="1" applyFont="1" applyFill="1" applyBorder="1"/>
    <xf numFmtId="41" fontId="17" fillId="0" borderId="2" xfId="0" applyNumberFormat="1" applyFont="1" applyFill="1" applyBorder="1"/>
    <xf numFmtId="41" fontId="17" fillId="2" borderId="28" xfId="0" applyNumberFormat="1" applyFont="1" applyFill="1" applyBorder="1"/>
    <xf numFmtId="41" fontId="17" fillId="2" borderId="2" xfId="0" applyNumberFormat="1" applyFont="1" applyFill="1" applyBorder="1"/>
    <xf numFmtId="42" fontId="6" fillId="0" borderId="1" xfId="0" applyNumberFormat="1" applyFont="1" applyFill="1" applyBorder="1" applyAlignment="1"/>
    <xf numFmtId="41" fontId="6" fillId="0" borderId="1" xfId="0" applyNumberFormat="1" applyFont="1" applyFill="1" applyBorder="1" applyAlignment="1"/>
    <xf numFmtId="41" fontId="6" fillId="2" borderId="14" xfId="0" applyNumberFormat="1" applyFont="1" applyFill="1" applyBorder="1" applyAlignment="1"/>
    <xf numFmtId="41" fontId="6" fillId="2" borderId="15" xfId="0" applyNumberFormat="1" applyFont="1" applyFill="1" applyBorder="1" applyAlignment="1"/>
    <xf numFmtId="41" fontId="6" fillId="2" borderId="1" xfId="0" applyNumberFormat="1" applyFont="1" applyFill="1" applyBorder="1" applyAlignment="1"/>
    <xf numFmtId="42" fontId="6" fillId="0" borderId="3" xfId="0" applyNumberFormat="1" applyFont="1" applyFill="1" applyBorder="1"/>
    <xf numFmtId="166" fontId="14" fillId="0" borderId="0" xfId="0" applyNumberFormat="1" applyFont="1" applyFill="1"/>
    <xf numFmtId="166" fontId="23" fillId="0" borderId="0" xfId="0" applyNumberFormat="1" applyFont="1" applyFill="1"/>
    <xf numFmtId="44" fontId="14" fillId="0" borderId="0" xfId="0" applyNumberFormat="1" applyFont="1" applyFill="1"/>
    <xf numFmtId="166" fontId="6" fillId="0" borderId="0" xfId="0" applyNumberFormat="1" applyFont="1" applyBorder="1"/>
    <xf numFmtId="43" fontId="14" fillId="0" borderId="0" xfId="0" applyNumberFormat="1" applyFont="1" applyFill="1"/>
    <xf numFmtId="41" fontId="21" fillId="2" borderId="9" xfId="0" applyNumberFormat="1" applyFont="1" applyFill="1" applyBorder="1"/>
    <xf numFmtId="0" fontId="17" fillId="0" borderId="0" xfId="0" applyFont="1" applyBorder="1"/>
    <xf numFmtId="41" fontId="17" fillId="0" borderId="0" xfId="0" applyNumberFormat="1" applyFont="1" applyBorder="1"/>
    <xf numFmtId="41" fontId="6" fillId="0" borderId="1" xfId="0" applyNumberFormat="1" applyFont="1" applyFill="1" applyBorder="1"/>
    <xf numFmtId="41" fontId="6" fillId="2" borderId="14" xfId="0" applyNumberFormat="1" applyFont="1" applyFill="1" applyBorder="1"/>
    <xf numFmtId="41" fontId="6" fillId="2" borderId="15" xfId="0" applyNumberFormat="1" applyFont="1" applyFill="1" applyBorder="1"/>
    <xf numFmtId="41" fontId="6" fillId="2" borderId="1" xfId="0" applyNumberFormat="1" applyFont="1" applyFill="1" applyBorder="1"/>
    <xf numFmtId="43" fontId="6" fillId="0" borderId="0" xfId="0" applyNumberFormat="1" applyFont="1" applyFill="1" applyBorder="1"/>
    <xf numFmtId="41" fontId="22" fillId="0" borderId="0" xfId="0" applyNumberFormat="1" applyFont="1" applyFill="1" applyBorder="1"/>
    <xf numFmtId="166" fontId="17" fillId="0" borderId="0" xfId="0" applyNumberFormat="1" applyFont="1" applyFill="1" applyBorder="1" applyAlignment="1">
      <alignment horizontal="left" indent="2"/>
    </xf>
    <xf numFmtId="166" fontId="17" fillId="0" borderId="0" xfId="1" applyNumberFormat="1" applyFont="1" applyFill="1"/>
    <xf numFmtId="42" fontId="6" fillId="0" borderId="1" xfId="0" applyNumberFormat="1" applyFont="1" applyFill="1" applyBorder="1"/>
    <xf numFmtId="41" fontId="14" fillId="2" borderId="9" xfId="0" applyNumberFormat="1" applyFont="1" applyFill="1" applyBorder="1"/>
    <xf numFmtId="41" fontId="14" fillId="2" borderId="0" xfId="0" applyNumberFormat="1" applyFont="1" applyFill="1" applyBorder="1"/>
    <xf numFmtId="43" fontId="15" fillId="0" borderId="0" xfId="0" applyNumberFormat="1" applyFont="1" applyFill="1"/>
    <xf numFmtId="37" fontId="17" fillId="0" borderId="0" xfId="0" applyNumberFormat="1" applyFont="1" applyFill="1"/>
    <xf numFmtId="39" fontId="17" fillId="0" borderId="0" xfId="0" applyNumberFormat="1" applyFont="1" applyFill="1"/>
    <xf numFmtId="164" fontId="6" fillId="0" borderId="0" xfId="0" applyNumberFormat="1" applyFont="1" applyFill="1" applyBorder="1"/>
    <xf numFmtId="164" fontId="24" fillId="0" borderId="0" xfId="0" applyNumberFormat="1" applyFont="1" applyFill="1" applyBorder="1"/>
    <xf numFmtId="41" fontId="6" fillId="0" borderId="2" xfId="0" applyNumberFormat="1" applyFont="1" applyFill="1" applyBorder="1"/>
    <xf numFmtId="164" fontId="17" fillId="0" borderId="0" xfId="0" applyNumberFormat="1" applyFont="1" applyFill="1" applyBorder="1"/>
    <xf numFmtId="37" fontId="14" fillId="0" borderId="0" xfId="0" applyNumberFormat="1" applyFont="1" applyFill="1"/>
    <xf numFmtId="42" fontId="16" fillId="0" borderId="0" xfId="0" applyNumberFormat="1" applyFont="1" applyFill="1" applyAlignment="1">
      <alignment horizontal="center" wrapText="1"/>
    </xf>
    <xf numFmtId="42" fontId="16" fillId="0" borderId="0" xfId="0" applyNumberFormat="1" applyFont="1" applyFill="1" applyBorder="1" applyAlignment="1">
      <alignment horizontal="center" wrapText="1"/>
    </xf>
    <xf numFmtId="41" fontId="16" fillId="0" borderId="0" xfId="0" applyNumberFormat="1" applyFont="1" applyFill="1" applyBorder="1" applyAlignment="1">
      <alignment horizontal="center" wrapText="1"/>
    </xf>
    <xf numFmtId="41" fontId="16" fillId="2" borderId="9" xfId="0" applyNumberFormat="1" applyFont="1" applyFill="1" applyBorder="1" applyAlignment="1">
      <alignment horizontal="center" wrapText="1"/>
    </xf>
    <xf numFmtId="41" fontId="16" fillId="2" borderId="10" xfId="0" applyNumberFormat="1" applyFont="1" applyFill="1" applyBorder="1" applyAlignment="1">
      <alignment horizontal="center" wrapText="1"/>
    </xf>
    <xf numFmtId="41" fontId="16" fillId="2" borderId="0" xfId="0" applyNumberFormat="1" applyFont="1" applyFill="1" applyBorder="1" applyAlignment="1">
      <alignment horizontal="center" wrapText="1"/>
    </xf>
    <xf numFmtId="42" fontId="6" fillId="0" borderId="18" xfId="0" applyNumberFormat="1" applyFont="1" applyFill="1" applyBorder="1"/>
    <xf numFmtId="42" fontId="6" fillId="0" borderId="19" xfId="0" applyNumberFormat="1" applyFont="1" applyFill="1" applyBorder="1"/>
    <xf numFmtId="41" fontId="6" fillId="0" borderId="19" xfId="0" applyNumberFormat="1" applyFont="1" applyFill="1" applyBorder="1"/>
    <xf numFmtId="41" fontId="6" fillId="2" borderId="20" xfId="0" applyNumberFormat="1" applyFont="1" applyFill="1" applyBorder="1"/>
    <xf numFmtId="41" fontId="6" fillId="2" borderId="21" xfId="0" applyNumberFormat="1" applyFont="1" applyFill="1" applyBorder="1"/>
    <xf numFmtId="41" fontId="6" fillId="2" borderId="19" xfId="0" applyNumberFormat="1" applyFont="1" applyFill="1" applyBorder="1"/>
    <xf numFmtId="42" fontId="6" fillId="0" borderId="22" xfId="0" applyNumberFormat="1" applyFont="1" applyFill="1" applyBorder="1"/>
    <xf numFmtId="41" fontId="6" fillId="0" borderId="22" xfId="0" applyNumberFormat="1" applyFont="1" applyFill="1" applyBorder="1"/>
    <xf numFmtId="41" fontId="6" fillId="2" borderId="23" xfId="0" applyNumberFormat="1" applyFont="1" applyFill="1" applyBorder="1"/>
    <xf numFmtId="41" fontId="6" fillId="2" borderId="24" xfId="0" applyNumberFormat="1" applyFont="1" applyFill="1" applyBorder="1"/>
    <xf numFmtId="41" fontId="6" fillId="2" borderId="22" xfId="0" applyNumberFormat="1" applyFont="1" applyFill="1" applyBorder="1"/>
    <xf numFmtId="42" fontId="6" fillId="0" borderId="25" xfId="0" applyNumberFormat="1" applyFont="1" applyFill="1" applyBorder="1"/>
    <xf numFmtId="41" fontId="6" fillId="2" borderId="11" xfId="0" applyNumberFormat="1" applyFont="1" applyFill="1" applyBorder="1"/>
    <xf numFmtId="41" fontId="6" fillId="2" borderId="13" xfId="0" applyNumberFormat="1" applyFont="1" applyFill="1" applyBorder="1"/>
    <xf numFmtId="41" fontId="6" fillId="2" borderId="12" xfId="0" applyNumberFormat="1" applyFont="1" applyFill="1" applyBorder="1"/>
    <xf numFmtId="9" fontId="6" fillId="0" borderId="0" xfId="0" applyNumberFormat="1" applyFont="1" applyFill="1"/>
    <xf numFmtId="164" fontId="13" fillId="0" borderId="0" xfId="0" applyNumberFormat="1" applyFont="1" applyFill="1" applyBorder="1"/>
    <xf numFmtId="167" fontId="6" fillId="0" borderId="0" xfId="0" applyNumberFormat="1" applyFont="1" applyFill="1"/>
    <xf numFmtId="17" fontId="16" fillId="0" borderId="0" xfId="0" applyNumberFormat="1" applyFont="1" applyFill="1" applyBorder="1" applyAlignment="1">
      <alignment horizontal="center" wrapText="1"/>
    </xf>
    <xf numFmtId="172" fontId="6" fillId="0" borderId="0" xfId="0" applyNumberFormat="1" applyFont="1" applyFill="1" applyBorder="1"/>
    <xf numFmtId="44" fontId="6" fillId="0" borderId="0" xfId="0" applyNumberFormat="1" applyFont="1" applyFill="1" applyBorder="1"/>
    <xf numFmtId="37" fontId="19" fillId="0" borderId="0" xfId="0" applyNumberFormat="1" applyFont="1" applyFill="1"/>
    <xf numFmtId="166" fontId="6" fillId="0" borderId="1" xfId="0" applyNumberFormat="1" applyFont="1" applyFill="1" applyBorder="1"/>
    <xf numFmtId="166" fontId="22" fillId="0" borderId="0" xfId="0" applyNumberFormat="1" applyFont="1" applyFill="1"/>
    <xf numFmtId="166" fontId="21" fillId="0" borderId="17" xfId="0" applyNumberFormat="1" applyFont="1" applyFill="1" applyBorder="1"/>
    <xf numFmtId="166" fontId="21" fillId="0" borderId="26" xfId="0" applyNumberFormat="1" applyFont="1" applyFill="1" applyBorder="1"/>
    <xf numFmtId="166" fontId="21" fillId="0" borderId="27" xfId="0" applyNumberFormat="1" applyFont="1" applyFill="1" applyBorder="1"/>
    <xf numFmtId="166" fontId="6" fillId="0" borderId="3" xfId="0" applyNumberFormat="1" applyFont="1" applyFill="1" applyBorder="1"/>
    <xf numFmtId="169" fontId="15" fillId="0" borderId="17" xfId="0" applyNumberFormat="1" applyFont="1" applyFill="1" applyBorder="1"/>
    <xf numFmtId="169" fontId="15" fillId="0" borderId="26" xfId="0" applyNumberFormat="1" applyFont="1" applyFill="1" applyBorder="1"/>
    <xf numFmtId="169" fontId="17" fillId="5" borderId="27" xfId="0" applyNumberFormat="1" applyFont="1" applyFill="1" applyBorder="1"/>
    <xf numFmtId="0" fontId="6" fillId="3" borderId="0" xfId="0" applyFont="1" applyFill="1"/>
    <xf numFmtId="164" fontId="6" fillId="3" borderId="1" xfId="0" applyNumberFormat="1" applyFont="1" applyFill="1" applyBorder="1"/>
    <xf numFmtId="0" fontId="13" fillId="0" borderId="0" xfId="0" applyFont="1" applyFill="1" applyAlignment="1">
      <alignment vertical="center"/>
    </xf>
    <xf numFmtId="169" fontId="15" fillId="0" borderId="16" xfId="0" applyNumberFormat="1" applyFont="1" applyFill="1" applyBorder="1"/>
    <xf numFmtId="164" fontId="6" fillId="0" borderId="1" xfId="0" applyNumberFormat="1" applyFont="1" applyFill="1" applyBorder="1"/>
    <xf numFmtId="167" fontId="15" fillId="0" borderId="17" xfId="0" applyNumberFormat="1" applyFont="1" applyFill="1" applyBorder="1"/>
    <xf numFmtId="167" fontId="15" fillId="0" borderId="26" xfId="0" applyNumberFormat="1" applyFont="1" applyFill="1" applyBorder="1"/>
    <xf numFmtId="167" fontId="15" fillId="0" borderId="27" xfId="0" applyNumberFormat="1" applyFont="1" applyFill="1" applyBorder="1"/>
    <xf numFmtId="167" fontId="6" fillId="0" borderId="26" xfId="0" applyNumberFormat="1" applyFont="1" applyFill="1" applyBorder="1"/>
    <xf numFmtId="167" fontId="6" fillId="0" borderId="27" xfId="0" applyNumberFormat="1" applyFont="1" applyFill="1" applyBorder="1"/>
    <xf numFmtId="0" fontId="13" fillId="0" borderId="0" xfId="0" applyFont="1" applyFill="1" applyAlignment="1">
      <alignment horizontal="center"/>
    </xf>
    <xf numFmtId="41" fontId="21" fillId="2" borderId="0" xfId="0" applyNumberFormat="1" applyFont="1" applyFill="1" applyBorder="1"/>
    <xf numFmtId="41" fontId="6" fillId="2" borderId="7" xfId="0" applyNumberFormat="1" applyFont="1" applyFill="1" applyBorder="1"/>
    <xf numFmtId="0" fontId="13" fillId="0" borderId="0" xfId="4" applyFont="1"/>
    <xf numFmtId="166" fontId="6" fillId="0" borderId="0" xfId="4" applyNumberFormat="1" applyFont="1"/>
    <xf numFmtId="0" fontId="6" fillId="0" borderId="0" xfId="4" applyFont="1"/>
    <xf numFmtId="0" fontId="6" fillId="0" borderId="0" xfId="4" applyFont="1" applyBorder="1"/>
    <xf numFmtId="17" fontId="16" fillId="0" borderId="0" xfId="4" applyNumberFormat="1" applyFont="1" applyFill="1" applyAlignment="1">
      <alignment horizontal="center" wrapText="1"/>
    </xf>
    <xf numFmtId="0" fontId="25" fillId="0" borderId="0" xfId="4" applyFont="1" applyAlignment="1">
      <alignment horizontal="center"/>
    </xf>
    <xf numFmtId="0" fontId="16" fillId="0" borderId="0" xfId="4" applyFont="1" applyAlignment="1">
      <alignment horizontal="center"/>
    </xf>
    <xf numFmtId="42" fontId="6" fillId="0" borderId="0" xfId="4" applyNumberFormat="1" applyFont="1"/>
    <xf numFmtId="42" fontId="6" fillId="2" borderId="12" xfId="4" applyNumberFormat="1" applyFont="1" applyFill="1" applyBorder="1"/>
    <xf numFmtId="42" fontId="6" fillId="2" borderId="13" xfId="4" applyNumberFormat="1" applyFont="1" applyFill="1" applyBorder="1"/>
    <xf numFmtId="17" fontId="6" fillId="0" borderId="0" xfId="4" applyNumberFormat="1" applyFont="1"/>
    <xf numFmtId="44" fontId="6" fillId="0" borderId="0" xfId="4" applyNumberFormat="1" applyFont="1" applyFill="1" applyAlignment="1">
      <alignment horizontal="center" wrapText="1"/>
    </xf>
    <xf numFmtId="17" fontId="26" fillId="0" borderId="0" xfId="4" applyNumberFormat="1" applyFont="1" applyBorder="1"/>
    <xf numFmtId="42" fontId="17" fillId="0" borderId="0" xfId="4" applyNumberFormat="1" applyFont="1"/>
    <xf numFmtId="17" fontId="6" fillId="0" borderId="0" xfId="4" applyNumberFormat="1" applyFont="1" applyBorder="1"/>
    <xf numFmtId="42" fontId="6" fillId="0" borderId="0" xfId="4" applyNumberFormat="1" applyFont="1" applyBorder="1"/>
    <xf numFmtId="17" fontId="13" fillId="0" borderId="0" xfId="4" applyNumberFormat="1" applyFont="1" applyBorder="1"/>
    <xf numFmtId="42" fontId="17" fillId="0" borderId="0" xfId="4" applyNumberFormat="1" applyFont="1" applyFill="1" applyBorder="1"/>
    <xf numFmtId="0" fontId="13" fillId="0" borderId="0" xfId="4" applyFont="1" applyBorder="1"/>
    <xf numFmtId="17" fontId="16" fillId="0" borderId="0" xfId="4" applyNumberFormat="1" applyFont="1" applyFill="1" applyBorder="1" applyAlignment="1">
      <alignment horizontal="center" wrapText="1"/>
    </xf>
    <xf numFmtId="0" fontId="16" fillId="0" borderId="0" xfId="4" applyFont="1" applyBorder="1" applyAlignment="1">
      <alignment horizontal="center"/>
    </xf>
    <xf numFmtId="37" fontId="15" fillId="0" borderId="0" xfId="4" applyNumberFormat="1" applyFont="1" applyBorder="1"/>
    <xf numFmtId="3" fontId="6" fillId="0" borderId="0" xfId="4" applyNumberFormat="1" applyFont="1" applyBorder="1"/>
    <xf numFmtId="44" fontId="6" fillId="0" borderId="0" xfId="4" applyNumberFormat="1" applyFont="1" applyBorder="1"/>
    <xf numFmtId="164" fontId="6" fillId="0" borderId="0" xfId="4" applyNumberFormat="1" applyFont="1" applyBorder="1"/>
    <xf numFmtId="6" fontId="15" fillId="2" borderId="9" xfId="0" applyNumberFormat="1" applyFont="1" applyFill="1" applyBorder="1"/>
    <xf numFmtId="0" fontId="13" fillId="0" borderId="0" xfId="0" applyFont="1" applyFill="1" applyAlignment="1">
      <alignment horizontal="center"/>
    </xf>
    <xf numFmtId="0" fontId="13" fillId="0" borderId="0" xfId="0" applyFont="1" applyBorder="1" applyAlignment="1">
      <alignment horizontal="center"/>
    </xf>
    <xf numFmtId="0" fontId="13" fillId="0" borderId="2" xfId="0" applyFont="1" applyBorder="1" applyAlignment="1">
      <alignment horizontal="center"/>
    </xf>
    <xf numFmtId="0" fontId="6" fillId="0" borderId="5" xfId="0" applyFont="1" applyBorder="1" applyAlignment="1">
      <alignment horizontal="centerContinuous"/>
    </xf>
    <xf numFmtId="0" fontId="6" fillId="0" borderId="4" xfId="0" applyFont="1" applyBorder="1" applyAlignment="1">
      <alignment horizontal="centerContinuous"/>
    </xf>
    <xf numFmtId="0" fontId="6" fillId="0" borderId="1" xfId="0" applyFont="1" applyBorder="1" applyAlignment="1">
      <alignment horizontal="centerContinuous"/>
    </xf>
    <xf numFmtId="0" fontId="6" fillId="0" borderId="5" xfId="0" applyFont="1" applyFill="1" applyBorder="1" applyAlignment="1">
      <alignment horizontal="center"/>
    </xf>
    <xf numFmtId="0" fontId="6" fillId="0" borderId="0" xfId="0" applyFont="1" applyAlignment="1">
      <alignment horizontal="right"/>
    </xf>
    <xf numFmtId="3" fontId="6" fillId="0" borderId="0" xfId="0" applyNumberFormat="1" applyFont="1" applyAlignment="1">
      <alignment horizontal="right"/>
    </xf>
    <xf numFmtId="42" fontId="15" fillId="0" borderId="0" xfId="0" applyNumberFormat="1" applyFont="1"/>
    <xf numFmtId="42" fontId="20" fillId="0" borderId="0" xfId="0" applyNumberFormat="1" applyFont="1"/>
    <xf numFmtId="167" fontId="6" fillId="0" borderId="0" xfId="0" applyNumberFormat="1" applyFont="1"/>
    <xf numFmtId="167" fontId="14" fillId="0" borderId="0" xfId="3" applyNumberFormat="1" applyFont="1"/>
    <xf numFmtId="0" fontId="14" fillId="0" borderId="0" xfId="0" applyFont="1"/>
    <xf numFmtId="44" fontId="14" fillId="0" borderId="0" xfId="3" applyFont="1"/>
    <xf numFmtId="0" fontId="13" fillId="0" borderId="0" xfId="0" applyFont="1" applyBorder="1"/>
    <xf numFmtId="0" fontId="6" fillId="0" borderId="0" xfId="0" applyFont="1" applyFill="1" applyBorder="1" applyAlignment="1">
      <alignment horizontal="right"/>
    </xf>
    <xf numFmtId="169" fontId="15" fillId="0" borderId="0" xfId="0" applyNumberFormat="1" applyFont="1" applyFill="1" applyBorder="1"/>
    <xf numFmtId="169" fontId="6" fillId="0" borderId="0" xfId="0" applyNumberFormat="1" applyFont="1" applyBorder="1"/>
    <xf numFmtId="0" fontId="6" fillId="0" borderId="0" xfId="0" applyFont="1" applyBorder="1" applyAlignment="1">
      <alignment horizontal="right"/>
    </xf>
    <xf numFmtId="44" fontId="6" fillId="0" borderId="0" xfId="0" applyNumberFormat="1" applyFont="1" applyBorder="1"/>
    <xf numFmtId="168" fontId="6" fillId="0" borderId="0" xfId="0" applyNumberFormat="1" applyFont="1" applyBorder="1"/>
    <xf numFmtId="17" fontId="28" fillId="0" borderId="0" xfId="0" applyNumberFormat="1" applyFont="1"/>
    <xf numFmtId="42" fontId="14" fillId="2" borderId="7" xfId="4" applyNumberFormat="1" applyFont="1" applyFill="1" applyBorder="1"/>
    <xf numFmtId="6" fontId="14" fillId="2" borderId="2" xfId="4" applyNumberFormat="1" applyFont="1" applyFill="1" applyBorder="1"/>
    <xf numFmtId="42" fontId="6" fillId="0" borderId="3" xfId="4" applyNumberFormat="1" applyFont="1" applyBorder="1"/>
    <xf numFmtId="42" fontId="14" fillId="2" borderId="6" xfId="4" applyNumberFormat="1" applyFont="1" applyFill="1" applyBorder="1"/>
    <xf numFmtId="42" fontId="14" fillId="2" borderId="8" xfId="4" applyNumberFormat="1" applyFont="1" applyFill="1" applyBorder="1"/>
    <xf numFmtId="6" fontId="14" fillId="2" borderId="29" xfId="4" applyNumberFormat="1" applyFont="1" applyFill="1" applyBorder="1"/>
    <xf numFmtId="6" fontId="14" fillId="2" borderId="28" xfId="4" applyNumberFormat="1" applyFont="1" applyFill="1" applyBorder="1"/>
    <xf numFmtId="42" fontId="6" fillId="2" borderId="11" xfId="4" applyNumberFormat="1" applyFont="1" applyFill="1" applyBorder="1"/>
    <xf numFmtId="0" fontId="6" fillId="0" borderId="0" xfId="5" applyFont="1" applyFill="1"/>
    <xf numFmtId="0" fontId="13" fillId="0" borderId="0" xfId="5" applyFont="1" applyFill="1" applyAlignment="1">
      <alignment horizontal="centerContinuous"/>
    </xf>
    <xf numFmtId="0" fontId="13" fillId="0" borderId="0" xfId="5" applyFont="1" applyFill="1"/>
    <xf numFmtId="0" fontId="14" fillId="0" borderId="0" xfId="5" applyFont="1" applyFill="1" applyAlignment="1">
      <alignment horizontal="center"/>
    </xf>
    <xf numFmtId="0" fontId="6" fillId="0" borderId="2" xfId="5" applyFont="1" applyFill="1" applyBorder="1" applyAlignment="1">
      <alignment horizontal="center"/>
    </xf>
    <xf numFmtId="17" fontId="14" fillId="0" borderId="2" xfId="5" applyNumberFormat="1" applyFont="1" applyFill="1" applyBorder="1" applyAlignment="1">
      <alignment horizontal="center"/>
    </xf>
    <xf numFmtId="17" fontId="6" fillId="0" borderId="2" xfId="5" applyNumberFormat="1" applyFont="1" applyFill="1" applyBorder="1" applyAlignment="1">
      <alignment horizontal="center"/>
    </xf>
    <xf numFmtId="0" fontId="6" fillId="0" borderId="0" xfId="5" applyFont="1" applyFill="1" applyAlignment="1">
      <alignment horizontal="center"/>
    </xf>
    <xf numFmtId="37" fontId="14" fillId="0" borderId="0" xfId="5" applyNumberFormat="1" applyFont="1" applyFill="1" applyBorder="1"/>
    <xf numFmtId="37" fontId="6" fillId="0" borderId="0" xfId="5" applyNumberFormat="1" applyFont="1" applyFill="1"/>
    <xf numFmtId="37" fontId="6" fillId="0" borderId="3" xfId="5" applyNumberFormat="1" applyFont="1" applyFill="1" applyBorder="1"/>
    <xf numFmtId="37" fontId="30" fillId="0" borderId="0" xfId="5" applyNumberFormat="1" applyFont="1" applyFill="1"/>
    <xf numFmtId="0" fontId="30" fillId="0" borderId="0" xfId="5" applyFont="1" applyFill="1"/>
    <xf numFmtId="37" fontId="13" fillId="0" borderId="0" xfId="5" applyNumberFormat="1" applyFont="1" applyFill="1"/>
    <xf numFmtId="37" fontId="13" fillId="0" borderId="0" xfId="5" applyNumberFormat="1" applyFont="1" applyFill="1" applyBorder="1"/>
    <xf numFmtId="0" fontId="6" fillId="0" borderId="0" xfId="5" applyFont="1" applyFill="1" applyAlignment="1">
      <alignment horizontal="left"/>
    </xf>
    <xf numFmtId="0" fontId="6" fillId="0" borderId="0" xfId="5" applyFont="1" applyFill="1" applyBorder="1" applyAlignment="1">
      <alignment horizontal="center"/>
    </xf>
    <xf numFmtId="166" fontId="6" fillId="0" borderId="0" xfId="5" applyNumberFormat="1" applyFont="1" applyFill="1"/>
    <xf numFmtId="166" fontId="6" fillId="0" borderId="0" xfId="5" applyNumberFormat="1" applyFont="1" applyFill="1" applyBorder="1"/>
    <xf numFmtId="2" fontId="6" fillId="0" borderId="0" xfId="5" applyNumberFormat="1" applyFont="1" applyFill="1"/>
    <xf numFmtId="173" fontId="6" fillId="0" borderId="0" xfId="5" applyNumberFormat="1" applyFont="1" applyFill="1"/>
    <xf numFmtId="173" fontId="6" fillId="0" borderId="0" xfId="5" applyNumberFormat="1" applyFont="1" applyFill="1" applyAlignment="1">
      <alignment horizontal="center"/>
    </xf>
    <xf numFmtId="41" fontId="6" fillId="2" borderId="8" xfId="0" applyNumberFormat="1" applyFont="1" applyFill="1" applyBorder="1"/>
    <xf numFmtId="0" fontId="6" fillId="0" borderId="0" xfId="5" applyFont="1" applyAlignment="1">
      <alignment horizontal="centerContinuous"/>
    </xf>
    <xf numFmtId="0" fontId="6" fillId="0" borderId="0" xfId="5" applyFont="1" applyAlignment="1">
      <alignment horizontal="left"/>
    </xf>
    <xf numFmtId="0" fontId="13" fillId="0" borderId="0" xfId="5" applyFont="1" applyAlignment="1">
      <alignment horizontal="center"/>
    </xf>
    <xf numFmtId="0" fontId="13" fillId="0" borderId="0" xfId="5" applyFont="1" applyAlignment="1">
      <alignment horizontal="left"/>
    </xf>
    <xf numFmtId="0" fontId="6" fillId="0" borderId="0" xfId="5" applyNumberFormat="1" applyFont="1" applyAlignment="1">
      <alignment horizontal="center"/>
    </xf>
    <xf numFmtId="176" fontId="14" fillId="0" borderId="0" xfId="5" applyNumberFormat="1" applyFont="1" applyAlignment="1">
      <alignment horizontal="right"/>
    </xf>
    <xf numFmtId="165" fontId="6" fillId="0" borderId="0" xfId="6" applyNumberFormat="1" applyFont="1" applyAlignment="1">
      <alignment horizontal="right"/>
    </xf>
    <xf numFmtId="177" fontId="6" fillId="0" borderId="0" xfId="5" applyNumberFormat="1" applyFont="1" applyAlignment="1">
      <alignment horizontal="right"/>
    </xf>
    <xf numFmtId="0" fontId="6" fillId="0" borderId="0" xfId="5" applyFont="1" applyAlignment="1">
      <alignment horizontal="right"/>
    </xf>
    <xf numFmtId="0" fontId="6" fillId="0" borderId="3" xfId="5" applyFont="1" applyBorder="1" applyAlignment="1">
      <alignment horizontal="right"/>
    </xf>
    <xf numFmtId="0" fontId="6" fillId="0" borderId="0" xfId="5" quotePrefix="1" applyFont="1" applyAlignment="1">
      <alignment horizontal="right"/>
    </xf>
    <xf numFmtId="0" fontId="6" fillId="0" borderId="25" xfId="5" applyFont="1" applyBorder="1" applyAlignment="1">
      <alignment horizontal="right"/>
    </xf>
    <xf numFmtId="165" fontId="14" fillId="0" borderId="0" xfId="20" applyNumberFormat="1" applyFont="1" applyFill="1" applyBorder="1"/>
    <xf numFmtId="0" fontId="1" fillId="0" borderId="0" xfId="21"/>
    <xf numFmtId="0" fontId="1" fillId="0" borderId="0" xfId="21" applyAlignment="1">
      <alignment horizontal="center"/>
    </xf>
    <xf numFmtId="0" fontId="1" fillId="0" borderId="0" xfId="21" applyBorder="1" applyAlignment="1">
      <alignment horizontal="center"/>
    </xf>
    <xf numFmtId="0" fontId="34" fillId="0" borderId="0" xfId="21" applyFont="1" applyBorder="1" applyAlignment="1">
      <alignment horizontal="center"/>
    </xf>
    <xf numFmtId="0" fontId="1" fillId="0" borderId="2" xfId="21" applyBorder="1" applyAlignment="1">
      <alignment horizontal="center"/>
    </xf>
    <xf numFmtId="0" fontId="34" fillId="0" borderId="2" xfId="21" applyFont="1" applyFill="1" applyBorder="1" applyAlignment="1">
      <alignment horizontal="center"/>
    </xf>
    <xf numFmtId="3" fontId="1" fillId="0" borderId="0" xfId="21" applyNumberFormat="1" applyBorder="1" applyAlignment="1">
      <alignment horizontal="center"/>
    </xf>
    <xf numFmtId="42" fontId="1" fillId="0" borderId="0" xfId="21" applyNumberFormat="1" applyBorder="1" applyAlignment="1">
      <alignment horizontal="center"/>
    </xf>
    <xf numFmtId="0" fontId="1" fillId="0" borderId="0" xfId="21" applyAlignment="1">
      <alignment horizontal="left"/>
    </xf>
    <xf numFmtId="3" fontId="36" fillId="0" borderId="0" xfId="21" applyNumberFormat="1" applyFont="1"/>
    <xf numFmtId="42" fontId="36" fillId="0" borderId="0" xfId="21" applyNumberFormat="1" applyFont="1"/>
    <xf numFmtId="167" fontId="1" fillId="0" borderId="0" xfId="21" applyNumberFormat="1"/>
    <xf numFmtId="42" fontId="1" fillId="0" borderId="0" xfId="21" applyNumberFormat="1"/>
    <xf numFmtId="42" fontId="33" fillId="0" borderId="0" xfId="21" applyNumberFormat="1" applyFont="1"/>
    <xf numFmtId="10" fontId="1" fillId="0" borderId="0" xfId="21" applyNumberFormat="1" applyFont="1"/>
    <xf numFmtId="42" fontId="34" fillId="0" borderId="0" xfId="21" applyNumberFormat="1" applyFont="1"/>
    <xf numFmtId="167" fontId="1" fillId="0" borderId="2" xfId="21" applyNumberFormat="1" applyBorder="1"/>
    <xf numFmtId="3" fontId="1" fillId="0" borderId="3" xfId="21" applyNumberFormat="1" applyBorder="1"/>
    <xf numFmtId="42" fontId="1" fillId="0" borderId="3" xfId="21" applyNumberFormat="1" applyBorder="1"/>
    <xf numFmtId="42" fontId="33" fillId="0" borderId="3" xfId="21" applyNumberFormat="1" applyFont="1" applyBorder="1"/>
    <xf numFmtId="10" fontId="1" fillId="0" borderId="3" xfId="21" applyNumberFormat="1" applyFont="1" applyBorder="1"/>
    <xf numFmtId="0" fontId="37" fillId="0" borderId="0" xfId="21" applyFont="1" applyBorder="1" applyAlignment="1">
      <alignment horizontal="left"/>
    </xf>
    <xf numFmtId="3" fontId="37" fillId="0" borderId="0" xfId="21" applyNumberFormat="1" applyFont="1" applyFill="1" applyBorder="1"/>
    <xf numFmtId="42" fontId="37" fillId="0" borderId="0" xfId="21" applyNumberFormat="1" applyFont="1" applyFill="1" applyBorder="1"/>
    <xf numFmtId="169" fontId="37" fillId="0" borderId="0" xfId="21" applyNumberFormat="1" applyFont="1" applyFill="1" applyBorder="1"/>
    <xf numFmtId="169" fontId="37" fillId="0" borderId="0" xfId="21" applyNumberFormat="1" applyFont="1" applyFill="1"/>
    <xf numFmtId="169" fontId="38" fillId="0" borderId="0" xfId="21" applyNumberFormat="1" applyFont="1"/>
    <xf numFmtId="168" fontId="37" fillId="0" borderId="0" xfId="21" applyNumberFormat="1" applyFont="1"/>
    <xf numFmtId="10" fontId="37" fillId="0" borderId="0" xfId="21" applyNumberFormat="1" applyFont="1"/>
    <xf numFmtId="0" fontId="37" fillId="0" borderId="0" xfId="21" applyFont="1"/>
    <xf numFmtId="170" fontId="37" fillId="0" borderId="0" xfId="21" applyNumberFormat="1" applyFont="1" applyFill="1" applyBorder="1"/>
    <xf numFmtId="37" fontId="37" fillId="0" borderId="0" xfId="21" applyNumberFormat="1" applyFont="1"/>
    <xf numFmtId="37" fontId="37" fillId="0" borderId="0" xfId="21" applyNumberFormat="1" applyFont="1" applyFill="1"/>
    <xf numFmtId="0" fontId="37" fillId="0" borderId="0" xfId="21" applyFont="1" applyAlignment="1">
      <alignment horizontal="left"/>
    </xf>
    <xf numFmtId="3" fontId="37" fillId="0" borderId="0" xfId="21" applyNumberFormat="1" applyFont="1" applyBorder="1"/>
    <xf numFmtId="42" fontId="37" fillId="0" borderId="3" xfId="21" applyNumberFormat="1" applyFont="1" applyFill="1" applyBorder="1"/>
    <xf numFmtId="0" fontId="37" fillId="0" borderId="0" xfId="21" applyFont="1" applyFill="1"/>
    <xf numFmtId="3" fontId="1" fillId="0" borderId="0" xfId="21" applyNumberFormat="1"/>
    <xf numFmtId="10" fontId="1" fillId="0" borderId="0" xfId="21" applyNumberFormat="1"/>
    <xf numFmtId="0" fontId="40" fillId="0" borderId="0" xfId="21" applyFont="1" applyAlignment="1">
      <alignment horizontal="left"/>
    </xf>
    <xf numFmtId="42" fontId="37" fillId="0" borderId="0" xfId="21" applyNumberFormat="1" applyFont="1" applyBorder="1"/>
    <xf numFmtId="42" fontId="37" fillId="0" borderId="0" xfId="21" applyNumberFormat="1" applyFont="1"/>
    <xf numFmtId="166" fontId="37" fillId="0" borderId="0" xfId="21" applyNumberFormat="1" applyFont="1" applyFill="1"/>
    <xf numFmtId="164" fontId="37" fillId="0" borderId="0" xfId="21" applyNumberFormat="1" applyFont="1" applyFill="1"/>
    <xf numFmtId="0" fontId="37" fillId="0" borderId="0" xfId="21" applyFont="1" applyFill="1" applyBorder="1" applyAlignment="1">
      <alignment horizontal="left" vertical="center" textRotation="180"/>
    </xf>
    <xf numFmtId="0" fontId="37" fillId="0" borderId="0" xfId="21" applyFont="1" applyFill="1" applyBorder="1" applyAlignment="1">
      <alignment horizontal="left"/>
    </xf>
    <xf numFmtId="0" fontId="37" fillId="0" borderId="0" xfId="21" applyFont="1" applyFill="1" applyBorder="1"/>
    <xf numFmtId="0" fontId="37" fillId="0" borderId="0" xfId="21" applyFont="1" applyBorder="1"/>
    <xf numFmtId="164" fontId="37" fillId="0" borderId="0" xfId="21" applyNumberFormat="1" applyFont="1" applyFill="1" applyBorder="1"/>
    <xf numFmtId="0" fontId="37" fillId="0" borderId="2" xfId="21" applyFont="1" applyBorder="1" applyAlignment="1">
      <alignment horizontal="left"/>
    </xf>
    <xf numFmtId="0" fontId="37" fillId="0" borderId="3" xfId="21" applyFont="1" applyBorder="1" applyAlignment="1">
      <alignment horizontal="left"/>
    </xf>
    <xf numFmtId="166" fontId="37" fillId="0" borderId="3" xfId="21" applyNumberFormat="1" applyFont="1" applyFill="1" applyBorder="1"/>
    <xf numFmtId="164" fontId="37" fillId="0" borderId="3" xfId="21" applyNumberFormat="1" applyFont="1" applyFill="1" applyBorder="1"/>
    <xf numFmtId="44" fontId="37" fillId="0" borderId="0" xfId="21" applyNumberFormat="1" applyFont="1"/>
    <xf numFmtId="164" fontId="1" fillId="0" borderId="0" xfId="21" applyNumberFormat="1"/>
    <xf numFmtId="0" fontId="33" fillId="0" borderId="0" xfId="21" applyFont="1"/>
    <xf numFmtId="0" fontId="33" fillId="0" borderId="0" xfId="21" applyFont="1" applyBorder="1"/>
    <xf numFmtId="0" fontId="33" fillId="0" borderId="2" xfId="21" applyFont="1" applyBorder="1" applyAlignment="1">
      <alignment horizontal="centerContinuous"/>
    </xf>
    <xf numFmtId="0" fontId="33" fillId="0" borderId="0" xfId="21" applyFont="1" applyBorder="1" applyAlignment="1">
      <alignment horizontal="left"/>
    </xf>
    <xf numFmtId="0" fontId="33" fillId="0" borderId="2" xfId="21" applyFont="1" applyBorder="1" applyAlignment="1">
      <alignment horizontal="center"/>
    </xf>
    <xf numFmtId="0" fontId="33" fillId="0" borderId="0" xfId="21" applyFont="1" applyBorder="1" applyAlignment="1">
      <alignment horizontal="center"/>
    </xf>
    <xf numFmtId="0" fontId="41" fillId="0" borderId="0" xfId="21" applyFont="1"/>
    <xf numFmtId="171" fontId="33" fillId="0" borderId="0" xfId="21" applyNumberFormat="1" applyFont="1"/>
    <xf numFmtId="0" fontId="41" fillId="0" borderId="0" xfId="21" applyFont="1" applyBorder="1"/>
    <xf numFmtId="44" fontId="41" fillId="0" borderId="0" xfId="21" applyNumberFormat="1" applyFont="1"/>
    <xf numFmtId="44" fontId="41" fillId="0" borderId="0" xfId="21" applyNumberFormat="1" applyFont="1" applyBorder="1"/>
    <xf numFmtId="44" fontId="33" fillId="0" borderId="0" xfId="21" applyNumberFormat="1" applyFont="1"/>
    <xf numFmtId="171" fontId="33" fillId="0" borderId="0" xfId="21" applyNumberFormat="1" applyFont="1" applyBorder="1"/>
    <xf numFmtId="44" fontId="33" fillId="0" borderId="0" xfId="21" applyNumberFormat="1" applyFont="1" applyBorder="1"/>
    <xf numFmtId="44" fontId="33" fillId="0" borderId="3" xfId="21" applyNumberFormat="1" applyFont="1" applyBorder="1"/>
    <xf numFmtId="169" fontId="42" fillId="0" borderId="0" xfId="21" applyNumberFormat="1" applyFont="1"/>
    <xf numFmtId="169" fontId="41" fillId="0" borderId="0" xfId="21" applyNumberFormat="1" applyFont="1" applyBorder="1"/>
    <xf numFmtId="169" fontId="33" fillId="0" borderId="0" xfId="21" applyNumberFormat="1" applyFont="1"/>
    <xf numFmtId="169" fontId="42" fillId="0" borderId="0" xfId="21" applyNumberFormat="1" applyFont="1" applyFill="1"/>
    <xf numFmtId="169" fontId="1" fillId="0" borderId="0" xfId="21" applyNumberFormat="1" applyFont="1"/>
    <xf numFmtId="169" fontId="36" fillId="0" borderId="0" xfId="21" applyNumberFormat="1" applyFont="1"/>
    <xf numFmtId="169" fontId="41" fillId="0" borderId="0" xfId="21" applyNumberFormat="1" applyFont="1" applyFill="1"/>
    <xf numFmtId="169" fontId="33" fillId="0" borderId="3" xfId="21" applyNumberFormat="1" applyFont="1" applyBorder="1"/>
    <xf numFmtId="169" fontId="43" fillId="0" borderId="0" xfId="21" applyNumberFormat="1" applyFont="1"/>
    <xf numFmtId="169" fontId="1" fillId="0" borderId="0" xfId="21" applyNumberFormat="1" applyFont="1" applyFill="1"/>
    <xf numFmtId="169" fontId="4" fillId="0" borderId="0" xfId="21" applyNumberFormat="1" applyFont="1"/>
    <xf numFmtId="171" fontId="33" fillId="0" borderId="3" xfId="21" applyNumberFormat="1" applyFont="1" applyBorder="1"/>
    <xf numFmtId="169" fontId="33" fillId="0" borderId="0" xfId="21" applyNumberFormat="1" applyFont="1" applyBorder="1"/>
    <xf numFmtId="168" fontId="33" fillId="0" borderId="0" xfId="21" applyNumberFormat="1" applyFont="1"/>
    <xf numFmtId="168" fontId="33" fillId="0" borderId="0" xfId="21" applyNumberFormat="1" applyFont="1" applyBorder="1"/>
    <xf numFmtId="10" fontId="33" fillId="0" borderId="0" xfId="21" applyNumberFormat="1" applyFont="1"/>
    <xf numFmtId="0" fontId="33" fillId="0" borderId="0" xfId="21" applyFont="1" applyFill="1" applyAlignment="1"/>
    <xf numFmtId="0" fontId="33" fillId="0" borderId="0" xfId="21" applyFont="1" applyAlignment="1"/>
    <xf numFmtId="0" fontId="36" fillId="0" borderId="2" xfId="21" applyFont="1" applyFill="1" applyBorder="1" applyAlignment="1">
      <alignment horizontal="center"/>
    </xf>
    <xf numFmtId="167" fontId="34" fillId="0" borderId="0" xfId="21" applyNumberFormat="1" applyFont="1" applyFill="1"/>
    <xf numFmtId="168" fontId="1" fillId="0" borderId="0" xfId="21" applyNumberFormat="1" applyFont="1"/>
    <xf numFmtId="168" fontId="1" fillId="0" borderId="3" xfId="21" applyNumberFormat="1" applyFont="1" applyBorder="1"/>
    <xf numFmtId="3" fontId="34" fillId="0" borderId="0" xfId="21" applyNumberFormat="1" applyFont="1"/>
    <xf numFmtId="3" fontId="44" fillId="0" borderId="0" xfId="21" applyNumberFormat="1" applyFont="1" applyFill="1"/>
    <xf numFmtId="42" fontId="44" fillId="0" borderId="0" xfId="21" applyNumberFormat="1" applyFont="1" applyFill="1" applyBorder="1"/>
    <xf numFmtId="169" fontId="44" fillId="0" borderId="0" xfId="21" applyNumberFormat="1" applyFont="1" applyFill="1"/>
    <xf numFmtId="174" fontId="44" fillId="0" borderId="0" xfId="21" applyNumberFormat="1" applyFont="1" applyFill="1" applyBorder="1"/>
    <xf numFmtId="167" fontId="36" fillId="0" borderId="0" xfId="21" applyNumberFormat="1" applyFont="1" applyFill="1"/>
    <xf numFmtId="0" fontId="8" fillId="2" borderId="0" xfId="4" applyFont="1" applyFill="1"/>
    <xf numFmtId="0" fontId="0" fillId="2" borderId="0" xfId="0" applyFill="1"/>
    <xf numFmtId="0" fontId="6" fillId="0" borderId="17" xfId="0" applyFont="1" applyBorder="1" applyAlignment="1">
      <alignment horizontal="center" wrapText="1"/>
    </xf>
    <xf numFmtId="0" fontId="0" fillId="0" borderId="27" xfId="0" applyBorder="1" applyAlignment="1">
      <alignment horizontal="center" wrapText="1"/>
    </xf>
    <xf numFmtId="0" fontId="13" fillId="0" borderId="0" xfId="0" applyFont="1" applyAlignment="1">
      <alignment horizontal="center"/>
    </xf>
    <xf numFmtId="0" fontId="13" fillId="0" borderId="0" xfId="5" applyFont="1" applyFill="1" applyAlignment="1">
      <alignment horizontal="center"/>
    </xf>
    <xf numFmtId="0" fontId="29" fillId="0" borderId="0" xfId="5" applyFont="1" applyFill="1" applyAlignment="1">
      <alignment horizontal="center"/>
    </xf>
    <xf numFmtId="0" fontId="47" fillId="0" borderId="0" xfId="21" applyFont="1" applyAlignment="1">
      <alignment horizontal="center"/>
    </xf>
    <xf numFmtId="0" fontId="45" fillId="0" borderId="0" xfId="21" applyFont="1" applyAlignment="1">
      <alignment horizontal="center"/>
    </xf>
    <xf numFmtId="0" fontId="47" fillId="0" borderId="0" xfId="21" applyFont="1" applyFill="1" applyAlignment="1">
      <alignment horizontal="center"/>
    </xf>
    <xf numFmtId="0" fontId="46" fillId="0" borderId="0" xfId="21" applyFont="1" applyAlignment="1">
      <alignment horizontal="center"/>
    </xf>
    <xf numFmtId="0" fontId="5" fillId="0" borderId="0" xfId="21" applyFont="1" applyAlignment="1">
      <alignment horizontal="center"/>
    </xf>
    <xf numFmtId="0" fontId="13" fillId="2" borderId="0" xfId="0" applyFont="1" applyFill="1" applyAlignment="1">
      <alignment horizontal="center" wrapText="1"/>
    </xf>
    <xf numFmtId="0" fontId="0" fillId="2" borderId="0" xfId="0" applyFill="1" applyAlignment="1">
      <alignment wrapText="1"/>
    </xf>
    <xf numFmtId="0" fontId="5" fillId="2" borderId="0" xfId="0" applyFont="1" applyFill="1" applyAlignment="1">
      <alignment horizontal="center" wrapText="1"/>
    </xf>
  </cellXfs>
  <cellStyles count="22">
    <cellStyle name="Comma" xfId="1" builtinId="3"/>
    <cellStyle name="Comma 10 2 2 3" xfId="11"/>
    <cellStyle name="Comma 2" xfId="14"/>
    <cellStyle name="Currency" xfId="3" builtinId="4"/>
    <cellStyle name="Currency 2" xfId="17"/>
    <cellStyle name="Currency 3" xfId="12"/>
    <cellStyle name="Currency 5" xfId="18"/>
    <cellStyle name="Normal" xfId="0" builtinId="0"/>
    <cellStyle name="Normal - Style1 2 2 3 4" xfId="5"/>
    <cellStyle name="Normal 2" xfId="7"/>
    <cellStyle name="Normal 2 16 2" xfId="8"/>
    <cellStyle name="Normal 2 2" xfId="4"/>
    <cellStyle name="Normal 2 3" xfId="9"/>
    <cellStyle name="Normal 2 4" xfId="13"/>
    <cellStyle name="Normal 3" xfId="16"/>
    <cellStyle name="Normal 4" xfId="10"/>
    <cellStyle name="Normal 5" xfId="21"/>
    <cellStyle name="Normal 7" xfId="19"/>
    <cellStyle name="Percent" xfId="20" builtinId="5"/>
    <cellStyle name="Percent 10" xfId="6"/>
    <cellStyle name="Percent 2" xfId="15"/>
    <cellStyle name="Report Heading" xfId="2"/>
  </cellStyles>
  <dxfs count="0"/>
  <tableStyles count="0" defaultTableStyle="TableStyleMedium9" defaultPivotStyle="PivotStyleLight16"/>
  <colors>
    <mruColors>
      <color rgb="FF008080"/>
      <color rgb="FF0000FF"/>
      <color rgb="FF0099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16"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externalLink" Target="externalLinks/externalLink17.xml"/></Relationships>
</file>

<file path=xl/drawings/drawing1.xml><?xml version="1.0" encoding="utf-8"?>
<xdr:wsDr xmlns:xdr="http://schemas.openxmlformats.org/drawingml/2006/spreadsheetDrawing" xmlns:a="http://schemas.openxmlformats.org/drawingml/2006/main">
  <xdr:twoCellAnchor>
    <xdr:from>
      <xdr:col>218</xdr:col>
      <xdr:colOff>0</xdr:colOff>
      <xdr:row>6</xdr:row>
      <xdr:rowOff>0</xdr:rowOff>
    </xdr:from>
    <xdr:to>
      <xdr:col>219</xdr:col>
      <xdr:colOff>426720</xdr:colOff>
      <xdr:row>8</xdr:row>
      <xdr:rowOff>55245</xdr:rowOff>
    </xdr:to>
    <xdr:sp macro="" textlink="">
      <xdr:nvSpPr>
        <xdr:cNvPr id="2" name="TextBox 1"/>
        <xdr:cNvSpPr txBox="1"/>
      </xdr:nvSpPr>
      <xdr:spPr>
        <a:xfrm>
          <a:off x="9364980" y="83820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15</xdr:row>
      <xdr:rowOff>0</xdr:rowOff>
    </xdr:from>
    <xdr:to>
      <xdr:col>219</xdr:col>
      <xdr:colOff>426720</xdr:colOff>
      <xdr:row>17</xdr:row>
      <xdr:rowOff>55245</xdr:rowOff>
    </xdr:to>
    <xdr:sp macro="" textlink="">
      <xdr:nvSpPr>
        <xdr:cNvPr id="3" name="TextBox 2"/>
        <xdr:cNvSpPr txBox="1"/>
      </xdr:nvSpPr>
      <xdr:spPr>
        <a:xfrm>
          <a:off x="9364980" y="200406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26</xdr:row>
      <xdr:rowOff>0</xdr:rowOff>
    </xdr:from>
    <xdr:to>
      <xdr:col>219</xdr:col>
      <xdr:colOff>426720</xdr:colOff>
      <xdr:row>28</xdr:row>
      <xdr:rowOff>55245</xdr:rowOff>
    </xdr:to>
    <xdr:sp macro="" textlink="">
      <xdr:nvSpPr>
        <xdr:cNvPr id="4" name="TextBox 3"/>
        <xdr:cNvSpPr txBox="1"/>
      </xdr:nvSpPr>
      <xdr:spPr>
        <a:xfrm>
          <a:off x="9364980" y="342900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34</xdr:row>
      <xdr:rowOff>0</xdr:rowOff>
    </xdr:from>
    <xdr:to>
      <xdr:col>219</xdr:col>
      <xdr:colOff>426720</xdr:colOff>
      <xdr:row>36</xdr:row>
      <xdr:rowOff>55245</xdr:rowOff>
    </xdr:to>
    <xdr:sp macro="" textlink="">
      <xdr:nvSpPr>
        <xdr:cNvPr id="5" name="TextBox 4"/>
        <xdr:cNvSpPr txBox="1"/>
      </xdr:nvSpPr>
      <xdr:spPr>
        <a:xfrm>
          <a:off x="9364980" y="446532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48</xdr:row>
      <xdr:rowOff>0</xdr:rowOff>
    </xdr:from>
    <xdr:to>
      <xdr:col>219</xdr:col>
      <xdr:colOff>426720</xdr:colOff>
      <xdr:row>51</xdr:row>
      <xdr:rowOff>55245</xdr:rowOff>
    </xdr:to>
    <xdr:sp macro="" textlink="">
      <xdr:nvSpPr>
        <xdr:cNvPr id="6" name="TextBox 5"/>
        <xdr:cNvSpPr txBox="1"/>
      </xdr:nvSpPr>
      <xdr:spPr>
        <a:xfrm>
          <a:off x="9364980" y="563118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59</xdr:row>
      <xdr:rowOff>0</xdr:rowOff>
    </xdr:from>
    <xdr:to>
      <xdr:col>219</xdr:col>
      <xdr:colOff>426720</xdr:colOff>
      <xdr:row>63</xdr:row>
      <xdr:rowOff>55245</xdr:rowOff>
    </xdr:to>
    <xdr:sp macro="" textlink="">
      <xdr:nvSpPr>
        <xdr:cNvPr id="7" name="TextBox 6"/>
        <xdr:cNvSpPr txBox="1"/>
      </xdr:nvSpPr>
      <xdr:spPr>
        <a:xfrm>
          <a:off x="9364980" y="679704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69</xdr:row>
      <xdr:rowOff>0</xdr:rowOff>
    </xdr:from>
    <xdr:to>
      <xdr:col>219</xdr:col>
      <xdr:colOff>426720</xdr:colOff>
      <xdr:row>71</xdr:row>
      <xdr:rowOff>9525</xdr:rowOff>
    </xdr:to>
    <xdr:sp macro="" textlink="">
      <xdr:nvSpPr>
        <xdr:cNvPr id="8" name="TextBox 7"/>
        <xdr:cNvSpPr txBox="1"/>
      </xdr:nvSpPr>
      <xdr:spPr>
        <a:xfrm>
          <a:off x="9364980" y="783336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78</xdr:row>
      <xdr:rowOff>0</xdr:rowOff>
    </xdr:from>
    <xdr:to>
      <xdr:col>219</xdr:col>
      <xdr:colOff>426720</xdr:colOff>
      <xdr:row>80</xdr:row>
      <xdr:rowOff>55245</xdr:rowOff>
    </xdr:to>
    <xdr:sp macro="" textlink="">
      <xdr:nvSpPr>
        <xdr:cNvPr id="9" name="TextBox 8"/>
        <xdr:cNvSpPr txBox="1"/>
      </xdr:nvSpPr>
      <xdr:spPr>
        <a:xfrm>
          <a:off x="9364980" y="891540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85</xdr:row>
      <xdr:rowOff>0</xdr:rowOff>
    </xdr:from>
    <xdr:to>
      <xdr:col>219</xdr:col>
      <xdr:colOff>426720</xdr:colOff>
      <xdr:row>87</xdr:row>
      <xdr:rowOff>55245</xdr:rowOff>
    </xdr:to>
    <xdr:sp macro="" textlink="">
      <xdr:nvSpPr>
        <xdr:cNvPr id="10" name="TextBox 9"/>
        <xdr:cNvSpPr txBox="1"/>
      </xdr:nvSpPr>
      <xdr:spPr>
        <a:xfrm>
          <a:off x="9364980" y="982218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225</xdr:col>
      <xdr:colOff>0</xdr:colOff>
      <xdr:row>26</xdr:row>
      <xdr:rowOff>0</xdr:rowOff>
    </xdr:from>
    <xdr:to>
      <xdr:col>226</xdr:col>
      <xdr:colOff>441960</xdr:colOff>
      <xdr:row>28</xdr:row>
      <xdr:rowOff>55245</xdr:rowOff>
    </xdr:to>
    <xdr:sp macro="" textlink="">
      <xdr:nvSpPr>
        <xdr:cNvPr id="11" name="TextBox 10"/>
        <xdr:cNvSpPr txBox="1"/>
      </xdr:nvSpPr>
      <xdr:spPr>
        <a:xfrm>
          <a:off x="14561820" y="342900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171450</xdr:colOff>
      <xdr:row>6</xdr:row>
      <xdr:rowOff>28575</xdr:rowOff>
    </xdr:from>
    <xdr:to>
      <xdr:col>5</xdr:col>
      <xdr:colOff>607695</xdr:colOff>
      <xdr:row>8</xdr:row>
      <xdr:rowOff>83820</xdr:rowOff>
    </xdr:to>
    <xdr:sp macro="" textlink="">
      <xdr:nvSpPr>
        <xdr:cNvPr id="2" name="TextBox 1"/>
        <xdr:cNvSpPr txBox="1"/>
      </xdr:nvSpPr>
      <xdr:spPr>
        <a:xfrm>
          <a:off x="5086350" y="843915"/>
          <a:ext cx="11677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pRevnu/PUBLIC/%23%202017%20GRC/Supplemental%20Filing%202017%20GRC/NO%20MS%20SUPP%202017%20GRC%20Workpapers/%23Electric%20Model%202017%20GRC%20CONT%20CALCULATION%20(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3Processes/General%20Accounting/newgas/2012/4-2012/UBR-GAS%2004-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rpRates/Public/Gas%20GRC%202017/Compliance%20Filing/Cost%20Of%20Service/2017%20Gas%20COSS%20September%20TY_Complian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2"/>
  <sheetViews>
    <sheetView tabSelected="1" workbookViewId="0"/>
  </sheetViews>
  <sheetFormatPr defaultColWidth="9.140625" defaultRowHeight="12.75" x14ac:dyDescent="0.2"/>
  <cols>
    <col min="1" max="16384" width="9.140625" style="344"/>
  </cols>
  <sheetData>
    <row r="2" spans="1:1" ht="15.75" x14ac:dyDescent="0.25">
      <c r="A2" s="343" t="s">
        <v>291</v>
      </c>
    </row>
  </sheetData>
  <phoneticPr fontId="6" type="noConversion"/>
  <pageMargins left="0.75" right="0.75" top="1" bottom="1" header="0.5" footer="0.5"/>
  <pageSetup scale="95" orientation="landscape" horizontalDpi="300" verticalDpi="300" r:id="rId1"/>
  <headerFooter alignWithMargins="0"/>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L42"/>
  <sheetViews>
    <sheetView zoomScaleNormal="100" workbookViewId="0">
      <selection activeCell="O49" sqref="O49"/>
    </sheetView>
  </sheetViews>
  <sheetFormatPr defaultColWidth="9.140625" defaultRowHeight="11.25" x14ac:dyDescent="0.2"/>
  <cols>
    <col min="1" max="1" width="39.7109375" style="154" bestFit="1" customWidth="1"/>
    <col min="2" max="9" width="10.7109375" style="154" bestFit="1" customWidth="1"/>
    <col min="10" max="10" width="13.5703125" style="154" bestFit="1" customWidth="1"/>
    <col min="11" max="11" width="13.42578125" style="154" bestFit="1" customWidth="1"/>
    <col min="12" max="16384" width="9.140625" style="154"/>
  </cols>
  <sheetData>
    <row r="1" spans="1:11" x14ac:dyDescent="0.2">
      <c r="A1" s="152" t="s">
        <v>4</v>
      </c>
      <c r="B1" s="153"/>
      <c r="C1" s="153"/>
      <c r="D1" s="153"/>
      <c r="E1" s="153"/>
      <c r="F1" s="153"/>
      <c r="G1" s="153"/>
      <c r="H1" s="153"/>
      <c r="I1" s="153"/>
    </row>
    <row r="2" spans="1:11" x14ac:dyDescent="0.2">
      <c r="A2" s="152" t="s">
        <v>189</v>
      </c>
      <c r="B2" s="153"/>
      <c r="C2" s="153"/>
      <c r="D2" s="153"/>
      <c r="E2" s="153"/>
      <c r="F2" s="153"/>
      <c r="G2" s="153"/>
      <c r="H2" s="153"/>
      <c r="I2" s="153"/>
    </row>
    <row r="3" spans="1:11" ht="13.15" customHeight="1" x14ac:dyDescent="0.2">
      <c r="A3" s="152"/>
      <c r="B3" s="357" t="s">
        <v>291</v>
      </c>
      <c r="C3" s="357"/>
      <c r="D3" s="357"/>
      <c r="E3" s="357"/>
      <c r="F3" s="357"/>
      <c r="G3" s="357"/>
      <c r="H3" s="357"/>
      <c r="I3" s="357"/>
    </row>
    <row r="4" spans="1:11" x14ac:dyDescent="0.2">
      <c r="A4" s="152"/>
      <c r="J4" s="155"/>
    </row>
    <row r="5" spans="1:11" x14ac:dyDescent="0.2">
      <c r="B5" s="156">
        <v>43555</v>
      </c>
      <c r="C5" s="156">
        <f t="shared" ref="C5:I5" si="0">EDATE(B5,1)</f>
        <v>43585</v>
      </c>
      <c r="D5" s="156">
        <f t="shared" si="0"/>
        <v>43615</v>
      </c>
      <c r="E5" s="156">
        <f t="shared" si="0"/>
        <v>43646</v>
      </c>
      <c r="F5" s="156">
        <f t="shared" si="0"/>
        <v>43676</v>
      </c>
      <c r="G5" s="156">
        <f t="shared" si="0"/>
        <v>43707</v>
      </c>
      <c r="H5" s="156">
        <f t="shared" si="0"/>
        <v>43738</v>
      </c>
      <c r="I5" s="156">
        <f t="shared" si="0"/>
        <v>43768</v>
      </c>
      <c r="J5" s="157" t="s">
        <v>218</v>
      </c>
      <c r="K5" s="158"/>
    </row>
    <row r="6" spans="1:11" x14ac:dyDescent="0.2">
      <c r="A6" s="152" t="s">
        <v>190</v>
      </c>
    </row>
    <row r="7" spans="1:11" x14ac:dyDescent="0.2">
      <c r="A7" s="154" t="s">
        <v>194</v>
      </c>
      <c r="B7" s="204"/>
      <c r="C7" s="201"/>
      <c r="D7" s="201"/>
      <c r="E7" s="201"/>
      <c r="F7" s="201"/>
      <c r="G7" s="201"/>
      <c r="H7" s="201"/>
      <c r="I7" s="205"/>
      <c r="J7" s="159">
        <f>SUM(B7:I7)</f>
        <v>0</v>
      </c>
    </row>
    <row r="8" spans="1:11" x14ac:dyDescent="0.2">
      <c r="A8" s="154" t="s">
        <v>254</v>
      </c>
      <c r="B8" s="206"/>
      <c r="C8" s="202"/>
      <c r="D8" s="202"/>
      <c r="E8" s="202"/>
      <c r="F8" s="202"/>
      <c r="G8" s="202"/>
      <c r="H8" s="202"/>
      <c r="I8" s="207"/>
      <c r="J8" s="159">
        <f t="shared" ref="J8:J9" si="1">SUM(B8:I8)</f>
        <v>0</v>
      </c>
      <c r="K8" s="159"/>
    </row>
    <row r="9" spans="1:11" x14ac:dyDescent="0.2">
      <c r="A9" s="154" t="s">
        <v>191</v>
      </c>
      <c r="B9" s="208"/>
      <c r="C9" s="160"/>
      <c r="D9" s="160"/>
      <c r="E9" s="160"/>
      <c r="F9" s="160"/>
      <c r="G9" s="160"/>
      <c r="H9" s="160"/>
      <c r="I9" s="161"/>
      <c r="J9" s="203">
        <f t="shared" si="1"/>
        <v>0</v>
      </c>
    </row>
    <row r="10" spans="1:11" x14ac:dyDescent="0.2">
      <c r="A10" s="162"/>
      <c r="B10" s="159"/>
      <c r="C10" s="159"/>
      <c r="D10" s="159"/>
      <c r="E10" s="159"/>
      <c r="F10" s="159"/>
      <c r="G10" s="159"/>
      <c r="H10" s="159"/>
      <c r="I10" s="159"/>
      <c r="J10" s="155"/>
    </row>
    <row r="11" spans="1:11" x14ac:dyDescent="0.2">
      <c r="B11" s="156"/>
      <c r="C11" s="156"/>
      <c r="D11" s="156"/>
      <c r="E11" s="156"/>
      <c r="F11" s="156"/>
      <c r="G11" s="156"/>
      <c r="H11" s="156"/>
      <c r="I11" s="156"/>
      <c r="J11" s="158"/>
    </row>
    <row r="12" spans="1:11" x14ac:dyDescent="0.2">
      <c r="B12" s="163"/>
      <c r="C12" s="163"/>
      <c r="D12" s="163"/>
      <c r="E12" s="163"/>
      <c r="F12" s="163"/>
      <c r="G12" s="163"/>
      <c r="H12" s="163"/>
      <c r="I12" s="163"/>
      <c r="J12" s="158"/>
      <c r="K12" s="163"/>
    </row>
    <row r="13" spans="1:11" x14ac:dyDescent="0.2">
      <c r="B13" s="156"/>
      <c r="C13" s="156"/>
      <c r="D13" s="156"/>
      <c r="E13" s="156"/>
      <c r="F13" s="156"/>
      <c r="G13" s="156"/>
      <c r="H13" s="156"/>
      <c r="I13" s="156"/>
      <c r="J13" s="158"/>
    </row>
    <row r="14" spans="1:11" x14ac:dyDescent="0.2">
      <c r="A14" s="164" t="s">
        <v>192</v>
      </c>
      <c r="B14" s="165"/>
      <c r="C14" s="165"/>
      <c r="D14" s="165"/>
      <c r="E14" s="165"/>
      <c r="F14" s="165"/>
      <c r="G14" s="165"/>
      <c r="H14" s="165"/>
      <c r="I14" s="165"/>
      <c r="J14" s="159"/>
    </row>
    <row r="15" spans="1:11" x14ac:dyDescent="0.2">
      <c r="A15" s="200" t="s">
        <v>255</v>
      </c>
      <c r="B15" s="165"/>
      <c r="C15" s="165"/>
      <c r="D15" s="165"/>
      <c r="E15" s="165"/>
      <c r="F15" s="165"/>
      <c r="G15" s="165"/>
      <c r="H15" s="165"/>
      <c r="I15" s="165"/>
      <c r="J15" s="159"/>
    </row>
    <row r="17" spans="1:12" s="155" customFormat="1" x14ac:dyDescent="0.2">
      <c r="A17" s="166"/>
      <c r="B17" s="167"/>
      <c r="C17" s="167"/>
      <c r="D17" s="167"/>
      <c r="E17" s="167"/>
      <c r="F17" s="167"/>
      <c r="G17" s="167"/>
      <c r="H17" s="167"/>
      <c r="I17" s="167"/>
      <c r="J17" s="167"/>
      <c r="K17" s="167"/>
    </row>
    <row r="18" spans="1:12" s="155" customFormat="1" x14ac:dyDescent="0.2">
      <c r="A18" s="166"/>
      <c r="B18" s="167"/>
      <c r="C18" s="167"/>
      <c r="D18" s="167"/>
      <c r="E18" s="167"/>
      <c r="F18" s="167"/>
      <c r="G18" s="167"/>
      <c r="H18" s="167"/>
      <c r="I18" s="167"/>
      <c r="J18" s="167"/>
      <c r="K18" s="167"/>
    </row>
    <row r="19" spans="1:12" s="155" customFormat="1" x14ac:dyDescent="0.2">
      <c r="A19" s="168"/>
      <c r="B19" s="167"/>
      <c r="C19" s="167"/>
      <c r="D19" s="167"/>
      <c r="E19" s="167"/>
      <c r="F19" s="167"/>
      <c r="G19" s="167"/>
      <c r="H19" s="167"/>
      <c r="I19" s="167"/>
      <c r="J19" s="167"/>
      <c r="K19" s="167"/>
    </row>
    <row r="20" spans="1:12" s="155" customFormat="1" x14ac:dyDescent="0.2">
      <c r="B20" s="167"/>
      <c r="C20" s="167"/>
      <c r="D20" s="167"/>
      <c r="E20" s="167"/>
      <c r="F20" s="167"/>
      <c r="G20" s="167"/>
      <c r="H20" s="167"/>
      <c r="I20" s="167"/>
      <c r="J20" s="167"/>
      <c r="K20" s="167"/>
      <c r="L20" s="169"/>
    </row>
    <row r="21" spans="1:12" s="155" customFormat="1" x14ac:dyDescent="0.2">
      <c r="A21" s="170"/>
      <c r="B21" s="171"/>
      <c r="C21" s="171"/>
      <c r="D21" s="171"/>
      <c r="E21" s="171"/>
      <c r="F21" s="171"/>
      <c r="G21" s="171"/>
      <c r="H21" s="171"/>
      <c r="I21" s="171"/>
      <c r="J21" s="172"/>
      <c r="K21" s="167"/>
      <c r="L21" s="169"/>
    </row>
    <row r="22" spans="1:12" s="155" customFormat="1" x14ac:dyDescent="0.2">
      <c r="A22" s="170"/>
      <c r="K22" s="167"/>
      <c r="L22" s="169"/>
    </row>
    <row r="23" spans="1:12" s="155" customFormat="1" x14ac:dyDescent="0.2">
      <c r="B23" s="169"/>
      <c r="C23" s="169"/>
      <c r="D23" s="169"/>
      <c r="E23" s="169"/>
      <c r="F23" s="169"/>
      <c r="G23" s="169"/>
      <c r="H23" s="169"/>
      <c r="I23" s="169"/>
      <c r="J23" s="167"/>
      <c r="K23" s="167"/>
      <c r="L23" s="169"/>
    </row>
    <row r="24" spans="1:12" s="155" customFormat="1" x14ac:dyDescent="0.2">
      <c r="B24" s="169"/>
      <c r="C24" s="169"/>
      <c r="D24" s="169"/>
      <c r="E24" s="169"/>
      <c r="F24" s="169"/>
      <c r="G24" s="169"/>
      <c r="H24" s="169"/>
      <c r="I24" s="169"/>
      <c r="J24" s="167"/>
      <c r="K24" s="167"/>
      <c r="L24" s="169"/>
    </row>
    <row r="25" spans="1:12" s="155" customFormat="1" x14ac:dyDescent="0.2">
      <c r="B25" s="167"/>
      <c r="C25" s="167"/>
      <c r="D25" s="167"/>
      <c r="E25" s="167"/>
      <c r="F25" s="167"/>
      <c r="G25" s="167"/>
      <c r="H25" s="167"/>
      <c r="I25" s="167"/>
      <c r="J25" s="167"/>
      <c r="K25" s="167"/>
      <c r="L25" s="169"/>
    </row>
    <row r="26" spans="1:12" s="155" customFormat="1" x14ac:dyDescent="0.2">
      <c r="A26" s="166"/>
      <c r="B26" s="167"/>
      <c r="C26" s="167"/>
      <c r="D26" s="167"/>
      <c r="E26" s="167"/>
      <c r="F26" s="167"/>
      <c r="G26" s="167"/>
      <c r="H26" s="167"/>
      <c r="I26" s="167"/>
      <c r="K26" s="167"/>
      <c r="L26" s="169"/>
    </row>
    <row r="27" spans="1:12" s="155" customFormat="1" x14ac:dyDescent="0.2">
      <c r="A27" s="166"/>
      <c r="B27" s="167"/>
      <c r="C27" s="167"/>
      <c r="D27" s="167"/>
      <c r="E27" s="167"/>
      <c r="F27" s="167"/>
      <c r="G27" s="167"/>
      <c r="H27" s="167"/>
      <c r="I27" s="167"/>
      <c r="J27" s="167"/>
      <c r="K27" s="167"/>
    </row>
    <row r="28" spans="1:12" s="155" customFormat="1" x14ac:dyDescent="0.2">
      <c r="A28" s="166"/>
      <c r="B28" s="173"/>
      <c r="C28" s="173"/>
      <c r="D28" s="173"/>
      <c r="E28" s="173"/>
      <c r="F28" s="173"/>
      <c r="G28" s="173"/>
      <c r="H28" s="173"/>
      <c r="I28" s="173"/>
      <c r="K28" s="174"/>
    </row>
    <row r="29" spans="1:12" s="155" customFormat="1" x14ac:dyDescent="0.2">
      <c r="B29" s="175"/>
      <c r="C29" s="175"/>
      <c r="D29" s="175"/>
      <c r="E29" s="175"/>
      <c r="F29" s="175"/>
      <c r="G29" s="175"/>
      <c r="H29" s="175"/>
      <c r="I29" s="175"/>
    </row>
    <row r="30" spans="1:12" s="155" customFormat="1" x14ac:dyDescent="0.2">
      <c r="A30" s="166"/>
      <c r="B30" s="176"/>
      <c r="C30" s="176"/>
      <c r="D30" s="176"/>
      <c r="E30" s="176"/>
      <c r="F30" s="176"/>
      <c r="G30" s="176"/>
      <c r="H30" s="176"/>
      <c r="I30" s="176"/>
    </row>
    <row r="31" spans="1:12" s="155" customFormat="1" x14ac:dyDescent="0.2"/>
    <row r="32" spans="1:12" s="155" customFormat="1" x14ac:dyDescent="0.2">
      <c r="B32" s="175"/>
      <c r="C32" s="175"/>
      <c r="D32" s="175"/>
      <c r="E32" s="175"/>
      <c r="F32" s="175"/>
      <c r="G32" s="175"/>
      <c r="H32" s="175"/>
      <c r="I32" s="175"/>
      <c r="K32" s="175"/>
    </row>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sheetData>
  <mergeCells count="1">
    <mergeCell ref="B3:I3"/>
  </mergeCells>
  <printOptions horizontalCentered="1"/>
  <pageMargins left="0" right="0" top="1" bottom="1" header="0.5" footer="0.5"/>
  <pageSetup scale="99" orientation="landscape" r:id="rId1"/>
  <headerFooter alignWithMargins="0">
    <oddFooter>&amp;L&amp;F  
&amp;A&amp;R&amp;D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37"/>
  <sheetViews>
    <sheetView zoomScaleNormal="100" workbookViewId="0">
      <pane xSplit="2" ySplit="3" topLeftCell="E97" activePane="bottomRight" state="frozen"/>
      <selection activeCell="J29" sqref="J29"/>
      <selection pane="topRight" activeCell="J29" sqref="J29"/>
      <selection pane="bottomLeft" activeCell="J29" sqref="J29"/>
      <selection pane="bottomRight" activeCell="E117" sqref="E117"/>
    </sheetView>
  </sheetViews>
  <sheetFormatPr defaultColWidth="12.42578125" defaultRowHeight="11.25" x14ac:dyDescent="0.2"/>
  <cols>
    <col min="1" max="1" width="2.140625" style="1" customWidth="1"/>
    <col min="2" max="2" width="51.28515625" style="1" customWidth="1"/>
    <col min="3" max="4" width="10.7109375" style="1" bestFit="1" customWidth="1"/>
    <col min="5" max="9" width="10.42578125" style="1" bestFit="1" customWidth="1"/>
    <col min="10" max="16" width="10.7109375" style="1" bestFit="1" customWidth="1"/>
    <col min="17" max="16384" width="12.42578125" style="1"/>
  </cols>
  <sheetData>
    <row r="1" spans="1:16" x14ac:dyDescent="0.2">
      <c r="A1" s="2" t="s">
        <v>4</v>
      </c>
    </row>
    <row r="2" spans="1:16" x14ac:dyDescent="0.2">
      <c r="A2" s="2" t="s">
        <v>154</v>
      </c>
    </row>
    <row r="3" spans="1:16" x14ac:dyDescent="0.2">
      <c r="C3" s="4">
        <v>43525</v>
      </c>
      <c r="D3" s="5">
        <f t="shared" ref="D3:J3" si="0">EDATE(C3,1)</f>
        <v>43556</v>
      </c>
      <c r="E3" s="5">
        <f t="shared" si="0"/>
        <v>43586</v>
      </c>
      <c r="F3" s="5">
        <f t="shared" si="0"/>
        <v>43617</v>
      </c>
      <c r="G3" s="5">
        <f t="shared" si="0"/>
        <v>43647</v>
      </c>
      <c r="H3" s="5">
        <f t="shared" si="0"/>
        <v>43678</v>
      </c>
      <c r="I3" s="5">
        <f t="shared" si="0"/>
        <v>43709</v>
      </c>
      <c r="J3" s="5">
        <f t="shared" si="0"/>
        <v>43739</v>
      </c>
      <c r="K3" s="5">
        <f t="shared" ref="K3" si="1">EDATE(J3,1)</f>
        <v>43770</v>
      </c>
      <c r="L3" s="5">
        <f t="shared" ref="L3" si="2">EDATE(K3,1)</f>
        <v>43800</v>
      </c>
      <c r="M3" s="5">
        <f t="shared" ref="M3" si="3">EDATE(L3,1)</f>
        <v>43831</v>
      </c>
      <c r="N3" s="5">
        <f t="shared" ref="N3" si="4">EDATE(M3,1)</f>
        <v>43862</v>
      </c>
      <c r="O3" s="5">
        <f t="shared" ref="O3" si="5">EDATE(N3,1)</f>
        <v>43891</v>
      </c>
      <c r="P3" s="5">
        <f t="shared" ref="P3" si="6">EDATE(O3,1)</f>
        <v>43922</v>
      </c>
    </row>
    <row r="4" spans="1:16" x14ac:dyDescent="0.2">
      <c r="A4" s="1" t="s">
        <v>155</v>
      </c>
    </row>
    <row r="5" spans="1:16" x14ac:dyDescent="0.2">
      <c r="B5" s="1" t="s">
        <v>156</v>
      </c>
      <c r="C5" s="129">
        <f>'Forecast Volumes'!B7</f>
        <v>72753404</v>
      </c>
      <c r="D5" s="129">
        <f>'Forecast Volumes'!C7</f>
        <v>52270286</v>
      </c>
      <c r="E5" s="129">
        <f>'Forecast Volumes'!D7</f>
        <v>31121542</v>
      </c>
      <c r="F5" s="129">
        <f>'Forecast Volumes'!E7</f>
        <v>20769735</v>
      </c>
      <c r="G5" s="129">
        <f>'Forecast Volumes'!F7</f>
        <v>14916126</v>
      </c>
      <c r="H5" s="129">
        <f>'Forecast Volumes'!G7</f>
        <v>14168135</v>
      </c>
      <c r="I5" s="129">
        <f>'Forecast Volumes'!H7</f>
        <v>19776922</v>
      </c>
      <c r="J5" s="129">
        <f>'Forecast Volumes'!I7</f>
        <v>45189013</v>
      </c>
      <c r="K5" s="129">
        <f>'Forecast Volumes'!J7</f>
        <v>80256795</v>
      </c>
      <c r="L5" s="129">
        <f>'Forecast Volumes'!K7</f>
        <v>103932231</v>
      </c>
      <c r="M5" s="129">
        <f>'Forecast Volumes'!L7</f>
        <v>97136451</v>
      </c>
      <c r="N5" s="129">
        <f>'Forecast Volumes'!M7</f>
        <v>85506304</v>
      </c>
      <c r="O5" s="129">
        <f>'Forecast Volumes'!N7</f>
        <v>73689349</v>
      </c>
      <c r="P5" s="129">
        <f>'Forecast Volumes'!O7</f>
        <v>52961543</v>
      </c>
    </row>
    <row r="6" spans="1:16" x14ac:dyDescent="0.2">
      <c r="B6" s="1" t="s">
        <v>157</v>
      </c>
      <c r="C6" s="129">
        <f>'Forecast Volumes'!B8</f>
        <v>918</v>
      </c>
      <c r="D6" s="129">
        <f>'Forecast Volumes'!C8</f>
        <v>727</v>
      </c>
      <c r="E6" s="129">
        <f>'Forecast Volumes'!D8</f>
        <v>657</v>
      </c>
      <c r="F6" s="129">
        <f>'Forecast Volumes'!E8</f>
        <v>840</v>
      </c>
      <c r="G6" s="129">
        <f>'Forecast Volumes'!F8</f>
        <v>1066</v>
      </c>
      <c r="H6" s="129">
        <f>'Forecast Volumes'!G8</f>
        <v>885</v>
      </c>
      <c r="I6" s="129">
        <f>'Forecast Volumes'!H8</f>
        <v>862</v>
      </c>
      <c r="J6" s="129">
        <f>'Forecast Volumes'!I8</f>
        <v>666</v>
      </c>
      <c r="K6" s="129">
        <f>'Forecast Volumes'!J8</f>
        <v>686</v>
      </c>
      <c r="L6" s="129">
        <f>'Forecast Volumes'!K8</f>
        <v>843</v>
      </c>
      <c r="M6" s="129">
        <f>'Forecast Volumes'!L8</f>
        <v>1008</v>
      </c>
      <c r="N6" s="129">
        <f>'Forecast Volumes'!M8</f>
        <v>549</v>
      </c>
      <c r="O6" s="129">
        <f>'Forecast Volumes'!N8</f>
        <v>930</v>
      </c>
      <c r="P6" s="129">
        <f>'Forecast Volumes'!O8</f>
        <v>722</v>
      </c>
    </row>
    <row r="7" spans="1:16" x14ac:dyDescent="0.2">
      <c r="B7" s="1" t="s">
        <v>158</v>
      </c>
      <c r="C7" s="129">
        <f>'Forecast Volumes'!B9</f>
        <v>26163641</v>
      </c>
      <c r="D7" s="129">
        <f>'Forecast Volumes'!C9</f>
        <v>19953166</v>
      </c>
      <c r="E7" s="129">
        <f>'Forecast Volumes'!D9</f>
        <v>13227705</v>
      </c>
      <c r="F7" s="129">
        <f>'Forecast Volumes'!E9</f>
        <v>9701489</v>
      </c>
      <c r="G7" s="129">
        <f>'Forecast Volumes'!F9</f>
        <v>8057195</v>
      </c>
      <c r="H7" s="129">
        <f>'Forecast Volumes'!G9</f>
        <v>8321983</v>
      </c>
      <c r="I7" s="129">
        <f>'Forecast Volumes'!H9</f>
        <v>9537729</v>
      </c>
      <c r="J7" s="129">
        <f>'Forecast Volumes'!I9</f>
        <v>16962689</v>
      </c>
      <c r="K7" s="129">
        <f>'Forecast Volumes'!J9</f>
        <v>27597509</v>
      </c>
      <c r="L7" s="129">
        <f>'Forecast Volumes'!K9</f>
        <v>35571819</v>
      </c>
      <c r="M7" s="129">
        <f>'Forecast Volumes'!L9</f>
        <v>33292333</v>
      </c>
      <c r="N7" s="129">
        <f>'Forecast Volumes'!M9</f>
        <v>30065398</v>
      </c>
      <c r="O7" s="129">
        <f>'Forecast Volumes'!N9</f>
        <v>26192924</v>
      </c>
      <c r="P7" s="129">
        <f>'Forecast Volumes'!O9</f>
        <v>19988827</v>
      </c>
    </row>
    <row r="8" spans="1:16" x14ac:dyDescent="0.2">
      <c r="B8" s="1" t="s">
        <v>159</v>
      </c>
      <c r="C8" s="129">
        <f>'Forecast Volumes'!B10</f>
        <v>7215503</v>
      </c>
      <c r="D8" s="129">
        <f>'Forecast Volumes'!C10</f>
        <v>5830492</v>
      </c>
      <c r="E8" s="129">
        <f>'Forecast Volumes'!D10</f>
        <v>4904026</v>
      </c>
      <c r="F8" s="129">
        <f>'Forecast Volumes'!E10</f>
        <v>4004598</v>
      </c>
      <c r="G8" s="129">
        <f>'Forecast Volumes'!F10</f>
        <v>3002032</v>
      </c>
      <c r="H8" s="129">
        <f>'Forecast Volumes'!G10</f>
        <v>2916178</v>
      </c>
      <c r="I8" s="129">
        <f>'Forecast Volumes'!H10</f>
        <v>3858550</v>
      </c>
      <c r="J8" s="129">
        <f>'Forecast Volumes'!I10</f>
        <v>5671332</v>
      </c>
      <c r="K8" s="129">
        <f>'Forecast Volumes'!J10</f>
        <v>6993345</v>
      </c>
      <c r="L8" s="129">
        <f>'Forecast Volumes'!K10</f>
        <v>8015534</v>
      </c>
      <c r="M8" s="129">
        <f>'Forecast Volumes'!L10</f>
        <v>8158659</v>
      </c>
      <c r="N8" s="129">
        <f>'Forecast Volumes'!M10</f>
        <v>6909293</v>
      </c>
      <c r="O8" s="129">
        <f>'Forecast Volumes'!N10</f>
        <v>7132239</v>
      </c>
      <c r="P8" s="129">
        <f>'Forecast Volumes'!O10</f>
        <v>5754834</v>
      </c>
    </row>
    <row r="9" spans="1:16" x14ac:dyDescent="0.2">
      <c r="B9" s="1" t="s">
        <v>160</v>
      </c>
      <c r="C9" s="129">
        <f>'Forecast Volumes'!B11</f>
        <v>1324318</v>
      </c>
      <c r="D9" s="129">
        <f>'Forecast Volumes'!C11</f>
        <v>1639977</v>
      </c>
      <c r="E9" s="129">
        <f>'Forecast Volumes'!D11</f>
        <v>841002</v>
      </c>
      <c r="F9" s="129">
        <f>'Forecast Volumes'!E11</f>
        <v>890204</v>
      </c>
      <c r="G9" s="129">
        <f>'Forecast Volumes'!F11</f>
        <v>444047</v>
      </c>
      <c r="H9" s="129">
        <f>'Forecast Volumes'!G11</f>
        <v>758849</v>
      </c>
      <c r="I9" s="129">
        <f>'Forecast Volumes'!H11</f>
        <v>1002262</v>
      </c>
      <c r="J9" s="129">
        <f>'Forecast Volumes'!I11</f>
        <v>1787232</v>
      </c>
      <c r="K9" s="129">
        <f>'Forecast Volumes'!J11</f>
        <v>1702862</v>
      </c>
      <c r="L9" s="129">
        <f>'Forecast Volumes'!K11</f>
        <v>1434648</v>
      </c>
      <c r="M9" s="129">
        <f>'Forecast Volumes'!L11</f>
        <v>2869414</v>
      </c>
      <c r="N9" s="129">
        <f>'Forecast Volumes'!M11</f>
        <v>1235606</v>
      </c>
      <c r="O9" s="129">
        <f>'Forecast Volumes'!N11</f>
        <v>1309032</v>
      </c>
      <c r="P9" s="129">
        <f>'Forecast Volumes'!O11</f>
        <v>1619799</v>
      </c>
    </row>
    <row r="10" spans="1:16" x14ac:dyDescent="0.2">
      <c r="B10" s="1" t="s">
        <v>161</v>
      </c>
      <c r="C10" s="129">
        <f>'Forecast Volumes'!B12</f>
        <v>969069</v>
      </c>
      <c r="D10" s="129">
        <f>'Forecast Volumes'!C12</f>
        <v>943910</v>
      </c>
      <c r="E10" s="129">
        <f>'Forecast Volumes'!D12</f>
        <v>666928</v>
      </c>
      <c r="F10" s="129">
        <f>'Forecast Volumes'!E12</f>
        <v>338042</v>
      </c>
      <c r="G10" s="129">
        <f>'Forecast Volumes'!F12</f>
        <v>274417</v>
      </c>
      <c r="H10" s="129">
        <f>'Forecast Volumes'!G12</f>
        <v>309790</v>
      </c>
      <c r="I10" s="129">
        <f>'Forecast Volumes'!H12</f>
        <v>455112</v>
      </c>
      <c r="J10" s="129">
        <f>'Forecast Volumes'!I12</f>
        <v>853434</v>
      </c>
      <c r="K10" s="129">
        <f>'Forecast Volumes'!J12</f>
        <v>778385</v>
      </c>
      <c r="L10" s="129">
        <f>'Forecast Volumes'!K12</f>
        <v>962700</v>
      </c>
      <c r="M10" s="129">
        <f>'Forecast Volumes'!L12</f>
        <v>1179491</v>
      </c>
      <c r="N10" s="129">
        <f>'Forecast Volumes'!M12</f>
        <v>1409365</v>
      </c>
      <c r="O10" s="129">
        <f>'Forecast Volumes'!N12</f>
        <v>894965</v>
      </c>
      <c r="P10" s="129">
        <f>'Forecast Volumes'!O12</f>
        <v>883429</v>
      </c>
    </row>
    <row r="11" spans="1:16" x14ac:dyDescent="0.2">
      <c r="B11" s="1" t="s">
        <v>162</v>
      </c>
      <c r="C11" s="129">
        <f>'Forecast Volumes'!B13</f>
        <v>2755225</v>
      </c>
      <c r="D11" s="129">
        <f>'Forecast Volumes'!C13</f>
        <v>1503542</v>
      </c>
      <c r="E11" s="129">
        <f>'Forecast Volumes'!D13</f>
        <v>1771103</v>
      </c>
      <c r="F11" s="129">
        <f>'Forecast Volumes'!E13</f>
        <v>1290116</v>
      </c>
      <c r="G11" s="129">
        <f>'Forecast Volumes'!F13</f>
        <v>1475682</v>
      </c>
      <c r="H11" s="129">
        <f>'Forecast Volumes'!G13</f>
        <v>1041468</v>
      </c>
      <c r="I11" s="129">
        <f>'Forecast Volumes'!H13</f>
        <v>1068554</v>
      </c>
      <c r="J11" s="129">
        <f>'Forecast Volumes'!I13</f>
        <v>1488287</v>
      </c>
      <c r="K11" s="129">
        <f>'Forecast Volumes'!J13</f>
        <v>2284733</v>
      </c>
      <c r="L11" s="129">
        <f>'Forecast Volumes'!K13</f>
        <v>3327418</v>
      </c>
      <c r="M11" s="129">
        <f>'Forecast Volumes'!L13</f>
        <v>1494133</v>
      </c>
      <c r="N11" s="129">
        <f>'Forecast Volumes'!M13</f>
        <v>2612623</v>
      </c>
      <c r="O11" s="129">
        <f>'Forecast Volumes'!N13</f>
        <v>2718765</v>
      </c>
      <c r="P11" s="129">
        <f>'Forecast Volumes'!O13</f>
        <v>1482146</v>
      </c>
    </row>
    <row r="12" spans="1:16" ht="13.5" customHeight="1" x14ac:dyDescent="0.2">
      <c r="B12" s="1" t="s">
        <v>14</v>
      </c>
      <c r="C12" s="130">
        <f t="shared" ref="C12:P12" si="7">SUM(C5:C11)</f>
        <v>111182078</v>
      </c>
      <c r="D12" s="130">
        <f t="shared" si="7"/>
        <v>82142100</v>
      </c>
      <c r="E12" s="130">
        <f t="shared" si="7"/>
        <v>52532963</v>
      </c>
      <c r="F12" s="130">
        <f t="shared" si="7"/>
        <v>36995024</v>
      </c>
      <c r="G12" s="130">
        <f t="shared" si="7"/>
        <v>28170565</v>
      </c>
      <c r="H12" s="130">
        <f t="shared" si="7"/>
        <v>27517288</v>
      </c>
      <c r="I12" s="130">
        <f t="shared" si="7"/>
        <v>35699991</v>
      </c>
      <c r="J12" s="130">
        <f t="shared" si="7"/>
        <v>71952653</v>
      </c>
      <c r="K12" s="130">
        <f t="shared" si="7"/>
        <v>119614315</v>
      </c>
      <c r="L12" s="130">
        <f t="shared" si="7"/>
        <v>153245193</v>
      </c>
      <c r="M12" s="130">
        <f t="shared" si="7"/>
        <v>144131489</v>
      </c>
      <c r="N12" s="130">
        <f t="shared" si="7"/>
        <v>127739138</v>
      </c>
      <c r="O12" s="130">
        <f t="shared" si="7"/>
        <v>111938204</v>
      </c>
      <c r="P12" s="130">
        <f t="shared" si="7"/>
        <v>82691300</v>
      </c>
    </row>
    <row r="13" spans="1:16" x14ac:dyDescent="0.2">
      <c r="B13" s="1" t="s">
        <v>163</v>
      </c>
      <c r="C13" s="129">
        <f>'Forecast Volumes'!B16</f>
        <v>19169527</v>
      </c>
      <c r="D13" s="129">
        <f>'Forecast Volumes'!C16</f>
        <v>17665299</v>
      </c>
      <c r="E13" s="129">
        <f>'Forecast Volumes'!D16</f>
        <v>17316607</v>
      </c>
      <c r="F13" s="129">
        <f>'Forecast Volumes'!E16</f>
        <v>16122993</v>
      </c>
      <c r="G13" s="129">
        <f>'Forecast Volumes'!F16</f>
        <v>15954319</v>
      </c>
      <c r="H13" s="129">
        <f>'Forecast Volumes'!G16</f>
        <v>16050482</v>
      </c>
      <c r="I13" s="129">
        <f>'Forecast Volumes'!H16</f>
        <v>16038227</v>
      </c>
      <c r="J13" s="129">
        <f>'Forecast Volumes'!I16</f>
        <v>16239881</v>
      </c>
      <c r="K13" s="129">
        <f>'Forecast Volumes'!J16</f>
        <v>16052945</v>
      </c>
      <c r="L13" s="129">
        <f>'Forecast Volumes'!K16</f>
        <v>17452136</v>
      </c>
      <c r="M13" s="129">
        <f>'Forecast Volumes'!L16</f>
        <v>18153805</v>
      </c>
      <c r="N13" s="129">
        <f>'Forecast Volumes'!M16</f>
        <v>17502181</v>
      </c>
      <c r="O13" s="129">
        <f>'Forecast Volumes'!N16</f>
        <v>18986417</v>
      </c>
      <c r="P13" s="129">
        <f>'Forecast Volumes'!O16</f>
        <v>17506161</v>
      </c>
    </row>
    <row r="14" spans="1:16" x14ac:dyDescent="0.2">
      <c r="C14" s="131"/>
      <c r="D14" s="131"/>
      <c r="E14" s="131"/>
      <c r="F14" s="131"/>
      <c r="G14" s="131"/>
      <c r="H14" s="131"/>
      <c r="I14" s="131"/>
      <c r="J14" s="131"/>
    </row>
    <row r="16" spans="1:16" x14ac:dyDescent="0.2">
      <c r="B16" s="1" t="s">
        <v>164</v>
      </c>
      <c r="C16" s="132">
        <v>327484.63744953246</v>
      </c>
      <c r="D16" s="9">
        <f t="shared" ref="D16:D19" si="8">C16</f>
        <v>327484.63744953246</v>
      </c>
      <c r="E16" s="9">
        <f t="shared" ref="E16:E19" si="9">D16</f>
        <v>327484.63744953246</v>
      </c>
      <c r="F16" s="9">
        <f t="shared" ref="F16:F19" si="10">E16</f>
        <v>327484.63744953246</v>
      </c>
      <c r="G16" s="9">
        <f t="shared" ref="G16:G19" si="11">F16</f>
        <v>327484.63744953246</v>
      </c>
      <c r="H16" s="9">
        <f t="shared" ref="H16:H19" si="12">G16</f>
        <v>327484.63744953246</v>
      </c>
      <c r="I16" s="9">
        <f t="shared" ref="I16:I19" si="13">H16</f>
        <v>327484.63744953246</v>
      </c>
      <c r="J16" s="9">
        <f t="shared" ref="J16:K19" si="14">I16</f>
        <v>327484.63744953246</v>
      </c>
      <c r="K16" s="9">
        <f t="shared" si="14"/>
        <v>327484.63744953246</v>
      </c>
      <c r="L16" s="9">
        <f t="shared" ref="L16:L19" si="15">K16</f>
        <v>327484.63744953246</v>
      </c>
      <c r="M16" s="9">
        <f t="shared" ref="M16:M19" si="16">L16</f>
        <v>327484.63744953246</v>
      </c>
      <c r="N16" s="9">
        <f t="shared" ref="N16:N19" si="17">M16</f>
        <v>327484.63744953246</v>
      </c>
      <c r="O16" s="9">
        <f t="shared" ref="O16:O19" si="18">N16</f>
        <v>327484.63744953246</v>
      </c>
      <c r="P16" s="9">
        <f t="shared" ref="P16:P19" si="19">O16</f>
        <v>327484.63744953246</v>
      </c>
    </row>
    <row r="17" spans="1:16" x14ac:dyDescent="0.2">
      <c r="B17" s="1" t="s">
        <v>165</v>
      </c>
      <c r="C17" s="133">
        <v>7969.6225895316811</v>
      </c>
      <c r="D17" s="9">
        <f t="shared" si="8"/>
        <v>7969.6225895316811</v>
      </c>
      <c r="E17" s="9">
        <f t="shared" si="9"/>
        <v>7969.6225895316811</v>
      </c>
      <c r="F17" s="9">
        <f t="shared" si="10"/>
        <v>7969.6225895316811</v>
      </c>
      <c r="G17" s="9">
        <f t="shared" si="11"/>
        <v>7969.6225895316811</v>
      </c>
      <c r="H17" s="9">
        <f t="shared" si="12"/>
        <v>7969.6225895316811</v>
      </c>
      <c r="I17" s="9">
        <f t="shared" si="13"/>
        <v>7969.6225895316811</v>
      </c>
      <c r="J17" s="9">
        <f t="shared" si="14"/>
        <v>7969.6225895316811</v>
      </c>
      <c r="K17" s="9">
        <f t="shared" si="14"/>
        <v>7969.6225895316811</v>
      </c>
      <c r="L17" s="9">
        <f t="shared" si="15"/>
        <v>7969.6225895316811</v>
      </c>
      <c r="M17" s="9">
        <f t="shared" si="16"/>
        <v>7969.6225895316811</v>
      </c>
      <c r="N17" s="9">
        <f t="shared" si="17"/>
        <v>7969.6225895316811</v>
      </c>
      <c r="O17" s="9">
        <f t="shared" si="18"/>
        <v>7969.6225895316811</v>
      </c>
      <c r="P17" s="9">
        <f t="shared" si="19"/>
        <v>7969.6225895316811</v>
      </c>
    </row>
    <row r="18" spans="1:16" x14ac:dyDescent="0.2">
      <c r="B18" s="1" t="s">
        <v>166</v>
      </c>
      <c r="C18" s="133">
        <v>6582.3982286634455</v>
      </c>
      <c r="D18" s="9">
        <f t="shared" si="8"/>
        <v>6582.3982286634455</v>
      </c>
      <c r="E18" s="9">
        <f t="shared" si="9"/>
        <v>6582.3982286634455</v>
      </c>
      <c r="F18" s="9">
        <f t="shared" si="10"/>
        <v>6582.3982286634455</v>
      </c>
      <c r="G18" s="9">
        <f t="shared" si="11"/>
        <v>6582.3982286634455</v>
      </c>
      <c r="H18" s="9">
        <f t="shared" si="12"/>
        <v>6582.3982286634455</v>
      </c>
      <c r="I18" s="9">
        <f t="shared" si="13"/>
        <v>6582.3982286634455</v>
      </c>
      <c r="J18" s="9">
        <f t="shared" si="14"/>
        <v>6582.3982286634455</v>
      </c>
      <c r="K18" s="9">
        <f t="shared" si="14"/>
        <v>6582.3982286634455</v>
      </c>
      <c r="L18" s="9">
        <f t="shared" si="15"/>
        <v>6582.3982286634455</v>
      </c>
      <c r="M18" s="9">
        <f t="shared" si="16"/>
        <v>6582.3982286634455</v>
      </c>
      <c r="N18" s="9">
        <f t="shared" si="17"/>
        <v>6582.3982286634455</v>
      </c>
      <c r="O18" s="9">
        <f t="shared" si="18"/>
        <v>6582.3982286634455</v>
      </c>
      <c r="P18" s="9">
        <f t="shared" si="19"/>
        <v>6582.3982286634455</v>
      </c>
    </row>
    <row r="19" spans="1:16" x14ac:dyDescent="0.2">
      <c r="B19" s="1" t="s">
        <v>167</v>
      </c>
      <c r="C19" s="134">
        <v>0</v>
      </c>
      <c r="D19" s="9">
        <f t="shared" si="8"/>
        <v>0</v>
      </c>
      <c r="E19" s="9">
        <f t="shared" si="9"/>
        <v>0</v>
      </c>
      <c r="F19" s="9">
        <f t="shared" si="10"/>
        <v>0</v>
      </c>
      <c r="G19" s="9">
        <f t="shared" si="11"/>
        <v>0</v>
      </c>
      <c r="H19" s="9">
        <f t="shared" si="12"/>
        <v>0</v>
      </c>
      <c r="I19" s="9">
        <f t="shared" si="13"/>
        <v>0</v>
      </c>
      <c r="J19" s="9">
        <f t="shared" si="14"/>
        <v>0</v>
      </c>
      <c r="K19" s="9">
        <f t="shared" si="14"/>
        <v>0</v>
      </c>
      <c r="L19" s="9">
        <f t="shared" si="15"/>
        <v>0</v>
      </c>
      <c r="M19" s="9">
        <f t="shared" si="16"/>
        <v>0</v>
      </c>
      <c r="N19" s="9">
        <f t="shared" si="17"/>
        <v>0</v>
      </c>
      <c r="O19" s="9">
        <f t="shared" si="18"/>
        <v>0</v>
      </c>
      <c r="P19" s="9">
        <f t="shared" si="19"/>
        <v>0</v>
      </c>
    </row>
    <row r="20" spans="1:16" x14ac:dyDescent="0.2">
      <c r="B20" s="1" t="s">
        <v>2</v>
      </c>
      <c r="C20" s="135">
        <f t="shared" ref="C20:J20" si="20">SUM(C16:C19)</f>
        <v>342036.65826772759</v>
      </c>
      <c r="D20" s="135">
        <f t="shared" si="20"/>
        <v>342036.65826772759</v>
      </c>
      <c r="E20" s="135">
        <f t="shared" si="20"/>
        <v>342036.65826772759</v>
      </c>
      <c r="F20" s="135">
        <f t="shared" si="20"/>
        <v>342036.65826772759</v>
      </c>
      <c r="G20" s="135">
        <f t="shared" si="20"/>
        <v>342036.65826772759</v>
      </c>
      <c r="H20" s="135">
        <f t="shared" si="20"/>
        <v>342036.65826772759</v>
      </c>
      <c r="I20" s="135">
        <f t="shared" si="20"/>
        <v>342036.65826772759</v>
      </c>
      <c r="J20" s="135">
        <f t="shared" si="20"/>
        <v>342036.65826772759</v>
      </c>
      <c r="K20" s="135">
        <f t="shared" ref="K20:N20" si="21">SUM(K16:K19)</f>
        <v>342036.65826772759</v>
      </c>
      <c r="L20" s="135">
        <f t="shared" si="21"/>
        <v>342036.65826772759</v>
      </c>
      <c r="M20" s="135">
        <f t="shared" si="21"/>
        <v>342036.65826772759</v>
      </c>
      <c r="N20" s="135">
        <f t="shared" si="21"/>
        <v>342036.65826772759</v>
      </c>
      <c r="O20" s="135">
        <f t="shared" ref="O20:P20" si="22">SUM(O16:O19)</f>
        <v>342036.65826772759</v>
      </c>
      <c r="P20" s="135">
        <f t="shared" si="22"/>
        <v>342036.65826772759</v>
      </c>
    </row>
    <row r="22" spans="1:16" x14ac:dyDescent="0.2">
      <c r="A22" s="2" t="s">
        <v>168</v>
      </c>
    </row>
    <row r="23" spans="1:16" x14ac:dyDescent="0.2">
      <c r="A23" s="1" t="s">
        <v>169</v>
      </c>
    </row>
    <row r="24" spans="1:16" x14ac:dyDescent="0.2">
      <c r="B24" s="1" t="s">
        <v>156</v>
      </c>
      <c r="C24" s="136">
        <v>0.13125000000000001</v>
      </c>
      <c r="D24" s="31">
        <f t="shared" ref="D24:D33" si="23">C24</f>
        <v>0.13125000000000001</v>
      </c>
      <c r="E24" s="31">
        <f t="shared" ref="E24:E33" si="24">D24</f>
        <v>0.13125000000000001</v>
      </c>
      <c r="F24" s="31">
        <f t="shared" ref="F24:F33" si="25">E24</f>
        <v>0.13125000000000001</v>
      </c>
      <c r="G24" s="31">
        <f t="shared" ref="G24:G33" si="26">F24</f>
        <v>0.13125000000000001</v>
      </c>
      <c r="H24" s="31">
        <f t="shared" ref="H24:H33" si="27">G24</f>
        <v>0.13125000000000001</v>
      </c>
      <c r="I24" s="31">
        <f t="shared" ref="I24:I33" si="28">H24</f>
        <v>0.13125000000000001</v>
      </c>
      <c r="J24" s="31">
        <f t="shared" ref="J24:J33" si="29">I24</f>
        <v>0.13125000000000001</v>
      </c>
      <c r="K24" s="31"/>
      <c r="L24" s="31"/>
      <c r="M24" s="31"/>
      <c r="N24" s="31"/>
      <c r="O24" s="31"/>
      <c r="P24" s="31"/>
    </row>
    <row r="25" spans="1:16" x14ac:dyDescent="0.2">
      <c r="B25" s="1" t="s">
        <v>157</v>
      </c>
      <c r="C25" s="137">
        <v>0.13125000000000001</v>
      </c>
      <c r="D25" s="31">
        <f t="shared" si="23"/>
        <v>0.13125000000000001</v>
      </c>
      <c r="E25" s="31">
        <f t="shared" si="24"/>
        <v>0.13125000000000001</v>
      </c>
      <c r="F25" s="31">
        <f t="shared" si="25"/>
        <v>0.13125000000000001</v>
      </c>
      <c r="G25" s="31">
        <f t="shared" si="26"/>
        <v>0.13125000000000001</v>
      </c>
      <c r="H25" s="31">
        <f t="shared" si="27"/>
        <v>0.13125000000000001</v>
      </c>
      <c r="I25" s="31">
        <f t="shared" si="28"/>
        <v>0.13125000000000001</v>
      </c>
      <c r="J25" s="31">
        <f t="shared" si="29"/>
        <v>0.13125000000000001</v>
      </c>
      <c r="K25" s="31"/>
      <c r="L25" s="31"/>
      <c r="M25" s="31"/>
      <c r="N25" s="31"/>
      <c r="O25" s="31"/>
      <c r="P25" s="31"/>
    </row>
    <row r="26" spans="1:16" x14ac:dyDescent="0.2">
      <c r="B26" s="1" t="s">
        <v>158</v>
      </c>
      <c r="C26" s="137">
        <v>0.12368999999999999</v>
      </c>
      <c r="D26" s="31">
        <f t="shared" si="23"/>
        <v>0.12368999999999999</v>
      </c>
      <c r="E26" s="31">
        <f t="shared" si="24"/>
        <v>0.12368999999999999</v>
      </c>
      <c r="F26" s="31">
        <f t="shared" si="25"/>
        <v>0.12368999999999999</v>
      </c>
      <c r="G26" s="31">
        <f t="shared" si="26"/>
        <v>0.12368999999999999</v>
      </c>
      <c r="H26" s="31">
        <f t="shared" si="27"/>
        <v>0.12368999999999999</v>
      </c>
      <c r="I26" s="31">
        <f t="shared" si="28"/>
        <v>0.12368999999999999</v>
      </c>
      <c r="J26" s="31">
        <f t="shared" si="29"/>
        <v>0.12368999999999999</v>
      </c>
      <c r="K26" s="31"/>
      <c r="L26" s="31"/>
      <c r="M26" s="31"/>
      <c r="N26" s="31"/>
      <c r="O26" s="31"/>
      <c r="P26" s="31"/>
    </row>
    <row r="27" spans="1:16" x14ac:dyDescent="0.2">
      <c r="B27" s="1" t="s">
        <v>159</v>
      </c>
      <c r="C27" s="137">
        <v>3.6229999999999998E-2</v>
      </c>
      <c r="D27" s="31">
        <f t="shared" si="23"/>
        <v>3.6229999999999998E-2</v>
      </c>
      <c r="E27" s="31">
        <f t="shared" si="24"/>
        <v>3.6229999999999998E-2</v>
      </c>
      <c r="F27" s="31">
        <f t="shared" si="25"/>
        <v>3.6229999999999998E-2</v>
      </c>
      <c r="G27" s="31">
        <f t="shared" si="26"/>
        <v>3.6229999999999998E-2</v>
      </c>
      <c r="H27" s="31">
        <f t="shared" si="27"/>
        <v>3.6229999999999998E-2</v>
      </c>
      <c r="I27" s="31">
        <f t="shared" si="28"/>
        <v>3.6229999999999998E-2</v>
      </c>
      <c r="J27" s="31">
        <f t="shared" si="29"/>
        <v>3.6229999999999998E-2</v>
      </c>
      <c r="K27" s="31"/>
      <c r="L27" s="31"/>
      <c r="M27" s="31"/>
      <c r="N27" s="31"/>
      <c r="O27" s="31"/>
      <c r="P27" s="31"/>
    </row>
    <row r="28" spans="1:16" x14ac:dyDescent="0.2">
      <c r="B28" s="1" t="s">
        <v>160</v>
      </c>
      <c r="C28" s="137">
        <v>7.7369999999999994E-2</v>
      </c>
      <c r="D28" s="31">
        <f t="shared" si="23"/>
        <v>7.7369999999999994E-2</v>
      </c>
      <c r="E28" s="31">
        <f t="shared" si="24"/>
        <v>7.7369999999999994E-2</v>
      </c>
      <c r="F28" s="31">
        <f t="shared" si="25"/>
        <v>7.7369999999999994E-2</v>
      </c>
      <c r="G28" s="31">
        <f t="shared" si="26"/>
        <v>7.7369999999999994E-2</v>
      </c>
      <c r="H28" s="31">
        <f t="shared" si="27"/>
        <v>7.7369999999999994E-2</v>
      </c>
      <c r="I28" s="31">
        <f t="shared" si="28"/>
        <v>7.7369999999999994E-2</v>
      </c>
      <c r="J28" s="31">
        <f t="shared" si="29"/>
        <v>7.7369999999999994E-2</v>
      </c>
      <c r="K28" s="31"/>
      <c r="L28" s="31"/>
      <c r="M28" s="31"/>
      <c r="N28" s="31"/>
      <c r="O28" s="31"/>
      <c r="P28" s="31"/>
    </row>
    <row r="29" spans="1:16" x14ac:dyDescent="0.2">
      <c r="B29" s="1" t="s">
        <v>161</v>
      </c>
      <c r="C29" s="137">
        <v>7.5230000000000005E-2</v>
      </c>
      <c r="D29" s="31">
        <f t="shared" si="23"/>
        <v>7.5230000000000005E-2</v>
      </c>
      <c r="E29" s="31">
        <f t="shared" si="24"/>
        <v>7.5230000000000005E-2</v>
      </c>
      <c r="F29" s="31">
        <f t="shared" si="25"/>
        <v>7.5230000000000005E-2</v>
      </c>
      <c r="G29" s="31">
        <f t="shared" si="26"/>
        <v>7.5230000000000005E-2</v>
      </c>
      <c r="H29" s="31">
        <f t="shared" si="27"/>
        <v>7.5230000000000005E-2</v>
      </c>
      <c r="I29" s="31">
        <f t="shared" si="28"/>
        <v>7.5230000000000005E-2</v>
      </c>
      <c r="J29" s="31">
        <f t="shared" si="29"/>
        <v>7.5230000000000005E-2</v>
      </c>
      <c r="K29" s="31"/>
      <c r="L29" s="31"/>
      <c r="M29" s="31"/>
      <c r="N29" s="31"/>
      <c r="O29" s="31"/>
      <c r="P29" s="31"/>
    </row>
    <row r="30" spans="1:16" x14ac:dyDescent="0.2">
      <c r="B30" s="1" t="s">
        <v>162</v>
      </c>
      <c r="C30" s="137">
        <v>7.7600000000000002E-2</v>
      </c>
      <c r="D30" s="31">
        <f t="shared" si="23"/>
        <v>7.7600000000000002E-2</v>
      </c>
      <c r="E30" s="31">
        <f t="shared" si="24"/>
        <v>7.7600000000000002E-2</v>
      </c>
      <c r="F30" s="31">
        <f t="shared" si="25"/>
        <v>7.7600000000000002E-2</v>
      </c>
      <c r="G30" s="31">
        <f t="shared" si="26"/>
        <v>7.7600000000000002E-2</v>
      </c>
      <c r="H30" s="31">
        <f t="shared" si="27"/>
        <v>7.7600000000000002E-2</v>
      </c>
      <c r="I30" s="31">
        <f t="shared" si="28"/>
        <v>7.7600000000000002E-2</v>
      </c>
      <c r="J30" s="31">
        <f t="shared" si="29"/>
        <v>7.7600000000000002E-2</v>
      </c>
      <c r="K30" s="31"/>
      <c r="L30" s="31"/>
      <c r="M30" s="31"/>
      <c r="N30" s="31"/>
      <c r="O30" s="31"/>
      <c r="P30" s="31"/>
    </row>
    <row r="31" spans="1:16" x14ac:dyDescent="0.2">
      <c r="B31" s="1" t="s">
        <v>164</v>
      </c>
      <c r="C31" s="137">
        <v>1</v>
      </c>
      <c r="D31" s="31">
        <f t="shared" si="23"/>
        <v>1</v>
      </c>
      <c r="E31" s="31">
        <f t="shared" si="24"/>
        <v>1</v>
      </c>
      <c r="F31" s="31">
        <f t="shared" si="25"/>
        <v>1</v>
      </c>
      <c r="G31" s="31">
        <f t="shared" si="26"/>
        <v>1</v>
      </c>
      <c r="H31" s="31">
        <f t="shared" si="27"/>
        <v>1</v>
      </c>
      <c r="I31" s="31">
        <f t="shared" si="28"/>
        <v>1</v>
      </c>
      <c r="J31" s="31">
        <f t="shared" si="29"/>
        <v>1</v>
      </c>
      <c r="K31" s="31"/>
      <c r="L31" s="31"/>
      <c r="M31" s="31"/>
      <c r="N31" s="31"/>
      <c r="O31" s="31"/>
      <c r="P31" s="31"/>
    </row>
    <row r="32" spans="1:16" x14ac:dyDescent="0.2">
      <c r="B32" s="1" t="s">
        <v>170</v>
      </c>
      <c r="C32" s="137">
        <v>1</v>
      </c>
      <c r="D32" s="31">
        <f t="shared" si="23"/>
        <v>1</v>
      </c>
      <c r="E32" s="31">
        <f t="shared" si="24"/>
        <v>1</v>
      </c>
      <c r="F32" s="31">
        <f t="shared" si="25"/>
        <v>1</v>
      </c>
      <c r="G32" s="31">
        <f t="shared" si="26"/>
        <v>1</v>
      </c>
      <c r="H32" s="31">
        <f t="shared" si="27"/>
        <v>1</v>
      </c>
      <c r="I32" s="31">
        <f t="shared" si="28"/>
        <v>1</v>
      </c>
      <c r="J32" s="31">
        <f t="shared" si="29"/>
        <v>1</v>
      </c>
      <c r="K32" s="31"/>
      <c r="L32" s="31"/>
      <c r="M32" s="31"/>
      <c r="N32" s="31"/>
      <c r="O32" s="31"/>
      <c r="P32" s="31"/>
    </row>
    <row r="33" spans="1:16" x14ac:dyDescent="0.2">
      <c r="B33" s="1" t="s">
        <v>171</v>
      </c>
      <c r="C33" s="138">
        <v>6.9999999999999999E-4</v>
      </c>
      <c r="D33" s="31">
        <f t="shared" si="23"/>
        <v>6.9999999999999999E-4</v>
      </c>
      <c r="E33" s="31">
        <f t="shared" si="24"/>
        <v>6.9999999999999999E-4</v>
      </c>
      <c r="F33" s="31">
        <f t="shared" si="25"/>
        <v>6.9999999999999999E-4</v>
      </c>
      <c r="G33" s="31">
        <f t="shared" si="26"/>
        <v>6.9999999999999999E-4</v>
      </c>
      <c r="H33" s="31">
        <f t="shared" si="27"/>
        <v>6.9999999999999999E-4</v>
      </c>
      <c r="I33" s="31">
        <f t="shared" si="28"/>
        <v>6.9999999999999999E-4</v>
      </c>
      <c r="J33" s="31">
        <f t="shared" si="29"/>
        <v>6.9999999999999999E-4</v>
      </c>
      <c r="K33" s="31"/>
      <c r="L33" s="31"/>
      <c r="M33" s="31"/>
      <c r="N33" s="31"/>
      <c r="O33" s="31"/>
      <c r="P33" s="31"/>
    </row>
    <row r="35" spans="1:16" x14ac:dyDescent="0.2">
      <c r="A35" s="1" t="s">
        <v>172</v>
      </c>
    </row>
    <row r="36" spans="1:16" x14ac:dyDescent="0.2">
      <c r="B36" s="1" t="s">
        <v>156</v>
      </c>
      <c r="C36" s="24">
        <f t="shared" ref="C36:J42" si="30">+C5*C24</f>
        <v>9548884.2750000004</v>
      </c>
      <c r="D36" s="24">
        <f t="shared" si="30"/>
        <v>6860475.0375000006</v>
      </c>
      <c r="E36" s="24">
        <f t="shared" si="30"/>
        <v>4084702.3875000002</v>
      </c>
      <c r="F36" s="24">
        <f t="shared" si="30"/>
        <v>2726027.71875</v>
      </c>
      <c r="G36" s="24">
        <f t="shared" si="30"/>
        <v>1957741.5375000001</v>
      </c>
      <c r="H36" s="24">
        <f t="shared" si="30"/>
        <v>1859567.71875</v>
      </c>
      <c r="I36" s="24">
        <f t="shared" si="30"/>
        <v>2595721.0125000002</v>
      </c>
      <c r="J36" s="24">
        <f t="shared" si="30"/>
        <v>5931057.9562499998</v>
      </c>
      <c r="K36" s="24">
        <f t="shared" ref="K36:P42" si="31">+K5*K24</f>
        <v>0</v>
      </c>
      <c r="L36" s="24">
        <f t="shared" si="31"/>
        <v>0</v>
      </c>
      <c r="M36" s="24">
        <f t="shared" si="31"/>
        <v>0</v>
      </c>
      <c r="N36" s="24">
        <f t="shared" si="31"/>
        <v>0</v>
      </c>
      <c r="O36" s="24">
        <f t="shared" si="31"/>
        <v>0</v>
      </c>
      <c r="P36" s="24">
        <f t="shared" si="31"/>
        <v>0</v>
      </c>
    </row>
    <row r="37" spans="1:16" x14ac:dyDescent="0.2">
      <c r="B37" s="1" t="s">
        <v>157</v>
      </c>
      <c r="C37" s="24">
        <f t="shared" si="30"/>
        <v>120.48750000000001</v>
      </c>
      <c r="D37" s="24">
        <f t="shared" si="30"/>
        <v>95.418750000000003</v>
      </c>
      <c r="E37" s="24">
        <f t="shared" si="30"/>
        <v>86.231250000000003</v>
      </c>
      <c r="F37" s="24">
        <f t="shared" si="30"/>
        <v>110.25</v>
      </c>
      <c r="G37" s="24">
        <f t="shared" si="30"/>
        <v>139.91249999999999</v>
      </c>
      <c r="H37" s="24">
        <f t="shared" si="30"/>
        <v>116.15625</v>
      </c>
      <c r="I37" s="24">
        <f t="shared" si="30"/>
        <v>113.1375</v>
      </c>
      <c r="J37" s="24">
        <f t="shared" si="30"/>
        <v>87.412500000000009</v>
      </c>
      <c r="K37" s="24">
        <f t="shared" si="31"/>
        <v>0</v>
      </c>
      <c r="L37" s="24">
        <f t="shared" si="31"/>
        <v>0</v>
      </c>
      <c r="M37" s="24">
        <f t="shared" si="31"/>
        <v>0</v>
      </c>
      <c r="N37" s="24">
        <f t="shared" si="31"/>
        <v>0</v>
      </c>
      <c r="O37" s="24">
        <f t="shared" si="31"/>
        <v>0</v>
      </c>
      <c r="P37" s="24">
        <f t="shared" si="31"/>
        <v>0</v>
      </c>
    </row>
    <row r="38" spans="1:16" x14ac:dyDescent="0.2">
      <c r="B38" s="1" t="s">
        <v>158</v>
      </c>
      <c r="C38" s="24">
        <f t="shared" si="30"/>
        <v>3236180.7552899998</v>
      </c>
      <c r="D38" s="24">
        <f t="shared" si="30"/>
        <v>2468007.1025399999</v>
      </c>
      <c r="E38" s="24">
        <f t="shared" si="30"/>
        <v>1636134.8314499999</v>
      </c>
      <c r="F38" s="24">
        <f t="shared" si="30"/>
        <v>1199977.17441</v>
      </c>
      <c r="G38" s="24">
        <f t="shared" si="30"/>
        <v>996594.4495499999</v>
      </c>
      <c r="H38" s="24">
        <f t="shared" si="30"/>
        <v>1029346.07727</v>
      </c>
      <c r="I38" s="24">
        <f t="shared" si="30"/>
        <v>1179721.70001</v>
      </c>
      <c r="J38" s="24">
        <f t="shared" si="30"/>
        <v>2098115.0024099997</v>
      </c>
      <c r="K38" s="24">
        <f t="shared" si="31"/>
        <v>0</v>
      </c>
      <c r="L38" s="24">
        <f t="shared" si="31"/>
        <v>0</v>
      </c>
      <c r="M38" s="24">
        <f t="shared" si="31"/>
        <v>0</v>
      </c>
      <c r="N38" s="24">
        <f t="shared" si="31"/>
        <v>0</v>
      </c>
      <c r="O38" s="24">
        <f t="shared" si="31"/>
        <v>0</v>
      </c>
      <c r="P38" s="24">
        <f t="shared" si="31"/>
        <v>0</v>
      </c>
    </row>
    <row r="39" spans="1:16" x14ac:dyDescent="0.2">
      <c r="B39" s="1" t="s">
        <v>159</v>
      </c>
      <c r="C39" s="24">
        <f t="shared" si="30"/>
        <v>261417.67369</v>
      </c>
      <c r="D39" s="24">
        <f t="shared" si="30"/>
        <v>211238.72516</v>
      </c>
      <c r="E39" s="24">
        <f t="shared" si="30"/>
        <v>177672.86197999999</v>
      </c>
      <c r="F39" s="24">
        <f t="shared" si="30"/>
        <v>145086.58554</v>
      </c>
      <c r="G39" s="24">
        <f t="shared" si="30"/>
        <v>108763.61936</v>
      </c>
      <c r="H39" s="24">
        <f t="shared" si="30"/>
        <v>105653.12894</v>
      </c>
      <c r="I39" s="24">
        <f t="shared" si="30"/>
        <v>139795.2665</v>
      </c>
      <c r="J39" s="24">
        <f t="shared" si="30"/>
        <v>205472.35835999998</v>
      </c>
      <c r="K39" s="24">
        <f t="shared" si="31"/>
        <v>0</v>
      </c>
      <c r="L39" s="24">
        <f t="shared" si="31"/>
        <v>0</v>
      </c>
      <c r="M39" s="24">
        <f t="shared" si="31"/>
        <v>0</v>
      </c>
      <c r="N39" s="24">
        <f t="shared" si="31"/>
        <v>0</v>
      </c>
      <c r="O39" s="24">
        <f t="shared" si="31"/>
        <v>0</v>
      </c>
      <c r="P39" s="24">
        <f t="shared" si="31"/>
        <v>0</v>
      </c>
    </row>
    <row r="40" spans="1:16" x14ac:dyDescent="0.2">
      <c r="B40" s="1" t="s">
        <v>160</v>
      </c>
      <c r="C40" s="24">
        <f t="shared" si="30"/>
        <v>102462.48366</v>
      </c>
      <c r="D40" s="24">
        <f t="shared" si="30"/>
        <v>126885.02049</v>
      </c>
      <c r="E40" s="24">
        <f t="shared" si="30"/>
        <v>65068.324739999996</v>
      </c>
      <c r="F40" s="24">
        <f t="shared" si="30"/>
        <v>68875.083480000001</v>
      </c>
      <c r="G40" s="24">
        <f t="shared" si="30"/>
        <v>34355.916389999999</v>
      </c>
      <c r="H40" s="24">
        <f t="shared" si="30"/>
        <v>58712.147129999998</v>
      </c>
      <c r="I40" s="24">
        <f t="shared" si="30"/>
        <v>77545.010939999993</v>
      </c>
      <c r="J40" s="24">
        <f t="shared" si="30"/>
        <v>138278.13983999999</v>
      </c>
      <c r="K40" s="24">
        <f t="shared" si="31"/>
        <v>0</v>
      </c>
      <c r="L40" s="24">
        <f t="shared" si="31"/>
        <v>0</v>
      </c>
      <c r="M40" s="24">
        <f t="shared" si="31"/>
        <v>0</v>
      </c>
      <c r="N40" s="24">
        <f t="shared" si="31"/>
        <v>0</v>
      </c>
      <c r="O40" s="24">
        <f t="shared" si="31"/>
        <v>0</v>
      </c>
      <c r="P40" s="24">
        <f t="shared" si="31"/>
        <v>0</v>
      </c>
    </row>
    <row r="41" spans="1:16" x14ac:dyDescent="0.2">
      <c r="B41" s="1" t="s">
        <v>161</v>
      </c>
      <c r="C41" s="24">
        <f t="shared" si="30"/>
        <v>72903.060870000001</v>
      </c>
      <c r="D41" s="24">
        <f t="shared" si="30"/>
        <v>71010.349300000002</v>
      </c>
      <c r="E41" s="24">
        <f t="shared" si="30"/>
        <v>50172.993440000006</v>
      </c>
      <c r="F41" s="24">
        <f t="shared" si="30"/>
        <v>25430.899660000003</v>
      </c>
      <c r="G41" s="24">
        <f t="shared" si="30"/>
        <v>20644.390910000002</v>
      </c>
      <c r="H41" s="24">
        <f t="shared" si="30"/>
        <v>23305.501700000001</v>
      </c>
      <c r="I41" s="24">
        <f t="shared" si="30"/>
        <v>34238.07576</v>
      </c>
      <c r="J41" s="24">
        <f t="shared" si="30"/>
        <v>64203.839820000001</v>
      </c>
      <c r="K41" s="24">
        <f t="shared" si="31"/>
        <v>0</v>
      </c>
      <c r="L41" s="24">
        <f t="shared" si="31"/>
        <v>0</v>
      </c>
      <c r="M41" s="24">
        <f t="shared" si="31"/>
        <v>0</v>
      </c>
      <c r="N41" s="24">
        <f t="shared" si="31"/>
        <v>0</v>
      </c>
      <c r="O41" s="24">
        <f t="shared" si="31"/>
        <v>0</v>
      </c>
      <c r="P41" s="24">
        <f t="shared" si="31"/>
        <v>0</v>
      </c>
    </row>
    <row r="42" spans="1:16" x14ac:dyDescent="0.2">
      <c r="B42" s="1" t="s">
        <v>162</v>
      </c>
      <c r="C42" s="24">
        <f t="shared" si="30"/>
        <v>213805.46</v>
      </c>
      <c r="D42" s="24">
        <f t="shared" si="30"/>
        <v>116674.85920000001</v>
      </c>
      <c r="E42" s="24">
        <f t="shared" si="30"/>
        <v>137437.59280000001</v>
      </c>
      <c r="F42" s="24">
        <f t="shared" si="30"/>
        <v>100113.0016</v>
      </c>
      <c r="G42" s="24">
        <f t="shared" si="30"/>
        <v>114512.9232</v>
      </c>
      <c r="H42" s="24">
        <f t="shared" si="30"/>
        <v>80817.916800000006</v>
      </c>
      <c r="I42" s="24">
        <f t="shared" si="30"/>
        <v>82919.790399999998</v>
      </c>
      <c r="J42" s="24">
        <f t="shared" si="30"/>
        <v>115491.07120000001</v>
      </c>
      <c r="K42" s="24">
        <f t="shared" si="31"/>
        <v>0</v>
      </c>
      <c r="L42" s="24">
        <f t="shared" si="31"/>
        <v>0</v>
      </c>
      <c r="M42" s="24">
        <f t="shared" si="31"/>
        <v>0</v>
      </c>
      <c r="N42" s="24">
        <f t="shared" si="31"/>
        <v>0</v>
      </c>
      <c r="O42" s="24">
        <f t="shared" si="31"/>
        <v>0</v>
      </c>
      <c r="P42" s="24">
        <f t="shared" si="31"/>
        <v>0</v>
      </c>
    </row>
    <row r="43" spans="1:16" x14ac:dyDescent="0.2">
      <c r="B43" s="1" t="s">
        <v>164</v>
      </c>
      <c r="C43" s="24">
        <f t="shared" ref="C43:J44" si="32">+C16*C31</f>
        <v>327484.63744953246</v>
      </c>
      <c r="D43" s="24">
        <f t="shared" si="32"/>
        <v>327484.63744953246</v>
      </c>
      <c r="E43" s="24">
        <f t="shared" si="32"/>
        <v>327484.63744953246</v>
      </c>
      <c r="F43" s="24">
        <f t="shared" si="32"/>
        <v>327484.63744953246</v>
      </c>
      <c r="G43" s="24">
        <f t="shared" si="32"/>
        <v>327484.63744953246</v>
      </c>
      <c r="H43" s="24">
        <f t="shared" si="32"/>
        <v>327484.63744953246</v>
      </c>
      <c r="I43" s="24">
        <f t="shared" si="32"/>
        <v>327484.63744953246</v>
      </c>
      <c r="J43" s="24">
        <f t="shared" si="32"/>
        <v>327484.63744953246</v>
      </c>
      <c r="K43" s="24">
        <f t="shared" ref="K43:P44" si="33">+K16*K31</f>
        <v>0</v>
      </c>
      <c r="L43" s="24">
        <f t="shared" si="33"/>
        <v>0</v>
      </c>
      <c r="M43" s="24">
        <f t="shared" si="33"/>
        <v>0</v>
      </c>
      <c r="N43" s="24">
        <f t="shared" si="33"/>
        <v>0</v>
      </c>
      <c r="O43" s="24">
        <f t="shared" si="33"/>
        <v>0</v>
      </c>
      <c r="P43" s="24">
        <f t="shared" si="33"/>
        <v>0</v>
      </c>
    </row>
    <row r="44" spans="1:16" x14ac:dyDescent="0.2">
      <c r="B44" s="1" t="s">
        <v>173</v>
      </c>
      <c r="C44" s="24">
        <f t="shared" si="32"/>
        <v>7969.6225895316811</v>
      </c>
      <c r="D44" s="24">
        <f t="shared" si="32"/>
        <v>7969.6225895316811</v>
      </c>
      <c r="E44" s="24">
        <f t="shared" si="32"/>
        <v>7969.6225895316811</v>
      </c>
      <c r="F44" s="24">
        <f t="shared" si="32"/>
        <v>7969.6225895316811</v>
      </c>
      <c r="G44" s="24">
        <f t="shared" si="32"/>
        <v>7969.6225895316811</v>
      </c>
      <c r="H44" s="24">
        <f t="shared" si="32"/>
        <v>7969.6225895316811</v>
      </c>
      <c r="I44" s="24">
        <f t="shared" si="32"/>
        <v>7969.6225895316811</v>
      </c>
      <c r="J44" s="24">
        <f t="shared" si="32"/>
        <v>7969.6225895316811</v>
      </c>
      <c r="K44" s="24">
        <f t="shared" si="33"/>
        <v>0</v>
      </c>
      <c r="L44" s="24">
        <f t="shared" si="33"/>
        <v>0</v>
      </c>
      <c r="M44" s="24">
        <f t="shared" si="33"/>
        <v>0</v>
      </c>
      <c r="N44" s="24">
        <f t="shared" si="33"/>
        <v>0</v>
      </c>
      <c r="O44" s="24">
        <f t="shared" si="33"/>
        <v>0</v>
      </c>
      <c r="P44" s="24">
        <f t="shared" si="33"/>
        <v>0</v>
      </c>
    </row>
    <row r="45" spans="1:16" x14ac:dyDescent="0.2">
      <c r="B45" s="1" t="s">
        <v>174</v>
      </c>
      <c r="C45" s="24">
        <f t="shared" ref="C45:J45" si="34">+C18*C32</f>
        <v>6582.3982286634455</v>
      </c>
      <c r="D45" s="24">
        <f t="shared" si="34"/>
        <v>6582.3982286634455</v>
      </c>
      <c r="E45" s="24">
        <f t="shared" si="34"/>
        <v>6582.3982286634455</v>
      </c>
      <c r="F45" s="24">
        <f t="shared" si="34"/>
        <v>6582.3982286634455</v>
      </c>
      <c r="G45" s="24">
        <f t="shared" si="34"/>
        <v>6582.3982286634455</v>
      </c>
      <c r="H45" s="24">
        <f t="shared" si="34"/>
        <v>6582.3982286634455</v>
      </c>
      <c r="I45" s="24">
        <f t="shared" si="34"/>
        <v>6582.3982286634455</v>
      </c>
      <c r="J45" s="24">
        <f t="shared" si="34"/>
        <v>6582.3982286634455</v>
      </c>
      <c r="K45" s="24">
        <f t="shared" ref="K45:P45" si="35">+K18*K32</f>
        <v>0</v>
      </c>
      <c r="L45" s="24">
        <f t="shared" si="35"/>
        <v>0</v>
      </c>
      <c r="M45" s="24">
        <f t="shared" si="35"/>
        <v>0</v>
      </c>
      <c r="N45" s="24">
        <f t="shared" si="35"/>
        <v>0</v>
      </c>
      <c r="O45" s="24">
        <f t="shared" si="35"/>
        <v>0</v>
      </c>
      <c r="P45" s="24">
        <f t="shared" si="35"/>
        <v>0</v>
      </c>
    </row>
    <row r="46" spans="1:16" x14ac:dyDescent="0.2">
      <c r="B46" s="1" t="s">
        <v>175</v>
      </c>
      <c r="C46" s="24">
        <f t="shared" ref="C46:J46" si="36">+C19*C32</f>
        <v>0</v>
      </c>
      <c r="D46" s="24">
        <f t="shared" si="36"/>
        <v>0</v>
      </c>
      <c r="E46" s="24">
        <f t="shared" si="36"/>
        <v>0</v>
      </c>
      <c r="F46" s="24">
        <f t="shared" si="36"/>
        <v>0</v>
      </c>
      <c r="G46" s="24">
        <f t="shared" si="36"/>
        <v>0</v>
      </c>
      <c r="H46" s="24">
        <f t="shared" si="36"/>
        <v>0</v>
      </c>
      <c r="I46" s="24">
        <f t="shared" si="36"/>
        <v>0</v>
      </c>
      <c r="J46" s="24">
        <f t="shared" si="36"/>
        <v>0</v>
      </c>
      <c r="K46" s="24">
        <f t="shared" ref="K46:P46" si="37">+K19*K32</f>
        <v>0</v>
      </c>
      <c r="L46" s="24">
        <f t="shared" si="37"/>
        <v>0</v>
      </c>
      <c r="M46" s="24">
        <f t="shared" si="37"/>
        <v>0</v>
      </c>
      <c r="N46" s="24">
        <f t="shared" si="37"/>
        <v>0</v>
      </c>
      <c r="O46" s="24">
        <f t="shared" si="37"/>
        <v>0</v>
      </c>
      <c r="P46" s="24">
        <f t="shared" si="37"/>
        <v>0</v>
      </c>
    </row>
    <row r="47" spans="1:16" x14ac:dyDescent="0.2">
      <c r="B47" s="1" t="s">
        <v>171</v>
      </c>
      <c r="C47" s="24">
        <f t="shared" ref="C47:J47" si="38">+C13*C33</f>
        <v>13418.668900000001</v>
      </c>
      <c r="D47" s="24">
        <f t="shared" si="38"/>
        <v>12365.7093</v>
      </c>
      <c r="E47" s="24">
        <f t="shared" si="38"/>
        <v>12121.624900000001</v>
      </c>
      <c r="F47" s="24">
        <f t="shared" si="38"/>
        <v>11286.0951</v>
      </c>
      <c r="G47" s="24">
        <f t="shared" si="38"/>
        <v>11168.023300000001</v>
      </c>
      <c r="H47" s="24">
        <f t="shared" si="38"/>
        <v>11235.3374</v>
      </c>
      <c r="I47" s="24">
        <f t="shared" si="38"/>
        <v>11226.758900000001</v>
      </c>
      <c r="J47" s="24">
        <f t="shared" si="38"/>
        <v>11367.9167</v>
      </c>
      <c r="K47" s="24">
        <f t="shared" ref="K47:P47" si="39">+K13*K33</f>
        <v>0</v>
      </c>
      <c r="L47" s="24">
        <f t="shared" si="39"/>
        <v>0</v>
      </c>
      <c r="M47" s="24">
        <f t="shared" si="39"/>
        <v>0</v>
      </c>
      <c r="N47" s="24">
        <f t="shared" si="39"/>
        <v>0</v>
      </c>
      <c r="O47" s="24">
        <f t="shared" si="39"/>
        <v>0</v>
      </c>
      <c r="P47" s="24">
        <f t="shared" si="39"/>
        <v>0</v>
      </c>
    </row>
    <row r="48" spans="1:16" x14ac:dyDescent="0.2">
      <c r="A48" s="139"/>
      <c r="B48" s="139" t="s">
        <v>176</v>
      </c>
      <c r="C48" s="140">
        <f t="shared" ref="C48:J48" si="40">SUM(C36:C47)</f>
        <v>13791229.52317773</v>
      </c>
      <c r="D48" s="140">
        <f t="shared" si="40"/>
        <v>10208788.880507732</v>
      </c>
      <c r="E48" s="140">
        <f t="shared" si="40"/>
        <v>6505433.5063277278</v>
      </c>
      <c r="F48" s="140">
        <f t="shared" si="40"/>
        <v>4618943.4668077268</v>
      </c>
      <c r="G48" s="140">
        <f t="shared" si="40"/>
        <v>3585957.4309777278</v>
      </c>
      <c r="H48" s="140">
        <f t="shared" si="40"/>
        <v>3510790.6425077282</v>
      </c>
      <c r="I48" s="140">
        <f t="shared" si="40"/>
        <v>4463317.4107777262</v>
      </c>
      <c r="J48" s="140">
        <f t="shared" si="40"/>
        <v>8906110.3553477284</v>
      </c>
      <c r="K48" s="140">
        <f t="shared" ref="K48:N48" si="41">SUM(K36:K47)</f>
        <v>0</v>
      </c>
      <c r="L48" s="140">
        <f t="shared" si="41"/>
        <v>0</v>
      </c>
      <c r="M48" s="140">
        <f t="shared" si="41"/>
        <v>0</v>
      </c>
      <c r="N48" s="140">
        <f t="shared" si="41"/>
        <v>0</v>
      </c>
      <c r="O48" s="140">
        <f t="shared" ref="O48:P48" si="42">SUM(O36:O47)</f>
        <v>0</v>
      </c>
      <c r="P48" s="140">
        <f t="shared" si="42"/>
        <v>0</v>
      </c>
    </row>
    <row r="50" spans="1:16" x14ac:dyDescent="0.2">
      <c r="A50" s="141" t="s">
        <v>177</v>
      </c>
    </row>
    <row r="51" spans="1:16" x14ac:dyDescent="0.2">
      <c r="A51" s="1" t="s">
        <v>178</v>
      </c>
      <c r="C51" s="31"/>
      <c r="D51" s="31"/>
      <c r="E51" s="31"/>
      <c r="F51" s="31"/>
      <c r="G51" s="31"/>
      <c r="H51" s="31"/>
      <c r="I51" s="31"/>
      <c r="J51" s="31"/>
    </row>
    <row r="52" spans="1:16" x14ac:dyDescent="0.2">
      <c r="B52" s="1" t="s">
        <v>179</v>
      </c>
      <c r="C52" s="142">
        <v>0.18054999999999999</v>
      </c>
      <c r="D52" s="31">
        <f t="shared" ref="D52" si="43">C52</f>
        <v>0.18054999999999999</v>
      </c>
      <c r="E52" s="31">
        <f t="shared" ref="E52" si="44">D52</f>
        <v>0.18054999999999999</v>
      </c>
      <c r="F52" s="31">
        <f t="shared" ref="F52" si="45">E52</f>
        <v>0.18054999999999999</v>
      </c>
      <c r="G52" s="31">
        <f t="shared" ref="G52" si="46">F52</f>
        <v>0.18054999999999999</v>
      </c>
      <c r="H52" s="31">
        <f t="shared" ref="H52" si="47">G52</f>
        <v>0.18054999999999999</v>
      </c>
      <c r="I52" s="31">
        <f t="shared" ref="I52" si="48">H52</f>
        <v>0.18054999999999999</v>
      </c>
      <c r="J52" s="31">
        <f t="shared" ref="J52" si="49">I52</f>
        <v>0.18054999999999999</v>
      </c>
      <c r="K52" s="31"/>
      <c r="L52" s="31"/>
      <c r="M52" s="31"/>
      <c r="N52" s="31"/>
      <c r="O52" s="31"/>
      <c r="P52" s="31"/>
    </row>
    <row r="54" spans="1:16" x14ac:dyDescent="0.2">
      <c r="A54" s="1" t="s">
        <v>180</v>
      </c>
    </row>
    <row r="55" spans="1:16" x14ac:dyDescent="0.2">
      <c r="B55" s="1" t="s">
        <v>156</v>
      </c>
      <c r="C55" s="24">
        <f t="shared" ref="C55:J55" si="50">+C5*C$52</f>
        <v>13135627.0922</v>
      </c>
      <c r="D55" s="24">
        <f t="shared" si="50"/>
        <v>9437400.1372999996</v>
      </c>
      <c r="E55" s="24">
        <f t="shared" si="50"/>
        <v>5618994.4080999997</v>
      </c>
      <c r="F55" s="24">
        <f t="shared" si="50"/>
        <v>3749975.6542499997</v>
      </c>
      <c r="G55" s="24">
        <f t="shared" si="50"/>
        <v>2693106.5492999996</v>
      </c>
      <c r="H55" s="24">
        <f t="shared" si="50"/>
        <v>2558056.7742499998</v>
      </c>
      <c r="I55" s="24">
        <f t="shared" si="50"/>
        <v>3570723.2670999998</v>
      </c>
      <c r="J55" s="24">
        <f t="shared" si="50"/>
        <v>8158876.2971499991</v>
      </c>
      <c r="K55" s="24">
        <f t="shared" ref="K55:N55" si="51">+K5*K$52</f>
        <v>0</v>
      </c>
      <c r="L55" s="24">
        <f t="shared" si="51"/>
        <v>0</v>
      </c>
      <c r="M55" s="24">
        <f t="shared" si="51"/>
        <v>0</v>
      </c>
      <c r="N55" s="24">
        <f t="shared" si="51"/>
        <v>0</v>
      </c>
      <c r="O55" s="24">
        <f t="shared" ref="O55:P55" si="52">+O5*O$52</f>
        <v>0</v>
      </c>
      <c r="P55" s="24">
        <f t="shared" si="52"/>
        <v>0</v>
      </c>
    </row>
    <row r="56" spans="1:16" x14ac:dyDescent="0.2">
      <c r="B56" s="1" t="s">
        <v>157</v>
      </c>
      <c r="C56" s="24">
        <f t="shared" ref="C56:J56" si="53">+(C6)*C$52</f>
        <v>165.7449</v>
      </c>
      <c r="D56" s="24">
        <f t="shared" si="53"/>
        <v>131.25985</v>
      </c>
      <c r="E56" s="24">
        <f t="shared" si="53"/>
        <v>118.62134999999999</v>
      </c>
      <c r="F56" s="24">
        <f t="shared" si="53"/>
        <v>151.66199999999998</v>
      </c>
      <c r="G56" s="24">
        <f t="shared" si="53"/>
        <v>192.46629999999999</v>
      </c>
      <c r="H56" s="24">
        <f t="shared" si="53"/>
        <v>159.78674999999998</v>
      </c>
      <c r="I56" s="24">
        <f t="shared" si="53"/>
        <v>155.63409999999999</v>
      </c>
      <c r="J56" s="24">
        <f t="shared" si="53"/>
        <v>120.24629999999999</v>
      </c>
      <c r="K56" s="24">
        <f t="shared" ref="K56:N56" si="54">+(K6)*K$52</f>
        <v>0</v>
      </c>
      <c r="L56" s="24">
        <f t="shared" si="54"/>
        <v>0</v>
      </c>
      <c r="M56" s="24">
        <f t="shared" si="54"/>
        <v>0</v>
      </c>
      <c r="N56" s="24">
        <f t="shared" si="54"/>
        <v>0</v>
      </c>
      <c r="O56" s="24">
        <f t="shared" ref="O56:P56" si="55">+(O6)*O$52</f>
        <v>0</v>
      </c>
      <c r="P56" s="24">
        <f t="shared" si="55"/>
        <v>0</v>
      </c>
    </row>
    <row r="57" spans="1:16" x14ac:dyDescent="0.2">
      <c r="B57" s="1" t="s">
        <v>158</v>
      </c>
      <c r="C57" s="24">
        <f t="shared" ref="C57:J61" si="56">+C7*C$52</f>
        <v>4723845.3825499993</v>
      </c>
      <c r="D57" s="24">
        <f t="shared" si="56"/>
        <v>3602544.1212999998</v>
      </c>
      <c r="E57" s="24">
        <f t="shared" si="56"/>
        <v>2388262.1377499998</v>
      </c>
      <c r="F57" s="24">
        <f t="shared" si="56"/>
        <v>1751603.8389499998</v>
      </c>
      <c r="G57" s="24">
        <f t="shared" si="56"/>
        <v>1454726.5572499998</v>
      </c>
      <c r="H57" s="24">
        <f t="shared" si="56"/>
        <v>1502534.0306499999</v>
      </c>
      <c r="I57" s="24">
        <f t="shared" si="56"/>
        <v>1722036.97095</v>
      </c>
      <c r="J57" s="24">
        <f t="shared" si="56"/>
        <v>3062613.4989499999</v>
      </c>
      <c r="K57" s="24">
        <f t="shared" ref="K57:N57" si="57">+K7*K$52</f>
        <v>0</v>
      </c>
      <c r="L57" s="24">
        <f t="shared" si="57"/>
        <v>0</v>
      </c>
      <c r="M57" s="24">
        <f t="shared" si="57"/>
        <v>0</v>
      </c>
      <c r="N57" s="24">
        <f t="shared" si="57"/>
        <v>0</v>
      </c>
      <c r="O57" s="24">
        <f t="shared" ref="O57:P57" si="58">+O7*O$52</f>
        <v>0</v>
      </c>
      <c r="P57" s="24">
        <f t="shared" si="58"/>
        <v>0</v>
      </c>
    </row>
    <row r="58" spans="1:16" x14ac:dyDescent="0.2">
      <c r="B58" s="1" t="s">
        <v>159</v>
      </c>
      <c r="C58" s="24">
        <f t="shared" si="56"/>
        <v>1302759.0666499999</v>
      </c>
      <c r="D58" s="24">
        <f t="shared" si="56"/>
        <v>1052695.3306</v>
      </c>
      <c r="E58" s="24">
        <f t="shared" si="56"/>
        <v>885421.89429999993</v>
      </c>
      <c r="F58" s="24">
        <f t="shared" si="56"/>
        <v>723030.16889999993</v>
      </c>
      <c r="G58" s="24">
        <f t="shared" si="56"/>
        <v>542016.87760000001</v>
      </c>
      <c r="H58" s="24">
        <f t="shared" si="56"/>
        <v>526515.93790000002</v>
      </c>
      <c r="I58" s="24">
        <f t="shared" si="56"/>
        <v>696661.2024999999</v>
      </c>
      <c r="J58" s="24">
        <f t="shared" si="56"/>
        <v>1023958.9925999999</v>
      </c>
      <c r="K58" s="24">
        <f t="shared" ref="K58:N58" si="59">+K8*K$52</f>
        <v>0</v>
      </c>
      <c r="L58" s="24">
        <f t="shared" si="59"/>
        <v>0</v>
      </c>
      <c r="M58" s="24">
        <f t="shared" si="59"/>
        <v>0</v>
      </c>
      <c r="N58" s="24">
        <f t="shared" si="59"/>
        <v>0</v>
      </c>
      <c r="O58" s="24">
        <f t="shared" ref="O58:P58" si="60">+O8*O$52</f>
        <v>0</v>
      </c>
      <c r="P58" s="24">
        <f t="shared" si="60"/>
        <v>0</v>
      </c>
    </row>
    <row r="59" spans="1:16" x14ac:dyDescent="0.2">
      <c r="B59" s="1" t="s">
        <v>160</v>
      </c>
      <c r="C59" s="24">
        <f t="shared" si="56"/>
        <v>239105.61489999999</v>
      </c>
      <c r="D59" s="24">
        <f t="shared" si="56"/>
        <v>296097.84735</v>
      </c>
      <c r="E59" s="24">
        <f t="shared" si="56"/>
        <v>151842.9111</v>
      </c>
      <c r="F59" s="24">
        <f t="shared" si="56"/>
        <v>160726.33219999998</v>
      </c>
      <c r="G59" s="24">
        <f t="shared" si="56"/>
        <v>80172.685849999994</v>
      </c>
      <c r="H59" s="24">
        <f t="shared" si="56"/>
        <v>137010.18695</v>
      </c>
      <c r="I59" s="24">
        <f t="shared" si="56"/>
        <v>180958.40409999999</v>
      </c>
      <c r="J59" s="24">
        <f t="shared" si="56"/>
        <v>322684.73759999999</v>
      </c>
      <c r="K59" s="24">
        <f t="shared" ref="K59:N59" si="61">+K9*K$52</f>
        <v>0</v>
      </c>
      <c r="L59" s="24">
        <f t="shared" si="61"/>
        <v>0</v>
      </c>
      <c r="M59" s="24">
        <f t="shared" si="61"/>
        <v>0</v>
      </c>
      <c r="N59" s="24">
        <f t="shared" si="61"/>
        <v>0</v>
      </c>
      <c r="O59" s="24">
        <f t="shared" ref="O59:P59" si="62">+O9*O$52</f>
        <v>0</v>
      </c>
      <c r="P59" s="24">
        <f t="shared" si="62"/>
        <v>0</v>
      </c>
    </row>
    <row r="60" spans="1:16" x14ac:dyDescent="0.2">
      <c r="B60" s="1" t="s">
        <v>161</v>
      </c>
      <c r="C60" s="24">
        <f t="shared" si="56"/>
        <v>174965.40794999999</v>
      </c>
      <c r="D60" s="24">
        <f t="shared" si="56"/>
        <v>170422.95049999998</v>
      </c>
      <c r="E60" s="24">
        <f t="shared" si="56"/>
        <v>120413.8504</v>
      </c>
      <c r="F60" s="24">
        <f t="shared" si="56"/>
        <v>61033.483099999998</v>
      </c>
      <c r="G60" s="24">
        <f t="shared" si="56"/>
        <v>49545.989349999996</v>
      </c>
      <c r="H60" s="24">
        <f t="shared" si="56"/>
        <v>55932.584499999997</v>
      </c>
      <c r="I60" s="24">
        <f t="shared" si="56"/>
        <v>82170.47159999999</v>
      </c>
      <c r="J60" s="24">
        <f t="shared" si="56"/>
        <v>154087.50869999998</v>
      </c>
      <c r="K60" s="24">
        <f t="shared" ref="K60:N60" si="63">+K10*K$52</f>
        <v>0</v>
      </c>
      <c r="L60" s="24">
        <f t="shared" si="63"/>
        <v>0</v>
      </c>
      <c r="M60" s="24">
        <f t="shared" si="63"/>
        <v>0</v>
      </c>
      <c r="N60" s="24">
        <f t="shared" si="63"/>
        <v>0</v>
      </c>
      <c r="O60" s="24">
        <f t="shared" ref="O60:P60" si="64">+O10*O$52</f>
        <v>0</v>
      </c>
      <c r="P60" s="24">
        <f t="shared" si="64"/>
        <v>0</v>
      </c>
    </row>
    <row r="61" spans="1:16" x14ac:dyDescent="0.2">
      <c r="B61" s="1" t="s">
        <v>162</v>
      </c>
      <c r="C61" s="24">
        <f t="shared" si="56"/>
        <v>497455.87374999997</v>
      </c>
      <c r="D61" s="24">
        <f t="shared" si="56"/>
        <v>271464.50809999998</v>
      </c>
      <c r="E61" s="24">
        <f t="shared" si="56"/>
        <v>319772.64664999995</v>
      </c>
      <c r="F61" s="24">
        <f t="shared" si="56"/>
        <v>232930.44379999998</v>
      </c>
      <c r="G61" s="24">
        <f t="shared" si="56"/>
        <v>266434.38509999996</v>
      </c>
      <c r="H61" s="24">
        <f t="shared" si="56"/>
        <v>188037.04739999998</v>
      </c>
      <c r="I61" s="24">
        <f t="shared" si="56"/>
        <v>192927.42469999997</v>
      </c>
      <c r="J61" s="24">
        <f t="shared" si="56"/>
        <v>268710.21784999996</v>
      </c>
      <c r="K61" s="24">
        <f t="shared" ref="K61:N61" si="65">+K11*K$52</f>
        <v>0</v>
      </c>
      <c r="L61" s="24">
        <f t="shared" si="65"/>
        <v>0</v>
      </c>
      <c r="M61" s="24">
        <f t="shared" si="65"/>
        <v>0</v>
      </c>
      <c r="N61" s="24">
        <f t="shared" si="65"/>
        <v>0</v>
      </c>
      <c r="O61" s="24">
        <f t="shared" ref="O61:P61" si="66">+O11*O$52</f>
        <v>0</v>
      </c>
      <c r="P61" s="24">
        <f t="shared" si="66"/>
        <v>0</v>
      </c>
    </row>
    <row r="62" spans="1:16" x14ac:dyDescent="0.2">
      <c r="A62" s="139"/>
      <c r="B62" s="139" t="s">
        <v>176</v>
      </c>
      <c r="C62" s="140">
        <f t="shared" ref="C62:J62" si="67">SUM(C55:C61)</f>
        <v>20073924.1829</v>
      </c>
      <c r="D62" s="140">
        <f t="shared" si="67"/>
        <v>14830756.154999999</v>
      </c>
      <c r="E62" s="140">
        <f t="shared" si="67"/>
        <v>9484826.4696500003</v>
      </c>
      <c r="F62" s="140">
        <f t="shared" si="67"/>
        <v>6679451.5831999984</v>
      </c>
      <c r="G62" s="140">
        <f t="shared" si="67"/>
        <v>5086195.5107499994</v>
      </c>
      <c r="H62" s="140">
        <f t="shared" si="67"/>
        <v>4968246.3483999996</v>
      </c>
      <c r="I62" s="140">
        <f t="shared" si="67"/>
        <v>6445633.3750499999</v>
      </c>
      <c r="J62" s="140">
        <f t="shared" si="67"/>
        <v>12991051.499149999</v>
      </c>
      <c r="K62" s="140">
        <f t="shared" ref="K62:N62" si="68">SUM(K55:K61)</f>
        <v>0</v>
      </c>
      <c r="L62" s="140">
        <f t="shared" si="68"/>
        <v>0</v>
      </c>
      <c r="M62" s="140">
        <f t="shared" si="68"/>
        <v>0</v>
      </c>
      <c r="N62" s="140">
        <f t="shared" si="68"/>
        <v>0</v>
      </c>
      <c r="O62" s="140">
        <f t="shared" ref="O62:P62" si="69">SUM(O55:O61)</f>
        <v>0</v>
      </c>
      <c r="P62" s="140">
        <f t="shared" si="69"/>
        <v>0</v>
      </c>
    </row>
    <row r="64" spans="1:16" x14ac:dyDescent="0.2">
      <c r="A64" s="2" t="s">
        <v>181</v>
      </c>
    </row>
    <row r="66" spans="1:16" x14ac:dyDescent="0.2">
      <c r="A66" s="1" t="s">
        <v>182</v>
      </c>
    </row>
    <row r="67" spans="1:16" x14ac:dyDescent="0.2">
      <c r="B67" s="1" t="s">
        <v>156</v>
      </c>
      <c r="C67" s="24">
        <f t="shared" ref="C67:J73" si="70">C86+C107</f>
        <v>-4047271.8645200003</v>
      </c>
      <c r="D67" s="24">
        <f t="shared" si="70"/>
        <v>-2907796.0101800002</v>
      </c>
      <c r="E67" s="24">
        <f t="shared" si="70"/>
        <v>-1731291.3814600003</v>
      </c>
      <c r="F67" s="24">
        <f t="shared" si="70"/>
        <v>-1155420.3580500002</v>
      </c>
      <c r="G67" s="24">
        <f t="shared" si="70"/>
        <v>-829784.08938000002</v>
      </c>
      <c r="H67" s="24">
        <f t="shared" si="70"/>
        <v>-788173.35005000012</v>
      </c>
      <c r="I67" s="24">
        <f t="shared" si="70"/>
        <v>-1100190.17086</v>
      </c>
      <c r="J67" s="24">
        <f t="shared" si="70"/>
        <v>-2513864.7931900001</v>
      </c>
      <c r="K67" s="24">
        <f t="shared" ref="K67:N67" si="71">K86+K107</f>
        <v>0</v>
      </c>
      <c r="L67" s="24">
        <f t="shared" si="71"/>
        <v>0</v>
      </c>
      <c r="M67" s="24">
        <f t="shared" si="71"/>
        <v>0</v>
      </c>
      <c r="N67" s="24">
        <f t="shared" si="71"/>
        <v>0</v>
      </c>
      <c r="O67" s="24">
        <f t="shared" ref="O67:P67" si="72">O86+O107</f>
        <v>0</v>
      </c>
      <c r="P67" s="24">
        <f t="shared" si="72"/>
        <v>0</v>
      </c>
    </row>
    <row r="68" spans="1:16" x14ac:dyDescent="0.2">
      <c r="B68" s="1" t="s">
        <v>157</v>
      </c>
      <c r="C68" s="24">
        <f t="shared" si="70"/>
        <v>-51.068340000000006</v>
      </c>
      <c r="D68" s="24">
        <f t="shared" si="70"/>
        <v>-40.443010000000001</v>
      </c>
      <c r="E68" s="24">
        <f t="shared" si="70"/>
        <v>-36.548909999999999</v>
      </c>
      <c r="F68" s="24">
        <f t="shared" si="70"/>
        <v>-46.729200000000006</v>
      </c>
      <c r="G68" s="24">
        <f t="shared" si="70"/>
        <v>-59.301580000000001</v>
      </c>
      <c r="H68" s="24">
        <f t="shared" si="70"/>
        <v>-49.232550000000003</v>
      </c>
      <c r="I68" s="24">
        <f t="shared" si="70"/>
        <v>-47.953060000000001</v>
      </c>
      <c r="J68" s="24">
        <f t="shared" si="70"/>
        <v>-37.049580000000006</v>
      </c>
      <c r="K68" s="24">
        <f t="shared" ref="K68:N68" si="73">K87+K108</f>
        <v>0</v>
      </c>
      <c r="L68" s="24">
        <f t="shared" si="73"/>
        <v>0</v>
      </c>
      <c r="M68" s="24">
        <f t="shared" si="73"/>
        <v>0</v>
      </c>
      <c r="N68" s="24">
        <f t="shared" si="73"/>
        <v>0</v>
      </c>
      <c r="O68" s="24">
        <f t="shared" ref="O68:P68" si="74">O87+O108</f>
        <v>0</v>
      </c>
      <c r="P68" s="24">
        <f t="shared" si="74"/>
        <v>0</v>
      </c>
    </row>
    <row r="69" spans="1:16" x14ac:dyDescent="0.2">
      <c r="B69" s="1" t="s">
        <v>158</v>
      </c>
      <c r="C69" s="24">
        <f t="shared" si="70"/>
        <v>-1455221.71242</v>
      </c>
      <c r="D69" s="24">
        <f t="shared" si="70"/>
        <v>-1109795.0929200002</v>
      </c>
      <c r="E69" s="24">
        <f t="shared" si="70"/>
        <v>-735724.95209999999</v>
      </c>
      <c r="F69" s="24">
        <f t="shared" si="70"/>
        <v>-539596.81818000006</v>
      </c>
      <c r="G69" s="24">
        <f t="shared" si="70"/>
        <v>-448141.18590000004</v>
      </c>
      <c r="H69" s="24">
        <f t="shared" si="70"/>
        <v>-462868.69446000003</v>
      </c>
      <c r="I69" s="24">
        <f t="shared" si="70"/>
        <v>-530488.48697999993</v>
      </c>
      <c r="J69" s="24">
        <f t="shared" si="70"/>
        <v>-943464.76217999996</v>
      </c>
      <c r="K69" s="24">
        <f t="shared" ref="K69:N69" si="75">K88+K109</f>
        <v>0</v>
      </c>
      <c r="L69" s="24">
        <f t="shared" si="75"/>
        <v>0</v>
      </c>
      <c r="M69" s="24">
        <f t="shared" si="75"/>
        <v>0</v>
      </c>
      <c r="N69" s="24">
        <f t="shared" si="75"/>
        <v>0</v>
      </c>
      <c r="O69" s="24">
        <f t="shared" ref="O69:P69" si="76">O88+O109</f>
        <v>0</v>
      </c>
      <c r="P69" s="24">
        <f t="shared" si="76"/>
        <v>0</v>
      </c>
    </row>
    <row r="70" spans="1:16" x14ac:dyDescent="0.2">
      <c r="B70" s="1" t="s">
        <v>159</v>
      </c>
      <c r="C70" s="24">
        <f t="shared" si="70"/>
        <v>-400893.34668000002</v>
      </c>
      <c r="D70" s="24">
        <f t="shared" si="70"/>
        <v>-323942.13552000001</v>
      </c>
      <c r="E70" s="24">
        <f t="shared" si="70"/>
        <v>-272467.68456000002</v>
      </c>
      <c r="F70" s="24">
        <f t="shared" si="70"/>
        <v>-222495.46488000001</v>
      </c>
      <c r="G70" s="24">
        <f t="shared" si="70"/>
        <v>-166792.89792000002</v>
      </c>
      <c r="H70" s="24">
        <f t="shared" si="70"/>
        <v>-162022.84967999998</v>
      </c>
      <c r="I70" s="24">
        <f t="shared" si="70"/>
        <v>-214381.03800000003</v>
      </c>
      <c r="J70" s="24">
        <f t="shared" si="70"/>
        <v>-315099.20591999998</v>
      </c>
      <c r="K70" s="24">
        <f t="shared" ref="K70:N70" si="77">K89+K110</f>
        <v>0</v>
      </c>
      <c r="L70" s="24">
        <f>L89+L110</f>
        <v>0</v>
      </c>
      <c r="M70" s="24">
        <f t="shared" si="77"/>
        <v>0</v>
      </c>
      <c r="N70" s="24">
        <f t="shared" si="77"/>
        <v>0</v>
      </c>
      <c r="O70" s="24">
        <f t="shared" ref="O70:P70" si="78">O89+O110</f>
        <v>0</v>
      </c>
      <c r="P70" s="24">
        <f t="shared" si="78"/>
        <v>0</v>
      </c>
    </row>
    <row r="71" spans="1:16" x14ac:dyDescent="0.2">
      <c r="B71" s="1" t="s">
        <v>160</v>
      </c>
      <c r="C71" s="24">
        <f t="shared" si="70"/>
        <v>-73552.621719999996</v>
      </c>
      <c r="D71" s="24">
        <f t="shared" si="70"/>
        <v>-91084.322580000007</v>
      </c>
      <c r="E71" s="24">
        <f t="shared" si="70"/>
        <v>-46709.251080000002</v>
      </c>
      <c r="F71" s="24">
        <f t="shared" si="70"/>
        <v>-49441.930160000004</v>
      </c>
      <c r="G71" s="24">
        <f t="shared" si="70"/>
        <v>-24662.370380000004</v>
      </c>
      <c r="H71" s="24">
        <f t="shared" si="70"/>
        <v>-42146.473460000008</v>
      </c>
      <c r="I71" s="24">
        <f t="shared" si="70"/>
        <v>-55665.631480000004</v>
      </c>
      <c r="J71" s="24">
        <f t="shared" si="70"/>
        <v>-99262.865280000013</v>
      </c>
      <c r="K71" s="24">
        <f t="shared" ref="K71:N71" si="79">K90+K111</f>
        <v>0</v>
      </c>
      <c r="L71" s="24">
        <f t="shared" si="79"/>
        <v>0</v>
      </c>
      <c r="M71" s="24">
        <f>M90+M111</f>
        <v>0</v>
      </c>
      <c r="N71" s="24">
        <f t="shared" si="79"/>
        <v>0</v>
      </c>
      <c r="O71" s="24">
        <f t="shared" ref="O71:P71" si="80">O90+O111</f>
        <v>0</v>
      </c>
      <c r="P71" s="24">
        <f t="shared" si="80"/>
        <v>0</v>
      </c>
    </row>
    <row r="72" spans="1:16" x14ac:dyDescent="0.2">
      <c r="B72" s="1" t="s">
        <v>161</v>
      </c>
      <c r="C72" s="24">
        <f t="shared" si="70"/>
        <v>-53822.092260000005</v>
      </c>
      <c r="D72" s="24">
        <f t="shared" si="70"/>
        <v>-52424.761399999996</v>
      </c>
      <c r="E72" s="24">
        <f t="shared" si="70"/>
        <v>-37041.181120000001</v>
      </c>
      <c r="F72" s="24">
        <f t="shared" si="70"/>
        <v>-18774.85268</v>
      </c>
      <c r="G72" s="24">
        <f t="shared" si="70"/>
        <v>-15241.120180000002</v>
      </c>
      <c r="H72" s="24">
        <f t="shared" si="70"/>
        <v>-17205.7366</v>
      </c>
      <c r="I72" s="24">
        <f t="shared" si="70"/>
        <v>-25276.920480000004</v>
      </c>
      <c r="J72" s="24">
        <f t="shared" si="70"/>
        <v>-47399.72436</v>
      </c>
      <c r="K72" s="24">
        <f t="shared" ref="K72:N72" si="81">K91+K112</f>
        <v>0</v>
      </c>
      <c r="L72" s="24">
        <f t="shared" si="81"/>
        <v>0</v>
      </c>
      <c r="M72" s="24">
        <f t="shared" si="81"/>
        <v>0</v>
      </c>
      <c r="N72" s="24">
        <f t="shared" si="81"/>
        <v>0</v>
      </c>
      <c r="O72" s="24">
        <f t="shared" ref="O72:P72" si="82">O91+O112</f>
        <v>0</v>
      </c>
      <c r="P72" s="24">
        <f t="shared" si="82"/>
        <v>0</v>
      </c>
    </row>
    <row r="73" spans="1:16" x14ac:dyDescent="0.2">
      <c r="B73" s="1" t="s">
        <v>162</v>
      </c>
      <c r="C73" s="24">
        <f t="shared" si="70"/>
        <v>-152997.64425000001</v>
      </c>
      <c r="D73" s="24">
        <f t="shared" si="70"/>
        <v>-83491.687260000006</v>
      </c>
      <c r="E73" s="24">
        <f t="shared" si="70"/>
        <v>-98349.349590000013</v>
      </c>
      <c r="F73" s="24">
        <f t="shared" si="70"/>
        <v>-71640.141480000006</v>
      </c>
      <c r="G73" s="24">
        <f t="shared" si="70"/>
        <v>-81944.621459999995</v>
      </c>
      <c r="H73" s="24">
        <f t="shared" si="70"/>
        <v>-57832.71804</v>
      </c>
      <c r="I73" s="24">
        <f t="shared" si="70"/>
        <v>-59336.803619999999</v>
      </c>
      <c r="J73" s="24">
        <f t="shared" si="70"/>
        <v>-82644.577110000013</v>
      </c>
      <c r="K73" s="24">
        <f t="shared" ref="K73:N73" si="83">K92+K113</f>
        <v>0</v>
      </c>
      <c r="L73" s="24">
        <f t="shared" si="83"/>
        <v>0</v>
      </c>
      <c r="M73" s="24">
        <f t="shared" si="83"/>
        <v>0</v>
      </c>
      <c r="N73" s="24">
        <f t="shared" si="83"/>
        <v>0</v>
      </c>
      <c r="O73" s="24">
        <f t="shared" ref="O73:P73" si="84">O92+O113</f>
        <v>0</v>
      </c>
      <c r="P73" s="24">
        <f t="shared" si="84"/>
        <v>0</v>
      </c>
    </row>
    <row r="74" spans="1:16" x14ac:dyDescent="0.2">
      <c r="B74" s="1" t="s">
        <v>182</v>
      </c>
      <c r="C74" s="143">
        <f t="shared" ref="C74:J74" si="85">SUM(C67:C73)</f>
        <v>-6183810.3501900015</v>
      </c>
      <c r="D74" s="143">
        <f t="shared" si="85"/>
        <v>-4568574.4528700011</v>
      </c>
      <c r="E74" s="143">
        <f t="shared" si="85"/>
        <v>-2921620.34882</v>
      </c>
      <c r="F74" s="143">
        <f t="shared" si="85"/>
        <v>-2057416.2946300004</v>
      </c>
      <c r="G74" s="143">
        <f t="shared" si="85"/>
        <v>-1566625.5867999999</v>
      </c>
      <c r="H74" s="143">
        <f t="shared" si="85"/>
        <v>-1530299.0548400001</v>
      </c>
      <c r="I74" s="143">
        <f t="shared" si="85"/>
        <v>-1985387.0044799997</v>
      </c>
      <c r="J74" s="143">
        <f t="shared" si="85"/>
        <v>-4001772.97762</v>
      </c>
      <c r="K74" s="143">
        <f t="shared" ref="K74:N74" si="86">SUM(K67:K73)</f>
        <v>0</v>
      </c>
      <c r="L74" s="143">
        <f t="shared" si="86"/>
        <v>0</v>
      </c>
      <c r="M74" s="143">
        <f t="shared" si="86"/>
        <v>0</v>
      </c>
      <c r="N74" s="143">
        <f t="shared" si="86"/>
        <v>0</v>
      </c>
      <c r="O74" s="143">
        <f t="shared" ref="O74:P74" si="87">SUM(O67:O73)</f>
        <v>0</v>
      </c>
      <c r="P74" s="143">
        <f t="shared" si="87"/>
        <v>0</v>
      </c>
    </row>
    <row r="76" spans="1:16" x14ac:dyDescent="0.2">
      <c r="A76" s="1" t="s">
        <v>183</v>
      </c>
    </row>
    <row r="77" spans="1:16" x14ac:dyDescent="0.2">
      <c r="B77" s="1" t="s">
        <v>156</v>
      </c>
      <c r="C77" s="144">
        <v>-2.5999999999999998E-4</v>
      </c>
      <c r="D77" s="125">
        <f t="shared" ref="D77:D83" si="88">C77</f>
        <v>-2.5999999999999998E-4</v>
      </c>
      <c r="E77" s="125">
        <f t="shared" ref="E77:E83" si="89">D77</f>
        <v>-2.5999999999999998E-4</v>
      </c>
      <c r="F77" s="125">
        <f t="shared" ref="F77:F83" si="90">E77</f>
        <v>-2.5999999999999998E-4</v>
      </c>
      <c r="G77" s="125">
        <f t="shared" ref="G77:G83" si="91">F77</f>
        <v>-2.5999999999999998E-4</v>
      </c>
      <c r="H77" s="125">
        <f t="shared" ref="H77:H83" si="92">G77</f>
        <v>-2.5999999999999998E-4</v>
      </c>
      <c r="I77" s="125">
        <f t="shared" ref="I77:I83" si="93">H77</f>
        <v>-2.5999999999999998E-4</v>
      </c>
      <c r="J77" s="125">
        <f t="shared" ref="J77:J83" si="94">I77</f>
        <v>-2.5999999999999998E-4</v>
      </c>
      <c r="K77" s="125"/>
      <c r="L77" s="125"/>
      <c r="M77" s="125"/>
      <c r="N77" s="125"/>
      <c r="O77" s="125"/>
      <c r="P77" s="125"/>
    </row>
    <row r="78" spans="1:16" x14ac:dyDescent="0.2">
      <c r="B78" s="1" t="s">
        <v>157</v>
      </c>
      <c r="C78" s="145">
        <v>-2.5999999999999998E-4</v>
      </c>
      <c r="D78" s="125">
        <f t="shared" si="88"/>
        <v>-2.5999999999999998E-4</v>
      </c>
      <c r="E78" s="125">
        <f t="shared" si="89"/>
        <v>-2.5999999999999998E-4</v>
      </c>
      <c r="F78" s="125">
        <f t="shared" si="90"/>
        <v>-2.5999999999999998E-4</v>
      </c>
      <c r="G78" s="125">
        <f t="shared" si="91"/>
        <v>-2.5999999999999998E-4</v>
      </c>
      <c r="H78" s="125">
        <f t="shared" si="92"/>
        <v>-2.5999999999999998E-4</v>
      </c>
      <c r="I78" s="125">
        <f t="shared" si="93"/>
        <v>-2.5999999999999998E-4</v>
      </c>
      <c r="J78" s="125">
        <f t="shared" si="94"/>
        <v>-2.5999999999999998E-4</v>
      </c>
      <c r="K78" s="125"/>
      <c r="L78" s="125"/>
      <c r="M78" s="125"/>
      <c r="N78" s="125"/>
      <c r="O78" s="125"/>
      <c r="P78" s="125"/>
    </row>
    <row r="79" spans="1:16" x14ac:dyDescent="0.2">
      <c r="B79" s="1" t="s">
        <v>158</v>
      </c>
      <c r="C79" s="145">
        <v>-2.5000000000000001E-4</v>
      </c>
      <c r="D79" s="125">
        <f t="shared" si="88"/>
        <v>-2.5000000000000001E-4</v>
      </c>
      <c r="E79" s="125">
        <f t="shared" si="89"/>
        <v>-2.5000000000000001E-4</v>
      </c>
      <c r="F79" s="125">
        <f t="shared" si="90"/>
        <v>-2.5000000000000001E-4</v>
      </c>
      <c r="G79" s="125">
        <f t="shared" si="91"/>
        <v>-2.5000000000000001E-4</v>
      </c>
      <c r="H79" s="125">
        <f t="shared" si="92"/>
        <v>-2.5000000000000001E-4</v>
      </c>
      <c r="I79" s="125">
        <f t="shared" si="93"/>
        <v>-2.5000000000000001E-4</v>
      </c>
      <c r="J79" s="125">
        <f t="shared" si="94"/>
        <v>-2.5000000000000001E-4</v>
      </c>
      <c r="K79" s="125"/>
      <c r="L79" s="125"/>
      <c r="M79" s="125"/>
      <c r="N79" s="125"/>
      <c r="O79" s="125"/>
      <c r="P79" s="125"/>
    </row>
    <row r="80" spans="1:16" x14ac:dyDescent="0.2">
      <c r="B80" s="1" t="s">
        <v>159</v>
      </c>
      <c r="C80" s="145">
        <v>-1.9000000000000001E-4</v>
      </c>
      <c r="D80" s="125">
        <f t="shared" si="88"/>
        <v>-1.9000000000000001E-4</v>
      </c>
      <c r="E80" s="125">
        <f t="shared" si="89"/>
        <v>-1.9000000000000001E-4</v>
      </c>
      <c r="F80" s="125">
        <f t="shared" si="90"/>
        <v>-1.9000000000000001E-4</v>
      </c>
      <c r="G80" s="125">
        <f t="shared" si="91"/>
        <v>-1.9000000000000001E-4</v>
      </c>
      <c r="H80" s="125">
        <f t="shared" si="92"/>
        <v>-1.9000000000000001E-4</v>
      </c>
      <c r="I80" s="125">
        <f t="shared" si="93"/>
        <v>-1.9000000000000001E-4</v>
      </c>
      <c r="J80" s="125">
        <f t="shared" si="94"/>
        <v>-1.9000000000000001E-4</v>
      </c>
      <c r="K80" s="125"/>
      <c r="L80" s="125"/>
      <c r="M80" s="125"/>
      <c r="N80" s="125"/>
      <c r="O80" s="125"/>
      <c r="P80" s="125"/>
    </row>
    <row r="81" spans="1:16" x14ac:dyDescent="0.2">
      <c r="B81" s="1" t="s">
        <v>160</v>
      </c>
      <c r="C81" s="145">
        <v>-1.7000000000000001E-4</v>
      </c>
      <c r="D81" s="125">
        <f t="shared" si="88"/>
        <v>-1.7000000000000001E-4</v>
      </c>
      <c r="E81" s="125">
        <f t="shared" si="89"/>
        <v>-1.7000000000000001E-4</v>
      </c>
      <c r="F81" s="125">
        <f t="shared" si="90"/>
        <v>-1.7000000000000001E-4</v>
      </c>
      <c r="G81" s="125">
        <f t="shared" si="91"/>
        <v>-1.7000000000000001E-4</v>
      </c>
      <c r="H81" s="125">
        <f t="shared" si="92"/>
        <v>-1.7000000000000001E-4</v>
      </c>
      <c r="I81" s="125">
        <f t="shared" si="93"/>
        <v>-1.7000000000000001E-4</v>
      </c>
      <c r="J81" s="125">
        <f t="shared" si="94"/>
        <v>-1.7000000000000001E-4</v>
      </c>
      <c r="K81" s="125"/>
      <c r="L81" s="125"/>
      <c r="M81" s="125"/>
      <c r="N81" s="125"/>
      <c r="O81" s="125"/>
      <c r="P81" s="125"/>
    </row>
    <row r="82" spans="1:16" x14ac:dyDescent="0.2">
      <c r="B82" s="1" t="s">
        <v>161</v>
      </c>
      <c r="C82" s="145">
        <v>-1.7000000000000001E-4</v>
      </c>
      <c r="D82" s="125">
        <f t="shared" si="88"/>
        <v>-1.7000000000000001E-4</v>
      </c>
      <c r="E82" s="125">
        <f t="shared" si="89"/>
        <v>-1.7000000000000001E-4</v>
      </c>
      <c r="F82" s="125">
        <f t="shared" si="90"/>
        <v>-1.7000000000000001E-4</v>
      </c>
      <c r="G82" s="125">
        <f t="shared" si="91"/>
        <v>-1.7000000000000001E-4</v>
      </c>
      <c r="H82" s="125">
        <f t="shared" si="92"/>
        <v>-1.7000000000000001E-4</v>
      </c>
      <c r="I82" s="125">
        <f t="shared" si="93"/>
        <v>-1.7000000000000001E-4</v>
      </c>
      <c r="J82" s="125">
        <f t="shared" si="94"/>
        <v>-1.7000000000000001E-4</v>
      </c>
      <c r="K82" s="125"/>
      <c r="L82" s="125"/>
      <c r="M82" s="125"/>
      <c r="N82" s="125"/>
      <c r="O82" s="125"/>
      <c r="P82" s="125"/>
    </row>
    <row r="83" spans="1:16" x14ac:dyDescent="0.2">
      <c r="B83" s="1" t="s">
        <v>162</v>
      </c>
      <c r="C83" s="146">
        <v>-1.6000000000000001E-4</v>
      </c>
      <c r="D83" s="125">
        <f t="shared" si="88"/>
        <v>-1.6000000000000001E-4</v>
      </c>
      <c r="E83" s="125">
        <f t="shared" si="89"/>
        <v>-1.6000000000000001E-4</v>
      </c>
      <c r="F83" s="125">
        <f t="shared" si="90"/>
        <v>-1.6000000000000001E-4</v>
      </c>
      <c r="G83" s="125">
        <f t="shared" si="91"/>
        <v>-1.6000000000000001E-4</v>
      </c>
      <c r="H83" s="125">
        <f t="shared" si="92"/>
        <v>-1.6000000000000001E-4</v>
      </c>
      <c r="I83" s="125">
        <f t="shared" si="93"/>
        <v>-1.6000000000000001E-4</v>
      </c>
      <c r="J83" s="125">
        <f t="shared" si="94"/>
        <v>-1.6000000000000001E-4</v>
      </c>
      <c r="K83" s="125"/>
      <c r="L83" s="125"/>
      <c r="M83" s="125"/>
      <c r="N83" s="125"/>
      <c r="O83" s="125"/>
      <c r="P83" s="125"/>
    </row>
    <row r="85" spans="1:16" x14ac:dyDescent="0.2">
      <c r="A85" s="1" t="s">
        <v>184</v>
      </c>
    </row>
    <row r="86" spans="1:16" x14ac:dyDescent="0.2">
      <c r="B86" s="1" t="s">
        <v>156</v>
      </c>
      <c r="C86" s="24">
        <f t="shared" ref="C86:J86" si="95">+C5*C77</f>
        <v>-18915.885039999997</v>
      </c>
      <c r="D86" s="24">
        <f t="shared" si="95"/>
        <v>-13590.274359999999</v>
      </c>
      <c r="E86" s="24">
        <f t="shared" si="95"/>
        <v>-8091.600919999999</v>
      </c>
      <c r="F86" s="24">
        <f t="shared" si="95"/>
        <v>-5400.1310999999996</v>
      </c>
      <c r="G86" s="24">
        <f t="shared" si="95"/>
        <v>-3878.1927599999995</v>
      </c>
      <c r="H86" s="24">
        <f t="shared" si="95"/>
        <v>-3683.7150999999999</v>
      </c>
      <c r="I86" s="24">
        <f t="shared" si="95"/>
        <v>-5141.9997199999998</v>
      </c>
      <c r="J86" s="24">
        <f t="shared" si="95"/>
        <v>-11749.14338</v>
      </c>
      <c r="K86" s="24">
        <f t="shared" ref="K86:N86" si="96">+K5*K77</f>
        <v>0</v>
      </c>
      <c r="L86" s="24">
        <f t="shared" si="96"/>
        <v>0</v>
      </c>
      <c r="M86" s="24">
        <f t="shared" si="96"/>
        <v>0</v>
      </c>
      <c r="N86" s="24">
        <f t="shared" si="96"/>
        <v>0</v>
      </c>
      <c r="O86" s="24">
        <f t="shared" ref="O86:P86" si="97">+O5*O77</f>
        <v>0</v>
      </c>
      <c r="P86" s="24">
        <f t="shared" si="97"/>
        <v>0</v>
      </c>
    </row>
    <row r="87" spans="1:16" x14ac:dyDescent="0.2">
      <c r="B87" s="1" t="s">
        <v>157</v>
      </c>
      <c r="C87" s="24">
        <f t="shared" ref="C87:J87" si="98">(C6)*C78</f>
        <v>-0.23867999999999998</v>
      </c>
      <c r="D87" s="24">
        <f t="shared" si="98"/>
        <v>-0.18901999999999999</v>
      </c>
      <c r="E87" s="24">
        <f t="shared" si="98"/>
        <v>-0.17081999999999997</v>
      </c>
      <c r="F87" s="24">
        <f t="shared" si="98"/>
        <v>-0.21839999999999998</v>
      </c>
      <c r="G87" s="24">
        <f t="shared" si="98"/>
        <v>-0.27715999999999996</v>
      </c>
      <c r="H87" s="24">
        <f t="shared" si="98"/>
        <v>-0.23009999999999997</v>
      </c>
      <c r="I87" s="24">
        <f t="shared" si="98"/>
        <v>-0.22411999999999999</v>
      </c>
      <c r="J87" s="24">
        <f t="shared" si="98"/>
        <v>-0.17315999999999998</v>
      </c>
      <c r="K87" s="24">
        <f t="shared" ref="K87:N87" si="99">(K6)*K78</f>
        <v>0</v>
      </c>
      <c r="L87" s="24">
        <f t="shared" si="99"/>
        <v>0</v>
      </c>
      <c r="M87" s="24">
        <f t="shared" si="99"/>
        <v>0</v>
      </c>
      <c r="N87" s="24">
        <f t="shared" si="99"/>
        <v>0</v>
      </c>
      <c r="O87" s="24">
        <f t="shared" ref="O87:P87" si="100">(O6)*O78</f>
        <v>0</v>
      </c>
      <c r="P87" s="24">
        <f t="shared" si="100"/>
        <v>0</v>
      </c>
    </row>
    <row r="88" spans="1:16" x14ac:dyDescent="0.2">
      <c r="B88" s="1" t="s">
        <v>158</v>
      </c>
      <c r="C88" s="24">
        <f t="shared" ref="C88:J92" si="101">+C7*C79</f>
        <v>-6540.9102499999999</v>
      </c>
      <c r="D88" s="24">
        <f t="shared" si="101"/>
        <v>-4988.2915000000003</v>
      </c>
      <c r="E88" s="24">
        <f t="shared" si="101"/>
        <v>-3306.92625</v>
      </c>
      <c r="F88" s="24">
        <f t="shared" si="101"/>
        <v>-2425.3722499999999</v>
      </c>
      <c r="G88" s="24">
        <f t="shared" si="101"/>
        <v>-2014.2987500000002</v>
      </c>
      <c r="H88" s="24">
        <f t="shared" si="101"/>
        <v>-2080.49575</v>
      </c>
      <c r="I88" s="24">
        <f t="shared" si="101"/>
        <v>-2384.4322499999998</v>
      </c>
      <c r="J88" s="24">
        <f t="shared" si="101"/>
        <v>-4240.6722500000005</v>
      </c>
      <c r="K88" s="24">
        <f t="shared" ref="K88:N88" si="102">+K7*K79</f>
        <v>0</v>
      </c>
      <c r="L88" s="24">
        <f t="shared" si="102"/>
        <v>0</v>
      </c>
      <c r="M88" s="24">
        <f t="shared" si="102"/>
        <v>0</v>
      </c>
      <c r="N88" s="24">
        <f t="shared" si="102"/>
        <v>0</v>
      </c>
      <c r="O88" s="24">
        <f t="shared" ref="O88:P88" si="103">+O7*O79</f>
        <v>0</v>
      </c>
      <c r="P88" s="24">
        <f t="shared" si="103"/>
        <v>0</v>
      </c>
    </row>
    <row r="89" spans="1:16" x14ac:dyDescent="0.2">
      <c r="B89" s="1" t="s">
        <v>159</v>
      </c>
      <c r="C89" s="24">
        <f t="shared" si="101"/>
        <v>-1370.9455700000001</v>
      </c>
      <c r="D89" s="24">
        <f t="shared" si="101"/>
        <v>-1107.79348</v>
      </c>
      <c r="E89" s="24">
        <f t="shared" si="101"/>
        <v>-931.76494000000002</v>
      </c>
      <c r="F89" s="24">
        <f t="shared" si="101"/>
        <v>-760.87362000000007</v>
      </c>
      <c r="G89" s="24">
        <f t="shared" si="101"/>
        <v>-570.38607999999999</v>
      </c>
      <c r="H89" s="24">
        <f t="shared" si="101"/>
        <v>-554.07382000000007</v>
      </c>
      <c r="I89" s="24">
        <f t="shared" si="101"/>
        <v>-733.12450000000001</v>
      </c>
      <c r="J89" s="24">
        <f t="shared" si="101"/>
        <v>-1077.5530800000001</v>
      </c>
      <c r="K89" s="24">
        <f t="shared" ref="K89:N89" si="104">+K8*K80</f>
        <v>0</v>
      </c>
      <c r="L89" s="24">
        <f t="shared" si="104"/>
        <v>0</v>
      </c>
      <c r="M89" s="24">
        <f t="shared" si="104"/>
        <v>0</v>
      </c>
      <c r="N89" s="24">
        <f t="shared" si="104"/>
        <v>0</v>
      </c>
      <c r="O89" s="24">
        <f t="shared" ref="O89:P89" si="105">+O8*O80</f>
        <v>0</v>
      </c>
      <c r="P89" s="24">
        <f t="shared" si="105"/>
        <v>0</v>
      </c>
    </row>
    <row r="90" spans="1:16" x14ac:dyDescent="0.2">
      <c r="B90" s="1" t="s">
        <v>160</v>
      </c>
      <c r="C90" s="24">
        <f t="shared" si="101"/>
        <v>-225.13406000000001</v>
      </c>
      <c r="D90" s="24">
        <f t="shared" si="101"/>
        <v>-278.79608999999999</v>
      </c>
      <c r="E90" s="24">
        <f t="shared" si="101"/>
        <v>-142.97034000000002</v>
      </c>
      <c r="F90" s="24">
        <f t="shared" si="101"/>
        <v>-151.33468000000002</v>
      </c>
      <c r="G90" s="24">
        <f t="shared" si="101"/>
        <v>-75.487990000000011</v>
      </c>
      <c r="H90" s="24">
        <f t="shared" si="101"/>
        <v>-129.00433000000001</v>
      </c>
      <c r="I90" s="24">
        <f t="shared" si="101"/>
        <v>-170.38454000000002</v>
      </c>
      <c r="J90" s="24">
        <f t="shared" si="101"/>
        <v>-303.82944000000003</v>
      </c>
      <c r="K90" s="24">
        <f t="shared" ref="K90:N90" si="106">+K9*K81</f>
        <v>0</v>
      </c>
      <c r="L90" s="24">
        <f t="shared" si="106"/>
        <v>0</v>
      </c>
      <c r="M90" s="24">
        <f t="shared" si="106"/>
        <v>0</v>
      </c>
      <c r="N90" s="24">
        <f t="shared" si="106"/>
        <v>0</v>
      </c>
      <c r="O90" s="24">
        <f t="shared" ref="O90:P90" si="107">+O9*O81</f>
        <v>0</v>
      </c>
      <c r="P90" s="24">
        <f t="shared" si="107"/>
        <v>0</v>
      </c>
    </row>
    <row r="91" spans="1:16" x14ac:dyDescent="0.2">
      <c r="B91" s="1" t="s">
        <v>161</v>
      </c>
      <c r="C91" s="24">
        <f t="shared" si="101"/>
        <v>-164.74173000000002</v>
      </c>
      <c r="D91" s="24">
        <f t="shared" si="101"/>
        <v>-160.46470000000002</v>
      </c>
      <c r="E91" s="24">
        <f t="shared" si="101"/>
        <v>-113.37776000000001</v>
      </c>
      <c r="F91" s="24">
        <f t="shared" si="101"/>
        <v>-57.467140000000008</v>
      </c>
      <c r="G91" s="24">
        <f t="shared" si="101"/>
        <v>-46.650890000000004</v>
      </c>
      <c r="H91" s="24">
        <f t="shared" si="101"/>
        <v>-52.664300000000004</v>
      </c>
      <c r="I91" s="24">
        <f t="shared" si="101"/>
        <v>-77.369040000000012</v>
      </c>
      <c r="J91" s="24">
        <f t="shared" si="101"/>
        <v>-145.08378000000002</v>
      </c>
      <c r="K91" s="24">
        <f t="shared" ref="K91:N91" si="108">+K10*K82</f>
        <v>0</v>
      </c>
      <c r="L91" s="24">
        <f t="shared" si="108"/>
        <v>0</v>
      </c>
      <c r="M91" s="24">
        <f t="shared" si="108"/>
        <v>0</v>
      </c>
      <c r="N91" s="24">
        <f t="shared" si="108"/>
        <v>0</v>
      </c>
      <c r="O91" s="24">
        <f t="shared" ref="O91:P91" si="109">+O10*O82</f>
        <v>0</v>
      </c>
      <c r="P91" s="24">
        <f t="shared" si="109"/>
        <v>0</v>
      </c>
    </row>
    <row r="92" spans="1:16" x14ac:dyDescent="0.2">
      <c r="B92" s="1" t="s">
        <v>162</v>
      </c>
      <c r="C92" s="24">
        <f t="shared" si="101"/>
        <v>-440.83600000000001</v>
      </c>
      <c r="D92" s="24">
        <f t="shared" si="101"/>
        <v>-240.56672000000003</v>
      </c>
      <c r="E92" s="24">
        <f t="shared" si="101"/>
        <v>-283.37648000000002</v>
      </c>
      <c r="F92" s="24">
        <f t="shared" si="101"/>
        <v>-206.41856000000001</v>
      </c>
      <c r="G92" s="24">
        <f t="shared" si="101"/>
        <v>-236.10912000000002</v>
      </c>
      <c r="H92" s="24">
        <f t="shared" si="101"/>
        <v>-166.63488000000001</v>
      </c>
      <c r="I92" s="24">
        <f t="shared" si="101"/>
        <v>-170.96864000000002</v>
      </c>
      <c r="J92" s="24">
        <f t="shared" si="101"/>
        <v>-238.12592000000001</v>
      </c>
      <c r="K92" s="24">
        <f t="shared" ref="K92:N92" si="110">+K11*K83</f>
        <v>0</v>
      </c>
      <c r="L92" s="24">
        <f t="shared" si="110"/>
        <v>0</v>
      </c>
      <c r="M92" s="24">
        <f t="shared" si="110"/>
        <v>0</v>
      </c>
      <c r="N92" s="24">
        <f t="shared" si="110"/>
        <v>0</v>
      </c>
      <c r="O92" s="24">
        <f t="shared" ref="O92:P92" si="111">+O11*O83</f>
        <v>0</v>
      </c>
      <c r="P92" s="24">
        <f t="shared" si="111"/>
        <v>0</v>
      </c>
    </row>
    <row r="93" spans="1:16" x14ac:dyDescent="0.2">
      <c r="A93" s="139"/>
      <c r="B93" s="139" t="s">
        <v>185</v>
      </c>
      <c r="C93" s="140">
        <f t="shared" ref="C93:J93" si="112">SUM(C86:C92)</f>
        <v>-27658.691329999998</v>
      </c>
      <c r="D93" s="140">
        <f t="shared" si="112"/>
        <v>-20366.37587</v>
      </c>
      <c r="E93" s="140">
        <f t="shared" si="112"/>
        <v>-12870.187509999998</v>
      </c>
      <c r="F93" s="140">
        <f t="shared" si="112"/>
        <v>-9001.8157499999998</v>
      </c>
      <c r="G93" s="140">
        <f t="shared" si="112"/>
        <v>-6821.4027499999993</v>
      </c>
      <c r="H93" s="140">
        <f t="shared" si="112"/>
        <v>-6666.8182799999995</v>
      </c>
      <c r="I93" s="140">
        <f t="shared" si="112"/>
        <v>-8678.50281</v>
      </c>
      <c r="J93" s="140">
        <f t="shared" si="112"/>
        <v>-17754.581010000002</v>
      </c>
      <c r="K93" s="140">
        <f t="shared" ref="K93:N93" si="113">SUM(K86:K92)</f>
        <v>0</v>
      </c>
      <c r="L93" s="140">
        <f t="shared" si="113"/>
        <v>0</v>
      </c>
      <c r="M93" s="140">
        <f t="shared" si="113"/>
        <v>0</v>
      </c>
      <c r="N93" s="140">
        <f t="shared" si="113"/>
        <v>0</v>
      </c>
      <c r="O93" s="140">
        <f t="shared" ref="O93:P93" si="114">SUM(O86:O92)</f>
        <v>0</v>
      </c>
      <c r="P93" s="140">
        <f t="shared" si="114"/>
        <v>0</v>
      </c>
    </row>
    <row r="97" spans="1:16" x14ac:dyDescent="0.2">
      <c r="A97" s="1" t="s">
        <v>186</v>
      </c>
    </row>
    <row r="98" spans="1:16" x14ac:dyDescent="0.2">
      <c r="B98" s="1" t="s">
        <v>156</v>
      </c>
      <c r="C98" s="144">
        <v>-5.5370000000000003E-2</v>
      </c>
      <c r="D98" s="125">
        <f t="shared" ref="D98:D104" si="115">C98</f>
        <v>-5.5370000000000003E-2</v>
      </c>
      <c r="E98" s="125">
        <f t="shared" ref="E98:E104" si="116">D98</f>
        <v>-5.5370000000000003E-2</v>
      </c>
      <c r="F98" s="125">
        <f t="shared" ref="F98:F104" si="117">E98</f>
        <v>-5.5370000000000003E-2</v>
      </c>
      <c r="G98" s="125">
        <f t="shared" ref="G98:G104" si="118">F98</f>
        <v>-5.5370000000000003E-2</v>
      </c>
      <c r="H98" s="125">
        <f t="shared" ref="H98:H104" si="119">G98</f>
        <v>-5.5370000000000003E-2</v>
      </c>
      <c r="I98" s="125">
        <f t="shared" ref="I98:I104" si="120">H98</f>
        <v>-5.5370000000000003E-2</v>
      </c>
      <c r="J98" s="125">
        <f t="shared" ref="J98:J104" si="121">I98</f>
        <v>-5.5370000000000003E-2</v>
      </c>
      <c r="K98" s="125"/>
      <c r="L98" s="125"/>
      <c r="M98" s="125"/>
      <c r="N98" s="125"/>
      <c r="O98" s="125"/>
      <c r="P98" s="125"/>
    </row>
    <row r="99" spans="1:16" x14ac:dyDescent="0.2">
      <c r="B99" s="1" t="s">
        <v>157</v>
      </c>
      <c r="C99" s="147">
        <f t="shared" ref="C99:C104" si="122">C98</f>
        <v>-5.5370000000000003E-2</v>
      </c>
      <c r="D99" s="125">
        <f t="shared" si="115"/>
        <v>-5.5370000000000003E-2</v>
      </c>
      <c r="E99" s="125">
        <f t="shared" si="116"/>
        <v>-5.5370000000000003E-2</v>
      </c>
      <c r="F99" s="125">
        <f t="shared" si="117"/>
        <v>-5.5370000000000003E-2</v>
      </c>
      <c r="G99" s="125">
        <f t="shared" si="118"/>
        <v>-5.5370000000000003E-2</v>
      </c>
      <c r="H99" s="125">
        <f t="shared" si="119"/>
        <v>-5.5370000000000003E-2</v>
      </c>
      <c r="I99" s="125">
        <f t="shared" si="120"/>
        <v>-5.5370000000000003E-2</v>
      </c>
      <c r="J99" s="125">
        <f t="shared" si="121"/>
        <v>-5.5370000000000003E-2</v>
      </c>
      <c r="K99" s="125"/>
      <c r="L99" s="125"/>
      <c r="M99" s="125"/>
      <c r="N99" s="125"/>
      <c r="O99" s="125"/>
      <c r="P99" s="125"/>
    </row>
    <row r="100" spans="1:16" x14ac:dyDescent="0.2">
      <c r="B100" s="1" t="s">
        <v>158</v>
      </c>
      <c r="C100" s="147">
        <f t="shared" si="122"/>
        <v>-5.5370000000000003E-2</v>
      </c>
      <c r="D100" s="125">
        <f t="shared" si="115"/>
        <v>-5.5370000000000003E-2</v>
      </c>
      <c r="E100" s="125">
        <f t="shared" si="116"/>
        <v>-5.5370000000000003E-2</v>
      </c>
      <c r="F100" s="125">
        <f t="shared" si="117"/>
        <v>-5.5370000000000003E-2</v>
      </c>
      <c r="G100" s="125">
        <f t="shared" si="118"/>
        <v>-5.5370000000000003E-2</v>
      </c>
      <c r="H100" s="125">
        <f t="shared" si="119"/>
        <v>-5.5370000000000003E-2</v>
      </c>
      <c r="I100" s="125">
        <f t="shared" si="120"/>
        <v>-5.5370000000000003E-2</v>
      </c>
      <c r="J100" s="125">
        <f t="shared" si="121"/>
        <v>-5.5370000000000003E-2</v>
      </c>
      <c r="K100" s="125"/>
      <c r="L100" s="125"/>
      <c r="M100" s="125"/>
      <c r="N100" s="125"/>
      <c r="O100" s="125"/>
      <c r="P100" s="125"/>
    </row>
    <row r="101" spans="1:16" x14ac:dyDescent="0.2">
      <c r="B101" s="1" t="s">
        <v>159</v>
      </c>
      <c r="C101" s="147">
        <f t="shared" si="122"/>
        <v>-5.5370000000000003E-2</v>
      </c>
      <c r="D101" s="125">
        <f t="shared" si="115"/>
        <v>-5.5370000000000003E-2</v>
      </c>
      <c r="E101" s="125">
        <f t="shared" si="116"/>
        <v>-5.5370000000000003E-2</v>
      </c>
      <c r="F101" s="125">
        <f t="shared" si="117"/>
        <v>-5.5370000000000003E-2</v>
      </c>
      <c r="G101" s="125">
        <f t="shared" si="118"/>
        <v>-5.5370000000000003E-2</v>
      </c>
      <c r="H101" s="125">
        <f t="shared" si="119"/>
        <v>-5.5370000000000003E-2</v>
      </c>
      <c r="I101" s="125">
        <f t="shared" si="120"/>
        <v>-5.5370000000000003E-2</v>
      </c>
      <c r="J101" s="125">
        <f t="shared" si="121"/>
        <v>-5.5370000000000003E-2</v>
      </c>
      <c r="K101" s="125"/>
      <c r="L101" s="125"/>
      <c r="M101" s="125"/>
      <c r="N101" s="125"/>
      <c r="O101" s="125"/>
      <c r="P101" s="125"/>
    </row>
    <row r="102" spans="1:16" x14ac:dyDescent="0.2">
      <c r="B102" s="1" t="s">
        <v>160</v>
      </c>
      <c r="C102" s="147">
        <f t="shared" si="122"/>
        <v>-5.5370000000000003E-2</v>
      </c>
      <c r="D102" s="125">
        <f t="shared" si="115"/>
        <v>-5.5370000000000003E-2</v>
      </c>
      <c r="E102" s="125">
        <f t="shared" si="116"/>
        <v>-5.5370000000000003E-2</v>
      </c>
      <c r="F102" s="125">
        <f t="shared" si="117"/>
        <v>-5.5370000000000003E-2</v>
      </c>
      <c r="G102" s="125">
        <f t="shared" si="118"/>
        <v>-5.5370000000000003E-2</v>
      </c>
      <c r="H102" s="125">
        <f t="shared" si="119"/>
        <v>-5.5370000000000003E-2</v>
      </c>
      <c r="I102" s="125">
        <f t="shared" si="120"/>
        <v>-5.5370000000000003E-2</v>
      </c>
      <c r="J102" s="125">
        <f t="shared" si="121"/>
        <v>-5.5370000000000003E-2</v>
      </c>
      <c r="K102" s="125"/>
      <c r="L102" s="125"/>
      <c r="M102" s="125"/>
      <c r="N102" s="125"/>
      <c r="O102" s="125"/>
      <c r="P102" s="125"/>
    </row>
    <row r="103" spans="1:16" x14ac:dyDescent="0.2">
      <c r="B103" s="1" t="s">
        <v>161</v>
      </c>
      <c r="C103" s="147">
        <f t="shared" si="122"/>
        <v>-5.5370000000000003E-2</v>
      </c>
      <c r="D103" s="125">
        <f t="shared" si="115"/>
        <v>-5.5370000000000003E-2</v>
      </c>
      <c r="E103" s="125">
        <f t="shared" si="116"/>
        <v>-5.5370000000000003E-2</v>
      </c>
      <c r="F103" s="125">
        <f t="shared" si="117"/>
        <v>-5.5370000000000003E-2</v>
      </c>
      <c r="G103" s="125">
        <f t="shared" si="118"/>
        <v>-5.5370000000000003E-2</v>
      </c>
      <c r="H103" s="125">
        <f t="shared" si="119"/>
        <v>-5.5370000000000003E-2</v>
      </c>
      <c r="I103" s="125">
        <f t="shared" si="120"/>
        <v>-5.5370000000000003E-2</v>
      </c>
      <c r="J103" s="125">
        <f t="shared" si="121"/>
        <v>-5.5370000000000003E-2</v>
      </c>
      <c r="K103" s="125"/>
      <c r="L103" s="125"/>
      <c r="M103" s="125"/>
      <c r="N103" s="125"/>
      <c r="O103" s="125"/>
      <c r="P103" s="125"/>
    </row>
    <row r="104" spans="1:16" x14ac:dyDescent="0.2">
      <c r="B104" s="1" t="s">
        <v>162</v>
      </c>
      <c r="C104" s="148">
        <f t="shared" si="122"/>
        <v>-5.5370000000000003E-2</v>
      </c>
      <c r="D104" s="125">
        <f t="shared" si="115"/>
        <v>-5.5370000000000003E-2</v>
      </c>
      <c r="E104" s="125">
        <f t="shared" si="116"/>
        <v>-5.5370000000000003E-2</v>
      </c>
      <c r="F104" s="125">
        <f t="shared" si="117"/>
        <v>-5.5370000000000003E-2</v>
      </c>
      <c r="G104" s="125">
        <f t="shared" si="118"/>
        <v>-5.5370000000000003E-2</v>
      </c>
      <c r="H104" s="125">
        <f t="shared" si="119"/>
        <v>-5.5370000000000003E-2</v>
      </c>
      <c r="I104" s="125">
        <f t="shared" si="120"/>
        <v>-5.5370000000000003E-2</v>
      </c>
      <c r="J104" s="125">
        <f t="shared" si="121"/>
        <v>-5.5370000000000003E-2</v>
      </c>
      <c r="K104" s="125"/>
      <c r="L104" s="125"/>
      <c r="M104" s="125"/>
      <c r="N104" s="125"/>
      <c r="O104" s="125"/>
      <c r="P104" s="125"/>
    </row>
    <row r="106" spans="1:16" x14ac:dyDescent="0.2">
      <c r="A106" s="1" t="s">
        <v>187</v>
      </c>
    </row>
    <row r="107" spans="1:16" x14ac:dyDescent="0.2">
      <c r="B107" s="1" t="s">
        <v>156</v>
      </c>
      <c r="C107" s="24">
        <f t="shared" ref="C107:J107" si="123">+C5*C98</f>
        <v>-4028355.9794800002</v>
      </c>
      <c r="D107" s="24">
        <f t="shared" si="123"/>
        <v>-2894205.7358200001</v>
      </c>
      <c r="E107" s="24">
        <f t="shared" si="123"/>
        <v>-1723199.7805400002</v>
      </c>
      <c r="F107" s="24">
        <f t="shared" si="123"/>
        <v>-1150020.22695</v>
      </c>
      <c r="G107" s="24">
        <f t="shared" si="123"/>
        <v>-825905.89662000001</v>
      </c>
      <c r="H107" s="24">
        <f t="shared" si="123"/>
        <v>-784489.63495000009</v>
      </c>
      <c r="I107" s="24">
        <f t="shared" si="123"/>
        <v>-1095048.17114</v>
      </c>
      <c r="J107" s="24">
        <f t="shared" si="123"/>
        <v>-2502115.6498100003</v>
      </c>
      <c r="K107" s="24">
        <f t="shared" ref="K107:N107" si="124">+K5*K98</f>
        <v>0</v>
      </c>
      <c r="L107" s="24">
        <f t="shared" si="124"/>
        <v>0</v>
      </c>
      <c r="M107" s="24">
        <f t="shared" si="124"/>
        <v>0</v>
      </c>
      <c r="N107" s="24">
        <f t="shared" si="124"/>
        <v>0</v>
      </c>
      <c r="O107" s="24">
        <f t="shared" ref="O107:P107" si="125">+O5*O98</f>
        <v>0</v>
      </c>
      <c r="P107" s="24">
        <f t="shared" si="125"/>
        <v>0</v>
      </c>
    </row>
    <row r="108" spans="1:16" x14ac:dyDescent="0.2">
      <c r="B108" s="1" t="s">
        <v>157</v>
      </c>
      <c r="C108" s="24">
        <f t="shared" ref="C108:J108" si="126">(C6)*C99</f>
        <v>-50.829660000000004</v>
      </c>
      <c r="D108" s="24">
        <f t="shared" si="126"/>
        <v>-40.253990000000002</v>
      </c>
      <c r="E108" s="24">
        <f t="shared" si="126"/>
        <v>-36.37809</v>
      </c>
      <c r="F108" s="24">
        <f t="shared" si="126"/>
        <v>-46.510800000000003</v>
      </c>
      <c r="G108" s="24">
        <f t="shared" si="126"/>
        <v>-59.024419999999999</v>
      </c>
      <c r="H108" s="24">
        <f t="shared" si="126"/>
        <v>-49.002450000000003</v>
      </c>
      <c r="I108" s="24">
        <f t="shared" si="126"/>
        <v>-47.728940000000001</v>
      </c>
      <c r="J108" s="24">
        <f t="shared" si="126"/>
        <v>-36.876420000000003</v>
      </c>
      <c r="K108" s="24">
        <f t="shared" ref="K108:N108" si="127">(K6)*K99</f>
        <v>0</v>
      </c>
      <c r="L108" s="24">
        <f t="shared" si="127"/>
        <v>0</v>
      </c>
      <c r="M108" s="24">
        <f t="shared" si="127"/>
        <v>0</v>
      </c>
      <c r="N108" s="24">
        <f t="shared" si="127"/>
        <v>0</v>
      </c>
      <c r="O108" s="24">
        <f t="shared" ref="O108:P108" si="128">(O6)*O99</f>
        <v>0</v>
      </c>
      <c r="P108" s="24">
        <f t="shared" si="128"/>
        <v>0</v>
      </c>
    </row>
    <row r="109" spans="1:16" x14ac:dyDescent="0.2">
      <c r="B109" s="1" t="s">
        <v>158</v>
      </c>
      <c r="C109" s="24">
        <f t="shared" ref="C109:J113" si="129">+C7*C100</f>
        <v>-1448680.80217</v>
      </c>
      <c r="D109" s="24">
        <f t="shared" si="129"/>
        <v>-1104806.8014200001</v>
      </c>
      <c r="E109" s="24">
        <f t="shared" si="129"/>
        <v>-732418.02584999998</v>
      </c>
      <c r="F109" s="24">
        <f t="shared" si="129"/>
        <v>-537171.44593000005</v>
      </c>
      <c r="G109" s="24">
        <f t="shared" si="129"/>
        <v>-446126.88715000002</v>
      </c>
      <c r="H109" s="24">
        <f t="shared" si="129"/>
        <v>-460788.19871000003</v>
      </c>
      <c r="I109" s="24">
        <f t="shared" si="129"/>
        <v>-528104.05472999997</v>
      </c>
      <c r="J109" s="24">
        <f t="shared" si="129"/>
        <v>-939224.08993000002</v>
      </c>
      <c r="K109" s="24">
        <f t="shared" ref="K109:N109" si="130">+K7*K100</f>
        <v>0</v>
      </c>
      <c r="L109" s="24">
        <f t="shared" si="130"/>
        <v>0</v>
      </c>
      <c r="M109" s="24">
        <f t="shared" si="130"/>
        <v>0</v>
      </c>
      <c r="N109" s="24">
        <f t="shared" si="130"/>
        <v>0</v>
      </c>
      <c r="O109" s="24">
        <f t="shared" ref="O109:P109" si="131">+O7*O100</f>
        <v>0</v>
      </c>
      <c r="P109" s="24">
        <f t="shared" si="131"/>
        <v>0</v>
      </c>
    </row>
    <row r="110" spans="1:16" x14ac:dyDescent="0.2">
      <c r="B110" s="1" t="s">
        <v>159</v>
      </c>
      <c r="C110" s="24">
        <f t="shared" si="129"/>
        <v>-399522.40111000004</v>
      </c>
      <c r="D110" s="24">
        <f t="shared" si="129"/>
        <v>-322834.34204000002</v>
      </c>
      <c r="E110" s="24">
        <f t="shared" si="129"/>
        <v>-271535.91962</v>
      </c>
      <c r="F110" s="24">
        <f t="shared" si="129"/>
        <v>-221734.59126000002</v>
      </c>
      <c r="G110" s="24">
        <f t="shared" si="129"/>
        <v>-166222.51184000002</v>
      </c>
      <c r="H110" s="24">
        <f t="shared" si="129"/>
        <v>-161468.77585999999</v>
      </c>
      <c r="I110" s="24">
        <f t="shared" si="129"/>
        <v>-213647.91350000002</v>
      </c>
      <c r="J110" s="24">
        <f t="shared" si="129"/>
        <v>-314021.65284</v>
      </c>
      <c r="K110" s="24">
        <f t="shared" ref="K110:N110" si="132">+K8*K101</f>
        <v>0</v>
      </c>
      <c r="L110" s="24">
        <f t="shared" si="132"/>
        <v>0</v>
      </c>
      <c r="M110" s="24">
        <f t="shared" si="132"/>
        <v>0</v>
      </c>
      <c r="N110" s="24">
        <f t="shared" si="132"/>
        <v>0</v>
      </c>
      <c r="O110" s="24">
        <f t="shared" ref="O110:P110" si="133">+O8*O101</f>
        <v>0</v>
      </c>
      <c r="P110" s="24">
        <f t="shared" si="133"/>
        <v>0</v>
      </c>
    </row>
    <row r="111" spans="1:16" x14ac:dyDescent="0.2">
      <c r="B111" s="1" t="s">
        <v>160</v>
      </c>
      <c r="C111" s="24">
        <f t="shared" si="129"/>
        <v>-73327.487659999999</v>
      </c>
      <c r="D111" s="24">
        <f t="shared" si="129"/>
        <v>-90805.526490000004</v>
      </c>
      <c r="E111" s="24">
        <f t="shared" si="129"/>
        <v>-46566.280740000002</v>
      </c>
      <c r="F111" s="24">
        <f t="shared" si="129"/>
        <v>-49290.595480000004</v>
      </c>
      <c r="G111" s="24">
        <f t="shared" si="129"/>
        <v>-24586.882390000002</v>
      </c>
      <c r="H111" s="24">
        <f t="shared" si="129"/>
        <v>-42017.469130000005</v>
      </c>
      <c r="I111" s="24">
        <f t="shared" si="129"/>
        <v>-55495.246940000005</v>
      </c>
      <c r="J111" s="24">
        <f t="shared" si="129"/>
        <v>-98959.035840000011</v>
      </c>
      <c r="K111" s="24">
        <f t="shared" ref="K111:N111" si="134">+K9*K102</f>
        <v>0</v>
      </c>
      <c r="L111" s="24">
        <f t="shared" si="134"/>
        <v>0</v>
      </c>
      <c r="M111" s="24">
        <f t="shared" si="134"/>
        <v>0</v>
      </c>
      <c r="N111" s="24">
        <f t="shared" si="134"/>
        <v>0</v>
      </c>
      <c r="O111" s="24">
        <f t="shared" ref="O111:P111" si="135">+O9*O102</f>
        <v>0</v>
      </c>
      <c r="P111" s="24">
        <f t="shared" si="135"/>
        <v>0</v>
      </c>
    </row>
    <row r="112" spans="1:16" x14ac:dyDescent="0.2">
      <c r="B112" s="1" t="s">
        <v>161</v>
      </c>
      <c r="C112" s="24">
        <f t="shared" si="129"/>
        <v>-53657.350530000003</v>
      </c>
      <c r="D112" s="24">
        <f t="shared" si="129"/>
        <v>-52264.296699999999</v>
      </c>
      <c r="E112" s="24">
        <f t="shared" si="129"/>
        <v>-36927.803359999998</v>
      </c>
      <c r="F112" s="24">
        <f t="shared" si="129"/>
        <v>-18717.385539999999</v>
      </c>
      <c r="G112" s="24">
        <f t="shared" si="129"/>
        <v>-15194.469290000001</v>
      </c>
      <c r="H112" s="24">
        <f t="shared" si="129"/>
        <v>-17153.0723</v>
      </c>
      <c r="I112" s="24">
        <f t="shared" si="129"/>
        <v>-25199.551440000003</v>
      </c>
      <c r="J112" s="24">
        <f t="shared" si="129"/>
        <v>-47254.640579999999</v>
      </c>
      <c r="K112" s="24">
        <f t="shared" ref="K112:N112" si="136">+K10*K103</f>
        <v>0</v>
      </c>
      <c r="L112" s="24">
        <f t="shared" si="136"/>
        <v>0</v>
      </c>
      <c r="M112" s="24">
        <f t="shared" si="136"/>
        <v>0</v>
      </c>
      <c r="N112" s="24">
        <f t="shared" si="136"/>
        <v>0</v>
      </c>
      <c r="O112" s="24">
        <f t="shared" ref="O112:P112" si="137">+O10*O103</f>
        <v>0</v>
      </c>
      <c r="P112" s="24">
        <f t="shared" si="137"/>
        <v>0</v>
      </c>
    </row>
    <row r="113" spans="1:16" x14ac:dyDescent="0.2">
      <c r="B113" s="1" t="s">
        <v>162</v>
      </c>
      <c r="C113" s="24">
        <f t="shared" si="129"/>
        <v>-152556.80825</v>
      </c>
      <c r="D113" s="24">
        <f t="shared" si="129"/>
        <v>-83251.120540000004</v>
      </c>
      <c r="E113" s="24">
        <f t="shared" si="129"/>
        <v>-98065.973110000006</v>
      </c>
      <c r="F113" s="24">
        <f t="shared" si="129"/>
        <v>-71433.72292</v>
      </c>
      <c r="G113" s="24">
        <f t="shared" si="129"/>
        <v>-81708.512340000001</v>
      </c>
      <c r="H113" s="24">
        <f t="shared" si="129"/>
        <v>-57666.083160000002</v>
      </c>
      <c r="I113" s="24">
        <f t="shared" si="129"/>
        <v>-59165.83498</v>
      </c>
      <c r="J113" s="24">
        <f t="shared" si="129"/>
        <v>-82406.451190000007</v>
      </c>
      <c r="K113" s="24">
        <f t="shared" ref="K113:N113" si="138">+K11*K104</f>
        <v>0</v>
      </c>
      <c r="L113" s="24">
        <f t="shared" si="138"/>
        <v>0</v>
      </c>
      <c r="M113" s="24">
        <f t="shared" si="138"/>
        <v>0</v>
      </c>
      <c r="N113" s="24">
        <f t="shared" si="138"/>
        <v>0</v>
      </c>
      <c r="O113" s="24">
        <f t="shared" ref="O113:P113" si="139">+O11*O104</f>
        <v>0</v>
      </c>
      <c r="P113" s="24">
        <f t="shared" si="139"/>
        <v>0</v>
      </c>
    </row>
    <row r="114" spans="1:16" x14ac:dyDescent="0.2">
      <c r="A114" s="139"/>
      <c r="B114" s="139" t="s">
        <v>188</v>
      </c>
      <c r="C114" s="140">
        <f t="shared" ref="C114:J114" si="140">SUM(C107:C113)</f>
        <v>-6156151.6588599999</v>
      </c>
      <c r="D114" s="140">
        <f t="shared" si="140"/>
        <v>-4548208.0770000005</v>
      </c>
      <c r="E114" s="140">
        <f t="shared" si="140"/>
        <v>-2908750.1613099999</v>
      </c>
      <c r="F114" s="140">
        <f t="shared" si="140"/>
        <v>-2048414.4788800003</v>
      </c>
      <c r="G114" s="140">
        <f t="shared" si="140"/>
        <v>-1559804.1840499998</v>
      </c>
      <c r="H114" s="140">
        <f t="shared" si="140"/>
        <v>-1523632.2365600001</v>
      </c>
      <c r="I114" s="140">
        <f t="shared" si="140"/>
        <v>-1976708.5016700001</v>
      </c>
      <c r="J114" s="140">
        <f t="shared" si="140"/>
        <v>-3984018.3966100006</v>
      </c>
      <c r="K114" s="140">
        <f t="shared" ref="K114:N114" si="141">SUM(K107:K113)</f>
        <v>0</v>
      </c>
      <c r="L114" s="140">
        <f t="shared" si="141"/>
        <v>0</v>
      </c>
      <c r="M114" s="140">
        <f t="shared" si="141"/>
        <v>0</v>
      </c>
      <c r="N114" s="140">
        <f t="shared" si="141"/>
        <v>0</v>
      </c>
      <c r="O114" s="140">
        <f t="shared" ref="O114:P114" si="142">SUM(O107:O113)</f>
        <v>0</v>
      </c>
      <c r="P114" s="140">
        <f t="shared" si="142"/>
        <v>0</v>
      </c>
    </row>
    <row r="116" spans="1:16" x14ac:dyDescent="0.2">
      <c r="A116" s="1" t="s">
        <v>289</v>
      </c>
    </row>
    <row r="117" spans="1:16" x14ac:dyDescent="0.2">
      <c r="B117" s="1" t="s">
        <v>156</v>
      </c>
      <c r="C117" s="125"/>
      <c r="D117" s="125"/>
      <c r="E117" s="144">
        <f>'Supplemental 106 Amort Rates'!C24</f>
        <v>5.1959999999999999E-2</v>
      </c>
      <c r="F117" s="125">
        <f t="shared" ref="F117:F123" si="143">E117</f>
        <v>5.1959999999999999E-2</v>
      </c>
      <c r="G117" s="125">
        <f t="shared" ref="G117:G123" si="144">F117</f>
        <v>5.1959999999999999E-2</v>
      </c>
      <c r="H117" s="125">
        <f t="shared" ref="H117:H123" si="145">G117</f>
        <v>5.1959999999999999E-2</v>
      </c>
      <c r="I117" s="125">
        <f t="shared" ref="I117:I123" si="146">H117</f>
        <v>5.1959999999999999E-2</v>
      </c>
      <c r="J117" s="125">
        <f t="shared" ref="J117:K123" si="147">I117</f>
        <v>5.1959999999999999E-2</v>
      </c>
      <c r="K117" s="125">
        <f t="shared" si="147"/>
        <v>5.1959999999999999E-2</v>
      </c>
      <c r="L117" s="125">
        <f t="shared" ref="L117:L123" si="148">K117</f>
        <v>5.1959999999999999E-2</v>
      </c>
      <c r="M117" s="125">
        <f t="shared" ref="M117:M123" si="149">L117</f>
        <v>5.1959999999999999E-2</v>
      </c>
      <c r="N117" s="125">
        <f t="shared" ref="N117:N123" si="150">M117</f>
        <v>5.1959999999999999E-2</v>
      </c>
      <c r="O117" s="125">
        <f t="shared" ref="O117:O123" si="151">N117</f>
        <v>5.1959999999999999E-2</v>
      </c>
      <c r="P117" s="125">
        <f t="shared" ref="P117:P123" si="152">O117</f>
        <v>5.1959999999999999E-2</v>
      </c>
    </row>
    <row r="118" spans="1:16" x14ac:dyDescent="0.2">
      <c r="B118" s="1" t="s">
        <v>157</v>
      </c>
      <c r="C118" s="125"/>
      <c r="D118" s="125"/>
      <c r="E118" s="147">
        <f>E117</f>
        <v>5.1959999999999999E-2</v>
      </c>
      <c r="F118" s="125">
        <f t="shared" si="143"/>
        <v>5.1959999999999999E-2</v>
      </c>
      <c r="G118" s="125">
        <f t="shared" si="144"/>
        <v>5.1959999999999999E-2</v>
      </c>
      <c r="H118" s="125">
        <f t="shared" si="145"/>
        <v>5.1959999999999999E-2</v>
      </c>
      <c r="I118" s="125">
        <f t="shared" si="146"/>
        <v>5.1959999999999999E-2</v>
      </c>
      <c r="J118" s="125">
        <f t="shared" si="147"/>
        <v>5.1959999999999999E-2</v>
      </c>
      <c r="K118" s="125">
        <f t="shared" si="147"/>
        <v>5.1959999999999999E-2</v>
      </c>
      <c r="L118" s="125">
        <f t="shared" si="148"/>
        <v>5.1959999999999999E-2</v>
      </c>
      <c r="M118" s="125">
        <f t="shared" si="149"/>
        <v>5.1959999999999999E-2</v>
      </c>
      <c r="N118" s="125">
        <f t="shared" si="150"/>
        <v>5.1959999999999999E-2</v>
      </c>
      <c r="O118" s="125">
        <f t="shared" si="151"/>
        <v>5.1959999999999999E-2</v>
      </c>
      <c r="P118" s="125">
        <f t="shared" si="152"/>
        <v>5.1959999999999999E-2</v>
      </c>
    </row>
    <row r="119" spans="1:16" x14ac:dyDescent="0.2">
      <c r="B119" s="1" t="s">
        <v>158</v>
      </c>
      <c r="C119" s="125"/>
      <c r="D119" s="125"/>
      <c r="E119" s="147">
        <f>E117</f>
        <v>5.1959999999999999E-2</v>
      </c>
      <c r="F119" s="125">
        <f t="shared" si="143"/>
        <v>5.1959999999999999E-2</v>
      </c>
      <c r="G119" s="125">
        <f t="shared" si="144"/>
        <v>5.1959999999999999E-2</v>
      </c>
      <c r="H119" s="125">
        <f t="shared" si="145"/>
        <v>5.1959999999999999E-2</v>
      </c>
      <c r="I119" s="125">
        <f t="shared" si="146"/>
        <v>5.1959999999999999E-2</v>
      </c>
      <c r="J119" s="125">
        <f t="shared" si="147"/>
        <v>5.1959999999999999E-2</v>
      </c>
      <c r="K119" s="125">
        <f t="shared" si="147"/>
        <v>5.1959999999999999E-2</v>
      </c>
      <c r="L119" s="125">
        <f t="shared" si="148"/>
        <v>5.1959999999999999E-2</v>
      </c>
      <c r="M119" s="125">
        <f t="shared" si="149"/>
        <v>5.1959999999999999E-2</v>
      </c>
      <c r="N119" s="125">
        <f t="shared" si="150"/>
        <v>5.1959999999999999E-2</v>
      </c>
      <c r="O119" s="125">
        <f t="shared" si="151"/>
        <v>5.1959999999999999E-2</v>
      </c>
      <c r="P119" s="125">
        <f t="shared" si="152"/>
        <v>5.1959999999999999E-2</v>
      </c>
    </row>
    <row r="120" spans="1:16" x14ac:dyDescent="0.2">
      <c r="B120" s="1" t="s">
        <v>159</v>
      </c>
      <c r="C120" s="125"/>
      <c r="D120" s="125"/>
      <c r="E120" s="147">
        <f>E117</f>
        <v>5.1959999999999999E-2</v>
      </c>
      <c r="F120" s="125">
        <f t="shared" si="143"/>
        <v>5.1959999999999999E-2</v>
      </c>
      <c r="G120" s="125">
        <f t="shared" si="144"/>
        <v>5.1959999999999999E-2</v>
      </c>
      <c r="H120" s="125">
        <f t="shared" si="145"/>
        <v>5.1959999999999999E-2</v>
      </c>
      <c r="I120" s="125">
        <f t="shared" si="146"/>
        <v>5.1959999999999999E-2</v>
      </c>
      <c r="J120" s="125">
        <f t="shared" si="147"/>
        <v>5.1959999999999999E-2</v>
      </c>
      <c r="K120" s="125">
        <f t="shared" si="147"/>
        <v>5.1959999999999999E-2</v>
      </c>
      <c r="L120" s="125">
        <f t="shared" si="148"/>
        <v>5.1959999999999999E-2</v>
      </c>
      <c r="M120" s="125">
        <f t="shared" si="149"/>
        <v>5.1959999999999999E-2</v>
      </c>
      <c r="N120" s="125">
        <f t="shared" si="150"/>
        <v>5.1959999999999999E-2</v>
      </c>
      <c r="O120" s="125">
        <f t="shared" si="151"/>
        <v>5.1959999999999999E-2</v>
      </c>
      <c r="P120" s="125">
        <f t="shared" si="152"/>
        <v>5.1959999999999999E-2</v>
      </c>
    </row>
    <row r="121" spans="1:16" x14ac:dyDescent="0.2">
      <c r="B121" s="1" t="s">
        <v>160</v>
      </c>
      <c r="C121" s="125"/>
      <c r="D121" s="125"/>
      <c r="E121" s="147">
        <f>E117</f>
        <v>5.1959999999999999E-2</v>
      </c>
      <c r="F121" s="125">
        <f t="shared" si="143"/>
        <v>5.1959999999999999E-2</v>
      </c>
      <c r="G121" s="125">
        <f t="shared" si="144"/>
        <v>5.1959999999999999E-2</v>
      </c>
      <c r="H121" s="125">
        <f t="shared" si="145"/>
        <v>5.1959999999999999E-2</v>
      </c>
      <c r="I121" s="125">
        <f t="shared" si="146"/>
        <v>5.1959999999999999E-2</v>
      </c>
      <c r="J121" s="125">
        <f t="shared" si="147"/>
        <v>5.1959999999999999E-2</v>
      </c>
      <c r="K121" s="125">
        <f t="shared" si="147"/>
        <v>5.1959999999999999E-2</v>
      </c>
      <c r="L121" s="125">
        <f t="shared" si="148"/>
        <v>5.1959999999999999E-2</v>
      </c>
      <c r="M121" s="125">
        <f t="shared" si="149"/>
        <v>5.1959999999999999E-2</v>
      </c>
      <c r="N121" s="125">
        <f t="shared" si="150"/>
        <v>5.1959999999999999E-2</v>
      </c>
      <c r="O121" s="125">
        <f t="shared" si="151"/>
        <v>5.1959999999999999E-2</v>
      </c>
      <c r="P121" s="125">
        <f t="shared" si="152"/>
        <v>5.1959999999999999E-2</v>
      </c>
    </row>
    <row r="122" spans="1:16" x14ac:dyDescent="0.2">
      <c r="B122" s="1" t="s">
        <v>161</v>
      </c>
      <c r="C122" s="125"/>
      <c r="D122" s="125"/>
      <c r="E122" s="147">
        <f>E117</f>
        <v>5.1959999999999999E-2</v>
      </c>
      <c r="F122" s="125">
        <f t="shared" si="143"/>
        <v>5.1959999999999999E-2</v>
      </c>
      <c r="G122" s="125">
        <f t="shared" si="144"/>
        <v>5.1959999999999999E-2</v>
      </c>
      <c r="H122" s="125">
        <f t="shared" si="145"/>
        <v>5.1959999999999999E-2</v>
      </c>
      <c r="I122" s="125">
        <f t="shared" si="146"/>
        <v>5.1959999999999999E-2</v>
      </c>
      <c r="J122" s="125">
        <f t="shared" si="147"/>
        <v>5.1959999999999999E-2</v>
      </c>
      <c r="K122" s="125">
        <f t="shared" si="147"/>
        <v>5.1959999999999999E-2</v>
      </c>
      <c r="L122" s="125">
        <f t="shared" si="148"/>
        <v>5.1959999999999999E-2</v>
      </c>
      <c r="M122" s="125">
        <f t="shared" si="149"/>
        <v>5.1959999999999999E-2</v>
      </c>
      <c r="N122" s="125">
        <f t="shared" si="150"/>
        <v>5.1959999999999999E-2</v>
      </c>
      <c r="O122" s="125">
        <f t="shared" si="151"/>
        <v>5.1959999999999999E-2</v>
      </c>
      <c r="P122" s="125">
        <f t="shared" si="152"/>
        <v>5.1959999999999999E-2</v>
      </c>
    </row>
    <row r="123" spans="1:16" x14ac:dyDescent="0.2">
      <c r="B123" s="1" t="s">
        <v>162</v>
      </c>
      <c r="C123" s="125"/>
      <c r="D123" s="125"/>
      <c r="E123" s="148">
        <f>E117</f>
        <v>5.1959999999999999E-2</v>
      </c>
      <c r="F123" s="125">
        <f t="shared" si="143"/>
        <v>5.1959999999999999E-2</v>
      </c>
      <c r="G123" s="125">
        <f t="shared" si="144"/>
        <v>5.1959999999999999E-2</v>
      </c>
      <c r="H123" s="125">
        <f t="shared" si="145"/>
        <v>5.1959999999999999E-2</v>
      </c>
      <c r="I123" s="125">
        <f t="shared" si="146"/>
        <v>5.1959999999999999E-2</v>
      </c>
      <c r="J123" s="125">
        <f t="shared" si="147"/>
        <v>5.1959999999999999E-2</v>
      </c>
      <c r="K123" s="125">
        <f t="shared" si="147"/>
        <v>5.1959999999999999E-2</v>
      </c>
      <c r="L123" s="125">
        <f t="shared" si="148"/>
        <v>5.1959999999999999E-2</v>
      </c>
      <c r="M123" s="125">
        <f t="shared" si="149"/>
        <v>5.1959999999999999E-2</v>
      </c>
      <c r="N123" s="125">
        <f t="shared" si="150"/>
        <v>5.1959999999999999E-2</v>
      </c>
      <c r="O123" s="125">
        <f t="shared" si="151"/>
        <v>5.1959999999999999E-2</v>
      </c>
      <c r="P123" s="125">
        <f t="shared" si="152"/>
        <v>5.1959999999999999E-2</v>
      </c>
    </row>
    <row r="125" spans="1:16" x14ac:dyDescent="0.2">
      <c r="A125" s="1" t="s">
        <v>187</v>
      </c>
    </row>
    <row r="126" spans="1:16" x14ac:dyDescent="0.2">
      <c r="B126" s="1" t="s">
        <v>156</v>
      </c>
      <c r="C126" s="24"/>
      <c r="D126" s="24"/>
      <c r="E126" s="24">
        <f>+E5*E117</f>
        <v>1617075.32232</v>
      </c>
      <c r="F126" s="24">
        <f t="shared" ref="F126:J126" si="153">+F5*F117</f>
        <v>1079195.4306000001</v>
      </c>
      <c r="G126" s="24">
        <f t="shared" si="153"/>
        <v>775041.90695999993</v>
      </c>
      <c r="H126" s="24">
        <f t="shared" si="153"/>
        <v>736176.29460000002</v>
      </c>
      <c r="I126" s="24">
        <f t="shared" si="153"/>
        <v>1027608.86712</v>
      </c>
      <c r="J126" s="24">
        <f t="shared" si="153"/>
        <v>2348021.1154800002</v>
      </c>
      <c r="K126" s="24">
        <f t="shared" ref="K126:N126" si="154">+K5*K117</f>
        <v>4170143.0682000001</v>
      </c>
      <c r="L126" s="24">
        <f t="shared" si="154"/>
        <v>5400318.7227600003</v>
      </c>
      <c r="M126" s="24">
        <f t="shared" si="154"/>
        <v>5047209.9939599996</v>
      </c>
      <c r="N126" s="24">
        <f t="shared" si="154"/>
        <v>4442907.5558399996</v>
      </c>
      <c r="O126" s="24">
        <f t="shared" ref="O126:P126" si="155">+O5*O117</f>
        <v>3828898.5740399999</v>
      </c>
      <c r="P126" s="24">
        <f t="shared" si="155"/>
        <v>2751881.77428</v>
      </c>
    </row>
    <row r="127" spans="1:16" x14ac:dyDescent="0.2">
      <c r="B127" s="1" t="s">
        <v>157</v>
      </c>
      <c r="C127" s="24"/>
      <c r="D127" s="24"/>
      <c r="E127" s="24">
        <f t="shared" ref="E127:J127" si="156">E6*E118</f>
        <v>34.137720000000002</v>
      </c>
      <c r="F127" s="24">
        <f t="shared" si="156"/>
        <v>43.6464</v>
      </c>
      <c r="G127" s="24">
        <f t="shared" si="156"/>
        <v>55.389359999999996</v>
      </c>
      <c r="H127" s="24">
        <f t="shared" si="156"/>
        <v>45.9846</v>
      </c>
      <c r="I127" s="24">
        <f t="shared" si="156"/>
        <v>44.789519999999996</v>
      </c>
      <c r="J127" s="24">
        <f t="shared" si="156"/>
        <v>34.605359999999997</v>
      </c>
      <c r="K127" s="24">
        <f t="shared" ref="K127:N127" si="157">K6*K118</f>
        <v>35.644559999999998</v>
      </c>
      <c r="L127" s="24">
        <f t="shared" si="157"/>
        <v>43.802279999999996</v>
      </c>
      <c r="M127" s="24">
        <f t="shared" si="157"/>
        <v>52.375680000000003</v>
      </c>
      <c r="N127" s="24">
        <f t="shared" si="157"/>
        <v>28.526039999999998</v>
      </c>
      <c r="O127" s="24">
        <f t="shared" ref="O127:P127" si="158">O6*O118</f>
        <v>48.322800000000001</v>
      </c>
      <c r="P127" s="24">
        <f t="shared" si="158"/>
        <v>37.515119999999996</v>
      </c>
    </row>
    <row r="128" spans="1:16" x14ac:dyDescent="0.2">
      <c r="B128" s="1" t="s">
        <v>158</v>
      </c>
      <c r="C128" s="24"/>
      <c r="D128" s="24"/>
      <c r="E128" s="24">
        <f t="shared" ref="E128:J132" si="159">+E7*E119</f>
        <v>687311.55180000002</v>
      </c>
      <c r="F128" s="24">
        <f t="shared" si="159"/>
        <v>504089.36843999999</v>
      </c>
      <c r="G128" s="24">
        <f t="shared" si="159"/>
        <v>418651.85219999996</v>
      </c>
      <c r="H128" s="24">
        <f t="shared" si="159"/>
        <v>432410.23667999997</v>
      </c>
      <c r="I128" s="24">
        <f t="shared" si="159"/>
        <v>495580.39883999998</v>
      </c>
      <c r="J128" s="24">
        <f t="shared" si="159"/>
        <v>881381.32044000004</v>
      </c>
      <c r="K128" s="24">
        <f t="shared" ref="K128:N128" si="160">+K7*K119</f>
        <v>1433966.56764</v>
      </c>
      <c r="L128" s="24">
        <f t="shared" si="160"/>
        <v>1848311.71524</v>
      </c>
      <c r="M128" s="24">
        <f t="shared" si="160"/>
        <v>1729869.62268</v>
      </c>
      <c r="N128" s="24">
        <f t="shared" si="160"/>
        <v>1562198.08008</v>
      </c>
      <c r="O128" s="24">
        <f t="shared" ref="O128:P128" si="161">+O7*O119</f>
        <v>1360984.3310400001</v>
      </c>
      <c r="P128" s="24">
        <f t="shared" si="161"/>
        <v>1038619.45092</v>
      </c>
    </row>
    <row r="129" spans="1:16" x14ac:dyDescent="0.2">
      <c r="B129" s="1" t="s">
        <v>159</v>
      </c>
      <c r="C129" s="24"/>
      <c r="D129" s="24"/>
      <c r="E129" s="24">
        <f t="shared" si="159"/>
        <v>254813.19096000001</v>
      </c>
      <c r="F129" s="24">
        <f t="shared" si="159"/>
        <v>208078.91208000001</v>
      </c>
      <c r="G129" s="24">
        <f t="shared" si="159"/>
        <v>155985.58272000001</v>
      </c>
      <c r="H129" s="24">
        <f t="shared" si="159"/>
        <v>151524.60887999999</v>
      </c>
      <c r="I129" s="24">
        <f t="shared" si="159"/>
        <v>200490.258</v>
      </c>
      <c r="J129" s="24">
        <f t="shared" si="159"/>
        <v>294682.41071999999</v>
      </c>
      <c r="K129" s="24">
        <f t="shared" ref="K129:N129" si="162">+K8*K120</f>
        <v>363374.20620000002</v>
      </c>
      <c r="L129" s="24">
        <f t="shared" si="162"/>
        <v>416487.14663999999</v>
      </c>
      <c r="M129" s="24">
        <f t="shared" si="162"/>
        <v>423923.92164000002</v>
      </c>
      <c r="N129" s="24">
        <f t="shared" si="162"/>
        <v>359006.86427999998</v>
      </c>
      <c r="O129" s="24">
        <f t="shared" ref="O129:P129" si="163">+O8*O120</f>
        <v>370591.13844000001</v>
      </c>
      <c r="P129" s="24">
        <f t="shared" si="163"/>
        <v>299021.17463999998</v>
      </c>
    </row>
    <row r="130" spans="1:16" x14ac:dyDescent="0.2">
      <c r="B130" s="1" t="s">
        <v>160</v>
      </c>
      <c r="C130" s="24"/>
      <c r="D130" s="24"/>
      <c r="E130" s="24">
        <f t="shared" si="159"/>
        <v>43698.463920000002</v>
      </c>
      <c r="F130" s="24">
        <f t="shared" si="159"/>
        <v>46254.999839999997</v>
      </c>
      <c r="G130" s="24">
        <f t="shared" si="159"/>
        <v>23072.682120000001</v>
      </c>
      <c r="H130" s="24">
        <f t="shared" si="159"/>
        <v>39429.794040000001</v>
      </c>
      <c r="I130" s="24">
        <f t="shared" si="159"/>
        <v>52077.533519999997</v>
      </c>
      <c r="J130" s="24">
        <f t="shared" si="159"/>
        <v>92864.574720000004</v>
      </c>
      <c r="K130" s="24">
        <f t="shared" ref="K130:N130" si="164">+K9*K121</f>
        <v>88480.709520000004</v>
      </c>
      <c r="L130" s="24">
        <f t="shared" si="164"/>
        <v>74544.310079999996</v>
      </c>
      <c r="M130" s="24">
        <f t="shared" si="164"/>
        <v>149094.75143999999</v>
      </c>
      <c r="N130" s="24">
        <f t="shared" si="164"/>
        <v>64202.087760000002</v>
      </c>
      <c r="O130" s="24">
        <f t="shared" ref="O130:P130" si="165">+O9*O121</f>
        <v>68017.302719999992</v>
      </c>
      <c r="P130" s="24">
        <f t="shared" si="165"/>
        <v>84164.756039999993</v>
      </c>
    </row>
    <row r="131" spans="1:16" x14ac:dyDescent="0.2">
      <c r="B131" s="1" t="s">
        <v>161</v>
      </c>
      <c r="C131" s="24"/>
      <c r="D131" s="24"/>
      <c r="E131" s="24">
        <f t="shared" si="159"/>
        <v>34653.578880000001</v>
      </c>
      <c r="F131" s="24">
        <f t="shared" si="159"/>
        <v>17564.662319999999</v>
      </c>
      <c r="G131" s="24">
        <f t="shared" si="159"/>
        <v>14258.70732</v>
      </c>
      <c r="H131" s="24">
        <f t="shared" si="159"/>
        <v>16096.688399999999</v>
      </c>
      <c r="I131" s="24">
        <f t="shared" si="159"/>
        <v>23647.61952</v>
      </c>
      <c r="J131" s="24">
        <f t="shared" si="159"/>
        <v>44344.430639999999</v>
      </c>
      <c r="K131" s="24">
        <f t="shared" ref="K131:N131" si="166">+K10*K122</f>
        <v>40444.884599999998</v>
      </c>
      <c r="L131" s="24">
        <f t="shared" si="166"/>
        <v>50021.892</v>
      </c>
      <c r="M131" s="24">
        <f t="shared" si="166"/>
        <v>61286.352359999997</v>
      </c>
      <c r="N131" s="24">
        <f t="shared" si="166"/>
        <v>73230.6054</v>
      </c>
      <c r="O131" s="24">
        <f t="shared" ref="O131:P131" si="167">+O10*O122</f>
        <v>46502.381399999998</v>
      </c>
      <c r="P131" s="24">
        <f t="shared" si="167"/>
        <v>45902.970840000002</v>
      </c>
    </row>
    <row r="132" spans="1:16" x14ac:dyDescent="0.2">
      <c r="B132" s="1" t="s">
        <v>162</v>
      </c>
      <c r="C132" s="24"/>
      <c r="D132" s="24"/>
      <c r="E132" s="24">
        <f t="shared" si="159"/>
        <v>92026.511880000005</v>
      </c>
      <c r="F132" s="24">
        <f t="shared" si="159"/>
        <v>67034.427360000001</v>
      </c>
      <c r="G132" s="24">
        <f t="shared" si="159"/>
        <v>76676.436719999998</v>
      </c>
      <c r="H132" s="24">
        <f t="shared" si="159"/>
        <v>54114.677279999996</v>
      </c>
      <c r="I132" s="24">
        <f t="shared" si="159"/>
        <v>55522.065839999996</v>
      </c>
      <c r="J132" s="24">
        <f t="shared" si="159"/>
        <v>77331.392519999994</v>
      </c>
      <c r="K132" s="24">
        <f t="shared" ref="K132:N132" si="168">+K11*K123</f>
        <v>118714.72667999999</v>
      </c>
      <c r="L132" s="24">
        <f t="shared" si="168"/>
        <v>172892.63928</v>
      </c>
      <c r="M132" s="24">
        <f t="shared" si="168"/>
        <v>77635.150680000006</v>
      </c>
      <c r="N132" s="24">
        <f t="shared" si="168"/>
        <v>135751.89108</v>
      </c>
      <c r="O132" s="24">
        <f t="shared" ref="O132:P132" si="169">+O11*O123</f>
        <v>141267.0294</v>
      </c>
      <c r="P132" s="24">
        <f t="shared" si="169"/>
        <v>77012.306159999993</v>
      </c>
    </row>
    <row r="133" spans="1:16" x14ac:dyDescent="0.2">
      <c r="A133" s="139"/>
      <c r="B133" s="139" t="s">
        <v>188</v>
      </c>
      <c r="C133" s="140"/>
      <c r="D133" s="140"/>
      <c r="E133" s="140">
        <f t="shared" ref="E133:J133" si="170">SUM(E126:E132)</f>
        <v>2729612.7574799997</v>
      </c>
      <c r="F133" s="140">
        <f t="shared" si="170"/>
        <v>1922261.4470399998</v>
      </c>
      <c r="G133" s="140">
        <f t="shared" si="170"/>
        <v>1463742.5573999998</v>
      </c>
      <c r="H133" s="140">
        <f t="shared" si="170"/>
        <v>1429798.2844799999</v>
      </c>
      <c r="I133" s="140">
        <f t="shared" si="170"/>
        <v>1854971.5323599998</v>
      </c>
      <c r="J133" s="140">
        <f t="shared" si="170"/>
        <v>3738659.8498799996</v>
      </c>
      <c r="K133" s="140">
        <f t="shared" ref="K133:N133" si="171">SUM(K126:K132)</f>
        <v>6215159.8074000012</v>
      </c>
      <c r="L133" s="140">
        <f t="shared" si="171"/>
        <v>7962620.2282800004</v>
      </c>
      <c r="M133" s="140">
        <f t="shared" si="171"/>
        <v>7489072.1684399992</v>
      </c>
      <c r="N133" s="140">
        <f t="shared" si="171"/>
        <v>6637325.6104799993</v>
      </c>
      <c r="O133" s="140">
        <f t="shared" ref="O133:P133" si="172">SUM(O126:O132)</f>
        <v>5816309.0798400007</v>
      </c>
      <c r="P133" s="140">
        <f t="shared" si="172"/>
        <v>4296639.9479999999</v>
      </c>
    </row>
    <row r="137" spans="1:16" x14ac:dyDescent="0.2">
      <c r="F137" s="24"/>
      <c r="G137" s="125"/>
    </row>
  </sheetData>
  <printOptions horizontalCentered="1"/>
  <pageMargins left="0" right="0" top="0.72" bottom="0.51" header="0.5" footer="0.25"/>
  <pageSetup scale="62" fitToHeight="3" pageOrder="overThenDown" orientation="landscape" blackAndWhite="1" r:id="rId1"/>
  <headerFooter alignWithMargins="0">
    <oddFooter>&amp;L&amp;F 
&amp;A&amp;R&amp;D</oddFooter>
  </headerFooter>
  <rowBreaks count="1" manualBreakCount="1">
    <brk id="74" max="16383" man="1"/>
  </rowBreaks>
  <customProperties>
    <customPr name="_pios_id" r:id="rId2"/>
  </customPropertie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20"/>
  <sheetViews>
    <sheetView workbookViewId="0">
      <selection activeCell="B18" sqref="B18"/>
    </sheetView>
  </sheetViews>
  <sheetFormatPr defaultColWidth="8.85546875" defaultRowHeight="11.25" x14ac:dyDescent="0.2"/>
  <cols>
    <col min="1" max="1" width="3" style="233" bestFit="1" customWidth="1"/>
    <col min="2" max="2" width="47.28515625" style="233" bestFit="1" customWidth="1"/>
    <col min="3" max="3" width="2.7109375" style="233" customWidth="1"/>
    <col min="4" max="4" width="12" style="233" bestFit="1" customWidth="1"/>
    <col min="5" max="5" width="8" style="233" bestFit="1" customWidth="1"/>
    <col min="6" max="16384" width="8.85546875" style="233"/>
  </cols>
  <sheetData>
    <row r="2" spans="1:5" x14ac:dyDescent="0.2">
      <c r="A2" s="232" t="s">
        <v>4</v>
      </c>
      <c r="B2" s="232"/>
      <c r="C2" s="232"/>
      <c r="D2" s="232"/>
      <c r="E2" s="232"/>
    </row>
    <row r="3" spans="1:5" x14ac:dyDescent="0.2">
      <c r="A3" s="232" t="s">
        <v>256</v>
      </c>
      <c r="B3" s="232"/>
      <c r="C3" s="232"/>
      <c r="D3" s="232"/>
      <c r="E3" s="232"/>
    </row>
    <row r="4" spans="1:5" x14ac:dyDescent="0.2">
      <c r="A4" s="232" t="s">
        <v>257</v>
      </c>
      <c r="B4" s="232"/>
      <c r="C4" s="232"/>
      <c r="D4" s="232"/>
      <c r="E4" s="232"/>
    </row>
    <row r="6" spans="1:5" x14ac:dyDescent="0.2">
      <c r="B6" s="234" t="s">
        <v>258</v>
      </c>
      <c r="C6" s="235"/>
      <c r="D6" s="234" t="s">
        <v>0</v>
      </c>
      <c r="E6" s="234" t="s">
        <v>227</v>
      </c>
    </row>
    <row r="7" spans="1:5" x14ac:dyDescent="0.2">
      <c r="A7" s="236">
        <v>2</v>
      </c>
      <c r="B7" s="233" t="s">
        <v>259</v>
      </c>
      <c r="D7" s="237">
        <v>5.1399999999999996E-3</v>
      </c>
      <c r="E7" s="238">
        <f>D7</f>
        <v>5.1399999999999996E-3</v>
      </c>
    </row>
    <row r="8" spans="1:5" x14ac:dyDescent="0.2">
      <c r="A8" s="236">
        <v>3</v>
      </c>
      <c r="B8" s="233" t="s">
        <v>260</v>
      </c>
      <c r="D8" s="237">
        <v>3.8519999999999999E-2</v>
      </c>
      <c r="E8" s="238">
        <f>D8</f>
        <v>3.8519999999999999E-2</v>
      </c>
    </row>
    <row r="9" spans="1:5" x14ac:dyDescent="0.2">
      <c r="A9" s="236">
        <v>4</v>
      </c>
      <c r="B9" s="233" t="s">
        <v>261</v>
      </c>
      <c r="D9" s="237">
        <v>2E-3</v>
      </c>
      <c r="E9" s="238">
        <f>D9</f>
        <v>2E-3</v>
      </c>
    </row>
    <row r="10" spans="1:5" x14ac:dyDescent="0.2">
      <c r="A10" s="236">
        <v>5</v>
      </c>
    </row>
    <row r="11" spans="1:5" x14ac:dyDescent="0.2">
      <c r="A11" s="236">
        <v>6</v>
      </c>
    </row>
    <row r="12" spans="1:5" x14ac:dyDescent="0.2">
      <c r="A12" s="236">
        <v>7</v>
      </c>
      <c r="B12" s="234" t="s">
        <v>256</v>
      </c>
    </row>
    <row r="13" spans="1:5" x14ac:dyDescent="0.2">
      <c r="A13" s="236">
        <v>8</v>
      </c>
      <c r="B13" s="233" t="s">
        <v>262</v>
      </c>
      <c r="D13" s="239">
        <f>D7</f>
        <v>5.1399999999999996E-3</v>
      </c>
    </row>
    <row r="14" spans="1:5" x14ac:dyDescent="0.2">
      <c r="A14" s="236">
        <v>9</v>
      </c>
      <c r="B14" s="233" t="s">
        <v>263</v>
      </c>
      <c r="D14" s="239">
        <f>(1-D13)*D8</f>
        <v>3.8322007199999994E-2</v>
      </c>
    </row>
    <row r="15" spans="1:5" x14ac:dyDescent="0.2">
      <c r="A15" s="236">
        <v>10</v>
      </c>
      <c r="B15" s="233" t="s">
        <v>264</v>
      </c>
      <c r="D15" s="239">
        <f>D9</f>
        <v>2E-3</v>
      </c>
    </row>
    <row r="16" spans="1:5" x14ac:dyDescent="0.2">
      <c r="A16" s="236">
        <v>11</v>
      </c>
      <c r="B16" s="240" t="s">
        <v>265</v>
      </c>
      <c r="D16" s="241">
        <f>SUM(D13:D15)</f>
        <v>4.5462007199999994E-2</v>
      </c>
    </row>
    <row r="17" spans="1:4" x14ac:dyDescent="0.2">
      <c r="A17" s="236">
        <v>12</v>
      </c>
      <c r="B17" s="242" t="s">
        <v>266</v>
      </c>
      <c r="D17" s="241">
        <f>1-D16</f>
        <v>0.95453799279999996</v>
      </c>
    </row>
    <row r="18" spans="1:4" ht="12" thickBot="1" x14ac:dyDescent="0.25">
      <c r="A18" s="236">
        <v>13</v>
      </c>
      <c r="B18" s="240" t="s">
        <v>267</v>
      </c>
      <c r="D18" s="243">
        <f>1/D17</f>
        <v>1.0476272369910011</v>
      </c>
    </row>
    <row r="19" spans="1:4" ht="12" thickTop="1" x14ac:dyDescent="0.2">
      <c r="A19" s="236">
        <v>14</v>
      </c>
    </row>
    <row r="20" spans="1:4" x14ac:dyDescent="0.2">
      <c r="A20" s="236">
        <v>15</v>
      </c>
    </row>
  </sheetData>
  <pageMargins left="0.7" right="0.7" top="0.75" bottom="0.75" header="0.3" footer="0.3"/>
  <pageSetup orientation="landscape" r:id="rId1"/>
  <headerFooter>
    <oddFooter>&amp;R&amp;F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zoomScaleNormal="100" workbookViewId="0">
      <selection activeCell="B16" sqref="B16"/>
    </sheetView>
  </sheetViews>
  <sheetFormatPr defaultColWidth="8.85546875" defaultRowHeight="11.25" x14ac:dyDescent="0.2"/>
  <cols>
    <col min="1" max="1" width="3.7109375" style="12" customWidth="1"/>
    <col min="2" max="2" width="41.140625" style="12" bestFit="1" customWidth="1"/>
    <col min="3" max="3" width="12" style="12" customWidth="1"/>
    <col min="4" max="4" width="10.7109375" style="12" bestFit="1" customWidth="1"/>
    <col min="5" max="5" width="9.85546875" style="12" customWidth="1"/>
    <col min="6" max="6" width="10.7109375" style="12" bestFit="1" customWidth="1"/>
    <col min="7" max="10" width="9.85546875" style="12" customWidth="1"/>
    <col min="11" max="16384" width="8.85546875" style="12"/>
  </cols>
  <sheetData>
    <row r="1" spans="1:10" x14ac:dyDescent="0.2">
      <c r="A1" s="347"/>
      <c r="B1" s="347"/>
      <c r="C1" s="347"/>
      <c r="D1" s="347"/>
      <c r="E1" s="347"/>
      <c r="F1" s="347"/>
      <c r="G1" s="347"/>
      <c r="H1" s="347"/>
      <c r="I1" s="347"/>
      <c r="J1" s="347"/>
    </row>
    <row r="2" spans="1:10" x14ac:dyDescent="0.2">
      <c r="A2" s="347" t="s">
        <v>4</v>
      </c>
      <c r="B2" s="347"/>
      <c r="C2" s="347"/>
      <c r="D2" s="347"/>
      <c r="E2" s="347"/>
      <c r="F2" s="347"/>
      <c r="G2" s="347"/>
      <c r="H2" s="347"/>
      <c r="I2" s="347"/>
      <c r="J2" s="347"/>
    </row>
    <row r="3" spans="1:10" x14ac:dyDescent="0.2">
      <c r="A3" s="347" t="s">
        <v>280</v>
      </c>
      <c r="B3" s="347"/>
      <c r="C3" s="347"/>
      <c r="D3" s="347"/>
      <c r="E3" s="347"/>
      <c r="F3" s="347"/>
      <c r="G3" s="347"/>
      <c r="H3" s="347"/>
      <c r="I3" s="347"/>
      <c r="J3" s="347"/>
    </row>
    <row r="4" spans="1:10" x14ac:dyDescent="0.2">
      <c r="A4" s="347" t="s">
        <v>281</v>
      </c>
      <c r="B4" s="347"/>
      <c r="C4" s="347"/>
      <c r="D4" s="347"/>
      <c r="E4" s="347"/>
      <c r="F4" s="347"/>
      <c r="G4" s="347"/>
      <c r="H4" s="347"/>
      <c r="I4" s="347"/>
      <c r="J4" s="347"/>
    </row>
    <row r="5" spans="1:10" x14ac:dyDescent="0.2">
      <c r="A5" s="179" t="s">
        <v>5</v>
      </c>
      <c r="B5" s="179"/>
      <c r="C5" s="179"/>
      <c r="D5" s="179"/>
      <c r="E5" s="179"/>
      <c r="F5" s="179"/>
      <c r="G5" s="179"/>
      <c r="H5" s="179"/>
      <c r="I5" s="179"/>
      <c r="J5" s="179"/>
    </row>
    <row r="6" spans="1:10" x14ac:dyDescent="0.2">
      <c r="A6" s="180" t="s">
        <v>229</v>
      </c>
      <c r="B6" s="180"/>
      <c r="C6" s="180"/>
      <c r="D6" s="180"/>
      <c r="E6" s="180"/>
      <c r="F6" s="180"/>
      <c r="G6" s="180"/>
      <c r="H6" s="180"/>
      <c r="I6" s="180"/>
      <c r="J6" s="180"/>
    </row>
    <row r="7" spans="1:10" x14ac:dyDescent="0.2">
      <c r="B7" s="347"/>
      <c r="C7" s="347"/>
    </row>
    <row r="8" spans="1:10" x14ac:dyDescent="0.2">
      <c r="A8" s="6">
        <v>1</v>
      </c>
      <c r="B8" s="20" t="s">
        <v>219</v>
      </c>
    </row>
    <row r="9" spans="1:10" ht="10.15" customHeight="1" x14ac:dyDescent="0.2">
      <c r="A9" s="6">
        <f>A8+1</f>
        <v>2</v>
      </c>
      <c r="B9" s="185" t="s">
        <v>220</v>
      </c>
      <c r="C9" s="187">
        <f>'(R)191 Accounts Balances'!HG21</f>
        <v>-27251734.68</v>
      </c>
    </row>
    <row r="10" spans="1:10" x14ac:dyDescent="0.2">
      <c r="A10" s="6">
        <f t="shared" ref="A10:A36" si="0">A9+1</f>
        <v>3</v>
      </c>
      <c r="B10" s="185" t="s">
        <v>221</v>
      </c>
      <c r="C10" s="187">
        <f>'(R)191 Accounts Balances'!HG68</f>
        <v>111485325.89897424</v>
      </c>
    </row>
    <row r="11" spans="1:10" x14ac:dyDescent="0.2">
      <c r="A11" s="6">
        <f t="shared" si="0"/>
        <v>4</v>
      </c>
      <c r="B11" s="185" t="s">
        <v>222</v>
      </c>
      <c r="C11" s="187">
        <f>'(R)191 Accounts Balances'!HG83</f>
        <v>556977.80945230194</v>
      </c>
    </row>
    <row r="12" spans="1:10" x14ac:dyDescent="0.2">
      <c r="A12" s="6">
        <f t="shared" si="0"/>
        <v>5</v>
      </c>
      <c r="B12" s="185" t="s">
        <v>223</v>
      </c>
      <c r="C12" s="34">
        <f>ROUND(SUM(C9:C11),0)</f>
        <v>84790569</v>
      </c>
    </row>
    <row r="13" spans="1:10" x14ac:dyDescent="0.2">
      <c r="A13" s="6">
        <f t="shared" si="0"/>
        <v>6</v>
      </c>
    </row>
    <row r="14" spans="1:10" x14ac:dyDescent="0.2">
      <c r="A14" s="6">
        <f t="shared" si="0"/>
        <v>7</v>
      </c>
      <c r="B14" s="20" t="s">
        <v>290</v>
      </c>
    </row>
    <row r="15" spans="1:10" x14ac:dyDescent="0.2">
      <c r="A15" s="6">
        <f t="shared" si="0"/>
        <v>8</v>
      </c>
      <c r="B15" s="185" t="s">
        <v>221</v>
      </c>
      <c r="C15" s="188">
        <v>51227446.490000002</v>
      </c>
    </row>
    <row r="16" spans="1:10" x14ac:dyDescent="0.2">
      <c r="A16" s="6">
        <f t="shared" si="0"/>
        <v>9</v>
      </c>
      <c r="B16" s="185" t="s">
        <v>222</v>
      </c>
      <c r="C16" s="188">
        <v>328225.71000000002</v>
      </c>
    </row>
    <row r="17" spans="1:10" x14ac:dyDescent="0.2">
      <c r="A17" s="6">
        <f t="shared" si="0"/>
        <v>10</v>
      </c>
      <c r="B17" s="185" t="s">
        <v>223</v>
      </c>
      <c r="C17" s="34">
        <f>ROUND(SUM(C15:C16),0)</f>
        <v>51555672</v>
      </c>
    </row>
    <row r="18" spans="1:10" x14ac:dyDescent="0.2">
      <c r="A18" s="6">
        <f t="shared" si="0"/>
        <v>11</v>
      </c>
      <c r="C18" s="35"/>
    </row>
    <row r="19" spans="1:10" x14ac:dyDescent="0.2">
      <c r="A19" s="6">
        <f t="shared" si="0"/>
        <v>12</v>
      </c>
    </row>
    <row r="20" spans="1:10" x14ac:dyDescent="0.2">
      <c r="A20" s="6">
        <f t="shared" si="0"/>
        <v>13</v>
      </c>
      <c r="C20" s="345" t="s">
        <v>226</v>
      </c>
      <c r="D20" s="181" t="s">
        <v>6</v>
      </c>
      <c r="E20" s="182"/>
      <c r="F20" s="183" t="s">
        <v>7</v>
      </c>
      <c r="G20" s="183"/>
      <c r="H20" s="181" t="s">
        <v>27</v>
      </c>
      <c r="I20" s="183"/>
      <c r="J20" s="182"/>
    </row>
    <row r="21" spans="1:10" x14ac:dyDescent="0.2">
      <c r="A21" s="6">
        <f t="shared" si="0"/>
        <v>14</v>
      </c>
      <c r="C21" s="346"/>
      <c r="D21" s="184">
        <v>23</v>
      </c>
      <c r="E21" s="14">
        <v>16</v>
      </c>
      <c r="F21" s="13">
        <v>31</v>
      </c>
      <c r="G21" s="15">
        <v>41</v>
      </c>
      <c r="H21" s="16">
        <v>85</v>
      </c>
      <c r="I21" s="15">
        <v>86</v>
      </c>
      <c r="J21" s="14">
        <v>87</v>
      </c>
    </row>
    <row r="22" spans="1:10" x14ac:dyDescent="0.2">
      <c r="A22" s="6">
        <f t="shared" si="0"/>
        <v>15</v>
      </c>
      <c r="B22" s="20" t="s">
        <v>224</v>
      </c>
      <c r="C22" s="20"/>
    </row>
    <row r="23" spans="1:10" x14ac:dyDescent="0.2">
      <c r="A23" s="6">
        <f t="shared" si="0"/>
        <v>16</v>
      </c>
      <c r="B23" s="185" t="s">
        <v>292</v>
      </c>
      <c r="C23" s="186">
        <f>SUM(D23:J23)</f>
        <v>992228123</v>
      </c>
      <c r="D23" s="17">
        <f>'Forecast Volumes'!P7</f>
        <v>639424146</v>
      </c>
      <c r="E23" s="17">
        <f>'Forecast Volumes'!P8</f>
        <v>9714</v>
      </c>
      <c r="F23" s="17">
        <f>'Forecast Volumes'!P9</f>
        <v>238517600</v>
      </c>
      <c r="G23" s="17">
        <f>'Forecast Volumes'!P10</f>
        <v>67320620</v>
      </c>
      <c r="H23" s="17">
        <f>'Forecast Volumes'!P11</f>
        <v>15894957</v>
      </c>
      <c r="I23" s="17">
        <f>'Forecast Volumes'!P12</f>
        <v>9006058</v>
      </c>
      <c r="J23" s="17">
        <f>'Forecast Volumes'!P13</f>
        <v>22055028</v>
      </c>
    </row>
    <row r="24" spans="1:10" x14ac:dyDescent="0.2">
      <c r="A24" s="6">
        <f t="shared" si="0"/>
        <v>17</v>
      </c>
      <c r="B24" s="30" t="s">
        <v>282</v>
      </c>
      <c r="C24" s="21">
        <f>ROUND(C17/C23,5)</f>
        <v>5.1959999999999999E-2</v>
      </c>
      <c r="D24" s="21">
        <f>$C$24</f>
        <v>5.1959999999999999E-2</v>
      </c>
      <c r="E24" s="21">
        <f t="shared" ref="E24:J24" si="1">$C$24</f>
        <v>5.1959999999999999E-2</v>
      </c>
      <c r="F24" s="21">
        <f t="shared" si="1"/>
        <v>5.1959999999999999E-2</v>
      </c>
      <c r="G24" s="21">
        <f t="shared" si="1"/>
        <v>5.1959999999999999E-2</v>
      </c>
      <c r="H24" s="21">
        <f t="shared" si="1"/>
        <v>5.1959999999999999E-2</v>
      </c>
      <c r="I24" s="21">
        <f t="shared" si="1"/>
        <v>5.1959999999999999E-2</v>
      </c>
      <c r="J24" s="21">
        <f t="shared" si="1"/>
        <v>5.1959999999999999E-2</v>
      </c>
    </row>
    <row r="25" spans="1:10" x14ac:dyDescent="0.2">
      <c r="A25" s="6">
        <f t="shared" si="0"/>
        <v>18</v>
      </c>
      <c r="B25" s="30" t="s">
        <v>15</v>
      </c>
      <c r="C25" s="19">
        <f>SUM(D25:J25)</f>
        <v>51556173</v>
      </c>
      <c r="D25" s="34">
        <f>ROUND(D23*D24,0)</f>
        <v>33224479</v>
      </c>
      <c r="E25" s="34">
        <f>ROUND(E23*E24,0)</f>
        <v>505</v>
      </c>
      <c r="F25" s="34">
        <f t="shared" ref="F25:J25" si="2">ROUND(F23*F24,0)</f>
        <v>12393374</v>
      </c>
      <c r="G25" s="34">
        <f t="shared" si="2"/>
        <v>3497979</v>
      </c>
      <c r="H25" s="34">
        <f t="shared" si="2"/>
        <v>825902</v>
      </c>
      <c r="I25" s="34">
        <f t="shared" si="2"/>
        <v>467955</v>
      </c>
      <c r="J25" s="34">
        <f t="shared" si="2"/>
        <v>1145979</v>
      </c>
    </row>
    <row r="26" spans="1:10" x14ac:dyDescent="0.2">
      <c r="A26" s="6">
        <f t="shared" si="0"/>
        <v>19</v>
      </c>
      <c r="B26" s="30" t="s">
        <v>225</v>
      </c>
      <c r="C26" s="19"/>
      <c r="E26" s="18">
        <f>ROUND(E24*19,2)</f>
        <v>0.99</v>
      </c>
    </row>
    <row r="27" spans="1:10" x14ac:dyDescent="0.2">
      <c r="A27" s="6">
        <f t="shared" si="0"/>
        <v>20</v>
      </c>
    </row>
    <row r="28" spans="1:10" x14ac:dyDescent="0.2">
      <c r="A28" s="6">
        <f t="shared" si="0"/>
        <v>21</v>
      </c>
      <c r="B28" s="185" t="s">
        <v>20</v>
      </c>
      <c r="C28" s="244">
        <f>'Gas RAF'!D18-1</f>
        <v>4.7627236991001132E-2</v>
      </c>
    </row>
    <row r="29" spans="1:10" x14ac:dyDescent="0.2">
      <c r="A29" s="6">
        <f t="shared" si="0"/>
        <v>22</v>
      </c>
      <c r="B29" s="185" t="s">
        <v>283</v>
      </c>
      <c r="D29" s="21">
        <f>ROUND(D24*(1+$C$28),5)</f>
        <v>5.4429999999999999E-2</v>
      </c>
      <c r="E29" s="21">
        <f>ROUND(E24*(1+$C$28),5)</f>
        <v>5.4429999999999999E-2</v>
      </c>
      <c r="F29" s="21">
        <f t="shared" ref="F29:J29" si="3">ROUND(F24*(1+$C$28),5)</f>
        <v>5.4429999999999999E-2</v>
      </c>
      <c r="G29" s="21">
        <f t="shared" si="3"/>
        <v>5.4429999999999999E-2</v>
      </c>
      <c r="H29" s="21">
        <f t="shared" si="3"/>
        <v>5.4429999999999999E-2</v>
      </c>
      <c r="I29" s="21">
        <f t="shared" si="3"/>
        <v>5.4429999999999999E-2</v>
      </c>
      <c r="J29" s="21">
        <f t="shared" si="3"/>
        <v>5.4429999999999999E-2</v>
      </c>
    </row>
    <row r="30" spans="1:10" x14ac:dyDescent="0.2">
      <c r="A30" s="6">
        <f t="shared" si="0"/>
        <v>23</v>
      </c>
      <c r="B30" s="30" t="s">
        <v>230</v>
      </c>
      <c r="E30" s="18">
        <f>ROUND(E29*19,2)</f>
        <v>1.03</v>
      </c>
    </row>
    <row r="31" spans="1:10" x14ac:dyDescent="0.2">
      <c r="A31" s="6">
        <f t="shared" si="0"/>
        <v>24</v>
      </c>
    </row>
    <row r="32" spans="1:10" x14ac:dyDescent="0.2">
      <c r="A32" s="6">
        <f t="shared" si="0"/>
        <v>25</v>
      </c>
      <c r="B32" s="185" t="s">
        <v>234</v>
      </c>
      <c r="D32" s="190">
        <v>-5.8279999999999998E-2</v>
      </c>
      <c r="E32" s="190">
        <v>-5.8279999999999998E-2</v>
      </c>
      <c r="F32" s="190">
        <v>-5.8270000000000002E-2</v>
      </c>
      <c r="G32" s="190">
        <v>-5.8209999999999998E-2</v>
      </c>
      <c r="H32" s="190">
        <v>-5.8189999999999999E-2</v>
      </c>
      <c r="I32" s="190">
        <v>-5.8189999999999999E-2</v>
      </c>
      <c r="J32" s="190">
        <v>-5.8169999999999999E-2</v>
      </c>
    </row>
    <row r="33" spans="1:10" x14ac:dyDescent="0.2">
      <c r="A33" s="6">
        <f t="shared" si="0"/>
        <v>26</v>
      </c>
      <c r="B33" s="30" t="s">
        <v>235</v>
      </c>
      <c r="D33" s="191"/>
      <c r="E33" s="192">
        <v>-1.1100000000000001</v>
      </c>
      <c r="F33" s="191"/>
      <c r="G33" s="191"/>
      <c r="H33" s="191"/>
      <c r="I33" s="191"/>
      <c r="J33" s="191"/>
    </row>
    <row r="34" spans="1:10" x14ac:dyDescent="0.2">
      <c r="A34" s="6">
        <f t="shared" si="0"/>
        <v>27</v>
      </c>
    </row>
    <row r="35" spans="1:10" x14ac:dyDescent="0.2">
      <c r="A35" s="6">
        <f t="shared" si="0"/>
        <v>28</v>
      </c>
      <c r="B35" s="185" t="s">
        <v>284</v>
      </c>
      <c r="D35" s="189">
        <f>ROUND(D29+D32,5)</f>
        <v>-3.8500000000000001E-3</v>
      </c>
      <c r="E35" s="189">
        <f t="shared" ref="E35:I35" si="4">ROUND(E29+E32,5)</f>
        <v>-3.8500000000000001E-3</v>
      </c>
      <c r="F35" s="189">
        <f t="shared" si="4"/>
        <v>-3.8400000000000001E-3</v>
      </c>
      <c r="G35" s="189">
        <f t="shared" si="4"/>
        <v>-3.7799999999999999E-3</v>
      </c>
      <c r="H35" s="189">
        <f t="shared" si="4"/>
        <v>-3.7599999999999999E-3</v>
      </c>
      <c r="I35" s="189">
        <f t="shared" si="4"/>
        <v>-3.7599999999999999E-3</v>
      </c>
      <c r="J35" s="189">
        <f>ROUND(J29+J32,5)</f>
        <v>-3.7399999999999998E-3</v>
      </c>
    </row>
    <row r="36" spans="1:10" x14ac:dyDescent="0.2">
      <c r="A36" s="6">
        <f t="shared" si="0"/>
        <v>29</v>
      </c>
      <c r="B36" s="30" t="s">
        <v>236</v>
      </c>
      <c r="E36" s="18">
        <f>E30+E33</f>
        <v>-8.0000000000000071E-2</v>
      </c>
    </row>
    <row r="37" spans="1:10" x14ac:dyDescent="0.2">
      <c r="A37" s="6"/>
    </row>
    <row r="38" spans="1:10" x14ac:dyDescent="0.2">
      <c r="A38" s="6"/>
      <c r="B38" s="12" t="s">
        <v>293</v>
      </c>
    </row>
    <row r="39" spans="1:10" x14ac:dyDescent="0.2">
      <c r="A39" s="6"/>
    </row>
    <row r="41" spans="1:10" x14ac:dyDescent="0.2">
      <c r="B41" s="33"/>
      <c r="C41" s="33"/>
      <c r="D41" s="33"/>
      <c r="E41" s="33"/>
      <c r="F41" s="33"/>
      <c r="G41" s="33"/>
      <c r="H41" s="33"/>
      <c r="I41" s="33"/>
      <c r="J41" s="33"/>
    </row>
    <row r="42" spans="1:10" x14ac:dyDescent="0.2">
      <c r="B42" s="193"/>
      <c r="C42" s="33"/>
      <c r="D42" s="33"/>
      <c r="E42" s="33"/>
      <c r="F42" s="33"/>
      <c r="G42" s="33"/>
      <c r="H42" s="33"/>
      <c r="I42" s="33"/>
      <c r="J42" s="33"/>
    </row>
    <row r="43" spans="1:10" x14ac:dyDescent="0.2">
      <c r="B43" s="194"/>
      <c r="C43" s="33"/>
      <c r="D43" s="195"/>
      <c r="E43" s="195"/>
      <c r="F43" s="195"/>
      <c r="G43" s="195"/>
      <c r="H43" s="195"/>
      <c r="I43" s="195"/>
      <c r="J43" s="195"/>
    </row>
    <row r="44" spans="1:10" x14ac:dyDescent="0.2">
      <c r="B44" s="194"/>
      <c r="C44" s="33"/>
      <c r="D44" s="195"/>
      <c r="E44" s="195"/>
      <c r="F44" s="195"/>
      <c r="G44" s="195"/>
      <c r="H44" s="195"/>
      <c r="I44" s="195"/>
      <c r="J44" s="195"/>
    </row>
    <row r="45" spans="1:10" x14ac:dyDescent="0.2">
      <c r="B45" s="194"/>
      <c r="C45" s="33"/>
      <c r="D45" s="196"/>
      <c r="E45" s="196"/>
      <c r="F45" s="196"/>
      <c r="G45" s="196"/>
      <c r="H45" s="196"/>
      <c r="I45" s="196"/>
      <c r="J45" s="196"/>
    </row>
    <row r="46" spans="1:10" x14ac:dyDescent="0.2">
      <c r="B46" s="197"/>
      <c r="C46" s="33"/>
      <c r="D46" s="196"/>
      <c r="E46" s="196"/>
      <c r="F46" s="196"/>
      <c r="G46" s="196"/>
      <c r="H46" s="196"/>
      <c r="I46" s="196"/>
      <c r="J46" s="196"/>
    </row>
    <row r="47" spans="1:10" x14ac:dyDescent="0.2">
      <c r="B47" s="197"/>
      <c r="C47" s="22"/>
      <c r="D47" s="33"/>
      <c r="E47" s="33"/>
      <c r="F47" s="33"/>
      <c r="G47" s="33"/>
      <c r="H47" s="33"/>
      <c r="I47" s="33"/>
      <c r="J47" s="33"/>
    </row>
    <row r="48" spans="1:10" x14ac:dyDescent="0.2">
      <c r="B48" s="197"/>
      <c r="C48" s="33"/>
      <c r="D48" s="196"/>
      <c r="E48" s="196"/>
      <c r="F48" s="196"/>
      <c r="G48" s="196"/>
      <c r="H48" s="196"/>
      <c r="I48" s="196"/>
      <c r="J48" s="196"/>
    </row>
    <row r="49" spans="2:10" x14ac:dyDescent="0.2">
      <c r="B49" s="197"/>
      <c r="C49" s="33"/>
      <c r="D49" s="33"/>
      <c r="E49" s="198"/>
      <c r="F49" s="33"/>
      <c r="G49" s="33"/>
      <c r="H49" s="33"/>
      <c r="I49" s="33"/>
      <c r="J49" s="33"/>
    </row>
    <row r="50" spans="2:10" x14ac:dyDescent="0.2">
      <c r="B50" s="197"/>
      <c r="C50" s="33"/>
      <c r="D50" s="195"/>
      <c r="E50" s="195"/>
      <c r="F50" s="195"/>
      <c r="G50" s="195"/>
      <c r="H50" s="195"/>
      <c r="I50" s="195"/>
      <c r="J50" s="195"/>
    </row>
    <row r="51" spans="2:10" x14ac:dyDescent="0.2">
      <c r="B51" s="197"/>
      <c r="C51" s="33"/>
      <c r="D51" s="196"/>
      <c r="E51" s="196"/>
      <c r="F51" s="196"/>
      <c r="G51" s="196"/>
      <c r="H51" s="196"/>
      <c r="I51" s="196"/>
      <c r="J51" s="196"/>
    </row>
    <row r="52" spans="2:10" x14ac:dyDescent="0.2">
      <c r="B52" s="197"/>
      <c r="C52" s="33"/>
      <c r="D52" s="199"/>
      <c r="E52" s="199"/>
      <c r="F52" s="199"/>
      <c r="G52" s="199"/>
      <c r="H52" s="199"/>
      <c r="I52" s="199"/>
      <c r="J52" s="199"/>
    </row>
    <row r="53" spans="2:10" x14ac:dyDescent="0.2">
      <c r="B53" s="33"/>
      <c r="C53" s="33"/>
      <c r="D53" s="33"/>
      <c r="E53" s="33"/>
      <c r="F53" s="33"/>
      <c r="G53" s="33"/>
      <c r="H53" s="33"/>
      <c r="I53" s="33"/>
      <c r="J53" s="33"/>
    </row>
    <row r="54" spans="2:10" x14ac:dyDescent="0.2">
      <c r="B54" s="33"/>
      <c r="C54" s="33"/>
      <c r="D54" s="33"/>
      <c r="E54" s="33"/>
      <c r="F54" s="33"/>
      <c r="G54" s="33"/>
      <c r="H54" s="33"/>
      <c r="I54" s="33"/>
      <c r="J54" s="33"/>
    </row>
  </sheetData>
  <mergeCells count="6">
    <mergeCell ref="C20:C21"/>
    <mergeCell ref="B7:C7"/>
    <mergeCell ref="A1:J1"/>
    <mergeCell ref="A2:J2"/>
    <mergeCell ref="A3:J3"/>
    <mergeCell ref="A4:J4"/>
  </mergeCells>
  <pageMargins left="0.7" right="0.7" top="0.75" bottom="0.75" header="0.3" footer="0.3"/>
  <pageSetup scale="97" orientation="landscape" r:id="rId1"/>
  <headerFooter>
    <oddFooter>&amp;L&amp;F
&amp;A&amp;R&amp;D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zoomScaleNormal="100" workbookViewId="0">
      <selection sqref="A1:O1"/>
    </sheetView>
  </sheetViews>
  <sheetFormatPr defaultColWidth="9.140625" defaultRowHeight="11.25" x14ac:dyDescent="0.2"/>
  <cols>
    <col min="1" max="1" width="31.7109375" style="209" bestFit="1" customWidth="1"/>
    <col min="2" max="2" width="10.140625" style="209" bestFit="1" customWidth="1"/>
    <col min="3" max="3" width="10.7109375" style="209" bestFit="1" customWidth="1"/>
    <col min="4" max="4" width="9.28515625" style="209" bestFit="1" customWidth="1"/>
    <col min="5" max="5" width="10.7109375" style="209" bestFit="1" customWidth="1"/>
    <col min="6" max="6" width="9.5703125" style="209" bestFit="1" customWidth="1"/>
    <col min="7" max="7" width="9.85546875" style="209" bestFit="1" customWidth="1"/>
    <col min="8" max="8" width="9.28515625" style="209" bestFit="1" customWidth="1"/>
    <col min="9" max="9" width="9.85546875" style="209" bestFit="1" customWidth="1"/>
    <col min="10" max="10" width="10.7109375" style="209" bestFit="1" customWidth="1"/>
    <col min="11" max="14" width="10.140625" style="209" bestFit="1" customWidth="1"/>
    <col min="15" max="15" width="9.28515625" style="209" bestFit="1" customWidth="1"/>
    <col min="16" max="16" width="11.140625" style="209" bestFit="1" customWidth="1"/>
    <col min="17" max="17" width="4.7109375" style="209" bestFit="1" customWidth="1"/>
    <col min="18" max="16384" width="9.140625" style="209"/>
  </cols>
  <sheetData>
    <row r="1" spans="1:16" x14ac:dyDescent="0.2">
      <c r="A1" s="348" t="s">
        <v>4</v>
      </c>
      <c r="B1" s="348"/>
      <c r="C1" s="348"/>
      <c r="D1" s="348"/>
      <c r="E1" s="348"/>
      <c r="F1" s="348"/>
      <c r="G1" s="348"/>
      <c r="H1" s="348"/>
      <c r="I1" s="348"/>
      <c r="J1" s="348"/>
      <c r="K1" s="348"/>
      <c r="L1" s="348"/>
      <c r="M1" s="348"/>
      <c r="N1" s="348"/>
      <c r="O1" s="348"/>
    </row>
    <row r="2" spans="1:16" x14ac:dyDescent="0.2">
      <c r="A2" s="349" t="s">
        <v>285</v>
      </c>
      <c r="B2" s="349"/>
      <c r="C2" s="349"/>
      <c r="D2" s="349"/>
      <c r="E2" s="349"/>
      <c r="F2" s="349"/>
      <c r="G2" s="349"/>
      <c r="H2" s="349"/>
      <c r="I2" s="349"/>
      <c r="J2" s="349"/>
      <c r="K2" s="349"/>
      <c r="L2" s="349"/>
      <c r="M2" s="349"/>
      <c r="N2" s="349"/>
      <c r="O2" s="349"/>
    </row>
    <row r="3" spans="1:16" x14ac:dyDescent="0.2">
      <c r="A3" s="348" t="s">
        <v>232</v>
      </c>
      <c r="B3" s="348"/>
      <c r="C3" s="348"/>
      <c r="D3" s="348"/>
      <c r="E3" s="348"/>
      <c r="F3" s="348"/>
      <c r="G3" s="348"/>
      <c r="H3" s="348"/>
      <c r="I3" s="348"/>
      <c r="J3" s="348"/>
      <c r="K3" s="348"/>
      <c r="L3" s="348"/>
      <c r="M3" s="348"/>
      <c r="N3" s="348"/>
      <c r="O3" s="348"/>
    </row>
    <row r="4" spans="1:16" x14ac:dyDescent="0.2">
      <c r="A4" s="210"/>
      <c r="B4" s="210"/>
      <c r="C4" s="210"/>
      <c r="D4" s="210"/>
      <c r="E4" s="210"/>
      <c r="F4" s="210"/>
      <c r="G4" s="210"/>
      <c r="H4" s="210"/>
      <c r="I4" s="210"/>
      <c r="J4" s="210"/>
      <c r="K4" s="210"/>
      <c r="L4" s="210"/>
      <c r="M4" s="210"/>
      <c r="N4" s="210"/>
      <c r="O4" s="210"/>
    </row>
    <row r="5" spans="1:16" x14ac:dyDescent="0.2">
      <c r="A5" s="211" t="s">
        <v>19</v>
      </c>
      <c r="G5" s="211"/>
      <c r="H5" s="211"/>
      <c r="P5" s="212" t="s">
        <v>214</v>
      </c>
    </row>
    <row r="6" spans="1:16" x14ac:dyDescent="0.2">
      <c r="A6" s="213" t="s">
        <v>18</v>
      </c>
      <c r="B6" s="214">
        <v>43525</v>
      </c>
      <c r="C6" s="215">
        <f>EDATE(B6,1)</f>
        <v>43556</v>
      </c>
      <c r="D6" s="215">
        <f t="shared" ref="D6:O6" si="0">EDATE(C6,1)</f>
        <v>43586</v>
      </c>
      <c r="E6" s="215">
        <f t="shared" si="0"/>
        <v>43617</v>
      </c>
      <c r="F6" s="215">
        <f t="shared" si="0"/>
        <v>43647</v>
      </c>
      <c r="G6" s="215">
        <f t="shared" si="0"/>
        <v>43678</v>
      </c>
      <c r="H6" s="215">
        <f t="shared" si="0"/>
        <v>43709</v>
      </c>
      <c r="I6" s="215">
        <f t="shared" si="0"/>
        <v>43739</v>
      </c>
      <c r="J6" s="215">
        <f t="shared" si="0"/>
        <v>43770</v>
      </c>
      <c r="K6" s="215">
        <f t="shared" si="0"/>
        <v>43800</v>
      </c>
      <c r="L6" s="215">
        <f t="shared" si="0"/>
        <v>43831</v>
      </c>
      <c r="M6" s="215">
        <f t="shared" si="0"/>
        <v>43862</v>
      </c>
      <c r="N6" s="215">
        <f t="shared" si="0"/>
        <v>43891</v>
      </c>
      <c r="O6" s="215">
        <f t="shared" si="0"/>
        <v>43922</v>
      </c>
      <c r="P6" s="213" t="s">
        <v>2</v>
      </c>
    </row>
    <row r="7" spans="1:16" x14ac:dyDescent="0.2">
      <c r="A7" s="216">
        <v>23</v>
      </c>
      <c r="B7" s="217">
        <v>72753404</v>
      </c>
      <c r="C7" s="217">
        <v>52270286</v>
      </c>
      <c r="D7" s="217">
        <v>31121542</v>
      </c>
      <c r="E7" s="217">
        <v>20769735</v>
      </c>
      <c r="F7" s="217">
        <v>14916126</v>
      </c>
      <c r="G7" s="217">
        <v>14168135</v>
      </c>
      <c r="H7" s="217">
        <v>19776922</v>
      </c>
      <c r="I7" s="217">
        <v>45189013</v>
      </c>
      <c r="J7" s="217">
        <v>80256795</v>
      </c>
      <c r="K7" s="217">
        <v>103932231</v>
      </c>
      <c r="L7" s="217">
        <v>97136451</v>
      </c>
      <c r="M7" s="217">
        <v>85506304</v>
      </c>
      <c r="N7" s="217">
        <v>73689349</v>
      </c>
      <c r="O7" s="217">
        <v>52961543</v>
      </c>
      <c r="P7" s="218">
        <f>SUM(D7:O7)</f>
        <v>639424146</v>
      </c>
    </row>
    <row r="8" spans="1:16" x14ac:dyDescent="0.2">
      <c r="A8" s="216">
        <v>16</v>
      </c>
      <c r="B8" s="217">
        <v>918</v>
      </c>
      <c r="C8" s="217">
        <v>727</v>
      </c>
      <c r="D8" s="217">
        <v>657</v>
      </c>
      <c r="E8" s="217">
        <v>840</v>
      </c>
      <c r="F8" s="217">
        <v>1066</v>
      </c>
      <c r="G8" s="217">
        <v>885</v>
      </c>
      <c r="H8" s="217">
        <v>862</v>
      </c>
      <c r="I8" s="217">
        <v>666</v>
      </c>
      <c r="J8" s="217">
        <v>686</v>
      </c>
      <c r="K8" s="217">
        <v>843</v>
      </c>
      <c r="L8" s="217">
        <v>1008</v>
      </c>
      <c r="M8" s="217">
        <v>549</v>
      </c>
      <c r="N8" s="217">
        <v>930</v>
      </c>
      <c r="O8" s="217">
        <v>722</v>
      </c>
      <c r="P8" s="218">
        <f t="shared" ref="P8:P13" si="1">SUM(D8:O8)</f>
        <v>9714</v>
      </c>
    </row>
    <row r="9" spans="1:16" x14ac:dyDescent="0.2">
      <c r="A9" s="216">
        <v>31</v>
      </c>
      <c r="B9" s="217">
        <v>26163641</v>
      </c>
      <c r="C9" s="217">
        <v>19953166</v>
      </c>
      <c r="D9" s="217">
        <v>13227705</v>
      </c>
      <c r="E9" s="217">
        <v>9701489</v>
      </c>
      <c r="F9" s="217">
        <v>8057195</v>
      </c>
      <c r="G9" s="217">
        <v>8321983</v>
      </c>
      <c r="H9" s="217">
        <v>9537729</v>
      </c>
      <c r="I9" s="217">
        <v>16962689</v>
      </c>
      <c r="J9" s="217">
        <v>27597509</v>
      </c>
      <c r="K9" s="217">
        <v>35571819</v>
      </c>
      <c r="L9" s="217">
        <v>33292333</v>
      </c>
      <c r="M9" s="217">
        <v>30065398</v>
      </c>
      <c r="N9" s="217">
        <v>26192924</v>
      </c>
      <c r="O9" s="217">
        <v>19988827</v>
      </c>
      <c r="P9" s="218">
        <f t="shared" si="1"/>
        <v>238517600</v>
      </c>
    </row>
    <row r="10" spans="1:16" x14ac:dyDescent="0.2">
      <c r="A10" s="216">
        <v>41</v>
      </c>
      <c r="B10" s="217">
        <v>7215503</v>
      </c>
      <c r="C10" s="217">
        <v>5830492</v>
      </c>
      <c r="D10" s="217">
        <v>4904026</v>
      </c>
      <c r="E10" s="217">
        <v>4004598</v>
      </c>
      <c r="F10" s="217">
        <v>3002032</v>
      </c>
      <c r="G10" s="217">
        <v>2916178</v>
      </c>
      <c r="H10" s="217">
        <v>3858550</v>
      </c>
      <c r="I10" s="217">
        <v>5671332</v>
      </c>
      <c r="J10" s="217">
        <v>6993345</v>
      </c>
      <c r="K10" s="217">
        <v>8015534</v>
      </c>
      <c r="L10" s="217">
        <v>8158659</v>
      </c>
      <c r="M10" s="217">
        <v>6909293</v>
      </c>
      <c r="N10" s="217">
        <v>7132239</v>
      </c>
      <c r="O10" s="217">
        <v>5754834</v>
      </c>
      <c r="P10" s="218">
        <f t="shared" si="1"/>
        <v>67320620</v>
      </c>
    </row>
    <row r="11" spans="1:16" x14ac:dyDescent="0.2">
      <c r="A11" s="216">
        <v>85</v>
      </c>
      <c r="B11" s="217">
        <v>1324318</v>
      </c>
      <c r="C11" s="217">
        <v>1639977</v>
      </c>
      <c r="D11" s="217">
        <v>841002</v>
      </c>
      <c r="E11" s="217">
        <v>890204</v>
      </c>
      <c r="F11" s="217">
        <v>444047</v>
      </c>
      <c r="G11" s="217">
        <v>758849</v>
      </c>
      <c r="H11" s="217">
        <v>1002262</v>
      </c>
      <c r="I11" s="217">
        <v>1787232</v>
      </c>
      <c r="J11" s="217">
        <v>1702862</v>
      </c>
      <c r="K11" s="217">
        <v>1434648</v>
      </c>
      <c r="L11" s="217">
        <v>2869414</v>
      </c>
      <c r="M11" s="217">
        <v>1235606</v>
      </c>
      <c r="N11" s="217">
        <v>1309032</v>
      </c>
      <c r="O11" s="217">
        <v>1619799</v>
      </c>
      <c r="P11" s="218">
        <f t="shared" si="1"/>
        <v>15894957</v>
      </c>
    </row>
    <row r="12" spans="1:16" x14ac:dyDescent="0.2">
      <c r="A12" s="216">
        <v>86</v>
      </c>
      <c r="B12" s="217">
        <v>969069</v>
      </c>
      <c r="C12" s="217">
        <v>943910</v>
      </c>
      <c r="D12" s="217">
        <v>666928</v>
      </c>
      <c r="E12" s="217">
        <v>338042</v>
      </c>
      <c r="F12" s="217">
        <v>274417</v>
      </c>
      <c r="G12" s="217">
        <v>309790</v>
      </c>
      <c r="H12" s="217">
        <v>455112</v>
      </c>
      <c r="I12" s="217">
        <v>853434</v>
      </c>
      <c r="J12" s="217">
        <v>778385</v>
      </c>
      <c r="K12" s="217">
        <v>962700</v>
      </c>
      <c r="L12" s="217">
        <v>1179491</v>
      </c>
      <c r="M12" s="217">
        <v>1409365</v>
      </c>
      <c r="N12" s="217">
        <v>894965</v>
      </c>
      <c r="O12" s="217">
        <v>883429</v>
      </c>
      <c r="P12" s="218">
        <f t="shared" si="1"/>
        <v>9006058</v>
      </c>
    </row>
    <row r="13" spans="1:16" x14ac:dyDescent="0.2">
      <c r="A13" s="216">
        <v>87</v>
      </c>
      <c r="B13" s="217">
        <v>2755225</v>
      </c>
      <c r="C13" s="217">
        <v>1503542</v>
      </c>
      <c r="D13" s="217">
        <v>1771103</v>
      </c>
      <c r="E13" s="217">
        <v>1290116</v>
      </c>
      <c r="F13" s="217">
        <v>1475682</v>
      </c>
      <c r="G13" s="217">
        <v>1041468</v>
      </c>
      <c r="H13" s="217">
        <v>1068554</v>
      </c>
      <c r="I13" s="217">
        <v>1488287</v>
      </c>
      <c r="J13" s="217">
        <v>2284733</v>
      </c>
      <c r="K13" s="217">
        <v>3327418</v>
      </c>
      <c r="L13" s="217">
        <v>1494133</v>
      </c>
      <c r="M13" s="217">
        <v>2612623</v>
      </c>
      <c r="N13" s="217">
        <v>2718765</v>
      </c>
      <c r="O13" s="217">
        <v>1482146</v>
      </c>
      <c r="P13" s="218">
        <f t="shared" si="1"/>
        <v>22055028</v>
      </c>
    </row>
    <row r="14" spans="1:16" x14ac:dyDescent="0.2">
      <c r="A14" s="209" t="s">
        <v>1</v>
      </c>
      <c r="B14" s="219">
        <f>SUM(B7:B13)</f>
        <v>111182078</v>
      </c>
      <c r="C14" s="219">
        <f>SUM(C7:C13)</f>
        <v>82142100</v>
      </c>
      <c r="D14" s="219">
        <f t="shared" ref="D14:O14" si="2">SUM(D7:D13)</f>
        <v>52532963</v>
      </c>
      <c r="E14" s="219">
        <f t="shared" si="2"/>
        <v>36995024</v>
      </c>
      <c r="F14" s="219">
        <f t="shared" si="2"/>
        <v>28170565</v>
      </c>
      <c r="G14" s="219">
        <f t="shared" si="2"/>
        <v>27517288</v>
      </c>
      <c r="H14" s="219">
        <f t="shared" si="2"/>
        <v>35699991</v>
      </c>
      <c r="I14" s="219">
        <f t="shared" si="2"/>
        <v>71952653</v>
      </c>
      <c r="J14" s="219">
        <f t="shared" si="2"/>
        <v>119614315</v>
      </c>
      <c r="K14" s="219">
        <f t="shared" si="2"/>
        <v>153245193</v>
      </c>
      <c r="L14" s="219">
        <f t="shared" si="2"/>
        <v>144131489</v>
      </c>
      <c r="M14" s="219">
        <f t="shared" si="2"/>
        <v>127739138</v>
      </c>
      <c r="N14" s="219">
        <f t="shared" si="2"/>
        <v>111938204</v>
      </c>
      <c r="O14" s="219">
        <f t="shared" si="2"/>
        <v>82691300</v>
      </c>
      <c r="P14" s="219">
        <f t="shared" ref="P14" si="3">SUM(P7:P13)</f>
        <v>992228123</v>
      </c>
    </row>
    <row r="15" spans="1:16" x14ac:dyDescent="0.2">
      <c r="B15" s="220"/>
      <c r="C15" s="220"/>
      <c r="D15" s="220"/>
      <c r="E15" s="220"/>
      <c r="F15" s="220"/>
      <c r="G15" s="220"/>
      <c r="H15" s="220"/>
      <c r="I15" s="220"/>
      <c r="J15" s="220"/>
      <c r="K15" s="220"/>
      <c r="L15" s="220"/>
      <c r="M15" s="220"/>
      <c r="N15" s="220"/>
      <c r="O15" s="220"/>
      <c r="P15" s="221"/>
    </row>
    <row r="16" spans="1:16" x14ac:dyDescent="0.2">
      <c r="A16" s="216" t="s">
        <v>28</v>
      </c>
      <c r="B16" s="217">
        <v>19169527</v>
      </c>
      <c r="C16" s="217">
        <v>17665299</v>
      </c>
      <c r="D16" s="217">
        <v>17316607</v>
      </c>
      <c r="E16" s="217">
        <v>16122993</v>
      </c>
      <c r="F16" s="217">
        <v>15954319</v>
      </c>
      <c r="G16" s="217">
        <v>16050482</v>
      </c>
      <c r="H16" s="217">
        <v>16038227</v>
      </c>
      <c r="I16" s="217">
        <v>16239881</v>
      </c>
      <c r="J16" s="217">
        <v>16052945</v>
      </c>
      <c r="K16" s="217">
        <v>17452136</v>
      </c>
      <c r="L16" s="217">
        <v>18153805</v>
      </c>
      <c r="M16" s="217">
        <v>17502181</v>
      </c>
      <c r="N16" s="217">
        <v>18986417</v>
      </c>
      <c r="O16" s="217">
        <v>17506161</v>
      </c>
      <c r="P16" s="218">
        <f t="shared" ref="P16" si="4">SUM(D16:O16)</f>
        <v>203376154</v>
      </c>
    </row>
    <row r="17" spans="1:15" x14ac:dyDescent="0.2">
      <c r="B17" s="220"/>
      <c r="C17" s="220"/>
      <c r="D17" s="220"/>
      <c r="E17" s="220"/>
      <c r="F17" s="220"/>
      <c r="G17" s="220"/>
      <c r="H17" s="220"/>
      <c r="I17" s="220"/>
      <c r="J17" s="220"/>
      <c r="K17" s="220"/>
      <c r="L17" s="220"/>
      <c r="M17" s="220"/>
      <c r="N17" s="220"/>
      <c r="O17" s="220"/>
    </row>
    <row r="18" spans="1:15" x14ac:dyDescent="0.2">
      <c r="A18" s="211" t="s">
        <v>231</v>
      </c>
      <c r="B18" s="222"/>
      <c r="C18" s="222"/>
      <c r="D18" s="222"/>
      <c r="E18" s="222"/>
      <c r="F18" s="222"/>
      <c r="G18" s="222"/>
      <c r="H18" s="222"/>
      <c r="I18" s="222"/>
      <c r="J18" s="223"/>
      <c r="K18" s="223"/>
      <c r="L18" s="223"/>
      <c r="M18" s="223"/>
      <c r="N18" s="222"/>
      <c r="O18" s="222"/>
    </row>
    <row r="19" spans="1:15" x14ac:dyDescent="0.2">
      <c r="A19" s="224" t="s">
        <v>12</v>
      </c>
      <c r="C19" s="213">
        <v>23</v>
      </c>
      <c r="D19" s="213">
        <v>16</v>
      </c>
      <c r="E19" s="213">
        <v>31</v>
      </c>
      <c r="F19" s="213">
        <v>41</v>
      </c>
      <c r="G19" s="213">
        <v>85</v>
      </c>
      <c r="H19" s="213">
        <v>86</v>
      </c>
      <c r="I19" s="213">
        <v>87</v>
      </c>
      <c r="J19" s="213" t="s">
        <v>2</v>
      </c>
      <c r="K19" s="225"/>
      <c r="L19" s="225"/>
      <c r="M19" s="225"/>
    </row>
    <row r="20" spans="1:15" x14ac:dyDescent="0.2">
      <c r="A20" s="224" t="s">
        <v>13</v>
      </c>
      <c r="C20" s="226">
        <f>SUM(D7:O7)</f>
        <v>639424146</v>
      </c>
      <c r="D20" s="226">
        <f>SUM(D8:O8)</f>
        <v>9714</v>
      </c>
      <c r="E20" s="226">
        <f>SUM(D9:O9)</f>
        <v>238517600</v>
      </c>
      <c r="F20" s="226">
        <f>SUM(D10:O10)</f>
        <v>67320620</v>
      </c>
      <c r="G20" s="226">
        <f>SUM(D11:O11)</f>
        <v>15894957</v>
      </c>
      <c r="H20" s="226">
        <f>SUM(D12:O12)</f>
        <v>9006058</v>
      </c>
      <c r="I20" s="226">
        <f>SUM(D13:O13)</f>
        <v>22055028</v>
      </c>
      <c r="J20" s="226">
        <f>SUM(C20:I20)</f>
        <v>992228123</v>
      </c>
      <c r="K20" s="227"/>
      <c r="L20" s="227"/>
      <c r="M20" s="227"/>
    </row>
    <row r="21" spans="1:15" x14ac:dyDescent="0.2">
      <c r="B21" s="216"/>
      <c r="C21" s="226"/>
      <c r="D21" s="226"/>
      <c r="E21" s="226"/>
      <c r="F21" s="226"/>
      <c r="G21" s="226"/>
      <c r="H21" s="226"/>
      <c r="I21" s="226"/>
      <c r="J21" s="226"/>
      <c r="K21" s="227"/>
      <c r="L21" s="227"/>
      <c r="M21" s="227"/>
      <c r="N21" s="226"/>
      <c r="O21" s="226"/>
    </row>
    <row r="22" spans="1:15" x14ac:dyDescent="0.2">
      <c r="B22" s="228"/>
      <c r="C22" s="228"/>
      <c r="D22" s="228"/>
    </row>
    <row r="23" spans="1:15" x14ac:dyDescent="0.2">
      <c r="A23" s="209" t="s">
        <v>233</v>
      </c>
      <c r="B23" s="218"/>
      <c r="C23" s="218"/>
      <c r="D23" s="218"/>
      <c r="E23" s="218"/>
      <c r="F23" s="218"/>
      <c r="G23" s="218"/>
      <c r="H23" s="218"/>
      <c r="I23" s="218"/>
      <c r="J23" s="218"/>
      <c r="K23" s="218"/>
      <c r="L23" s="218"/>
      <c r="M23" s="218"/>
      <c r="N23" s="218"/>
      <c r="O23" s="218"/>
    </row>
    <row r="24" spans="1:15" x14ac:dyDescent="0.2">
      <c r="B24" s="229"/>
      <c r="C24" s="229"/>
      <c r="D24" s="229"/>
      <c r="E24" s="218"/>
      <c r="F24" s="218"/>
      <c r="G24" s="218"/>
      <c r="H24" s="218"/>
      <c r="I24" s="218"/>
      <c r="J24" s="218"/>
      <c r="K24" s="218"/>
      <c r="L24" s="218"/>
      <c r="M24" s="218"/>
      <c r="N24" s="218"/>
      <c r="O24" s="218"/>
    </row>
    <row r="25" spans="1:15" x14ac:dyDescent="0.2">
      <c r="B25" s="218"/>
      <c r="C25" s="218"/>
      <c r="D25" s="218"/>
      <c r="E25" s="218"/>
      <c r="F25" s="218"/>
      <c r="G25" s="218"/>
      <c r="H25" s="218"/>
      <c r="I25" s="218"/>
      <c r="J25" s="218"/>
      <c r="K25" s="218"/>
      <c r="L25" s="218"/>
      <c r="M25" s="218"/>
      <c r="N25" s="218"/>
      <c r="O25" s="218"/>
    </row>
    <row r="26" spans="1:15" x14ac:dyDescent="0.2">
      <c r="A26" s="216"/>
      <c r="B26" s="230"/>
      <c r="C26" s="230"/>
      <c r="D26" s="230"/>
      <c r="E26" s="218"/>
      <c r="F26" s="218"/>
      <c r="G26" s="218"/>
      <c r="H26" s="218"/>
      <c r="I26" s="218"/>
      <c r="J26" s="218"/>
      <c r="K26" s="218"/>
      <c r="L26" s="218"/>
      <c r="M26" s="218"/>
      <c r="N26" s="218"/>
      <c r="O26" s="218"/>
    </row>
    <row r="27" spans="1:15" x14ac:dyDescent="0.2">
      <c r="A27" s="216"/>
      <c r="B27" s="218"/>
      <c r="C27" s="218"/>
      <c r="D27" s="218"/>
      <c r="E27" s="218"/>
      <c r="F27" s="218"/>
      <c r="G27" s="218"/>
      <c r="H27" s="218"/>
      <c r="I27" s="218"/>
      <c r="J27" s="218"/>
      <c r="K27" s="218"/>
      <c r="L27" s="218"/>
      <c r="M27" s="218"/>
      <c r="N27" s="218"/>
      <c r="O27" s="218"/>
    </row>
    <row r="28" spans="1:15" x14ac:dyDescent="0.2">
      <c r="A28" s="216"/>
      <c r="B28" s="218"/>
      <c r="C28" s="218"/>
      <c r="D28" s="218"/>
      <c r="E28" s="218"/>
      <c r="F28" s="218"/>
      <c r="G28" s="218"/>
      <c r="H28" s="218"/>
      <c r="I28" s="218"/>
      <c r="J28" s="218"/>
      <c r="K28" s="218"/>
      <c r="L28" s="218"/>
      <c r="M28" s="218"/>
      <c r="N28" s="218"/>
      <c r="O28" s="218"/>
    </row>
    <row r="29" spans="1:15" x14ac:dyDescent="0.2">
      <c r="A29" s="216"/>
      <c r="B29" s="218"/>
      <c r="C29" s="218"/>
      <c r="D29" s="218"/>
      <c r="E29" s="218"/>
      <c r="F29" s="218"/>
      <c r="G29" s="218"/>
      <c r="H29" s="218"/>
      <c r="I29" s="218"/>
      <c r="J29" s="218"/>
      <c r="K29" s="218"/>
      <c r="L29" s="218"/>
      <c r="M29" s="218"/>
      <c r="N29" s="218"/>
      <c r="O29" s="218"/>
    </row>
    <row r="30" spans="1:15" x14ac:dyDescent="0.2">
      <c r="B30" s="218"/>
      <c r="C30" s="218"/>
      <c r="D30" s="218"/>
      <c r="E30" s="218"/>
      <c r="F30" s="218"/>
      <c r="G30" s="218"/>
      <c r="H30" s="218"/>
      <c r="I30" s="218"/>
      <c r="J30" s="218"/>
      <c r="K30" s="218"/>
      <c r="L30" s="218"/>
      <c r="M30" s="218"/>
      <c r="N30" s="218"/>
      <c r="O30" s="218"/>
    </row>
    <row r="31" spans="1:15" x14ac:dyDescent="0.2">
      <c r="A31" s="216"/>
      <c r="B31" s="218"/>
      <c r="C31" s="218"/>
      <c r="D31" s="218"/>
      <c r="E31" s="218"/>
      <c r="F31" s="218"/>
      <c r="G31" s="218"/>
      <c r="H31" s="218"/>
      <c r="I31" s="218"/>
      <c r="J31" s="218"/>
      <c r="K31" s="218"/>
      <c r="L31" s="218"/>
      <c r="M31" s="218"/>
      <c r="N31" s="218"/>
      <c r="O31" s="218"/>
    </row>
    <row r="32" spans="1:15" x14ac:dyDescent="0.2">
      <c r="A32" s="216"/>
      <c r="B32" s="218"/>
      <c r="C32" s="218"/>
      <c r="D32" s="218"/>
      <c r="E32" s="218"/>
      <c r="F32" s="218"/>
      <c r="G32" s="218"/>
      <c r="H32" s="218"/>
      <c r="I32" s="218"/>
      <c r="J32" s="218"/>
      <c r="K32" s="218"/>
      <c r="L32" s="218"/>
      <c r="M32" s="218"/>
      <c r="N32" s="218"/>
      <c r="O32" s="218"/>
    </row>
    <row r="33" spans="2:15" x14ac:dyDescent="0.2">
      <c r="B33" s="218"/>
      <c r="C33" s="218"/>
      <c r="D33" s="218"/>
      <c r="E33" s="218"/>
      <c r="F33" s="218"/>
      <c r="G33" s="218"/>
      <c r="H33" s="218"/>
      <c r="I33" s="218"/>
      <c r="J33" s="218"/>
      <c r="K33" s="218"/>
      <c r="L33" s="218"/>
      <c r="M33" s="218"/>
      <c r="N33" s="218"/>
      <c r="O33" s="218"/>
    </row>
    <row r="35" spans="2:15" x14ac:dyDescent="0.2">
      <c r="B35" s="218"/>
      <c r="C35" s="218"/>
      <c r="D35" s="218"/>
      <c r="E35" s="218"/>
      <c r="F35" s="218"/>
      <c r="G35" s="218"/>
      <c r="H35" s="218"/>
      <c r="I35" s="218"/>
      <c r="J35" s="218"/>
      <c r="K35" s="218"/>
      <c r="L35" s="218"/>
      <c r="M35" s="218"/>
      <c r="N35" s="218"/>
      <c r="O35" s="218"/>
    </row>
    <row r="36" spans="2:15" x14ac:dyDescent="0.2">
      <c r="B36" s="218"/>
      <c r="C36" s="218"/>
      <c r="D36" s="218"/>
      <c r="E36" s="218"/>
      <c r="F36" s="218"/>
      <c r="G36" s="218"/>
      <c r="H36" s="218"/>
      <c r="I36" s="218"/>
      <c r="J36" s="218"/>
      <c r="K36" s="218"/>
      <c r="L36" s="218"/>
      <c r="M36" s="218"/>
      <c r="N36" s="218"/>
      <c r="O36" s="218"/>
    </row>
  </sheetData>
  <mergeCells count="3">
    <mergeCell ref="A1:O1"/>
    <mergeCell ref="A2:O2"/>
    <mergeCell ref="A3:O3"/>
  </mergeCells>
  <printOptions horizontalCentered="1"/>
  <pageMargins left="0.53" right="0.48" top="1" bottom="1" header="0.5" footer="0.5"/>
  <pageSetup scale="62" orientation="landscape" blackAndWhite="1" r:id="rId1"/>
  <headerFooter alignWithMargins="0">
    <oddFooter>&amp;L&amp;F 
&amp;A&amp;R&amp;D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workbookViewId="0">
      <selection activeCell="J38" sqref="J38"/>
    </sheetView>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4"/>
  <sheetViews>
    <sheetView zoomScale="80" zoomScaleNormal="80" workbookViewId="0">
      <pane xSplit="3" ySplit="8" topLeftCell="D9" activePane="bottomRight" state="frozenSplit"/>
      <selection activeCell="T10" sqref="T10"/>
      <selection pane="topRight" activeCell="T10" sqref="T10"/>
      <selection pane="bottomLeft" activeCell="T10" sqref="T10"/>
      <selection pane="bottomRight"/>
    </sheetView>
  </sheetViews>
  <sheetFormatPr defaultColWidth="9.140625" defaultRowHeight="15" x14ac:dyDescent="0.25"/>
  <cols>
    <col min="1" max="1" width="2.85546875" style="245" customWidth="1"/>
    <col min="2" max="2" width="38.7109375" style="245" customWidth="1"/>
    <col min="3" max="3" width="9.140625" style="245" bestFit="1" customWidth="1"/>
    <col min="4" max="4" width="15" style="245" customWidth="1"/>
    <col min="5" max="5" width="14.5703125" style="245" bestFit="1" customWidth="1"/>
    <col min="6" max="6" width="11.7109375" style="245" bestFit="1" customWidth="1"/>
    <col min="7" max="7" width="16.5703125" style="245" bestFit="1" customWidth="1"/>
    <col min="8" max="8" width="15.5703125" style="245" bestFit="1" customWidth="1"/>
    <col min="9" max="9" width="14.5703125" style="245" bestFit="1" customWidth="1"/>
    <col min="10" max="10" width="14" style="245" bestFit="1" customWidth="1"/>
    <col min="11" max="11" width="13.28515625" style="245" bestFit="1" customWidth="1"/>
    <col min="12" max="12" width="12.140625" style="245" customWidth="1"/>
    <col min="13" max="14" width="13.28515625" style="245" bestFit="1" customWidth="1"/>
    <col min="15" max="15" width="12.85546875" style="245" bestFit="1" customWidth="1"/>
    <col min="16" max="16" width="11" style="245" bestFit="1" customWidth="1"/>
    <col min="17" max="18" width="13.28515625" style="245" bestFit="1" customWidth="1"/>
    <col min="19" max="19" width="15.7109375" style="245" bestFit="1" customWidth="1"/>
    <col min="20" max="20" width="14.5703125" style="245" bestFit="1" customWidth="1"/>
    <col min="21" max="21" width="7.85546875" style="245" customWidth="1"/>
    <col min="22" max="22" width="13.7109375" style="245" bestFit="1" customWidth="1"/>
    <col min="23" max="16384" width="9.140625" style="245"/>
  </cols>
  <sheetData>
    <row r="1" spans="2:21" x14ac:dyDescent="0.25">
      <c r="B1" s="350" t="s">
        <v>4</v>
      </c>
      <c r="C1" s="350"/>
      <c r="D1" s="350"/>
      <c r="E1" s="350"/>
      <c r="F1" s="350"/>
      <c r="G1" s="350"/>
      <c r="H1" s="350"/>
      <c r="I1" s="350"/>
      <c r="J1" s="350"/>
      <c r="K1" s="350"/>
      <c r="L1" s="350"/>
      <c r="M1" s="350"/>
      <c r="N1" s="350"/>
      <c r="O1" s="350"/>
      <c r="P1" s="350"/>
      <c r="Q1" s="350"/>
      <c r="R1" s="350"/>
      <c r="S1" s="350"/>
      <c r="T1" s="350"/>
      <c r="U1" s="350"/>
    </row>
    <row r="2" spans="2:21" x14ac:dyDescent="0.25">
      <c r="B2" s="350" t="s">
        <v>286</v>
      </c>
      <c r="C2" s="350"/>
      <c r="D2" s="350"/>
      <c r="E2" s="350"/>
      <c r="F2" s="350"/>
      <c r="G2" s="350"/>
      <c r="H2" s="350"/>
      <c r="I2" s="350"/>
      <c r="J2" s="350"/>
      <c r="K2" s="350"/>
      <c r="L2" s="350"/>
      <c r="M2" s="350"/>
      <c r="N2" s="350"/>
      <c r="O2" s="350"/>
      <c r="P2" s="350"/>
      <c r="Q2" s="350"/>
      <c r="R2" s="350"/>
      <c r="S2" s="350"/>
      <c r="T2" s="350"/>
      <c r="U2" s="350"/>
    </row>
    <row r="3" spans="2:21" x14ac:dyDescent="0.25">
      <c r="B3" s="351" t="s">
        <v>238</v>
      </c>
      <c r="C3" s="351"/>
      <c r="D3" s="351"/>
      <c r="E3" s="351"/>
      <c r="F3" s="351"/>
      <c r="G3" s="351"/>
      <c r="H3" s="351"/>
      <c r="I3" s="351"/>
      <c r="J3" s="351"/>
      <c r="K3" s="351"/>
      <c r="L3" s="351"/>
      <c r="M3" s="351"/>
      <c r="N3" s="351"/>
      <c r="O3" s="351"/>
      <c r="P3" s="351"/>
      <c r="Q3" s="351"/>
      <c r="R3" s="351"/>
      <c r="S3" s="351"/>
      <c r="T3" s="351"/>
      <c r="U3" s="351"/>
    </row>
    <row r="4" spans="2:21" x14ac:dyDescent="0.25">
      <c r="B4" s="351" t="s">
        <v>239</v>
      </c>
      <c r="C4" s="351"/>
      <c r="D4" s="351"/>
      <c r="E4" s="351"/>
      <c r="F4" s="351"/>
      <c r="G4" s="351"/>
      <c r="H4" s="351"/>
      <c r="I4" s="351"/>
      <c r="J4" s="351"/>
      <c r="K4" s="351"/>
      <c r="L4" s="351"/>
      <c r="M4" s="351"/>
      <c r="N4" s="351"/>
      <c r="O4" s="351"/>
      <c r="P4" s="351"/>
      <c r="Q4" s="351"/>
      <c r="R4" s="351"/>
      <c r="S4" s="351"/>
      <c r="T4" s="351"/>
      <c r="U4" s="351"/>
    </row>
    <row r="5" spans="2:21" x14ac:dyDescent="0.25">
      <c r="F5" s="246"/>
      <c r="N5" s="246"/>
      <c r="R5" s="246"/>
    </row>
    <row r="6" spans="2:21" x14ac:dyDescent="0.25">
      <c r="B6" s="247"/>
      <c r="C6" s="247"/>
      <c r="D6" s="247" t="s">
        <v>240</v>
      </c>
      <c r="E6" s="247" t="s">
        <v>240</v>
      </c>
      <c r="F6" s="247"/>
      <c r="G6" s="247" t="s">
        <v>35</v>
      </c>
      <c r="H6" s="246"/>
      <c r="I6" s="247"/>
      <c r="J6" s="247"/>
      <c r="K6" s="247"/>
      <c r="L6" s="247"/>
      <c r="M6" s="247"/>
      <c r="N6" s="247"/>
      <c r="O6" s="247"/>
      <c r="P6" s="247"/>
      <c r="Q6" s="247"/>
      <c r="R6" s="247"/>
      <c r="S6" s="248" t="s">
        <v>241</v>
      </c>
      <c r="T6" s="248" t="s">
        <v>44</v>
      </c>
      <c r="U6" s="247"/>
    </row>
    <row r="7" spans="2:21" x14ac:dyDescent="0.25">
      <c r="B7" s="247"/>
      <c r="C7" s="247" t="s">
        <v>0</v>
      </c>
      <c r="D7" s="247" t="s">
        <v>21</v>
      </c>
      <c r="E7" s="247" t="s">
        <v>42</v>
      </c>
      <c r="F7" s="247" t="s">
        <v>43</v>
      </c>
      <c r="G7" s="247" t="s">
        <v>36</v>
      </c>
      <c r="H7" s="246" t="s">
        <v>35</v>
      </c>
      <c r="I7" s="247" t="s">
        <v>41</v>
      </c>
      <c r="J7" s="247" t="s">
        <v>44</v>
      </c>
      <c r="K7" s="247" t="s">
        <v>45</v>
      </c>
      <c r="L7" s="247" t="s">
        <v>46</v>
      </c>
      <c r="M7" s="247" t="s">
        <v>38</v>
      </c>
      <c r="N7" s="247" t="s">
        <v>215</v>
      </c>
      <c r="O7" s="247" t="s">
        <v>216</v>
      </c>
      <c r="P7" s="247" t="s">
        <v>268</v>
      </c>
      <c r="Q7" s="247" t="s">
        <v>217</v>
      </c>
      <c r="R7" s="247" t="s">
        <v>37</v>
      </c>
      <c r="S7" s="247" t="s">
        <v>40</v>
      </c>
      <c r="T7" s="247" t="s">
        <v>16</v>
      </c>
      <c r="U7" s="247" t="s">
        <v>227</v>
      </c>
    </row>
    <row r="8" spans="2:21" ht="17.25" x14ac:dyDescent="0.25">
      <c r="B8" s="249" t="s">
        <v>22</v>
      </c>
      <c r="C8" s="249" t="s">
        <v>3</v>
      </c>
      <c r="D8" s="249" t="s">
        <v>269</v>
      </c>
      <c r="E8" s="249" t="s">
        <v>270</v>
      </c>
      <c r="F8" s="249" t="s">
        <v>47</v>
      </c>
      <c r="G8" s="250" t="s">
        <v>214</v>
      </c>
      <c r="H8" s="249" t="s">
        <v>48</v>
      </c>
      <c r="I8" s="249" t="s">
        <v>16</v>
      </c>
      <c r="J8" s="249" t="s">
        <v>16</v>
      </c>
      <c r="K8" s="249" t="s">
        <v>16</v>
      </c>
      <c r="L8" s="249" t="s">
        <v>16</v>
      </c>
      <c r="M8" s="249" t="s">
        <v>16</v>
      </c>
      <c r="N8" s="249" t="s">
        <v>16</v>
      </c>
      <c r="O8" s="249" t="s">
        <v>16</v>
      </c>
      <c r="P8" s="249" t="s">
        <v>16</v>
      </c>
      <c r="Q8" s="249" t="s">
        <v>16</v>
      </c>
      <c r="R8" s="249" t="s">
        <v>16</v>
      </c>
      <c r="S8" s="249" t="s">
        <v>271</v>
      </c>
      <c r="T8" s="249" t="s">
        <v>10</v>
      </c>
      <c r="U8" s="249" t="s">
        <v>10</v>
      </c>
    </row>
    <row r="9" spans="2:21" x14ac:dyDescent="0.25">
      <c r="B9" s="247" t="s">
        <v>23</v>
      </c>
      <c r="C9" s="247" t="s">
        <v>24</v>
      </c>
      <c r="D9" s="251" t="s">
        <v>25</v>
      </c>
      <c r="E9" s="252" t="s">
        <v>49</v>
      </c>
      <c r="F9" s="247" t="s">
        <v>242</v>
      </c>
      <c r="G9" s="247" t="s">
        <v>50</v>
      </c>
      <c r="H9" s="247" t="s">
        <v>243</v>
      </c>
      <c r="I9" s="247" t="s">
        <v>26</v>
      </c>
      <c r="J9" s="247" t="s">
        <v>51</v>
      </c>
      <c r="K9" s="247" t="s">
        <v>52</v>
      </c>
      <c r="L9" s="252" t="s">
        <v>53</v>
      </c>
      <c r="M9" s="247" t="s">
        <v>54</v>
      </c>
      <c r="N9" s="252" t="s">
        <v>55</v>
      </c>
      <c r="O9" s="252" t="s">
        <v>56</v>
      </c>
      <c r="P9" s="247" t="s">
        <v>57</v>
      </c>
      <c r="Q9" s="252" t="s">
        <v>58</v>
      </c>
      <c r="R9" s="247" t="s">
        <v>244</v>
      </c>
      <c r="S9" s="252" t="s">
        <v>245</v>
      </c>
      <c r="T9" s="247" t="s">
        <v>246</v>
      </c>
      <c r="U9" s="247" t="s">
        <v>228</v>
      </c>
    </row>
    <row r="10" spans="2:21" x14ac:dyDescent="0.25">
      <c r="B10" s="245" t="s">
        <v>6</v>
      </c>
      <c r="C10" s="253" t="s">
        <v>59</v>
      </c>
      <c r="D10" s="337">
        <v>577531400.48799992</v>
      </c>
      <c r="E10" s="260">
        <v>299349526.67167699</v>
      </c>
      <c r="F10" s="256">
        <f t="shared" ref="F10:F15" si="0">(E10)/D10</f>
        <v>0.51832597572830497</v>
      </c>
      <c r="G10" s="337">
        <v>639424146</v>
      </c>
      <c r="H10" s="257">
        <f>F10*G10</f>
        <v>331430144.37968814</v>
      </c>
      <c r="I10" s="260">
        <v>208867897.28999999</v>
      </c>
      <c r="J10" s="260">
        <f>'Schedule 106 Revenue'!F8</f>
        <v>-37265639.229999997</v>
      </c>
      <c r="K10" s="260">
        <v>10889393.20638</v>
      </c>
      <c r="L10" s="260">
        <v>3433707.66402</v>
      </c>
      <c r="M10" s="260">
        <v>15653103.094080001</v>
      </c>
      <c r="N10" s="260">
        <v>19825862.599999998</v>
      </c>
      <c r="O10" s="260">
        <v>-4462294.1900000004</v>
      </c>
      <c r="P10" s="260">
        <v>0</v>
      </c>
      <c r="Q10" s="260">
        <v>52145039.109999999</v>
      </c>
      <c r="R10" s="260">
        <v>7167944.6766599994</v>
      </c>
      <c r="S10" s="258">
        <f>SUM(H10:R10)</f>
        <v>607685158.60082805</v>
      </c>
      <c r="T10" s="255">
        <f>'Schedule 106 Revenue'!G8</f>
        <v>34803856.270000003</v>
      </c>
      <c r="U10" s="259">
        <f>T10/S10</f>
        <v>5.7272842322057954E-2</v>
      </c>
    </row>
    <row r="11" spans="2:21" x14ac:dyDescent="0.25">
      <c r="B11" s="245" t="s">
        <v>60</v>
      </c>
      <c r="C11" s="253">
        <v>16</v>
      </c>
      <c r="D11" s="337">
        <v>9689.9889999999996</v>
      </c>
      <c r="E11" s="260">
        <v>4941.8900000000003</v>
      </c>
      <c r="F11" s="256">
        <f t="shared" si="0"/>
        <v>0.50999954695511007</v>
      </c>
      <c r="G11" s="337">
        <v>9714</v>
      </c>
      <c r="H11" s="257">
        <f t="shared" ref="H11:H22" si="1">F11*G11</f>
        <v>4954.1355991219389</v>
      </c>
      <c r="I11" s="260">
        <v>3173.08</v>
      </c>
      <c r="J11" s="260">
        <f>'Schedule 106 Revenue'!F9</f>
        <v>-567.5</v>
      </c>
      <c r="K11" s="260">
        <v>165.42941999999999</v>
      </c>
      <c r="L11" s="260"/>
      <c r="M11" s="260">
        <v>237.79872</v>
      </c>
      <c r="N11" s="260">
        <v>301.64999999999998</v>
      </c>
      <c r="O11" s="260">
        <v>-66.459999999999994</v>
      </c>
      <c r="P11" s="260">
        <v>0</v>
      </c>
      <c r="Q11" s="260"/>
      <c r="R11" s="260">
        <v>108.89394</v>
      </c>
      <c r="S11" s="258">
        <f t="shared" ref="S11:S22" si="2">SUM(H11:R11)</f>
        <v>8307.0276791219403</v>
      </c>
      <c r="T11" s="255">
        <f>'Schedule 106 Revenue'!G9</f>
        <v>530.1</v>
      </c>
      <c r="U11" s="259">
        <f t="shared" ref="U11:U23" si="3">T11/S11</f>
        <v>6.3813438509697132E-2</v>
      </c>
    </row>
    <row r="12" spans="2:21" x14ac:dyDescent="0.25">
      <c r="B12" s="245" t="s">
        <v>11</v>
      </c>
      <c r="C12" s="253">
        <v>31</v>
      </c>
      <c r="D12" s="337">
        <v>214564223.29299998</v>
      </c>
      <c r="E12" s="260">
        <v>86991648.090000004</v>
      </c>
      <c r="F12" s="256">
        <f t="shared" si="0"/>
        <v>0.40543407822098948</v>
      </c>
      <c r="G12" s="337">
        <v>238517600</v>
      </c>
      <c r="H12" s="257">
        <f t="shared" si="1"/>
        <v>96703163.29548268</v>
      </c>
      <c r="I12" s="260">
        <v>76022714.650000006</v>
      </c>
      <c r="J12" s="260">
        <f>'Schedule 106 Revenue'!F10</f>
        <v>-13898420.550000001</v>
      </c>
      <c r="K12" s="260">
        <v>4061954.7280000001</v>
      </c>
      <c r="L12" s="260">
        <v>1020855.328</v>
      </c>
      <c r="M12" s="260">
        <v>6289709.1120000007</v>
      </c>
      <c r="N12" s="260">
        <v>6091788.4000000004</v>
      </c>
      <c r="O12" s="260">
        <v>-1271849</v>
      </c>
      <c r="P12" s="260">
        <v>0</v>
      </c>
      <c r="Q12" s="260">
        <v>1731637.78</v>
      </c>
      <c r="R12" s="260">
        <v>2595071.4880000004</v>
      </c>
      <c r="S12" s="258">
        <f t="shared" si="2"/>
        <v>179346625.23148265</v>
      </c>
      <c r="T12" s="255">
        <f>'Schedule 106 Revenue'!G10</f>
        <v>12982512.970000001</v>
      </c>
      <c r="U12" s="259">
        <f t="shared" si="3"/>
        <v>7.2387829730520298E-2</v>
      </c>
    </row>
    <row r="13" spans="2:21" x14ac:dyDescent="0.25">
      <c r="B13" s="245" t="s">
        <v>8</v>
      </c>
      <c r="C13" s="253">
        <v>41</v>
      </c>
      <c r="D13" s="337">
        <v>65990650.213</v>
      </c>
      <c r="E13" s="260">
        <v>14627826.099797169</v>
      </c>
      <c r="F13" s="256">
        <f t="shared" si="0"/>
        <v>0.22166513062960427</v>
      </c>
      <c r="G13" s="337">
        <v>67320620</v>
      </c>
      <c r="H13" s="257">
        <f t="shared" si="1"/>
        <v>14922634.026365951</v>
      </c>
      <c r="I13" s="260">
        <v>19386061.963649999</v>
      </c>
      <c r="J13" s="260">
        <f>'Schedule 106 Revenue'!F11</f>
        <v>-3918733.29</v>
      </c>
      <c r="K13" s="260">
        <v>1146470.1586</v>
      </c>
      <c r="L13" s="260">
        <v>151471.39499999999</v>
      </c>
      <c r="M13" s="260">
        <v>613964.05440000002</v>
      </c>
      <c r="N13" s="260">
        <v>1292890.1199999999</v>
      </c>
      <c r="O13" s="260">
        <v>-220458.13999999998</v>
      </c>
      <c r="P13" s="260">
        <v>0</v>
      </c>
      <c r="Q13" s="260">
        <v>1305886.7999999998</v>
      </c>
      <c r="R13" s="260">
        <v>418734.25640000001</v>
      </c>
      <c r="S13" s="258">
        <f t="shared" si="2"/>
        <v>35098921.344415948</v>
      </c>
      <c r="T13" s="255">
        <f>'Schedule 106 Revenue'!G11</f>
        <v>3664261.35</v>
      </c>
      <c r="U13" s="259">
        <f t="shared" si="3"/>
        <v>0.10439811850750691</v>
      </c>
    </row>
    <row r="14" spans="2:21" x14ac:dyDescent="0.25">
      <c r="B14" s="245" t="s">
        <v>27</v>
      </c>
      <c r="C14" s="253">
        <v>85</v>
      </c>
      <c r="D14" s="337">
        <v>17139795.438999999</v>
      </c>
      <c r="E14" s="260">
        <v>1690709.47</v>
      </c>
      <c r="F14" s="256">
        <f t="shared" si="0"/>
        <v>9.864233654463278E-2</v>
      </c>
      <c r="G14" s="337">
        <v>15894957</v>
      </c>
      <c r="H14" s="257">
        <f t="shared" si="1"/>
        <v>1567915.6977564667</v>
      </c>
      <c r="I14" s="260">
        <v>4383433.15515</v>
      </c>
      <c r="J14" s="260">
        <f>'Schedule 106 Revenue'!F12</f>
        <v>-924927.55</v>
      </c>
      <c r="K14" s="260">
        <v>237311.70801</v>
      </c>
      <c r="L14" s="260">
        <v>17776.652554063516</v>
      </c>
      <c r="M14" s="260">
        <v>70096.760370000004</v>
      </c>
      <c r="N14" s="260">
        <v>153222.36000000002</v>
      </c>
      <c r="O14" s="260">
        <v>-21437.35</v>
      </c>
      <c r="P14" s="260">
        <v>0</v>
      </c>
      <c r="Q14" s="260"/>
      <c r="R14" s="260">
        <v>52612.307670000002</v>
      </c>
      <c r="S14" s="258">
        <f t="shared" si="2"/>
        <v>5536003.7415105309</v>
      </c>
      <c r="T14" s="255">
        <f>'Schedule 106 Revenue'!G12</f>
        <v>865162.51</v>
      </c>
      <c r="U14" s="259">
        <f t="shared" si="3"/>
        <v>0.15627924950858782</v>
      </c>
    </row>
    <row r="15" spans="2:21" x14ac:dyDescent="0.25">
      <c r="B15" s="245" t="s">
        <v>32</v>
      </c>
      <c r="C15" s="253">
        <v>86</v>
      </c>
      <c r="D15" s="337">
        <v>9926029.5299999993</v>
      </c>
      <c r="E15" s="260">
        <v>2102083.46</v>
      </c>
      <c r="F15" s="256">
        <f t="shared" si="0"/>
        <v>0.21177485455254333</v>
      </c>
      <c r="G15" s="337">
        <v>9006058</v>
      </c>
      <c r="H15" s="257">
        <f t="shared" si="1"/>
        <v>1907256.6230417693</v>
      </c>
      <c r="I15" s="260">
        <v>2499533.3523299997</v>
      </c>
      <c r="J15" s="260">
        <f>'Schedule 106 Revenue'!F13</f>
        <v>-524062.52</v>
      </c>
      <c r="K15" s="260">
        <v>134460.44594000001</v>
      </c>
      <c r="L15" s="260">
        <v>19723.267019999999</v>
      </c>
      <c r="M15" s="260">
        <v>76821.674739999988</v>
      </c>
      <c r="N15" s="260">
        <v>155282.33000000002</v>
      </c>
      <c r="O15" s="260">
        <v>-26545.54</v>
      </c>
      <c r="P15" s="260">
        <v>0</v>
      </c>
      <c r="Q15" s="260">
        <v>177170.34000000003</v>
      </c>
      <c r="R15" s="260">
        <v>37375.140700000004</v>
      </c>
      <c r="S15" s="258">
        <f t="shared" si="2"/>
        <v>4457015.1137717692</v>
      </c>
      <c r="T15" s="255">
        <f>'Schedule 106 Revenue'!G13</f>
        <v>490199.74</v>
      </c>
      <c r="U15" s="259">
        <f t="shared" si="3"/>
        <v>0.10998386307583467</v>
      </c>
    </row>
    <row r="16" spans="2:21" x14ac:dyDescent="0.25">
      <c r="B16" s="245" t="s">
        <v>61</v>
      </c>
      <c r="C16" s="253">
        <v>87</v>
      </c>
      <c r="D16" s="337">
        <v>23311381.287999999</v>
      </c>
      <c r="E16" s="260">
        <v>1129405.5499999998</v>
      </c>
      <c r="F16" s="256">
        <f>(E16)/D16</f>
        <v>4.8448675608140992E-2</v>
      </c>
      <c r="G16" s="337">
        <v>22055028</v>
      </c>
      <c r="H16" s="257">
        <f t="shared" si="1"/>
        <v>1068536.8971004665</v>
      </c>
      <c r="I16" s="260">
        <v>5964561.7723200005</v>
      </c>
      <c r="J16" s="260">
        <f>'Schedule 106 Revenue'!F14</f>
        <v>-1282940.98</v>
      </c>
      <c r="K16" s="260">
        <v>329281.56803999998</v>
      </c>
      <c r="L16" s="260">
        <v>9962.2296528075458</v>
      </c>
      <c r="M16" s="260">
        <v>64841.782319999998</v>
      </c>
      <c r="N16" s="260">
        <v>102222.69</v>
      </c>
      <c r="O16" s="260">
        <v>-14361.65</v>
      </c>
      <c r="P16" s="260">
        <v>0</v>
      </c>
      <c r="Q16" s="260"/>
      <c r="R16" s="260">
        <v>44551.156560000003</v>
      </c>
      <c r="S16" s="258">
        <f t="shared" si="2"/>
        <v>6286655.4659932749</v>
      </c>
      <c r="T16" s="255">
        <f>'Schedule 106 Revenue'!G14</f>
        <v>1200455.17</v>
      </c>
      <c r="U16" s="259">
        <f t="shared" si="3"/>
        <v>0.19095291232256692</v>
      </c>
    </row>
    <row r="17" spans="2:24" x14ac:dyDescent="0.25">
      <c r="B17" s="245" t="s">
        <v>62</v>
      </c>
      <c r="C17" s="253" t="s">
        <v>63</v>
      </c>
      <c r="D17" s="337">
        <v>22880.93</v>
      </c>
      <c r="E17" s="260">
        <v>14880.86</v>
      </c>
      <c r="F17" s="256">
        <f>(E17)/D17</f>
        <v>0.65036080264220031</v>
      </c>
      <c r="G17" s="337">
        <v>23051</v>
      </c>
      <c r="H17" s="257">
        <f t="shared" si="1"/>
        <v>14991.466861705359</v>
      </c>
      <c r="I17" s="260"/>
      <c r="J17" s="260"/>
      <c r="K17" s="260"/>
      <c r="L17" s="260">
        <v>98.658280000000005</v>
      </c>
      <c r="M17" s="260">
        <v>607.85487000000001</v>
      </c>
      <c r="N17" s="260">
        <v>850.84999999999991</v>
      </c>
      <c r="O17" s="260">
        <v>-273.55</v>
      </c>
      <c r="P17" s="260">
        <v>0</v>
      </c>
      <c r="Q17" s="260">
        <v>162.74</v>
      </c>
      <c r="R17" s="260">
        <v>250.79488000000001</v>
      </c>
      <c r="S17" s="258">
        <f t="shared" si="2"/>
        <v>16688.814891705362</v>
      </c>
      <c r="T17" s="255"/>
      <c r="U17" s="259">
        <f t="shared" si="3"/>
        <v>0</v>
      </c>
    </row>
    <row r="18" spans="2:24" x14ac:dyDescent="0.25">
      <c r="B18" s="245" t="s">
        <v>64</v>
      </c>
      <c r="C18" s="245" t="s">
        <v>30</v>
      </c>
      <c r="D18" s="337">
        <v>17702125.890000001</v>
      </c>
      <c r="E18" s="260">
        <v>3565479.9526575999</v>
      </c>
      <c r="F18" s="256">
        <f t="shared" ref="F18:F23" si="4">(E18)/D18</f>
        <v>0.20141535399834398</v>
      </c>
      <c r="G18" s="337">
        <v>23417552</v>
      </c>
      <c r="H18" s="257">
        <f>F18*G18</f>
        <v>4716654.5258546285</v>
      </c>
      <c r="I18" s="260"/>
      <c r="J18" s="260"/>
      <c r="K18" s="260"/>
      <c r="L18" s="260">
        <v>52689.491999999998</v>
      </c>
      <c r="M18" s="260">
        <v>213568.07423999999</v>
      </c>
      <c r="N18" s="260">
        <v>194415.03</v>
      </c>
      <c r="O18" s="260">
        <v>-62207.960000000006</v>
      </c>
      <c r="P18" s="260">
        <v>0</v>
      </c>
      <c r="Q18" s="260">
        <v>440429.76</v>
      </c>
      <c r="R18" s="260">
        <v>145657.17343999998</v>
      </c>
      <c r="S18" s="258">
        <f>SUM(H18:R18)</f>
        <v>5701206.0955346283</v>
      </c>
      <c r="T18" s="255"/>
      <c r="U18" s="259">
        <f t="shared" si="3"/>
        <v>0</v>
      </c>
    </row>
    <row r="19" spans="2:24" x14ac:dyDescent="0.25">
      <c r="B19" s="245" t="s">
        <v>65</v>
      </c>
      <c r="C19" s="245" t="s">
        <v>31</v>
      </c>
      <c r="D19" s="337">
        <v>79480065.260000005</v>
      </c>
      <c r="E19" s="260">
        <v>7330425.0899999999</v>
      </c>
      <c r="F19" s="256">
        <f t="shared" si="4"/>
        <v>9.2229731644284246E-2</v>
      </c>
      <c r="G19" s="337">
        <v>79326760</v>
      </c>
      <c r="H19" s="257">
        <f t="shared" si="1"/>
        <v>7316285.7870105421</v>
      </c>
      <c r="I19" s="260"/>
      <c r="J19" s="260"/>
      <c r="K19" s="260"/>
      <c r="L19" s="260">
        <v>79522.41413895975</v>
      </c>
      <c r="M19" s="260">
        <v>349831.01159999997</v>
      </c>
      <c r="N19" s="260">
        <v>310336.02999999997</v>
      </c>
      <c r="O19" s="260">
        <v>-99193.199999999983</v>
      </c>
      <c r="P19" s="260">
        <v>0</v>
      </c>
      <c r="Q19" s="260"/>
      <c r="R19" s="260">
        <v>262571.57559999998</v>
      </c>
      <c r="S19" s="258">
        <f t="shared" si="2"/>
        <v>8219353.6183495019</v>
      </c>
      <c r="T19" s="255"/>
      <c r="U19" s="259">
        <f t="shared" si="3"/>
        <v>0</v>
      </c>
    </row>
    <row r="20" spans="2:24" x14ac:dyDescent="0.25">
      <c r="B20" s="245" t="s">
        <v>66</v>
      </c>
      <c r="C20" s="245" t="s">
        <v>33</v>
      </c>
      <c r="D20" s="337">
        <v>372634.3</v>
      </c>
      <c r="E20" s="260">
        <v>84449.41</v>
      </c>
      <c r="F20" s="256">
        <f t="shared" si="4"/>
        <v>0.22662811770145691</v>
      </c>
      <c r="G20" s="337">
        <v>226574</v>
      </c>
      <c r="H20" s="257">
        <f t="shared" si="1"/>
        <v>51348.039140089895</v>
      </c>
      <c r="I20" s="260"/>
      <c r="J20" s="260"/>
      <c r="K20" s="260"/>
      <c r="L20" s="260">
        <v>496.19706000000002</v>
      </c>
      <c r="M20" s="260">
        <v>1932.6762199999998</v>
      </c>
      <c r="N20" s="260">
        <v>2764.39</v>
      </c>
      <c r="O20" s="260">
        <v>-889.14</v>
      </c>
      <c r="P20" s="260">
        <v>0</v>
      </c>
      <c r="Q20" s="260">
        <v>4993.1399999999994</v>
      </c>
      <c r="R20" s="260">
        <v>940.28210000000001</v>
      </c>
      <c r="S20" s="258">
        <f t="shared" si="2"/>
        <v>61585.584520089891</v>
      </c>
      <c r="T20" s="255"/>
      <c r="U20" s="259">
        <f t="shared" si="3"/>
        <v>0</v>
      </c>
    </row>
    <row r="21" spans="2:24" x14ac:dyDescent="0.25">
      <c r="B21" s="245" t="s">
        <v>67</v>
      </c>
      <c r="C21" s="245" t="s">
        <v>34</v>
      </c>
      <c r="D21" s="337">
        <v>99276638.950000003</v>
      </c>
      <c r="E21" s="260">
        <v>3590033.5100000002</v>
      </c>
      <c r="F21" s="256">
        <f t="shared" si="4"/>
        <v>3.6161916317574934E-2</v>
      </c>
      <c r="G21" s="337">
        <v>100382217</v>
      </c>
      <c r="H21" s="257">
        <f t="shared" si="1"/>
        <v>3630013.3309266479</v>
      </c>
      <c r="I21" s="260"/>
      <c r="J21" s="260"/>
      <c r="K21" s="260"/>
      <c r="L21" s="260">
        <v>36437.339719557305</v>
      </c>
      <c r="M21" s="260">
        <v>295123.71798000002</v>
      </c>
      <c r="N21" s="260">
        <v>149827.18</v>
      </c>
      <c r="O21" s="260">
        <v>-47638.3</v>
      </c>
      <c r="P21" s="260">
        <v>0</v>
      </c>
      <c r="Q21" s="260"/>
      <c r="R21" s="260">
        <v>202772.07834000001</v>
      </c>
      <c r="S21" s="258">
        <f t="shared" si="2"/>
        <v>4266535.3469662052</v>
      </c>
      <c r="T21" s="255"/>
      <c r="U21" s="259">
        <f t="shared" si="3"/>
        <v>0</v>
      </c>
    </row>
    <row r="22" spans="2:24" x14ac:dyDescent="0.25">
      <c r="B22" s="245" t="s">
        <v>68</v>
      </c>
      <c r="D22" s="337">
        <v>37223237.460000001</v>
      </c>
      <c r="E22" s="260">
        <v>1465941.3557558353</v>
      </c>
      <c r="F22" s="261">
        <f t="shared" si="4"/>
        <v>3.9382424952454288E-2</v>
      </c>
      <c r="G22" s="337">
        <v>36194910</v>
      </c>
      <c r="H22" s="257">
        <f t="shared" si="1"/>
        <v>1425443.3267358372</v>
      </c>
      <c r="I22" s="260"/>
      <c r="J22" s="260"/>
      <c r="K22" s="260"/>
      <c r="L22" s="260"/>
      <c r="M22" s="260">
        <v>116185.66110000001</v>
      </c>
      <c r="N22" s="260">
        <v>35274.722042470239</v>
      </c>
      <c r="O22" s="260">
        <v>-11662.625379653648</v>
      </c>
      <c r="P22" s="260">
        <v>0</v>
      </c>
      <c r="Q22" s="260"/>
      <c r="R22" s="260">
        <v>89401.4277</v>
      </c>
      <c r="S22" s="258">
        <f t="shared" si="2"/>
        <v>1654642.5121986535</v>
      </c>
      <c r="T22" s="255"/>
      <c r="U22" s="259">
        <f t="shared" si="3"/>
        <v>0</v>
      </c>
    </row>
    <row r="23" spans="2:24" x14ac:dyDescent="0.25">
      <c r="B23" s="245" t="s">
        <v>2</v>
      </c>
      <c r="D23" s="262">
        <f>SUM(D10:D22)</f>
        <v>1142550753.0299997</v>
      </c>
      <c r="E23" s="263">
        <f>SUM(E10:E22)</f>
        <v>421947351.40988761</v>
      </c>
      <c r="F23" s="256">
        <f t="shared" si="4"/>
        <v>0.36930293931442415</v>
      </c>
      <c r="G23" s="262">
        <f>SUM(G10:G22)</f>
        <v>1231799187</v>
      </c>
      <c r="H23" s="263">
        <f>SUM(H10:H22)</f>
        <v>464759341.53156412</v>
      </c>
      <c r="I23" s="263">
        <f t="shared" ref="I23:K23" si="5">SUM(I10:I22)</f>
        <v>317127375.26344997</v>
      </c>
      <c r="J23" s="263">
        <f t="shared" si="5"/>
        <v>-57815291.619999997</v>
      </c>
      <c r="K23" s="263">
        <f t="shared" si="5"/>
        <v>16799037.24439</v>
      </c>
      <c r="L23" s="263">
        <f>SUM(L10:L22)</f>
        <v>4822740.6374453865</v>
      </c>
      <c r="M23" s="263">
        <f>SUM(M10:M22)</f>
        <v>23746023.272640005</v>
      </c>
      <c r="N23" s="263">
        <f>SUM(N10:N22)</f>
        <v>28315038.352042474</v>
      </c>
      <c r="O23" s="263">
        <f>SUM(O10:O22)</f>
        <v>-6238877.1053796532</v>
      </c>
      <c r="P23" s="263">
        <f>SUM(P10:P22)</f>
        <v>0</v>
      </c>
      <c r="Q23" s="263">
        <f t="shared" ref="Q23:S23" si="6">SUM(Q10:Q22)</f>
        <v>55805319.670000002</v>
      </c>
      <c r="R23" s="263">
        <f t="shared" si="6"/>
        <v>11017991.251989998</v>
      </c>
      <c r="S23" s="264">
        <f t="shared" si="6"/>
        <v>858338698.49814212</v>
      </c>
      <c r="T23" s="263">
        <f>SUM(T10:T22)</f>
        <v>54006978.110000007</v>
      </c>
      <c r="U23" s="265">
        <f t="shared" si="3"/>
        <v>6.2920357901254415E-2</v>
      </c>
      <c r="V23" s="257"/>
    </row>
    <row r="24" spans="2:24" s="274" customFormat="1" x14ac:dyDescent="0.25">
      <c r="B24" s="266"/>
      <c r="C24" s="267"/>
      <c r="D24" s="268"/>
      <c r="E24" s="269"/>
      <c r="F24" s="269"/>
      <c r="G24" s="270"/>
      <c r="H24" s="271"/>
      <c r="I24" s="270"/>
      <c r="J24" s="270"/>
      <c r="K24" s="270"/>
      <c r="L24" s="269"/>
      <c r="M24" s="269"/>
      <c r="N24" s="269"/>
      <c r="O24" s="269"/>
      <c r="P24" s="270"/>
      <c r="Q24" s="269"/>
      <c r="R24" s="269"/>
      <c r="S24" s="269"/>
      <c r="T24" s="272"/>
      <c r="U24" s="273"/>
    </row>
    <row r="25" spans="2:24" s="274" customFormat="1" ht="17.25" x14ac:dyDescent="0.25">
      <c r="B25" s="266" t="s">
        <v>272</v>
      </c>
      <c r="C25" s="266"/>
      <c r="D25" s="337">
        <v>397262</v>
      </c>
      <c r="E25" s="260">
        <v>5943249.8599999994</v>
      </c>
      <c r="F25" s="275">
        <f>E25/D25</f>
        <v>14.960529474251249</v>
      </c>
      <c r="G25" s="338">
        <v>337918</v>
      </c>
      <c r="H25" s="257">
        <f>F25*G25</f>
        <v>5055432.1988800336</v>
      </c>
      <c r="I25" s="339"/>
      <c r="J25" s="340"/>
      <c r="K25" s="340"/>
      <c r="L25" s="260"/>
      <c r="M25" s="260">
        <v>199371.62</v>
      </c>
      <c r="N25" s="260">
        <v>229704.86</v>
      </c>
      <c r="O25" s="260">
        <v>-73993.860000000015</v>
      </c>
      <c r="P25" s="260">
        <v>0</v>
      </c>
      <c r="Q25" s="260"/>
      <c r="R25" s="341">
        <v>0</v>
      </c>
      <c r="S25" s="258">
        <f>SUM(H25:R25)</f>
        <v>5410514.8188800337</v>
      </c>
      <c r="T25" s="255"/>
      <c r="U25" s="259">
        <f>T25/S25</f>
        <v>0</v>
      </c>
      <c r="V25" s="273"/>
      <c r="W25" s="276"/>
      <c r="X25" s="277"/>
    </row>
    <row r="26" spans="2:24" s="274" customFormat="1" x14ac:dyDescent="0.25">
      <c r="B26" s="278" t="s">
        <v>2</v>
      </c>
      <c r="C26" s="278"/>
      <c r="D26" s="279"/>
      <c r="E26" s="280">
        <f>E23+E25</f>
        <v>427890601.26988763</v>
      </c>
      <c r="F26" s="281"/>
      <c r="G26" s="281"/>
      <c r="H26" s="280">
        <f>H23+H25</f>
        <v>469814773.73044413</v>
      </c>
      <c r="I26" s="280">
        <f t="shared" ref="I26:K26" si="7">I23+I25</f>
        <v>317127375.26344997</v>
      </c>
      <c r="J26" s="280">
        <f t="shared" si="7"/>
        <v>-57815291.619999997</v>
      </c>
      <c r="K26" s="280">
        <f t="shared" si="7"/>
        <v>16799037.24439</v>
      </c>
      <c r="L26" s="280">
        <f>L23+L25</f>
        <v>4822740.6374453865</v>
      </c>
      <c r="M26" s="280">
        <f>M23+M25</f>
        <v>23945394.892640006</v>
      </c>
      <c r="N26" s="280">
        <f>N23+N25</f>
        <v>28544743.212042473</v>
      </c>
      <c r="O26" s="280">
        <f>O23+O25</f>
        <v>-6312870.9653796535</v>
      </c>
      <c r="P26" s="280">
        <f>P23+P25</f>
        <v>0</v>
      </c>
      <c r="Q26" s="280">
        <f t="shared" ref="Q26:T26" si="8">Q23+Q25</f>
        <v>55805319.670000002</v>
      </c>
      <c r="R26" s="280">
        <f t="shared" si="8"/>
        <v>11017991.251989998</v>
      </c>
      <c r="S26" s="280">
        <f t="shared" si="8"/>
        <v>863749213.3170222</v>
      </c>
      <c r="T26" s="280">
        <f t="shared" si="8"/>
        <v>54006978.110000007</v>
      </c>
      <c r="U26" s="265">
        <f>T26/S26</f>
        <v>6.2526225526271836E-2</v>
      </c>
      <c r="V26" s="273"/>
    </row>
    <row r="27" spans="2:24" x14ac:dyDescent="0.25">
      <c r="D27" s="282"/>
      <c r="E27" s="257"/>
      <c r="L27" s="257"/>
      <c r="O27" s="257"/>
      <c r="P27" s="257"/>
      <c r="Q27" s="257"/>
      <c r="S27" s="257"/>
      <c r="U27" s="283"/>
    </row>
    <row r="28" spans="2:24" x14ac:dyDescent="0.25">
      <c r="D28" s="282"/>
      <c r="E28" s="257"/>
      <c r="G28" s="282"/>
      <c r="L28" s="257"/>
      <c r="P28" s="257"/>
      <c r="Q28" s="257"/>
      <c r="S28" s="257"/>
      <c r="U28" s="283"/>
    </row>
    <row r="29" spans="2:24" s="274" customFormat="1" x14ac:dyDescent="0.25">
      <c r="B29" s="284" t="s">
        <v>69</v>
      </c>
      <c r="C29" s="284"/>
      <c r="D29" s="279"/>
      <c r="E29" s="285"/>
      <c r="T29" s="286"/>
      <c r="U29" s="273"/>
    </row>
    <row r="30" spans="2:24" s="274" customFormat="1" x14ac:dyDescent="0.25">
      <c r="B30" s="278" t="s">
        <v>39</v>
      </c>
      <c r="C30" s="278"/>
      <c r="D30" s="287">
        <f>D10+D11</f>
        <v>577541090.47699988</v>
      </c>
      <c r="E30" s="288">
        <f>E10+E11</f>
        <v>299354468.56167698</v>
      </c>
      <c r="F30" s="281"/>
      <c r="H30" s="288">
        <f>H10+H11</f>
        <v>331435098.51528728</v>
      </c>
      <c r="L30" s="288"/>
      <c r="P30" s="288"/>
      <c r="Q30" s="288"/>
      <c r="S30" s="288">
        <f>S10+S11</f>
        <v>607693465.62850714</v>
      </c>
      <c r="T30" s="257">
        <f>SUM(T10:T11)</f>
        <v>34804386.370000005</v>
      </c>
      <c r="U30" s="259">
        <f t="shared" ref="U30:U37" si="9">T30/S30</f>
        <v>5.7272931730479544E-2</v>
      </c>
      <c r="V30" s="289"/>
    </row>
    <row r="31" spans="2:24" s="274" customFormat="1" x14ac:dyDescent="0.25">
      <c r="B31" s="290" t="s">
        <v>70</v>
      </c>
      <c r="C31" s="290"/>
      <c r="D31" s="287">
        <f>D12+D17</f>
        <v>214587104.22299999</v>
      </c>
      <c r="E31" s="288">
        <f>E12+E17</f>
        <v>87006528.950000003</v>
      </c>
      <c r="F31" s="291"/>
      <c r="H31" s="288">
        <f>H12+H17</f>
        <v>96718154.76234439</v>
      </c>
      <c r="I31" s="292"/>
      <c r="J31" s="292"/>
      <c r="K31" s="292"/>
      <c r="L31" s="288"/>
      <c r="N31" s="292"/>
      <c r="P31" s="288"/>
      <c r="Q31" s="288"/>
      <c r="R31" s="292"/>
      <c r="S31" s="288">
        <f>S12+S17</f>
        <v>179363314.04637435</v>
      </c>
      <c r="T31" s="257">
        <f>SUM(T12,T17)</f>
        <v>12982512.970000001</v>
      </c>
      <c r="U31" s="259">
        <f t="shared" si="9"/>
        <v>7.2381094422928505E-2</v>
      </c>
    </row>
    <row r="32" spans="2:24" s="274" customFormat="1" x14ac:dyDescent="0.25">
      <c r="B32" s="278" t="s">
        <v>71</v>
      </c>
      <c r="C32" s="278"/>
      <c r="D32" s="287">
        <f t="shared" ref="D32:E35" si="10">D13+D18</f>
        <v>83692776.103</v>
      </c>
      <c r="E32" s="288">
        <f t="shared" si="10"/>
        <v>18193306.05245477</v>
      </c>
      <c r="F32" s="291"/>
      <c r="H32" s="288">
        <f>H13+H18</f>
        <v>19639288.552220579</v>
      </c>
      <c r="I32" s="292"/>
      <c r="J32" s="292"/>
      <c r="K32" s="292"/>
      <c r="L32" s="288"/>
      <c r="N32" s="292"/>
      <c r="P32" s="288"/>
      <c r="Q32" s="288"/>
      <c r="R32" s="292"/>
      <c r="S32" s="288">
        <f>S13+S18</f>
        <v>40800127.439950578</v>
      </c>
      <c r="T32" s="257">
        <f>SUM(T13,T18)</f>
        <v>3664261.35</v>
      </c>
      <c r="U32" s="259">
        <f t="shared" si="9"/>
        <v>8.9810046681668865E-2</v>
      </c>
    </row>
    <row r="33" spans="2:21" s="274" customFormat="1" x14ac:dyDescent="0.25">
      <c r="B33" s="278" t="s">
        <v>72</v>
      </c>
      <c r="C33" s="278"/>
      <c r="D33" s="287">
        <f t="shared" si="10"/>
        <v>96619860.699000001</v>
      </c>
      <c r="E33" s="288">
        <f t="shared" si="10"/>
        <v>9021134.5600000005</v>
      </c>
      <c r="F33" s="291"/>
      <c r="H33" s="288">
        <f>H14+H19</f>
        <v>8884201.4847670086</v>
      </c>
      <c r="I33" s="292"/>
      <c r="J33" s="292"/>
      <c r="K33" s="292"/>
      <c r="L33" s="288"/>
      <c r="N33" s="292"/>
      <c r="P33" s="288"/>
      <c r="Q33" s="288"/>
      <c r="R33" s="292"/>
      <c r="S33" s="288">
        <f>S14+S19</f>
        <v>13755357.359860033</v>
      </c>
      <c r="T33" s="257">
        <f>SUM(T14,T19)</f>
        <v>865162.51</v>
      </c>
      <c r="U33" s="259">
        <f t="shared" si="9"/>
        <v>6.2896403733185419E-2</v>
      </c>
    </row>
    <row r="34" spans="2:21" s="274" customFormat="1" x14ac:dyDescent="0.25">
      <c r="B34" s="278" t="s">
        <v>73</v>
      </c>
      <c r="C34" s="278"/>
      <c r="D34" s="287">
        <f t="shared" si="10"/>
        <v>10298663.83</v>
      </c>
      <c r="E34" s="288">
        <f t="shared" si="10"/>
        <v>2186532.87</v>
      </c>
      <c r="F34" s="291"/>
      <c r="H34" s="288">
        <f>H15+H20</f>
        <v>1958604.6621818591</v>
      </c>
      <c r="I34" s="292"/>
      <c r="J34" s="292"/>
      <c r="K34" s="292"/>
      <c r="L34" s="293"/>
      <c r="N34" s="292"/>
      <c r="P34" s="293"/>
      <c r="Q34" s="293"/>
      <c r="R34" s="292"/>
      <c r="S34" s="288">
        <f>S15+S20</f>
        <v>4518600.6982918587</v>
      </c>
      <c r="T34" s="257">
        <f>SUM(T15,T20)</f>
        <v>490199.74</v>
      </c>
      <c r="U34" s="259">
        <f t="shared" si="9"/>
        <v>0.10848485465540415</v>
      </c>
    </row>
    <row r="35" spans="2:21" s="274" customFormat="1" x14ac:dyDescent="0.25">
      <c r="B35" s="266" t="s">
        <v>74</v>
      </c>
      <c r="C35" s="266"/>
      <c r="D35" s="287">
        <f t="shared" si="10"/>
        <v>122588020.23800001</v>
      </c>
      <c r="E35" s="288">
        <f t="shared" si="10"/>
        <v>4719439.0600000005</v>
      </c>
      <c r="F35" s="291"/>
      <c r="G35" s="281"/>
      <c r="H35" s="288">
        <f>H16+H21</f>
        <v>4698550.2280271146</v>
      </c>
      <c r="I35" s="291"/>
      <c r="J35" s="291"/>
      <c r="K35" s="291"/>
      <c r="L35" s="293"/>
      <c r="N35" s="291"/>
      <c r="P35" s="293"/>
      <c r="Q35" s="293"/>
      <c r="R35" s="291"/>
      <c r="S35" s="288">
        <f>S16+S21</f>
        <v>10553190.812959481</v>
      </c>
      <c r="T35" s="257">
        <f>SUM(T16,T21)</f>
        <v>1200455.17</v>
      </c>
      <c r="U35" s="259">
        <f t="shared" si="9"/>
        <v>0.11375281573851792</v>
      </c>
    </row>
    <row r="36" spans="2:21" s="274" customFormat="1" x14ac:dyDescent="0.25">
      <c r="B36" s="294" t="s">
        <v>68</v>
      </c>
      <c r="C36" s="266"/>
      <c r="D36" s="287">
        <f>D22</f>
        <v>37223237.460000001</v>
      </c>
      <c r="E36" s="288">
        <f>E22</f>
        <v>1465941.3557558353</v>
      </c>
      <c r="F36" s="291"/>
      <c r="G36" s="281"/>
      <c r="H36" s="288">
        <f>H22</f>
        <v>1425443.3267358372</v>
      </c>
      <c r="I36" s="291"/>
      <c r="J36" s="291"/>
      <c r="K36" s="291"/>
      <c r="L36" s="293"/>
      <c r="N36" s="291"/>
      <c r="P36" s="293"/>
      <c r="Q36" s="293"/>
      <c r="R36" s="291"/>
      <c r="S36" s="288">
        <f>S22</f>
        <v>1654642.5121986535</v>
      </c>
      <c r="T36" s="257">
        <f>T22</f>
        <v>0</v>
      </c>
      <c r="U36" s="259">
        <f t="shared" si="9"/>
        <v>0</v>
      </c>
    </row>
    <row r="37" spans="2:21" s="274" customFormat="1" x14ac:dyDescent="0.25">
      <c r="B37" s="295" t="s">
        <v>29</v>
      </c>
      <c r="C37" s="295"/>
      <c r="D37" s="296">
        <f>SUM(D30:D36)</f>
        <v>1142550753.03</v>
      </c>
      <c r="E37" s="297">
        <f>SUM(E30:E36)</f>
        <v>421947351.40988755</v>
      </c>
      <c r="F37" s="281"/>
      <c r="G37" s="281"/>
      <c r="H37" s="297">
        <f>SUM(H30:H36)</f>
        <v>464759341.53156406</v>
      </c>
      <c r="I37" s="281"/>
      <c r="J37" s="281"/>
      <c r="K37" s="291"/>
      <c r="L37" s="293"/>
      <c r="N37" s="291"/>
      <c r="P37" s="293"/>
      <c r="Q37" s="293"/>
      <c r="R37" s="291"/>
      <c r="S37" s="297">
        <f>SUM(S30:S36)</f>
        <v>858338698.49814212</v>
      </c>
      <c r="T37" s="297">
        <f>SUM(T30:T36)</f>
        <v>54006978.110000007</v>
      </c>
      <c r="U37" s="265">
        <f t="shared" si="9"/>
        <v>6.2920357901254415E-2</v>
      </c>
    </row>
    <row r="38" spans="2:21" s="274" customFormat="1" x14ac:dyDescent="0.25">
      <c r="B38" s="266"/>
      <c r="C38" s="266"/>
      <c r="D38" s="287"/>
      <c r="E38" s="288"/>
      <c r="F38" s="281"/>
      <c r="G38" s="281"/>
      <c r="H38" s="288"/>
      <c r="I38" s="281"/>
      <c r="J38" s="281"/>
      <c r="K38" s="291"/>
      <c r="L38" s="293"/>
      <c r="N38" s="291"/>
      <c r="P38" s="293"/>
      <c r="Q38" s="293"/>
      <c r="R38" s="291"/>
      <c r="S38" s="288"/>
      <c r="T38" s="288"/>
      <c r="U38" s="259"/>
    </row>
    <row r="39" spans="2:21" s="274" customFormat="1" x14ac:dyDescent="0.25">
      <c r="B39" s="266" t="s">
        <v>247</v>
      </c>
      <c r="C39" s="266"/>
      <c r="D39" s="287"/>
      <c r="E39" s="288">
        <f>E25</f>
        <v>5943249.8599999994</v>
      </c>
      <c r="F39" s="281"/>
      <c r="G39" s="281"/>
      <c r="H39" s="288">
        <f>H25</f>
        <v>5055432.1988800336</v>
      </c>
      <c r="I39" s="281"/>
      <c r="J39" s="281"/>
      <c r="K39" s="291"/>
      <c r="L39" s="293"/>
      <c r="N39" s="291"/>
      <c r="P39" s="293"/>
      <c r="Q39" s="293"/>
      <c r="R39" s="291"/>
      <c r="S39" s="288">
        <f>S25</f>
        <v>5410514.8188800337</v>
      </c>
      <c r="T39" s="257">
        <f>T25</f>
        <v>0</v>
      </c>
      <c r="U39" s="259">
        <f>T39/S39</f>
        <v>0</v>
      </c>
    </row>
    <row r="40" spans="2:21" s="281" customFormat="1" x14ac:dyDescent="0.25">
      <c r="B40" s="278" t="s">
        <v>2</v>
      </c>
      <c r="C40" s="278"/>
      <c r="D40" s="296">
        <f>D39+D37</f>
        <v>1142550753.03</v>
      </c>
      <c r="E40" s="297">
        <f>E39+E37</f>
        <v>427890601.26988757</v>
      </c>
      <c r="G40" s="274"/>
      <c r="H40" s="297">
        <f>H39+H37</f>
        <v>469814773.73044407</v>
      </c>
      <c r="L40" s="293"/>
      <c r="P40" s="293"/>
      <c r="Q40" s="293"/>
      <c r="S40" s="297">
        <f>S39+S37</f>
        <v>863749213.3170222</v>
      </c>
      <c r="T40" s="297">
        <f>T39+T37</f>
        <v>54006978.110000007</v>
      </c>
      <c r="U40" s="265">
        <f>T40/S40</f>
        <v>6.2526225526271836E-2</v>
      </c>
    </row>
    <row r="41" spans="2:21" s="274" customFormat="1" x14ac:dyDescent="0.25">
      <c r="B41" s="281"/>
      <c r="C41" s="281"/>
      <c r="D41" s="281"/>
      <c r="E41" s="281"/>
      <c r="F41" s="281"/>
      <c r="I41" s="292"/>
      <c r="L41" s="281"/>
      <c r="N41" s="281"/>
      <c r="P41" s="281"/>
      <c r="Q41" s="281"/>
      <c r="R41" s="281"/>
      <c r="S41" s="281"/>
      <c r="T41" s="298"/>
    </row>
    <row r="42" spans="2:21" ht="17.25" x14ac:dyDescent="0.25">
      <c r="B42" s="245" t="s">
        <v>273</v>
      </c>
      <c r="D42" s="282"/>
      <c r="E42" s="282"/>
      <c r="H42" s="299"/>
      <c r="L42" s="282"/>
      <c r="P42" s="282"/>
      <c r="Q42" s="282"/>
      <c r="S42" s="282"/>
    </row>
    <row r="43" spans="2:21" ht="17.25" x14ac:dyDescent="0.25">
      <c r="B43" s="245" t="s">
        <v>274</v>
      </c>
      <c r="D43" s="282"/>
      <c r="E43" s="282"/>
      <c r="L43" s="282"/>
      <c r="P43" s="282"/>
      <c r="Q43" s="282"/>
      <c r="S43" s="282"/>
    </row>
    <row r="44" spans="2:21" ht="17.25" x14ac:dyDescent="0.25">
      <c r="B44" s="245" t="s">
        <v>275</v>
      </c>
    </row>
  </sheetData>
  <mergeCells count="4">
    <mergeCell ref="B1:U1"/>
    <mergeCell ref="B2:U2"/>
    <mergeCell ref="B3:U3"/>
    <mergeCell ref="B4:U4"/>
  </mergeCells>
  <printOptions horizontalCentered="1"/>
  <pageMargins left="0.45" right="0.45" top="0.75" bottom="0.75" header="0.3" footer="0.3"/>
  <pageSetup paperSize="5" scale="57" orientation="landscape" blackAndWhite="1" r:id="rId1"/>
  <headerFooter>
    <oddFooter>&amp;L&amp;F 
&amp;A&amp;C&amp;P&amp;R&amp;D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8"/>
  <sheetViews>
    <sheetView zoomScale="90" zoomScaleNormal="90" workbookViewId="0">
      <selection activeCell="B1" sqref="B1:H4"/>
    </sheetView>
  </sheetViews>
  <sheetFormatPr defaultColWidth="9.140625" defaultRowHeight="15" x14ac:dyDescent="0.25"/>
  <cols>
    <col min="1" max="1" width="2.140625" style="300" customWidth="1"/>
    <col min="2" max="2" width="2.42578125" style="300" customWidth="1"/>
    <col min="3" max="3" width="34.5703125" style="300" customWidth="1"/>
    <col min="4" max="5" width="11.85546875" style="300" customWidth="1"/>
    <col min="6" max="6" width="2.7109375" style="301" customWidth="1"/>
    <col min="7" max="8" width="11.85546875" style="300" customWidth="1"/>
    <col min="9" max="16384" width="9.140625" style="300"/>
  </cols>
  <sheetData>
    <row r="1" spans="2:8" x14ac:dyDescent="0.25">
      <c r="B1" s="352" t="s">
        <v>4</v>
      </c>
      <c r="C1" s="352"/>
      <c r="D1" s="352"/>
      <c r="E1" s="352"/>
      <c r="F1" s="352"/>
      <c r="G1" s="352"/>
      <c r="H1" s="352"/>
    </row>
    <row r="2" spans="2:8" x14ac:dyDescent="0.25">
      <c r="B2" s="352" t="s">
        <v>237</v>
      </c>
      <c r="C2" s="352"/>
      <c r="D2" s="352"/>
      <c r="E2" s="352"/>
      <c r="F2" s="352"/>
      <c r="G2" s="352"/>
      <c r="H2" s="352"/>
    </row>
    <row r="3" spans="2:8" x14ac:dyDescent="0.25">
      <c r="B3" s="350" t="s">
        <v>248</v>
      </c>
      <c r="C3" s="350"/>
      <c r="D3" s="350"/>
      <c r="E3" s="350"/>
      <c r="F3" s="350"/>
      <c r="G3" s="350"/>
      <c r="H3" s="350"/>
    </row>
    <row r="4" spans="2:8" x14ac:dyDescent="0.25">
      <c r="B4" s="350" t="s">
        <v>239</v>
      </c>
      <c r="C4" s="350"/>
      <c r="D4" s="350"/>
      <c r="E4" s="350"/>
      <c r="F4" s="350"/>
      <c r="G4" s="350"/>
      <c r="H4" s="350"/>
    </row>
    <row r="6" spans="2:8" x14ac:dyDescent="0.25">
      <c r="D6" s="302" t="s">
        <v>195</v>
      </c>
      <c r="E6" s="302"/>
      <c r="F6" s="303"/>
      <c r="G6" s="302" t="s">
        <v>249</v>
      </c>
      <c r="H6" s="302"/>
    </row>
    <row r="7" spans="2:8" ht="17.25" x14ac:dyDescent="0.25">
      <c r="D7" s="304" t="s">
        <v>276</v>
      </c>
      <c r="E7" s="304" t="s">
        <v>196</v>
      </c>
      <c r="F7" s="305"/>
      <c r="G7" s="304" t="s">
        <v>9</v>
      </c>
      <c r="H7" s="304" t="s">
        <v>196</v>
      </c>
    </row>
    <row r="8" spans="2:8" x14ac:dyDescent="0.25">
      <c r="B8" s="300" t="s">
        <v>17</v>
      </c>
      <c r="D8" s="306">
        <v>64</v>
      </c>
      <c r="E8" s="307"/>
      <c r="F8" s="308"/>
      <c r="G8" s="306">
        <v>64</v>
      </c>
      <c r="H8" s="307"/>
    </row>
    <row r="9" spans="2:8" x14ac:dyDescent="0.25">
      <c r="D9" s="306"/>
      <c r="E9" s="307"/>
      <c r="F9" s="308"/>
      <c r="G9" s="306"/>
      <c r="H9" s="307"/>
    </row>
    <row r="10" spans="2:8" x14ac:dyDescent="0.25">
      <c r="B10" s="300" t="s">
        <v>197</v>
      </c>
      <c r="D10" s="306"/>
      <c r="E10" s="307"/>
      <c r="F10" s="308"/>
      <c r="G10" s="306"/>
      <c r="H10" s="307"/>
    </row>
    <row r="11" spans="2:8" x14ac:dyDescent="0.25">
      <c r="C11" s="300" t="s">
        <v>198</v>
      </c>
      <c r="D11" s="309">
        <v>11</v>
      </c>
      <c r="E11" s="307">
        <f>D11</f>
        <v>11</v>
      </c>
      <c r="F11" s="310"/>
      <c r="G11" s="311">
        <f>$D$11</f>
        <v>11</v>
      </c>
      <c r="H11" s="307">
        <f>G11</f>
        <v>11</v>
      </c>
    </row>
    <row r="12" spans="2:8" x14ac:dyDescent="0.25">
      <c r="C12" s="300" t="s">
        <v>277</v>
      </c>
      <c r="D12" s="310">
        <v>0.67</v>
      </c>
      <c r="E12" s="312">
        <f>D12</f>
        <v>0.67</v>
      </c>
      <c r="F12" s="310"/>
      <c r="G12" s="313">
        <f>$D$12</f>
        <v>0.67</v>
      </c>
      <c r="H12" s="312">
        <f>G12</f>
        <v>0.67</v>
      </c>
    </row>
    <row r="13" spans="2:8" x14ac:dyDescent="0.25">
      <c r="C13" s="300" t="s">
        <v>250</v>
      </c>
      <c r="D13" s="310">
        <v>-0.15</v>
      </c>
      <c r="E13" s="312">
        <f>D13</f>
        <v>-0.15</v>
      </c>
      <c r="F13" s="310"/>
      <c r="G13" s="313">
        <f>$D$13</f>
        <v>-0.15</v>
      </c>
      <c r="H13" s="312">
        <f>G13</f>
        <v>-0.15</v>
      </c>
    </row>
    <row r="14" spans="2:8" x14ac:dyDescent="0.25">
      <c r="C14" s="300" t="s">
        <v>29</v>
      </c>
      <c r="D14" s="314">
        <f>SUM(D11:D13)</f>
        <v>11.52</v>
      </c>
      <c r="E14" s="314">
        <f>SUM(E11:E13)</f>
        <v>11.52</v>
      </c>
      <c r="F14" s="310"/>
      <c r="G14" s="314">
        <f>SUM(G11:G13)</f>
        <v>11.52</v>
      </c>
      <c r="H14" s="314">
        <f>SUM(H11:H13)</f>
        <v>11.52</v>
      </c>
    </row>
    <row r="15" spans="2:8" x14ac:dyDescent="0.25">
      <c r="D15" s="309"/>
      <c r="E15" s="307"/>
      <c r="F15" s="310"/>
      <c r="G15" s="311"/>
      <c r="H15" s="307"/>
    </row>
    <row r="16" spans="2:8" x14ac:dyDescent="0.25">
      <c r="B16" s="300" t="s">
        <v>199</v>
      </c>
      <c r="E16" s="307"/>
      <c r="H16" s="307"/>
    </row>
    <row r="17" spans="3:8" x14ac:dyDescent="0.25">
      <c r="C17" s="300" t="s">
        <v>200</v>
      </c>
      <c r="D17" s="315">
        <v>0.34603</v>
      </c>
      <c r="E17" s="307"/>
      <c r="F17" s="316"/>
      <c r="G17" s="317">
        <f>$D$17</f>
        <v>0.34603</v>
      </c>
      <c r="H17" s="307"/>
    </row>
    <row r="18" spans="3:8" x14ac:dyDescent="0.25">
      <c r="C18" s="300" t="s">
        <v>203</v>
      </c>
      <c r="D18" s="318">
        <v>5.3699999999999998E-3</v>
      </c>
      <c r="E18" s="307"/>
      <c r="F18" s="316"/>
      <c r="G18" s="317">
        <f>$D$18</f>
        <v>5.3699999999999998E-3</v>
      </c>
      <c r="H18" s="307"/>
    </row>
    <row r="19" spans="3:8" x14ac:dyDescent="0.25">
      <c r="C19" s="300" t="s">
        <v>201</v>
      </c>
      <c r="D19" s="315">
        <v>2.4479999999999998E-2</v>
      </c>
      <c r="E19" s="307"/>
      <c r="F19" s="316"/>
      <c r="G19" s="319">
        <f>$D$19</f>
        <v>2.4479999999999998E-2</v>
      </c>
      <c r="H19" s="307"/>
    </row>
    <row r="20" spans="3:8" x14ac:dyDescent="0.25">
      <c r="C20" s="300" t="s">
        <v>277</v>
      </c>
      <c r="D20" s="315">
        <v>2.1229999999999999E-2</v>
      </c>
      <c r="E20" s="307"/>
      <c r="F20" s="316"/>
      <c r="G20" s="317">
        <f>$D$20</f>
        <v>2.1229999999999999E-2</v>
      </c>
      <c r="H20" s="307"/>
    </row>
    <row r="21" spans="3:8" x14ac:dyDescent="0.25">
      <c r="C21" s="300" t="s">
        <v>250</v>
      </c>
      <c r="D21" s="315">
        <v>-4.79E-3</v>
      </c>
      <c r="E21" s="307"/>
      <c r="F21" s="316"/>
      <c r="G21" s="317">
        <f>$D$21</f>
        <v>-4.79E-3</v>
      </c>
      <c r="H21" s="307"/>
    </row>
    <row r="22" spans="3:8" x14ac:dyDescent="0.25">
      <c r="C22" s="300" t="s">
        <v>278</v>
      </c>
      <c r="D22" s="315">
        <v>0</v>
      </c>
      <c r="E22" s="307"/>
      <c r="F22" s="316"/>
      <c r="G22" s="319">
        <f>$D$22</f>
        <v>0</v>
      </c>
      <c r="H22" s="307"/>
    </row>
    <row r="23" spans="3:8" x14ac:dyDescent="0.25">
      <c r="C23" s="300" t="s">
        <v>202</v>
      </c>
      <c r="D23" s="315">
        <v>8.1549999999999997E-2</v>
      </c>
      <c r="E23" s="307"/>
      <c r="F23" s="316"/>
      <c r="G23" s="319">
        <f>$D$23</f>
        <v>8.1549999999999997E-2</v>
      </c>
      <c r="H23" s="307"/>
    </row>
    <row r="24" spans="3:8" x14ac:dyDescent="0.25">
      <c r="C24" s="300" t="s">
        <v>204</v>
      </c>
      <c r="D24" s="321">
        <v>1.1209999999999999E-2</v>
      </c>
      <c r="E24" s="307"/>
      <c r="F24" s="316"/>
      <c r="G24" s="319">
        <f>$D$24</f>
        <v>1.1209999999999999E-2</v>
      </c>
      <c r="H24" s="307"/>
    </row>
    <row r="25" spans="3:8" x14ac:dyDescent="0.25">
      <c r="C25" s="300" t="s">
        <v>29</v>
      </c>
      <c r="D25" s="322">
        <f>SUM(D17:D24)</f>
        <v>0.48507999999999996</v>
      </c>
      <c r="E25" s="307">
        <f>ROUND(D25*D$8,2)</f>
        <v>31.05</v>
      </c>
      <c r="F25" s="316"/>
      <c r="G25" s="322">
        <f>SUM(G17:G24)</f>
        <v>0.48507999999999996</v>
      </c>
      <c r="H25" s="307">
        <f>ROUND(G25*G$8,2)</f>
        <v>31.05</v>
      </c>
    </row>
    <row r="27" spans="3:8" x14ac:dyDescent="0.25">
      <c r="C27" s="300" t="s">
        <v>205</v>
      </c>
      <c r="D27" s="323">
        <v>1.703E-2</v>
      </c>
      <c r="E27" s="307">
        <f>ROUND(D27*D$8,2)</f>
        <v>1.0900000000000001</v>
      </c>
      <c r="F27" s="316"/>
      <c r="G27" s="324">
        <f>$D$27</f>
        <v>1.703E-2</v>
      </c>
      <c r="H27" s="307">
        <f>ROUND(G27*G$8,2)</f>
        <v>1.0900000000000001</v>
      </c>
    </row>
    <row r="28" spans="3:8" x14ac:dyDescent="0.25">
      <c r="D28" s="325"/>
      <c r="E28" s="307"/>
      <c r="F28" s="316"/>
      <c r="G28" s="317"/>
      <c r="H28" s="307"/>
    </row>
    <row r="29" spans="3:8" x14ac:dyDescent="0.25">
      <c r="C29" s="300" t="s">
        <v>206</v>
      </c>
      <c r="D29" s="323">
        <v>0</v>
      </c>
      <c r="E29" s="307">
        <f>ROUND(D29*D$8,2)</f>
        <v>0</v>
      </c>
      <c r="F29" s="316"/>
      <c r="G29" s="319">
        <f>$D$29</f>
        <v>0</v>
      </c>
      <c r="H29" s="307">
        <f>ROUND(G29*G$8,2)</f>
        <v>0</v>
      </c>
    </row>
    <row r="30" spans="3:8" x14ac:dyDescent="0.25">
      <c r="D30" s="325"/>
      <c r="E30" s="307"/>
      <c r="F30" s="316"/>
      <c r="G30" s="317"/>
      <c r="H30" s="307"/>
    </row>
    <row r="31" spans="3:8" x14ac:dyDescent="0.25">
      <c r="C31" s="300" t="s">
        <v>207</v>
      </c>
      <c r="D31" s="323">
        <v>0.32665</v>
      </c>
      <c r="E31" s="307"/>
      <c r="F31" s="316"/>
      <c r="G31" s="317">
        <f>$D$31</f>
        <v>0.32665</v>
      </c>
      <c r="H31" s="307"/>
    </row>
    <row r="32" spans="3:8" x14ac:dyDescent="0.25">
      <c r="C32" s="300" t="s">
        <v>208</v>
      </c>
      <c r="D32" s="323">
        <v>-5.8279999999999998E-2</v>
      </c>
      <c r="E32" s="307"/>
      <c r="F32" s="316"/>
      <c r="G32" s="320">
        <f>'Schedule 106 Revenue'!$E$8</f>
        <v>-3.8500000000000001E-3</v>
      </c>
      <c r="H32" s="307"/>
    </row>
    <row r="33" spans="2:8" x14ac:dyDescent="0.25">
      <c r="C33" s="300" t="s">
        <v>29</v>
      </c>
      <c r="D33" s="322">
        <f>SUM(D31:D32)</f>
        <v>0.26837</v>
      </c>
      <c r="E33" s="307">
        <f>ROUND(D33*D$8,2)</f>
        <v>17.18</v>
      </c>
      <c r="F33" s="316"/>
      <c r="G33" s="322">
        <f>SUM(G31:G32)</f>
        <v>0.32279999999999998</v>
      </c>
      <c r="H33" s="307">
        <f>ROUND(G33*G$8,2)</f>
        <v>20.66</v>
      </c>
    </row>
    <row r="34" spans="2:8" x14ac:dyDescent="0.25">
      <c r="C34" s="300" t="s">
        <v>209</v>
      </c>
      <c r="D34" s="322">
        <f>D25+D27+D29+D33</f>
        <v>0.77047999999999994</v>
      </c>
      <c r="E34" s="326">
        <f>SUM(E25,E27,E29,E33)</f>
        <v>49.32</v>
      </c>
      <c r="F34" s="327"/>
      <c r="G34" s="322">
        <f>G25+G27+G29+G33</f>
        <v>0.82490999999999992</v>
      </c>
      <c r="H34" s="326">
        <f>SUM(H25,H27,H29,H33)</f>
        <v>52.8</v>
      </c>
    </row>
    <row r="35" spans="2:8" x14ac:dyDescent="0.25">
      <c r="E35" s="307"/>
      <c r="H35" s="307"/>
    </row>
    <row r="36" spans="2:8" x14ac:dyDescent="0.25">
      <c r="B36" s="300" t="s">
        <v>210</v>
      </c>
      <c r="D36" s="311"/>
      <c r="E36" s="307">
        <f>E14+E34</f>
        <v>60.84</v>
      </c>
      <c r="F36" s="313"/>
      <c r="G36" s="311"/>
      <c r="H36" s="307">
        <f>H14+H34</f>
        <v>64.319999999999993</v>
      </c>
    </row>
    <row r="37" spans="2:8" x14ac:dyDescent="0.25">
      <c r="B37" s="300" t="s">
        <v>211</v>
      </c>
      <c r="D37" s="311"/>
      <c r="E37" s="307"/>
      <c r="F37" s="313"/>
      <c r="G37" s="311"/>
      <c r="H37" s="307">
        <f>H36-$E36</f>
        <v>3.4799999999999898</v>
      </c>
    </row>
    <row r="38" spans="2:8" x14ac:dyDescent="0.25">
      <c r="B38" s="300" t="s">
        <v>212</v>
      </c>
      <c r="D38" s="328"/>
      <c r="E38" s="328"/>
      <c r="F38" s="329"/>
      <c r="G38" s="328"/>
      <c r="H38" s="330">
        <f>H37/$E36</f>
        <v>5.7199211045364719E-2</v>
      </c>
    </row>
    <row r="39" spans="2:8" x14ac:dyDescent="0.25">
      <c r="E39" s="307"/>
    </row>
    <row r="40" spans="2:8" x14ac:dyDescent="0.25">
      <c r="B40" s="300" t="s">
        <v>213</v>
      </c>
      <c r="D40" s="317">
        <f>D25+D27+D29</f>
        <v>0.50210999999999995</v>
      </c>
      <c r="E40" s="307"/>
      <c r="F40" s="327"/>
      <c r="G40" s="317">
        <f>G25+G27+G29</f>
        <v>0.50210999999999995</v>
      </c>
    </row>
    <row r="42" spans="2:8" ht="17.25" x14ac:dyDescent="0.25">
      <c r="B42" s="331" t="s">
        <v>279</v>
      </c>
    </row>
    <row r="43" spans="2:8" x14ac:dyDescent="0.25">
      <c r="C43" s="331"/>
      <c r="D43" s="331"/>
      <c r="E43" s="331"/>
      <c r="F43" s="332"/>
      <c r="G43" s="332"/>
      <c r="H43" s="332"/>
    </row>
    <row r="48" spans="2:8" ht="14.25" customHeight="1" x14ac:dyDescent="0.25"/>
  </sheetData>
  <mergeCells count="4">
    <mergeCell ref="B1:H1"/>
    <mergeCell ref="B2:H2"/>
    <mergeCell ref="B3:H3"/>
    <mergeCell ref="B4:H4"/>
  </mergeCells>
  <printOptions horizontalCentered="1"/>
  <pageMargins left="0.5" right="0.5" top="1" bottom="1" header="0.5" footer="0.5"/>
  <pageSetup scale="58" orientation="landscape" blackAndWhite="1" r:id="rId1"/>
  <headerFooter alignWithMargins="0">
    <oddFooter>&amp;L&amp;F  
&amp;A&amp;C&amp;P&amp;R&amp;D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
  <sheetViews>
    <sheetView zoomScale="90" zoomScaleNormal="90" workbookViewId="0">
      <selection sqref="A1:H3"/>
    </sheetView>
  </sheetViews>
  <sheetFormatPr defaultColWidth="9.140625" defaultRowHeight="15" x14ac:dyDescent="0.25"/>
  <cols>
    <col min="1" max="1" width="37.7109375" style="245" customWidth="1"/>
    <col min="2" max="2" width="9.140625" style="245"/>
    <col min="3" max="3" width="16.5703125" style="245" bestFit="1" customWidth="1"/>
    <col min="4" max="4" width="11.42578125" style="245" bestFit="1" customWidth="1"/>
    <col min="5" max="5" width="11.28515625" style="245" bestFit="1" customWidth="1"/>
    <col min="6" max="6" width="15.7109375" style="245" bestFit="1" customWidth="1"/>
    <col min="7" max="7" width="13.7109375" style="245" bestFit="1" customWidth="1"/>
    <col min="8" max="8" width="7.85546875" style="245" bestFit="1" customWidth="1"/>
    <col min="9" max="16384" width="9.140625" style="245"/>
  </cols>
  <sheetData>
    <row r="1" spans="1:8" x14ac:dyDescent="0.25">
      <c r="A1" s="353" t="s">
        <v>4</v>
      </c>
      <c r="B1" s="353"/>
      <c r="C1" s="353"/>
      <c r="D1" s="353"/>
      <c r="E1" s="353"/>
      <c r="F1" s="353"/>
      <c r="G1" s="353"/>
      <c r="H1" s="353"/>
    </row>
    <row r="2" spans="1:8" x14ac:dyDescent="0.25">
      <c r="A2" s="353" t="s">
        <v>287</v>
      </c>
      <c r="B2" s="353"/>
      <c r="C2" s="353"/>
      <c r="D2" s="353"/>
      <c r="E2" s="353"/>
      <c r="F2" s="353"/>
      <c r="G2" s="353"/>
      <c r="H2" s="353"/>
    </row>
    <row r="3" spans="1:8" x14ac:dyDescent="0.25">
      <c r="A3" s="354" t="s">
        <v>251</v>
      </c>
      <c r="B3" s="354"/>
      <c r="C3" s="354"/>
      <c r="D3" s="354"/>
      <c r="E3" s="354"/>
      <c r="F3" s="354"/>
      <c r="G3" s="354"/>
      <c r="H3" s="354"/>
    </row>
    <row r="4" spans="1:8" x14ac:dyDescent="0.25">
      <c r="D4" s="246"/>
      <c r="E4" s="246"/>
    </row>
    <row r="5" spans="1:8" x14ac:dyDescent="0.25">
      <c r="A5" s="247"/>
      <c r="B5" s="247"/>
      <c r="C5" s="247" t="s">
        <v>35</v>
      </c>
      <c r="D5" s="247" t="s">
        <v>252</v>
      </c>
      <c r="E5" s="247" t="s">
        <v>253</v>
      </c>
      <c r="F5" s="247"/>
      <c r="G5" s="247" t="s">
        <v>44</v>
      </c>
      <c r="H5" s="247"/>
    </row>
    <row r="6" spans="1:8" x14ac:dyDescent="0.25">
      <c r="A6" s="247"/>
      <c r="B6" s="247" t="s">
        <v>0</v>
      </c>
      <c r="C6" s="247" t="s">
        <v>36</v>
      </c>
      <c r="D6" s="247" t="s">
        <v>44</v>
      </c>
      <c r="E6" s="247" t="s">
        <v>44</v>
      </c>
      <c r="F6" s="247" t="s">
        <v>35</v>
      </c>
      <c r="G6" s="247" t="s">
        <v>16</v>
      </c>
      <c r="H6" s="247" t="s">
        <v>227</v>
      </c>
    </row>
    <row r="7" spans="1:8" x14ac:dyDescent="0.25">
      <c r="A7" s="249" t="s">
        <v>22</v>
      </c>
      <c r="B7" s="249" t="s">
        <v>3</v>
      </c>
      <c r="C7" s="333" t="s">
        <v>214</v>
      </c>
      <c r="D7" s="249" t="s">
        <v>9</v>
      </c>
      <c r="E7" s="249" t="s">
        <v>9</v>
      </c>
      <c r="F7" s="249" t="s">
        <v>16</v>
      </c>
      <c r="G7" s="249" t="s">
        <v>10</v>
      </c>
      <c r="H7" s="249" t="s">
        <v>10</v>
      </c>
    </row>
    <row r="8" spans="1:8" x14ac:dyDescent="0.25">
      <c r="A8" s="245" t="s">
        <v>6</v>
      </c>
      <c r="B8" s="253">
        <v>23</v>
      </c>
      <c r="C8" s="254">
        <v>639424146</v>
      </c>
      <c r="D8" s="334">
        <v>-5.8279999999999998E-2</v>
      </c>
      <c r="E8" s="342">
        <f>'Supplemental 106 Amort Rates'!D35</f>
        <v>-3.8500000000000001E-3</v>
      </c>
      <c r="F8" s="258">
        <f>ROUND(C8*D8,2)</f>
        <v>-37265639.229999997</v>
      </c>
      <c r="G8" s="257">
        <f>ROUND((E8-D8)*C8,2)</f>
        <v>34803856.270000003</v>
      </c>
      <c r="H8" s="335">
        <f>-G8/F8</f>
        <v>0.93393960198009485</v>
      </c>
    </row>
    <row r="9" spans="1:8" x14ac:dyDescent="0.25">
      <c r="A9" s="245" t="s">
        <v>60</v>
      </c>
      <c r="B9" s="253">
        <v>16</v>
      </c>
      <c r="C9" s="254">
        <v>9714</v>
      </c>
      <c r="D9" s="334">
        <f>-1.11/19</f>
        <v>-5.842105263157895E-2</v>
      </c>
      <c r="E9" s="342">
        <f>'Supplemental 106 Amort Rates'!E35</f>
        <v>-3.8500000000000001E-3</v>
      </c>
      <c r="F9" s="258">
        <f t="shared" ref="F9:F14" si="0">ROUND(C9*D9,2)</f>
        <v>-567.5</v>
      </c>
      <c r="G9" s="257">
        <f t="shared" ref="G9:G14" si="1">ROUND((E9-D9)*C9,2)</f>
        <v>530.1</v>
      </c>
      <c r="H9" s="335">
        <f t="shared" ref="H9:H14" si="2">-G9/F9</f>
        <v>0.93409691629955949</v>
      </c>
    </row>
    <row r="10" spans="1:8" x14ac:dyDescent="0.25">
      <c r="A10" s="245" t="s">
        <v>11</v>
      </c>
      <c r="B10" s="253">
        <v>31</v>
      </c>
      <c r="C10" s="254">
        <v>238517600</v>
      </c>
      <c r="D10" s="334">
        <v>-5.8270000000000002E-2</v>
      </c>
      <c r="E10" s="342">
        <f>'Supplemental 106 Amort Rates'!F35</f>
        <v>-3.8400000000000001E-3</v>
      </c>
      <c r="F10" s="258">
        <f t="shared" si="0"/>
        <v>-13898420.550000001</v>
      </c>
      <c r="G10" s="257">
        <f t="shared" si="1"/>
        <v>12982512.970000001</v>
      </c>
      <c r="H10" s="335">
        <f t="shared" si="2"/>
        <v>0.93409988014789203</v>
      </c>
    </row>
    <row r="11" spans="1:8" x14ac:dyDescent="0.25">
      <c r="A11" s="245" t="s">
        <v>8</v>
      </c>
      <c r="B11" s="253">
        <v>41</v>
      </c>
      <c r="C11" s="254">
        <v>67320620</v>
      </c>
      <c r="D11" s="334">
        <v>-5.8209999999999998E-2</v>
      </c>
      <c r="E11" s="342">
        <f>'Supplemental 106 Amort Rates'!G35</f>
        <v>-3.7799999999999999E-3</v>
      </c>
      <c r="F11" s="258">
        <f t="shared" si="0"/>
        <v>-3918733.29</v>
      </c>
      <c r="G11" s="257">
        <f t="shared" si="1"/>
        <v>3664261.35</v>
      </c>
      <c r="H11" s="335">
        <f t="shared" si="2"/>
        <v>0.93506270491809873</v>
      </c>
    </row>
    <row r="12" spans="1:8" x14ac:dyDescent="0.25">
      <c r="A12" s="245" t="s">
        <v>27</v>
      </c>
      <c r="B12" s="253">
        <v>85</v>
      </c>
      <c r="C12" s="254">
        <v>15894957</v>
      </c>
      <c r="D12" s="334">
        <v>-5.8189999999999999E-2</v>
      </c>
      <c r="E12" s="342">
        <f>'Supplemental 106 Amort Rates'!H35</f>
        <v>-3.7599999999999999E-3</v>
      </c>
      <c r="F12" s="258">
        <f>ROUND(C12*D12,2)</f>
        <v>-924927.55</v>
      </c>
      <c r="G12" s="257">
        <f t="shared" si="1"/>
        <v>865162.51</v>
      </c>
      <c r="H12" s="335">
        <f t="shared" si="2"/>
        <v>0.93538408494805891</v>
      </c>
    </row>
    <row r="13" spans="1:8" x14ac:dyDescent="0.25">
      <c r="A13" s="245" t="s">
        <v>32</v>
      </c>
      <c r="B13" s="253">
        <v>86</v>
      </c>
      <c r="C13" s="254">
        <v>9006058</v>
      </c>
      <c r="D13" s="334">
        <v>-5.8189999999999999E-2</v>
      </c>
      <c r="E13" s="342">
        <f>'Supplemental 106 Amort Rates'!I35</f>
        <v>-3.7599999999999999E-3</v>
      </c>
      <c r="F13" s="258">
        <f t="shared" si="0"/>
        <v>-524062.52</v>
      </c>
      <c r="G13" s="257">
        <f t="shared" si="1"/>
        <v>490199.74</v>
      </c>
      <c r="H13" s="335">
        <f t="shared" si="2"/>
        <v>0.9353840835631595</v>
      </c>
    </row>
    <row r="14" spans="1:8" x14ac:dyDescent="0.25">
      <c r="A14" s="245" t="s">
        <v>61</v>
      </c>
      <c r="B14" s="253">
        <v>87</v>
      </c>
      <c r="C14" s="254">
        <v>22055028</v>
      </c>
      <c r="D14" s="334">
        <v>-5.8169999999999999E-2</v>
      </c>
      <c r="E14" s="342">
        <f>'Supplemental 106 Amort Rates'!J35</f>
        <v>-3.7399999999999998E-3</v>
      </c>
      <c r="F14" s="258">
        <f t="shared" si="0"/>
        <v>-1282940.98</v>
      </c>
      <c r="G14" s="257">
        <f t="shared" si="1"/>
        <v>1200455.17</v>
      </c>
      <c r="H14" s="335">
        <f t="shared" si="2"/>
        <v>0.93570568616492389</v>
      </c>
    </row>
    <row r="15" spans="1:8" x14ac:dyDescent="0.25">
      <c r="A15" s="245" t="s">
        <v>2</v>
      </c>
      <c r="C15" s="262">
        <f>SUM(C8:C14)</f>
        <v>992228123</v>
      </c>
      <c r="D15" s="256"/>
      <c r="E15" s="256"/>
      <c r="F15" s="264">
        <f>SUM(F8:F14)</f>
        <v>-57815291.619999997</v>
      </c>
      <c r="G15" s="263">
        <f>SUM(G8:G14)</f>
        <v>54006978.110000007</v>
      </c>
      <c r="H15" s="336">
        <f>-G15/F15</f>
        <v>0.93412964972950885</v>
      </c>
    </row>
  </sheetData>
  <mergeCells count="3">
    <mergeCell ref="A1:H1"/>
    <mergeCell ref="A2:H2"/>
    <mergeCell ref="A3:H3"/>
  </mergeCells>
  <pageMargins left="0.7" right="0.7" top="0.75" bottom="0.75" header="0.3" footer="0.3"/>
  <pageSetup orientation="landscape" blackAndWhite="1" r:id="rId1"/>
  <headerFooter>
    <oddFooter>&amp;L&amp;F
&amp;A&amp;C&amp;P&amp;R&amp;D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workbookViewId="0">
      <selection activeCell="I33" sqref="I33"/>
    </sheetView>
  </sheetViews>
  <sheetFormatPr defaultRowHeight="12.75" x14ac:dyDescent="0.2"/>
  <sheetData/>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HU122"/>
  <sheetViews>
    <sheetView zoomScaleNormal="100" workbookViewId="0">
      <pane xSplit="3" ySplit="4" topLeftCell="HM5" activePane="bottomRight" state="frozen"/>
      <selection pane="topRight" activeCell="D1" sqref="D1"/>
      <selection pane="bottomLeft" activeCell="A5" sqref="A5"/>
      <selection pane="bottomRight" activeCell="HT29" sqref="HT29"/>
    </sheetView>
  </sheetViews>
  <sheetFormatPr defaultColWidth="9.140625" defaultRowHeight="11.25" x14ac:dyDescent="0.2"/>
  <cols>
    <col min="1" max="1" width="2.140625" style="1" customWidth="1"/>
    <col min="2" max="2" width="49.85546875" style="1" bestFit="1" customWidth="1"/>
    <col min="3" max="3" width="7.85546875" style="1" bestFit="1" customWidth="1"/>
    <col min="4" max="4" width="13.5703125" style="1" hidden="1" customWidth="1"/>
    <col min="5" max="8" width="10.28515625" style="1" hidden="1" customWidth="1"/>
    <col min="9" max="18" width="10" style="1" hidden="1" customWidth="1"/>
    <col min="19" max="21" width="10.7109375" style="1" hidden="1" customWidth="1"/>
    <col min="22" max="22" width="10.28515625" style="1" hidden="1" customWidth="1"/>
    <col min="23" max="25" width="10" style="1" hidden="1" customWidth="1"/>
    <col min="26" max="26" width="10.140625" style="1" hidden="1" customWidth="1"/>
    <col min="27" max="34" width="10" style="1" hidden="1" customWidth="1"/>
    <col min="35" max="36" width="9.7109375" style="1" hidden="1" customWidth="1"/>
    <col min="37" max="37" width="9.5703125" style="1" hidden="1" customWidth="1"/>
    <col min="38" max="38" width="10.140625" style="1" hidden="1" customWidth="1"/>
    <col min="39" max="40" width="9.5703125" style="1" hidden="1" customWidth="1"/>
    <col min="41" max="42" width="9.85546875" style="1" hidden="1" customWidth="1"/>
    <col min="43" max="44" width="10" style="1" hidden="1" customWidth="1"/>
    <col min="45" max="45" width="9.85546875" style="1" hidden="1" customWidth="1"/>
    <col min="46" max="46" width="9.5703125" style="1" hidden="1" customWidth="1"/>
    <col min="47" max="48" width="9.7109375" style="1" hidden="1" customWidth="1"/>
    <col min="49" max="49" width="9.5703125" style="1" hidden="1" customWidth="1"/>
    <col min="50" max="50" width="10.140625" style="1" hidden="1" customWidth="1"/>
    <col min="51" max="52" width="9.5703125" style="1" hidden="1" customWidth="1"/>
    <col min="53" max="53" width="10" style="1" hidden="1" customWidth="1"/>
    <col min="54" max="54" width="10.28515625" style="1" hidden="1" customWidth="1"/>
    <col min="55" max="55" width="10" style="1" hidden="1" customWidth="1"/>
    <col min="56" max="56" width="9.7109375" style="1" hidden="1" customWidth="1"/>
    <col min="57" max="57" width="9.85546875" style="1" hidden="1" customWidth="1"/>
    <col min="58" max="58" width="9.5703125" style="1" hidden="1" customWidth="1"/>
    <col min="59" max="60" width="9.7109375" style="1" hidden="1" customWidth="1"/>
    <col min="61" max="61" width="9.5703125" style="1" hidden="1" customWidth="1"/>
    <col min="62" max="62" width="10.140625" style="1" hidden="1" customWidth="1"/>
    <col min="63" max="64" width="10.28515625" style="1" hidden="1" customWidth="1"/>
    <col min="65" max="65" width="9.85546875" style="1" hidden="1" customWidth="1"/>
    <col min="66" max="66" width="10.28515625" style="1" hidden="1" customWidth="1"/>
    <col min="67" max="67" width="10" style="1" hidden="1" customWidth="1"/>
    <col min="68" max="68" width="10.5703125" style="1" hidden="1" customWidth="1"/>
    <col min="69" max="73" width="10" style="1" hidden="1" customWidth="1"/>
    <col min="74" max="74" width="10.140625" style="1" hidden="1" customWidth="1"/>
    <col min="75" max="76" width="10" style="1" hidden="1" customWidth="1"/>
    <col min="77" max="77" width="11.28515625" style="1" hidden="1" customWidth="1"/>
    <col min="78" max="79" width="10.7109375" style="1" hidden="1" customWidth="1"/>
    <col min="80" max="80" width="10.140625" style="1" hidden="1" customWidth="1"/>
    <col min="81" max="81" width="10.28515625" style="1" hidden="1" customWidth="1"/>
    <col min="82" max="82" width="10" style="1" hidden="1" customWidth="1"/>
    <col min="83" max="84" width="10.28515625" style="1" hidden="1" customWidth="1"/>
    <col min="85" max="85" width="10" style="1" hidden="1" customWidth="1"/>
    <col min="86" max="86" width="10.140625" style="1" hidden="1" customWidth="1"/>
    <col min="87" max="88" width="10" style="1" hidden="1" customWidth="1"/>
    <col min="89" max="89" width="11.85546875" style="1" hidden="1" customWidth="1"/>
    <col min="90" max="90" width="12.28515625" style="1" hidden="1" customWidth="1"/>
    <col min="91" max="97" width="10" style="1" hidden="1" customWidth="1"/>
    <col min="98" max="98" width="10.140625" style="1" hidden="1" customWidth="1"/>
    <col min="99" max="109" width="10" style="1" hidden="1" customWidth="1"/>
    <col min="110" max="110" width="10.140625" style="1" hidden="1" customWidth="1"/>
    <col min="111" max="115" width="10" style="1" hidden="1" customWidth="1"/>
    <col min="116" max="116" width="9.7109375" style="1" hidden="1" customWidth="1"/>
    <col min="117" max="117" width="9.85546875" style="1" hidden="1" customWidth="1"/>
    <col min="118" max="118" width="9.5703125" style="1" hidden="1" customWidth="1"/>
    <col min="119" max="120" width="9.7109375" style="1" hidden="1" customWidth="1"/>
    <col min="121" max="121" width="10" style="1" hidden="1" customWidth="1"/>
    <col min="122" max="122" width="10.140625" style="1" hidden="1" customWidth="1"/>
    <col min="123" max="123" width="9.5703125" style="1" hidden="1" customWidth="1"/>
    <col min="124" max="124" width="9.28515625" style="1" hidden="1" customWidth="1"/>
    <col min="125" max="126" width="9.85546875" style="1" hidden="1" customWidth="1"/>
    <col min="127" max="128" width="9.7109375" style="1" hidden="1" customWidth="1"/>
    <col min="129" max="129" width="9.85546875" style="1" hidden="1" customWidth="1"/>
    <col min="130" max="130" width="10" style="1" hidden="1" customWidth="1"/>
    <col min="131" max="133" width="10" style="10" hidden="1" customWidth="1"/>
    <col min="134" max="134" width="10.140625" style="10" hidden="1" customWidth="1"/>
    <col min="135" max="136" width="10" style="10" hidden="1" customWidth="1"/>
    <col min="137" max="138" width="9.85546875" style="10" hidden="1" customWidth="1"/>
    <col min="139" max="140" width="9.7109375" style="10" hidden="1" customWidth="1"/>
    <col min="141" max="141" width="9.85546875" style="10" hidden="1" customWidth="1"/>
    <col min="142" max="145" width="10" style="10" hidden="1" customWidth="1"/>
    <col min="146" max="146" width="10.140625" style="10" hidden="1" customWidth="1"/>
    <col min="147" max="147" width="10" style="10" hidden="1" customWidth="1"/>
    <col min="148" max="148" width="9.28515625" style="10" hidden="1" customWidth="1"/>
    <col min="149" max="150" width="9.85546875" style="10" hidden="1" customWidth="1"/>
    <col min="151" max="152" width="9.7109375" style="10" hidden="1" customWidth="1"/>
    <col min="153" max="153" width="9.85546875" style="10" hidden="1" customWidth="1"/>
    <col min="154" max="157" width="10" style="10" hidden="1" customWidth="1"/>
    <col min="158" max="158" width="10.140625" style="10" hidden="1" customWidth="1"/>
    <col min="159" max="159" width="10" style="10" hidden="1" customWidth="1"/>
    <col min="160" max="160" width="9.28515625" style="10" hidden="1" customWidth="1"/>
    <col min="161" max="162" width="9.85546875" style="10" hidden="1" customWidth="1"/>
    <col min="163" max="164" width="9.7109375" style="10" hidden="1" customWidth="1"/>
    <col min="165" max="165" width="9.85546875" style="10" hidden="1" customWidth="1"/>
    <col min="166" max="166" width="9.5703125" style="10" hidden="1" customWidth="1"/>
    <col min="167" max="168" width="9.7109375" style="10" hidden="1" customWidth="1"/>
    <col min="169" max="169" width="9.5703125" style="10" hidden="1" customWidth="1"/>
    <col min="170" max="170" width="10.140625" style="10" hidden="1" customWidth="1"/>
    <col min="171" max="172" width="9.5703125" style="10" hidden="1" customWidth="1"/>
    <col min="173" max="174" width="9.85546875" style="10" hidden="1" customWidth="1"/>
    <col min="175" max="176" width="9.7109375" style="10" hidden="1" customWidth="1"/>
    <col min="177" max="177" width="9.85546875" style="10" hidden="1" customWidth="1"/>
    <col min="178" max="178" width="9.5703125" style="10" hidden="1" customWidth="1"/>
    <col min="179" max="180" width="9.7109375" style="10" hidden="1" customWidth="1"/>
    <col min="181" max="181" width="9.5703125" style="10" hidden="1" customWidth="1"/>
    <col min="182" max="182" width="10.140625" style="10" hidden="1" customWidth="1"/>
    <col min="183" max="184" width="9.5703125" style="10" hidden="1" customWidth="1"/>
    <col min="185" max="186" width="9.85546875" style="10" hidden="1" customWidth="1"/>
    <col min="187" max="188" width="9.7109375" style="10" hidden="1" customWidth="1"/>
    <col min="189" max="189" width="9.85546875" style="10" hidden="1" customWidth="1"/>
    <col min="190" max="190" width="9.5703125" style="10" hidden="1" customWidth="1"/>
    <col min="191" max="193" width="10" style="10" hidden="1" customWidth="1"/>
    <col min="194" max="194" width="10.140625" style="10" hidden="1" customWidth="1"/>
    <col min="195" max="195" width="9.5703125" style="10" hidden="1" customWidth="1"/>
    <col min="196" max="196" width="9.28515625" style="10" hidden="1" customWidth="1"/>
    <col min="197" max="197" width="9.85546875" style="10" hidden="1" customWidth="1"/>
    <col min="198" max="198" width="10" style="10" hidden="1" customWidth="1"/>
    <col min="199" max="199" width="9.5703125" style="10" hidden="1" customWidth="1"/>
    <col min="200" max="202" width="9.28515625" style="10" hidden="1" customWidth="1"/>
    <col min="203" max="205" width="10" style="10" hidden="1" customWidth="1"/>
    <col min="206" max="209" width="9.28515625" style="10" hidden="1" customWidth="1"/>
    <col min="210" max="211" width="10.7109375" style="10" hidden="1" customWidth="1"/>
    <col min="212" max="217" width="10.85546875" style="1" customWidth="1"/>
    <col min="218" max="218" width="11.28515625" style="1" bestFit="1" customWidth="1"/>
    <col min="219" max="223" width="10.85546875" style="1" customWidth="1"/>
    <col min="224" max="229" width="10.7109375" style="1" customWidth="1"/>
    <col min="230" max="16384" width="9.140625" style="1"/>
  </cols>
  <sheetData>
    <row r="1" spans="1:229" x14ac:dyDescent="0.2">
      <c r="Y1" s="36" t="str">
        <f t="shared" ref="Y1:AS1" si="0">Y3&amp;" "&amp;Y2</f>
        <v>Actual Apr-03</v>
      </c>
      <c r="Z1" s="36" t="str">
        <f t="shared" si="0"/>
        <v>Actual May-03</v>
      </c>
      <c r="AA1" s="36" t="str">
        <f t="shared" si="0"/>
        <v>Actual Jun-03</v>
      </c>
      <c r="AB1" s="36" t="str">
        <f t="shared" si="0"/>
        <v>Actual Jul-03</v>
      </c>
      <c r="AC1" s="36" t="str">
        <f t="shared" si="0"/>
        <v>Actual Aug-03</v>
      </c>
      <c r="AD1" s="36" t="str">
        <f t="shared" si="0"/>
        <v>Actual Sep-03</v>
      </c>
      <c r="AE1" s="36" t="str">
        <f t="shared" si="0"/>
        <v>Actual Oct-03</v>
      </c>
      <c r="AF1" s="36" t="str">
        <f t="shared" si="0"/>
        <v>Actual Nov-03</v>
      </c>
      <c r="AG1" s="36" t="str">
        <f t="shared" si="0"/>
        <v>Actual Dec-03</v>
      </c>
      <c r="AH1" s="36" t="str">
        <f t="shared" si="0"/>
        <v>Actual Jan-04</v>
      </c>
      <c r="AI1" s="36" t="str">
        <f t="shared" si="0"/>
        <v>Actual Feb-04</v>
      </c>
      <c r="AJ1" s="36" t="str">
        <f t="shared" si="0"/>
        <v>Actual Mar-04</v>
      </c>
      <c r="AK1" s="36" t="str">
        <f t="shared" si="0"/>
        <v>Actual Apr-04</v>
      </c>
      <c r="AL1" s="36" t="str">
        <f t="shared" si="0"/>
        <v>Actual May-04</v>
      </c>
      <c r="AM1" s="36" t="str">
        <f t="shared" si="0"/>
        <v>Actual Jun-04</v>
      </c>
      <c r="AN1" s="36" t="str">
        <f t="shared" si="0"/>
        <v>Actual Jul-04</v>
      </c>
      <c r="AO1" s="36" t="str">
        <f t="shared" si="0"/>
        <v>Actual Aug-04</v>
      </c>
      <c r="AP1" s="36" t="str">
        <f t="shared" si="0"/>
        <v>Actual Sep-04</v>
      </c>
      <c r="AQ1" s="36" t="str">
        <f t="shared" si="0"/>
        <v>Actual Oct-04</v>
      </c>
      <c r="AR1" s="36" t="str">
        <f t="shared" si="0"/>
        <v>Actual Nov-04</v>
      </c>
      <c r="AS1" s="36" t="str">
        <f t="shared" si="0"/>
        <v>Actual Dec-04</v>
      </c>
      <c r="AT1" s="36" t="str">
        <f>AT3&amp;" "&amp;AT2</f>
        <v>Actual Jan-05</v>
      </c>
      <c r="AU1" s="36" t="str">
        <f>AU3&amp;" "&amp;AU2</f>
        <v>Actual Feb-05</v>
      </c>
      <c r="AV1" s="36" t="str">
        <f>AV3&amp;" "&amp;AV2</f>
        <v>Actual Mar-05</v>
      </c>
      <c r="AW1" s="36" t="str">
        <f>AW3&amp;" "&amp;AW2</f>
        <v>Actual Apr-05</v>
      </c>
      <c r="AX1" s="36" t="str">
        <f>AX3&amp;" "&amp;AX2</f>
        <v>Actual May-05</v>
      </c>
      <c r="AY1" s="36" t="s">
        <v>76</v>
      </c>
      <c r="AZ1" s="36" t="s">
        <v>77</v>
      </c>
      <c r="BA1" s="36" t="s">
        <v>78</v>
      </c>
      <c r="BB1" s="36" t="s">
        <v>79</v>
      </c>
      <c r="BC1" s="36" t="s">
        <v>80</v>
      </c>
      <c r="BD1" s="36" t="s">
        <v>81</v>
      </c>
      <c r="BE1" s="36" t="s">
        <v>82</v>
      </c>
      <c r="BF1" s="36" t="s">
        <v>83</v>
      </c>
      <c r="BG1" s="36" t="s">
        <v>84</v>
      </c>
      <c r="BH1" s="36" t="s">
        <v>85</v>
      </c>
      <c r="BI1" s="36" t="s">
        <v>86</v>
      </c>
      <c r="BJ1" s="36" t="s">
        <v>87</v>
      </c>
      <c r="BK1" s="36" t="s">
        <v>88</v>
      </c>
      <c r="BL1" s="36" t="s">
        <v>89</v>
      </c>
      <c r="BM1" s="36" t="s">
        <v>90</v>
      </c>
      <c r="BN1" s="36" t="s">
        <v>91</v>
      </c>
      <c r="BO1" s="36" t="s">
        <v>92</v>
      </c>
      <c r="BP1" s="36" t="s">
        <v>93</v>
      </c>
      <c r="BQ1" s="36" t="s">
        <v>94</v>
      </c>
      <c r="BR1" s="36" t="s">
        <v>95</v>
      </c>
      <c r="BS1" s="36" t="s">
        <v>96</v>
      </c>
      <c r="BT1" s="36" t="s">
        <v>97</v>
      </c>
      <c r="BU1" s="36" t="s">
        <v>98</v>
      </c>
      <c r="BV1" s="36" t="s">
        <v>99</v>
      </c>
      <c r="BW1" s="36" t="s">
        <v>100</v>
      </c>
      <c r="BX1" s="36" t="s">
        <v>101</v>
      </c>
      <c r="BY1" s="36" t="s">
        <v>102</v>
      </c>
      <c r="BZ1" s="36" t="s">
        <v>103</v>
      </c>
      <c r="CA1" s="36" t="s">
        <v>104</v>
      </c>
      <c r="CB1" s="36" t="s">
        <v>105</v>
      </c>
      <c r="CC1" s="36" t="s">
        <v>106</v>
      </c>
      <c r="CD1" s="36" t="s">
        <v>107</v>
      </c>
      <c r="CE1" s="36" t="s">
        <v>108</v>
      </c>
      <c r="CF1" s="36" t="s">
        <v>109</v>
      </c>
      <c r="CG1" s="36" t="s">
        <v>110</v>
      </c>
      <c r="CH1" s="36" t="s">
        <v>111</v>
      </c>
      <c r="CI1" s="36" t="s">
        <v>112</v>
      </c>
      <c r="CJ1" s="36" t="s">
        <v>113</v>
      </c>
      <c r="CK1" s="36" t="s">
        <v>114</v>
      </c>
      <c r="CL1" s="36" t="s">
        <v>115</v>
      </c>
      <c r="CM1" s="36" t="str">
        <f>CM3 &amp; " " &amp; TEXT(CM4,"mmm-yy")</f>
        <v>Actual Oct-08</v>
      </c>
      <c r="CN1" s="36" t="str">
        <f t="shared" ref="CN1:DV1" si="1">CN3 &amp; " " &amp; TEXT(CN4,"mmm-yy")</f>
        <v>Actual Nov-08</v>
      </c>
      <c r="CO1" s="36" t="str">
        <f t="shared" si="1"/>
        <v>Actual Dec-08</v>
      </c>
      <c r="CP1" s="36" t="str">
        <f t="shared" si="1"/>
        <v>Actual Jan-09</v>
      </c>
      <c r="CQ1" s="36" t="str">
        <f t="shared" si="1"/>
        <v>Actual Feb-09</v>
      </c>
      <c r="CR1" s="36" t="str">
        <f t="shared" si="1"/>
        <v>Actual Mar-09</v>
      </c>
      <c r="CS1" s="36" t="str">
        <f t="shared" si="1"/>
        <v>Actual Apr-09</v>
      </c>
      <c r="CT1" s="36" t="str">
        <f t="shared" si="1"/>
        <v>Actual May-09</v>
      </c>
      <c r="CU1" s="36" t="str">
        <f t="shared" si="1"/>
        <v>Actual Jun-09</v>
      </c>
      <c r="CV1" s="36" t="str">
        <f t="shared" si="1"/>
        <v>Actual Jul-09</v>
      </c>
      <c r="CW1" s="36" t="str">
        <f t="shared" si="1"/>
        <v>Actual Aug-09</v>
      </c>
      <c r="CX1" s="36" t="str">
        <f t="shared" si="1"/>
        <v>Actual Sep-09</v>
      </c>
      <c r="CY1" s="36" t="str">
        <f t="shared" si="1"/>
        <v>Actual Oct-09</v>
      </c>
      <c r="CZ1" s="36" t="str">
        <f t="shared" si="1"/>
        <v>Actual Nov-09</v>
      </c>
      <c r="DA1" s="36" t="str">
        <f t="shared" si="1"/>
        <v>Actual Dec-09</v>
      </c>
      <c r="DB1" s="36" t="str">
        <f t="shared" si="1"/>
        <v>Actual Jan-10</v>
      </c>
      <c r="DC1" s="36" t="str">
        <f t="shared" si="1"/>
        <v>Actual Feb-10</v>
      </c>
      <c r="DD1" s="36" t="str">
        <f t="shared" si="1"/>
        <v>Actual Mar-10</v>
      </c>
      <c r="DE1" s="36" t="str">
        <f t="shared" si="1"/>
        <v>Actual Apr-10</v>
      </c>
      <c r="DF1" s="36" t="str">
        <f t="shared" si="1"/>
        <v>Actual May-10</v>
      </c>
      <c r="DG1" s="36" t="str">
        <f t="shared" si="1"/>
        <v>Actual Jun-10</v>
      </c>
      <c r="DH1" s="36" t="str">
        <f t="shared" si="1"/>
        <v>Actual  Jul-10</v>
      </c>
      <c r="DI1" s="36" t="str">
        <f>DI3 &amp; " " &amp; TEXT(DI4,"mmm-yy")</f>
        <v>Actual Aug-10</v>
      </c>
      <c r="DJ1" s="36" t="str">
        <f t="shared" si="1"/>
        <v>Actual Sep-10</v>
      </c>
      <c r="DK1" s="36" t="str">
        <f t="shared" si="1"/>
        <v>Actual Oct-10</v>
      </c>
      <c r="DL1" s="36" t="str">
        <f t="shared" si="1"/>
        <v>Actual Nov-10</v>
      </c>
      <c r="DM1" s="36" t="str">
        <f t="shared" si="1"/>
        <v>Actual Dec-10</v>
      </c>
      <c r="DN1" s="36" t="str">
        <f t="shared" si="1"/>
        <v>Actual Jan-11</v>
      </c>
      <c r="DO1" s="36" t="str">
        <f t="shared" si="1"/>
        <v>Actual Feb-11</v>
      </c>
      <c r="DP1" s="36" t="str">
        <f t="shared" si="1"/>
        <v>Actual Mar-11</v>
      </c>
      <c r="DQ1" s="36" t="str">
        <f t="shared" si="1"/>
        <v>Actual Apr-11</v>
      </c>
      <c r="DR1" s="36" t="str">
        <f t="shared" si="1"/>
        <v>Actual May-11</v>
      </c>
      <c r="DS1" s="36" t="str">
        <f t="shared" si="1"/>
        <v>Actual Jun-11</v>
      </c>
      <c r="DT1" s="36" t="str">
        <f t="shared" si="1"/>
        <v>Actual Jul-11</v>
      </c>
      <c r="DU1" s="36" t="str">
        <f t="shared" si="1"/>
        <v>Actual Aug-11</v>
      </c>
      <c r="DV1" s="36" t="str">
        <f t="shared" si="1"/>
        <v>Actual Sep-11</v>
      </c>
      <c r="DW1" s="36" t="str">
        <f>DW3 &amp; " " &amp; TEXT(DW4,"mmm-yy")</f>
        <v>Actual Oct-11</v>
      </c>
      <c r="DX1" s="36" t="str">
        <f t="shared" ref="DX1:GO1" si="2">DX3 &amp; " " &amp; TEXT(DX4,"mmm-yy")</f>
        <v>Actual Nov-11</v>
      </c>
      <c r="DY1" s="36" t="str">
        <f t="shared" si="2"/>
        <v>Actual Dec-11</v>
      </c>
      <c r="DZ1" s="36" t="str">
        <f t="shared" si="2"/>
        <v>Actual Jan-12</v>
      </c>
      <c r="EA1" s="37" t="str">
        <f t="shared" si="2"/>
        <v>Actual Feb-12</v>
      </c>
      <c r="EB1" s="37" t="str">
        <f t="shared" si="2"/>
        <v>Actual Mar-12</v>
      </c>
      <c r="EC1" s="37" t="str">
        <f t="shared" si="2"/>
        <v>Actual Apr-12</v>
      </c>
      <c r="ED1" s="37" t="str">
        <f t="shared" si="2"/>
        <v>Actual May-12</v>
      </c>
      <c r="EE1" s="37" t="str">
        <f t="shared" si="2"/>
        <v>Actual Jun-12</v>
      </c>
      <c r="EF1" s="37" t="str">
        <f t="shared" si="2"/>
        <v>Actual Jul-12</v>
      </c>
      <c r="EG1" s="37" t="str">
        <f>EG3 &amp; " " &amp; TEXT(EG4,"mmm-yy")</f>
        <v>Actual Aug-12</v>
      </c>
      <c r="EH1" s="37" t="str">
        <f t="shared" si="2"/>
        <v>Actual Sep-12</v>
      </c>
      <c r="EI1" s="37" t="str">
        <f t="shared" si="2"/>
        <v>Actual Oct-12</v>
      </c>
      <c r="EJ1" s="37" t="str">
        <f t="shared" si="2"/>
        <v>Actual Nov-12</v>
      </c>
      <c r="EK1" s="37" t="str">
        <f t="shared" si="2"/>
        <v>Actual Dec-12</v>
      </c>
      <c r="EL1" s="37" t="str">
        <f t="shared" si="2"/>
        <v>Actual Jan-13</v>
      </c>
      <c r="EM1" s="37" t="str">
        <f t="shared" si="2"/>
        <v>Actual Feb-13</v>
      </c>
      <c r="EN1" s="37" t="str">
        <f t="shared" si="2"/>
        <v>Actual Mar-13</v>
      </c>
      <c r="EO1" s="37" t="str">
        <f t="shared" si="2"/>
        <v>Actual Apr-13</v>
      </c>
      <c r="EP1" s="37" t="str">
        <f t="shared" si="2"/>
        <v>Actual May-13</v>
      </c>
      <c r="EQ1" s="37" t="str">
        <f t="shared" si="2"/>
        <v>Actual Jun-13</v>
      </c>
      <c r="ER1" s="37" t="str">
        <f t="shared" si="2"/>
        <v>Actual Jul-13</v>
      </c>
      <c r="ES1" s="37" t="str">
        <f t="shared" si="2"/>
        <v>Actual Aug-13</v>
      </c>
      <c r="ET1" s="37" t="str">
        <f t="shared" si="2"/>
        <v>Actual Sep-13</v>
      </c>
      <c r="EU1" s="37" t="str">
        <f t="shared" si="2"/>
        <v>Actual Oct-13</v>
      </c>
      <c r="EV1" s="37" t="str">
        <f t="shared" si="2"/>
        <v>Actual Nov-13</v>
      </c>
      <c r="EW1" s="37" t="str">
        <f t="shared" si="2"/>
        <v>Actual Dec-13</v>
      </c>
      <c r="EX1" s="37" t="str">
        <f t="shared" si="2"/>
        <v>Actual Jan-14</v>
      </c>
      <c r="EY1" s="37" t="str">
        <f t="shared" si="2"/>
        <v>Actual Feb-14</v>
      </c>
      <c r="EZ1" s="37" t="str">
        <f t="shared" si="2"/>
        <v>Actual Mar-14</v>
      </c>
      <c r="FA1" s="37" t="str">
        <f t="shared" si="2"/>
        <v>Actual Apr-14</v>
      </c>
      <c r="FB1" s="37" t="str">
        <f t="shared" si="2"/>
        <v>Actual May-14</v>
      </c>
      <c r="FC1" s="37" t="str">
        <f t="shared" si="2"/>
        <v>Actual Jun-14</v>
      </c>
      <c r="FD1" s="37" t="str">
        <f t="shared" si="2"/>
        <v>Actual Jul-14</v>
      </c>
      <c r="FE1" s="37" t="str">
        <f t="shared" si="2"/>
        <v>Actual Aug-14</v>
      </c>
      <c r="FF1" s="37" t="str">
        <f t="shared" si="2"/>
        <v>Actual Sep-14</v>
      </c>
      <c r="FG1" s="37" t="str">
        <f t="shared" si="2"/>
        <v>Actual Oct-14</v>
      </c>
      <c r="FH1" s="37" t="str">
        <f t="shared" si="2"/>
        <v>Actual Nov-14</v>
      </c>
      <c r="FI1" s="37" t="str">
        <f t="shared" si="2"/>
        <v>Actual Dec-14</v>
      </c>
      <c r="FJ1" s="37" t="str">
        <f t="shared" si="2"/>
        <v>Actual Jan-15</v>
      </c>
      <c r="FK1" s="37" t="str">
        <f t="shared" si="2"/>
        <v>Actual Feb-15</v>
      </c>
      <c r="FL1" s="37" t="str">
        <f t="shared" si="2"/>
        <v>Actual Mar-15</v>
      </c>
      <c r="FM1" s="37" t="str">
        <f t="shared" si="2"/>
        <v>Actual Apr-15</v>
      </c>
      <c r="FN1" s="37" t="str">
        <f t="shared" si="2"/>
        <v>Actual May-15</v>
      </c>
      <c r="FO1" s="37" t="str">
        <f t="shared" si="2"/>
        <v>Actual Jun-15</v>
      </c>
      <c r="FP1" s="37" t="str">
        <f t="shared" si="2"/>
        <v>Actual Jul-15</v>
      </c>
      <c r="FQ1" s="37" t="str">
        <f t="shared" si="2"/>
        <v>Actual Aug-15</v>
      </c>
      <c r="FR1" s="37" t="str">
        <f t="shared" si="2"/>
        <v>Actual Sep-15</v>
      </c>
      <c r="FS1" s="37" t="str">
        <f t="shared" si="2"/>
        <v>Actual Oct-15</v>
      </c>
      <c r="FT1" s="37" t="str">
        <f t="shared" si="2"/>
        <v>Actual Nov-15</v>
      </c>
      <c r="FU1" s="37" t="str">
        <f t="shared" si="2"/>
        <v>Actual Dec-15</v>
      </c>
      <c r="FV1" s="37" t="str">
        <f t="shared" si="2"/>
        <v>Actual Jan-16</v>
      </c>
      <c r="FW1" s="37" t="str">
        <f t="shared" si="2"/>
        <v>Actual Feb-16</v>
      </c>
      <c r="FX1" s="37" t="str">
        <f t="shared" si="2"/>
        <v>Actual Mar-16</v>
      </c>
      <c r="FY1" s="37" t="str">
        <f t="shared" si="2"/>
        <v>Actual Apr-16</v>
      </c>
      <c r="FZ1" s="37" t="str">
        <f t="shared" si="2"/>
        <v>Actual May-16</v>
      </c>
      <c r="GA1" s="37" t="str">
        <f t="shared" si="2"/>
        <v>Actual Jun-16</v>
      </c>
      <c r="GB1" s="37" t="str">
        <f t="shared" si="2"/>
        <v>Actual Jul-16</v>
      </c>
      <c r="GC1" s="37" t="str">
        <f t="shared" si="2"/>
        <v>Actual Aug-16</v>
      </c>
      <c r="GD1" s="37" t="str">
        <f t="shared" si="2"/>
        <v>Actual Sep-16</v>
      </c>
      <c r="GE1" s="37" t="str">
        <f t="shared" si="2"/>
        <v>Actual Oct-16</v>
      </c>
      <c r="GF1" s="37" t="str">
        <f t="shared" si="2"/>
        <v>Actual Nov-16</v>
      </c>
      <c r="GG1" s="37" t="str">
        <f t="shared" si="2"/>
        <v>Actual Dec-16</v>
      </c>
      <c r="GH1" s="37" t="str">
        <f t="shared" si="2"/>
        <v>Actual Jan-17</v>
      </c>
      <c r="GI1" s="37" t="str">
        <f t="shared" si="2"/>
        <v>Actual Feb-17</v>
      </c>
      <c r="GJ1" s="37" t="str">
        <f t="shared" si="2"/>
        <v>Actual Mar-17</v>
      </c>
      <c r="GK1" s="37" t="str">
        <f t="shared" si="2"/>
        <v>Actual Apr-17</v>
      </c>
      <c r="GL1" s="37" t="str">
        <f t="shared" si="2"/>
        <v>Actual May-17</v>
      </c>
      <c r="GM1" s="37" t="str">
        <f t="shared" si="2"/>
        <v>Actual Jun-17</v>
      </c>
      <c r="GN1" s="37" t="str">
        <f t="shared" si="2"/>
        <v>Actual Jul-17</v>
      </c>
      <c r="GO1" s="37" t="str">
        <f t="shared" si="2"/>
        <v>Actual Aug-17</v>
      </c>
      <c r="GP1" s="29" t="str">
        <f>TEXT(GP4,"mmm-yy")</f>
        <v>Sep-17</v>
      </c>
      <c r="GQ1" s="29" t="str">
        <f t="shared" ref="GQ1:HO1" si="3">TEXT(GQ4,"mmm-yy")</f>
        <v>Oct-17</v>
      </c>
      <c r="GR1" s="29" t="str">
        <f t="shared" si="3"/>
        <v>Nov-17</v>
      </c>
      <c r="GS1" s="29" t="str">
        <f t="shared" si="3"/>
        <v>Dec-17</v>
      </c>
      <c r="GT1" s="29" t="str">
        <f t="shared" si="3"/>
        <v>Jan-18</v>
      </c>
      <c r="GU1" s="29" t="str">
        <f t="shared" si="3"/>
        <v>Feb-18</v>
      </c>
      <c r="GV1" s="29" t="str">
        <f t="shared" si="3"/>
        <v>Mar-18</v>
      </c>
      <c r="GW1" s="29" t="str">
        <f t="shared" si="3"/>
        <v>Apr-18</v>
      </c>
      <c r="GX1" s="29" t="str">
        <f t="shared" si="3"/>
        <v>May-18</v>
      </c>
      <c r="GY1" s="29" t="str">
        <f t="shared" si="3"/>
        <v>Jun-18</v>
      </c>
      <c r="GZ1" s="29" t="str">
        <f t="shared" si="3"/>
        <v>Jul-18</v>
      </c>
      <c r="HA1" s="29" t="str">
        <f t="shared" si="3"/>
        <v>Aug-18</v>
      </c>
      <c r="HB1" s="29" t="str">
        <f t="shared" si="3"/>
        <v>Sep-18</v>
      </c>
      <c r="HC1" s="29" t="str">
        <f t="shared" si="3"/>
        <v>Oct-18</v>
      </c>
      <c r="HD1" s="29" t="str">
        <f t="shared" si="3"/>
        <v>Nov-18</v>
      </c>
      <c r="HE1" s="29" t="str">
        <f t="shared" si="3"/>
        <v>Dec-18</v>
      </c>
      <c r="HF1" s="29" t="str">
        <f t="shared" si="3"/>
        <v>Jan-19</v>
      </c>
      <c r="HG1" s="29" t="str">
        <f t="shared" si="3"/>
        <v>Feb-19</v>
      </c>
      <c r="HH1" s="29" t="str">
        <f t="shared" si="3"/>
        <v>Mar-19</v>
      </c>
      <c r="HI1" s="29" t="str">
        <f t="shared" si="3"/>
        <v>Apr-19</v>
      </c>
      <c r="HJ1" s="29" t="str">
        <f t="shared" si="3"/>
        <v>May-19</v>
      </c>
      <c r="HK1" s="29" t="str">
        <f t="shared" si="3"/>
        <v>Jun-19</v>
      </c>
      <c r="HL1" s="29" t="str">
        <f t="shared" si="3"/>
        <v>Jul-19</v>
      </c>
      <c r="HM1" s="29" t="str">
        <f t="shared" si="3"/>
        <v>Aug-19</v>
      </c>
      <c r="HN1" s="29" t="str">
        <f t="shared" si="3"/>
        <v>Sep-19</v>
      </c>
      <c r="HO1" s="29" t="str">
        <f t="shared" si="3"/>
        <v>Oct-19</v>
      </c>
    </row>
    <row r="2" spans="1:229" ht="15" customHeight="1" x14ac:dyDescent="0.2">
      <c r="Y2" s="38" t="str">
        <f t="shared" ref="Y2:AS2" si="4">TEXT(Y4,"mmm-yy")</f>
        <v>Apr-03</v>
      </c>
      <c r="Z2" s="38" t="str">
        <f t="shared" si="4"/>
        <v>May-03</v>
      </c>
      <c r="AA2" s="38" t="str">
        <f t="shared" si="4"/>
        <v>Jun-03</v>
      </c>
      <c r="AB2" s="38" t="str">
        <f t="shared" si="4"/>
        <v>Jul-03</v>
      </c>
      <c r="AC2" s="38" t="str">
        <f t="shared" si="4"/>
        <v>Aug-03</v>
      </c>
      <c r="AD2" s="38" t="str">
        <f t="shared" si="4"/>
        <v>Sep-03</v>
      </c>
      <c r="AE2" s="38" t="str">
        <f t="shared" si="4"/>
        <v>Oct-03</v>
      </c>
      <c r="AF2" s="38" t="str">
        <f t="shared" si="4"/>
        <v>Nov-03</v>
      </c>
      <c r="AG2" s="38" t="str">
        <f t="shared" si="4"/>
        <v>Dec-03</v>
      </c>
      <c r="AH2" s="38" t="str">
        <f t="shared" si="4"/>
        <v>Jan-04</v>
      </c>
      <c r="AI2" s="38" t="str">
        <f t="shared" si="4"/>
        <v>Feb-04</v>
      </c>
      <c r="AJ2" s="38" t="str">
        <f t="shared" si="4"/>
        <v>Mar-04</v>
      </c>
      <c r="AK2" s="38" t="str">
        <f t="shared" si="4"/>
        <v>Apr-04</v>
      </c>
      <c r="AL2" s="38" t="str">
        <f t="shared" si="4"/>
        <v>May-04</v>
      </c>
      <c r="AM2" s="38" t="str">
        <f t="shared" si="4"/>
        <v>Jun-04</v>
      </c>
      <c r="AN2" s="38" t="str">
        <f t="shared" si="4"/>
        <v>Jul-04</v>
      </c>
      <c r="AO2" s="38" t="str">
        <f t="shared" si="4"/>
        <v>Aug-04</v>
      </c>
      <c r="AP2" s="38" t="str">
        <f t="shared" si="4"/>
        <v>Sep-04</v>
      </c>
      <c r="AQ2" s="38" t="str">
        <f t="shared" si="4"/>
        <v>Oct-04</v>
      </c>
      <c r="AR2" s="38" t="str">
        <f t="shared" si="4"/>
        <v>Nov-04</v>
      </c>
      <c r="AS2" s="38" t="str">
        <f t="shared" si="4"/>
        <v>Dec-04</v>
      </c>
      <c r="AT2" s="38" t="str">
        <f>TEXT(AT4,"mmm-yy")</f>
        <v>Jan-05</v>
      </c>
      <c r="AU2" s="38" t="str">
        <f>TEXT(AU4,"mmm-yy")</f>
        <v>Feb-05</v>
      </c>
      <c r="AV2" s="38" t="str">
        <f>TEXT(AV4,"mmm-yy")</f>
        <v>Mar-05</v>
      </c>
      <c r="AW2" s="38" t="str">
        <f>TEXT(AW4,"mmm-yy")</f>
        <v>Apr-05</v>
      </c>
      <c r="AX2" s="38" t="str">
        <f>TEXT(AX4,"mmm-yy")</f>
        <v>May-05</v>
      </c>
      <c r="CI2" s="10"/>
      <c r="CJ2" s="10"/>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D2" s="2"/>
      <c r="GE2" s="2"/>
      <c r="GF2" s="2"/>
      <c r="GG2" s="2"/>
      <c r="GH2" s="2"/>
      <c r="GI2" s="2"/>
      <c r="GJ2" s="2"/>
      <c r="GK2" s="2"/>
      <c r="GL2" s="2"/>
      <c r="GM2" s="2"/>
      <c r="HB2" s="39"/>
      <c r="HC2" s="23"/>
      <c r="HD2" s="23"/>
      <c r="HE2" s="40"/>
      <c r="HF2" s="149"/>
      <c r="HG2" s="178"/>
      <c r="HH2" s="355" t="s">
        <v>291</v>
      </c>
      <c r="HI2" s="356"/>
      <c r="HJ2" s="356"/>
      <c r="HK2" s="356"/>
      <c r="HL2" s="356"/>
      <c r="HM2" s="356"/>
      <c r="HN2" s="356"/>
      <c r="HO2" s="356"/>
      <c r="HP2" s="355" t="s">
        <v>291</v>
      </c>
      <c r="HQ2" s="356"/>
      <c r="HR2" s="356"/>
      <c r="HS2" s="356"/>
      <c r="HT2" s="356"/>
      <c r="HU2" s="356"/>
    </row>
    <row r="3" spans="1:229" x14ac:dyDescent="0.2">
      <c r="A3" s="2"/>
      <c r="C3" s="10"/>
      <c r="D3" s="41" t="str">
        <f t="shared" ref="D3:AV3" si="5">$AX$3</f>
        <v>Actual</v>
      </c>
      <c r="E3" s="41" t="str">
        <f t="shared" si="5"/>
        <v>Actual</v>
      </c>
      <c r="F3" s="41" t="str">
        <f t="shared" si="5"/>
        <v>Actual</v>
      </c>
      <c r="G3" s="41" t="str">
        <f t="shared" si="5"/>
        <v>Actual</v>
      </c>
      <c r="H3" s="41" t="str">
        <f t="shared" si="5"/>
        <v>Actual</v>
      </c>
      <c r="I3" s="41" t="str">
        <f t="shared" si="5"/>
        <v>Actual</v>
      </c>
      <c r="J3" s="41" t="str">
        <f t="shared" si="5"/>
        <v>Actual</v>
      </c>
      <c r="K3" s="41" t="str">
        <f t="shared" si="5"/>
        <v>Actual</v>
      </c>
      <c r="L3" s="41" t="str">
        <f t="shared" si="5"/>
        <v>Actual</v>
      </c>
      <c r="M3" s="41" t="str">
        <f t="shared" si="5"/>
        <v>Actual</v>
      </c>
      <c r="N3" s="41" t="str">
        <f t="shared" si="5"/>
        <v>Actual</v>
      </c>
      <c r="O3" s="41" t="str">
        <f t="shared" si="5"/>
        <v>Actual</v>
      </c>
      <c r="P3" s="41" t="str">
        <f t="shared" si="5"/>
        <v>Actual</v>
      </c>
      <c r="Q3" s="41" t="str">
        <f t="shared" si="5"/>
        <v>Actual</v>
      </c>
      <c r="R3" s="41" t="str">
        <f t="shared" si="5"/>
        <v>Actual</v>
      </c>
      <c r="S3" s="41" t="str">
        <f t="shared" si="5"/>
        <v>Actual</v>
      </c>
      <c r="T3" s="41" t="str">
        <f t="shared" si="5"/>
        <v>Actual</v>
      </c>
      <c r="U3" s="41" t="str">
        <f t="shared" si="5"/>
        <v>Actual</v>
      </c>
      <c r="V3" s="41" t="str">
        <f t="shared" si="5"/>
        <v>Actual</v>
      </c>
      <c r="W3" s="41" t="str">
        <f t="shared" si="5"/>
        <v>Actual</v>
      </c>
      <c r="X3" s="41" t="str">
        <f t="shared" si="5"/>
        <v>Actual</v>
      </c>
      <c r="Y3" s="41" t="str">
        <f t="shared" si="5"/>
        <v>Actual</v>
      </c>
      <c r="Z3" s="41" t="str">
        <f t="shared" si="5"/>
        <v>Actual</v>
      </c>
      <c r="AA3" s="41" t="str">
        <f t="shared" si="5"/>
        <v>Actual</v>
      </c>
      <c r="AB3" s="41" t="str">
        <f t="shared" si="5"/>
        <v>Actual</v>
      </c>
      <c r="AC3" s="41" t="str">
        <f t="shared" si="5"/>
        <v>Actual</v>
      </c>
      <c r="AD3" s="41" t="str">
        <f t="shared" si="5"/>
        <v>Actual</v>
      </c>
      <c r="AE3" s="41" t="str">
        <f t="shared" si="5"/>
        <v>Actual</v>
      </c>
      <c r="AF3" s="41" t="str">
        <f t="shared" si="5"/>
        <v>Actual</v>
      </c>
      <c r="AG3" s="41" t="str">
        <f t="shared" si="5"/>
        <v>Actual</v>
      </c>
      <c r="AH3" s="41" t="str">
        <f t="shared" si="5"/>
        <v>Actual</v>
      </c>
      <c r="AI3" s="41" t="str">
        <f t="shared" si="5"/>
        <v>Actual</v>
      </c>
      <c r="AJ3" s="41" t="str">
        <f t="shared" si="5"/>
        <v>Actual</v>
      </c>
      <c r="AK3" s="41" t="str">
        <f t="shared" si="5"/>
        <v>Actual</v>
      </c>
      <c r="AL3" s="41" t="str">
        <f t="shared" si="5"/>
        <v>Actual</v>
      </c>
      <c r="AM3" s="41" t="str">
        <f t="shared" si="5"/>
        <v>Actual</v>
      </c>
      <c r="AN3" s="41" t="str">
        <f t="shared" si="5"/>
        <v>Actual</v>
      </c>
      <c r="AO3" s="41" t="str">
        <f t="shared" si="5"/>
        <v>Actual</v>
      </c>
      <c r="AP3" s="41" t="str">
        <f t="shared" si="5"/>
        <v>Actual</v>
      </c>
      <c r="AQ3" s="41" t="str">
        <f t="shared" si="5"/>
        <v>Actual</v>
      </c>
      <c r="AR3" s="41" t="str">
        <f t="shared" si="5"/>
        <v>Actual</v>
      </c>
      <c r="AS3" s="41" t="str">
        <f t="shared" si="5"/>
        <v>Actual</v>
      </c>
      <c r="AT3" s="41" t="str">
        <f t="shared" si="5"/>
        <v>Actual</v>
      </c>
      <c r="AU3" s="41" t="str">
        <f t="shared" si="5"/>
        <v>Actual</v>
      </c>
      <c r="AV3" s="41" t="str">
        <f t="shared" si="5"/>
        <v>Actual</v>
      </c>
      <c r="AW3" s="41" t="str">
        <f>$AX$3</f>
        <v>Actual</v>
      </c>
      <c r="AX3" s="41" t="s">
        <v>116</v>
      </c>
      <c r="AY3" s="41" t="s">
        <v>116</v>
      </c>
      <c r="AZ3" s="41" t="s">
        <v>116</v>
      </c>
      <c r="BA3" s="41" t="s">
        <v>116</v>
      </c>
      <c r="BB3" s="41" t="s">
        <v>116</v>
      </c>
      <c r="BC3" s="41" t="s">
        <v>116</v>
      </c>
      <c r="BD3" s="41" t="s">
        <v>116</v>
      </c>
      <c r="BE3" s="41" t="s">
        <v>116</v>
      </c>
      <c r="BF3" s="41" t="s">
        <v>116</v>
      </c>
      <c r="BG3" s="41" t="s">
        <v>116</v>
      </c>
      <c r="BH3" s="41" t="s">
        <v>116</v>
      </c>
      <c r="BI3" s="41" t="s">
        <v>116</v>
      </c>
      <c r="BJ3" s="7" t="s">
        <v>116</v>
      </c>
      <c r="BK3" s="7" t="s">
        <v>116</v>
      </c>
      <c r="BL3" s="7" t="s">
        <v>116</v>
      </c>
      <c r="BM3" s="7" t="s">
        <v>116</v>
      </c>
      <c r="BN3" s="7" t="s">
        <v>116</v>
      </c>
      <c r="BO3" s="7" t="s">
        <v>116</v>
      </c>
      <c r="BP3" s="7" t="s">
        <v>116</v>
      </c>
      <c r="BQ3" s="7" t="s">
        <v>116</v>
      </c>
      <c r="BR3" s="7" t="s">
        <v>116</v>
      </c>
      <c r="BS3" s="7" t="s">
        <v>116</v>
      </c>
      <c r="BT3" s="7" t="s">
        <v>116</v>
      </c>
      <c r="BU3" s="7" t="s">
        <v>116</v>
      </c>
      <c r="BV3" s="7" t="s">
        <v>116</v>
      </c>
      <c r="BW3" s="7" t="s">
        <v>116</v>
      </c>
      <c r="BX3" s="7" t="s">
        <v>116</v>
      </c>
      <c r="BY3" s="7" t="s">
        <v>116</v>
      </c>
      <c r="BZ3" s="7" t="s">
        <v>116</v>
      </c>
      <c r="CA3" s="7" t="s">
        <v>116</v>
      </c>
      <c r="CB3" s="42" t="s">
        <v>116</v>
      </c>
      <c r="CC3" s="42" t="s">
        <v>116</v>
      </c>
      <c r="CD3" s="42" t="s">
        <v>116</v>
      </c>
      <c r="CE3" s="42" t="s">
        <v>116</v>
      </c>
      <c r="CF3" s="42" t="s">
        <v>116</v>
      </c>
      <c r="CG3" s="42" t="s">
        <v>116</v>
      </c>
      <c r="CH3" s="42" t="s">
        <v>116</v>
      </c>
      <c r="CI3" s="42" t="s">
        <v>116</v>
      </c>
      <c r="CJ3" s="42" t="s">
        <v>116</v>
      </c>
      <c r="CK3" s="42" t="s">
        <v>116</v>
      </c>
      <c r="CL3" s="42" t="s">
        <v>116</v>
      </c>
      <c r="CM3" s="42" t="s">
        <v>116</v>
      </c>
      <c r="CN3" s="42" t="s">
        <v>116</v>
      </c>
      <c r="CO3" s="42" t="s">
        <v>116</v>
      </c>
      <c r="CP3" s="42" t="s">
        <v>116</v>
      </c>
      <c r="CQ3" s="42" t="s">
        <v>116</v>
      </c>
      <c r="CR3" s="42" t="s">
        <v>116</v>
      </c>
      <c r="CS3" s="42" t="s">
        <v>116</v>
      </c>
      <c r="CT3" s="42" t="s">
        <v>116</v>
      </c>
      <c r="CU3" s="42" t="s">
        <v>116</v>
      </c>
      <c r="CV3" s="42" t="s">
        <v>116</v>
      </c>
      <c r="CW3" s="42" t="s">
        <v>116</v>
      </c>
      <c r="CX3" s="42" t="s">
        <v>116</v>
      </c>
      <c r="CY3" s="42" t="s">
        <v>116</v>
      </c>
      <c r="CZ3" s="42" t="s">
        <v>116</v>
      </c>
      <c r="DA3" s="42" t="s">
        <v>116</v>
      </c>
      <c r="DB3" s="42" t="s">
        <v>116</v>
      </c>
      <c r="DC3" s="42" t="s">
        <v>116</v>
      </c>
      <c r="DD3" s="42" t="s">
        <v>116</v>
      </c>
      <c r="DE3" s="42" t="s">
        <v>116</v>
      </c>
      <c r="DF3" s="42" t="s">
        <v>116</v>
      </c>
      <c r="DG3" s="42" t="s">
        <v>116</v>
      </c>
      <c r="DH3" s="42" t="s">
        <v>117</v>
      </c>
      <c r="DI3" s="42" t="s">
        <v>116</v>
      </c>
      <c r="DJ3" s="42" t="s">
        <v>116</v>
      </c>
      <c r="DK3" s="42" t="s">
        <v>116</v>
      </c>
      <c r="DL3" s="42" t="s">
        <v>116</v>
      </c>
      <c r="DM3" s="42" t="s">
        <v>116</v>
      </c>
      <c r="DN3" s="42" t="s">
        <v>116</v>
      </c>
      <c r="DO3" s="42" t="s">
        <v>116</v>
      </c>
      <c r="DP3" s="42" t="s">
        <v>116</v>
      </c>
      <c r="DQ3" s="42" t="s">
        <v>116</v>
      </c>
      <c r="DR3" s="42" t="s">
        <v>116</v>
      </c>
      <c r="DS3" s="42" t="s">
        <v>116</v>
      </c>
      <c r="DT3" s="42" t="s">
        <v>116</v>
      </c>
      <c r="DU3" s="42" t="s">
        <v>116</v>
      </c>
      <c r="DV3" s="42" t="s">
        <v>116</v>
      </c>
      <c r="DW3" s="42" t="s">
        <v>116</v>
      </c>
      <c r="DX3" s="42" t="s">
        <v>116</v>
      </c>
      <c r="DY3" s="42" t="s">
        <v>116</v>
      </c>
      <c r="DZ3" s="42" t="s">
        <v>116</v>
      </c>
      <c r="EA3" s="42" t="s">
        <v>116</v>
      </c>
      <c r="EB3" s="42" t="s">
        <v>116</v>
      </c>
      <c r="EC3" s="42" t="s">
        <v>116</v>
      </c>
      <c r="ED3" s="42" t="s">
        <v>116</v>
      </c>
      <c r="EE3" s="42" t="s">
        <v>116</v>
      </c>
      <c r="EF3" s="42" t="s">
        <v>116</v>
      </c>
      <c r="EG3" s="42" t="s">
        <v>116</v>
      </c>
      <c r="EH3" s="42" t="s">
        <v>116</v>
      </c>
      <c r="EI3" s="42" t="s">
        <v>116</v>
      </c>
      <c r="EJ3" s="42" t="s">
        <v>116</v>
      </c>
      <c r="EK3" s="42" t="s">
        <v>116</v>
      </c>
      <c r="EL3" s="42" t="s">
        <v>116</v>
      </c>
      <c r="EM3" s="42" t="s">
        <v>116</v>
      </c>
      <c r="EN3" s="42" t="s">
        <v>116</v>
      </c>
      <c r="EO3" s="42" t="s">
        <v>116</v>
      </c>
      <c r="EP3" s="42" t="s">
        <v>116</v>
      </c>
      <c r="EQ3" s="42" t="s">
        <v>116</v>
      </c>
      <c r="ER3" s="42" t="s">
        <v>116</v>
      </c>
      <c r="ES3" s="42" t="s">
        <v>116</v>
      </c>
      <c r="ET3" s="42" t="s">
        <v>116</v>
      </c>
      <c r="EU3" s="42" t="s">
        <v>116</v>
      </c>
      <c r="EV3" s="42" t="s">
        <v>116</v>
      </c>
      <c r="EW3" s="42" t="s">
        <v>116</v>
      </c>
      <c r="EX3" s="42" t="s">
        <v>116</v>
      </c>
      <c r="EY3" s="42" t="s">
        <v>116</v>
      </c>
      <c r="EZ3" s="42" t="s">
        <v>116</v>
      </c>
      <c r="FA3" s="42" t="s">
        <v>116</v>
      </c>
      <c r="FB3" s="42" t="s">
        <v>116</v>
      </c>
      <c r="FC3" s="42" t="s">
        <v>116</v>
      </c>
      <c r="FD3" s="42" t="s">
        <v>116</v>
      </c>
      <c r="FE3" s="42" t="s">
        <v>116</v>
      </c>
      <c r="FF3" s="43" t="s">
        <v>116</v>
      </c>
      <c r="FG3" s="43" t="s">
        <v>116</v>
      </c>
      <c r="FH3" s="43" t="s">
        <v>116</v>
      </c>
      <c r="FI3" s="43" t="s">
        <v>116</v>
      </c>
      <c r="FJ3" s="43" t="s">
        <v>116</v>
      </c>
      <c r="FK3" s="43" t="s">
        <v>116</v>
      </c>
      <c r="FL3" s="43" t="s">
        <v>116</v>
      </c>
      <c r="FM3" s="43" t="s">
        <v>116</v>
      </c>
      <c r="FN3" s="43" t="s">
        <v>116</v>
      </c>
      <c r="FO3" s="43" t="s">
        <v>116</v>
      </c>
      <c r="FP3" s="43" t="s">
        <v>116</v>
      </c>
      <c r="FQ3" s="43" t="s">
        <v>116</v>
      </c>
      <c r="FR3" s="43" t="s">
        <v>116</v>
      </c>
      <c r="FS3" s="43" t="s">
        <v>116</v>
      </c>
      <c r="FT3" s="43" t="s">
        <v>116</v>
      </c>
      <c r="FU3" s="43" t="s">
        <v>116</v>
      </c>
      <c r="FV3" s="43" t="s">
        <v>116</v>
      </c>
      <c r="FW3" s="43" t="s">
        <v>116</v>
      </c>
      <c r="FX3" s="43" t="s">
        <v>116</v>
      </c>
      <c r="FY3" s="43" t="s">
        <v>116</v>
      </c>
      <c r="FZ3" s="43" t="s">
        <v>116</v>
      </c>
      <c r="GA3" s="43" t="s">
        <v>116</v>
      </c>
      <c r="GB3" s="43" t="s">
        <v>116</v>
      </c>
      <c r="GC3" s="43" t="s">
        <v>116</v>
      </c>
      <c r="GD3" s="43" t="s">
        <v>116</v>
      </c>
      <c r="GE3" s="43" t="s">
        <v>116</v>
      </c>
      <c r="GF3" s="43" t="s">
        <v>116</v>
      </c>
      <c r="GG3" s="43" t="s">
        <v>116</v>
      </c>
      <c r="GH3" s="43" t="s">
        <v>116</v>
      </c>
      <c r="GI3" s="43" t="s">
        <v>116</v>
      </c>
      <c r="GJ3" s="43" t="s">
        <v>116</v>
      </c>
      <c r="GK3" s="43" t="s">
        <v>116</v>
      </c>
      <c r="GL3" s="43" t="s">
        <v>116</v>
      </c>
      <c r="GM3" s="43" t="s">
        <v>116</v>
      </c>
      <c r="GN3" s="43" t="s">
        <v>116</v>
      </c>
      <c r="GO3" s="43" t="s">
        <v>116</v>
      </c>
      <c r="GP3" s="43" t="s">
        <v>116</v>
      </c>
      <c r="GQ3" s="43" t="s">
        <v>116</v>
      </c>
      <c r="GR3" s="43" t="s">
        <v>116</v>
      </c>
      <c r="GS3" s="43" t="s">
        <v>116</v>
      </c>
      <c r="GT3" s="43" t="s">
        <v>116</v>
      </c>
      <c r="GU3" s="43" t="s">
        <v>116</v>
      </c>
      <c r="GV3" s="43" t="s">
        <v>116</v>
      </c>
      <c r="GW3" s="43" t="s">
        <v>116</v>
      </c>
      <c r="GX3" s="43" t="s">
        <v>116</v>
      </c>
      <c r="GY3" s="43" t="s">
        <v>116</v>
      </c>
      <c r="GZ3" s="43" t="s">
        <v>116</v>
      </c>
      <c r="HA3" s="43" t="s">
        <v>116</v>
      </c>
      <c r="HB3" s="43" t="s">
        <v>116</v>
      </c>
      <c r="HC3" s="43" t="s">
        <v>116</v>
      </c>
      <c r="HD3" s="43" t="s">
        <v>116</v>
      </c>
      <c r="HE3" s="43" t="s">
        <v>116</v>
      </c>
      <c r="HF3" s="43" t="s">
        <v>116</v>
      </c>
      <c r="HG3" s="43" t="s">
        <v>193</v>
      </c>
      <c r="HH3" s="42" t="s">
        <v>118</v>
      </c>
      <c r="HI3" s="42" t="s">
        <v>118</v>
      </c>
      <c r="HJ3" s="42" t="s">
        <v>118</v>
      </c>
      <c r="HK3" s="42" t="s">
        <v>118</v>
      </c>
      <c r="HL3" s="42" t="s">
        <v>118</v>
      </c>
      <c r="HM3" s="42" t="s">
        <v>118</v>
      </c>
      <c r="HN3" s="42" t="s">
        <v>118</v>
      </c>
      <c r="HO3" s="42" t="s">
        <v>118</v>
      </c>
      <c r="HP3" s="42" t="s">
        <v>118</v>
      </c>
      <c r="HQ3" s="42" t="s">
        <v>118</v>
      </c>
      <c r="HR3" s="42" t="s">
        <v>118</v>
      </c>
      <c r="HS3" s="42" t="s">
        <v>118</v>
      </c>
      <c r="HT3" s="42" t="s">
        <v>118</v>
      </c>
      <c r="HU3" s="42" t="s">
        <v>118</v>
      </c>
    </row>
    <row r="4" spans="1:229" x14ac:dyDescent="0.2">
      <c r="C4" s="3" t="s">
        <v>119</v>
      </c>
      <c r="D4" s="44">
        <v>37073</v>
      </c>
      <c r="E4" s="44">
        <v>37104</v>
      </c>
      <c r="F4" s="44">
        <v>37135</v>
      </c>
      <c r="G4" s="44">
        <v>37165</v>
      </c>
      <c r="H4" s="44">
        <v>37196</v>
      </c>
      <c r="I4" s="44">
        <v>37226</v>
      </c>
      <c r="J4" s="44">
        <v>37257</v>
      </c>
      <c r="K4" s="44">
        <v>37288</v>
      </c>
      <c r="L4" s="44">
        <v>37316</v>
      </c>
      <c r="M4" s="44">
        <v>37347</v>
      </c>
      <c r="N4" s="44">
        <v>37377</v>
      </c>
      <c r="O4" s="44">
        <v>37408</v>
      </c>
      <c r="P4" s="44">
        <v>37438</v>
      </c>
      <c r="Q4" s="44">
        <v>37469</v>
      </c>
      <c r="R4" s="44">
        <v>37500</v>
      </c>
      <c r="S4" s="44">
        <v>37530</v>
      </c>
      <c r="T4" s="44">
        <v>37561</v>
      </c>
      <c r="U4" s="44">
        <v>37591</v>
      </c>
      <c r="V4" s="44">
        <v>37622</v>
      </c>
      <c r="W4" s="44">
        <v>37653</v>
      </c>
      <c r="X4" s="44">
        <v>37681</v>
      </c>
      <c r="Y4" s="44">
        <v>37712</v>
      </c>
      <c r="Z4" s="44">
        <v>37742</v>
      </c>
      <c r="AA4" s="44">
        <v>37773</v>
      </c>
      <c r="AB4" s="44">
        <v>37805</v>
      </c>
      <c r="AC4" s="44">
        <v>37836</v>
      </c>
      <c r="AD4" s="44">
        <v>37867</v>
      </c>
      <c r="AE4" s="44">
        <v>37897</v>
      </c>
      <c r="AF4" s="44">
        <v>37928</v>
      </c>
      <c r="AG4" s="44">
        <v>37958</v>
      </c>
      <c r="AH4" s="44">
        <v>37989</v>
      </c>
      <c r="AI4" s="44">
        <v>38020</v>
      </c>
      <c r="AJ4" s="44">
        <v>38049</v>
      </c>
      <c r="AK4" s="44">
        <v>38080</v>
      </c>
      <c r="AL4" s="44">
        <v>38110</v>
      </c>
      <c r="AM4" s="44">
        <v>38141</v>
      </c>
      <c r="AN4" s="44">
        <v>38171</v>
      </c>
      <c r="AO4" s="44">
        <v>38202</v>
      </c>
      <c r="AP4" s="44">
        <v>38233</v>
      </c>
      <c r="AQ4" s="44">
        <v>38263</v>
      </c>
      <c r="AR4" s="44">
        <v>38294</v>
      </c>
      <c r="AS4" s="44">
        <v>38324</v>
      </c>
      <c r="AT4" s="44">
        <v>38355</v>
      </c>
      <c r="AU4" s="44">
        <v>38386</v>
      </c>
      <c r="AV4" s="44">
        <v>38414</v>
      </c>
      <c r="AW4" s="44">
        <v>38445</v>
      </c>
      <c r="AX4" s="44">
        <v>38475</v>
      </c>
      <c r="AY4" s="44">
        <v>38504</v>
      </c>
      <c r="AZ4" s="44">
        <v>38534</v>
      </c>
      <c r="BA4" s="44">
        <v>38565</v>
      </c>
      <c r="BB4" s="44">
        <v>38596</v>
      </c>
      <c r="BC4" s="44">
        <v>38626</v>
      </c>
      <c r="BD4" s="44">
        <v>38657</v>
      </c>
      <c r="BE4" s="44">
        <v>38687</v>
      </c>
      <c r="BF4" s="44">
        <v>38718</v>
      </c>
      <c r="BG4" s="44">
        <v>38749</v>
      </c>
      <c r="BH4" s="44">
        <v>38777</v>
      </c>
      <c r="BI4" s="44">
        <v>38808</v>
      </c>
      <c r="BJ4" s="44">
        <v>38838</v>
      </c>
      <c r="BK4" s="44">
        <v>38869</v>
      </c>
      <c r="BL4" s="44">
        <v>38899</v>
      </c>
      <c r="BM4" s="44">
        <v>38930</v>
      </c>
      <c r="BN4" s="44">
        <v>38961</v>
      </c>
      <c r="BO4" s="44">
        <v>38991</v>
      </c>
      <c r="BP4" s="44">
        <v>39022</v>
      </c>
      <c r="BQ4" s="44">
        <v>39052</v>
      </c>
      <c r="BR4" s="44">
        <v>39083</v>
      </c>
      <c r="BS4" s="44">
        <v>39114</v>
      </c>
      <c r="BT4" s="44">
        <v>39142</v>
      </c>
      <c r="BU4" s="44">
        <v>39173</v>
      </c>
      <c r="BV4" s="44">
        <v>39203</v>
      </c>
      <c r="BW4" s="44">
        <v>39234</v>
      </c>
      <c r="BX4" s="44">
        <v>39264</v>
      </c>
      <c r="BY4" s="44">
        <v>39295</v>
      </c>
      <c r="BZ4" s="44">
        <v>39326</v>
      </c>
      <c r="CA4" s="44">
        <v>39356</v>
      </c>
      <c r="CB4" s="44">
        <v>39387</v>
      </c>
      <c r="CC4" s="44">
        <v>39417</v>
      </c>
      <c r="CD4" s="44">
        <v>39448</v>
      </c>
      <c r="CE4" s="44">
        <v>39479</v>
      </c>
      <c r="CF4" s="44">
        <v>39508</v>
      </c>
      <c r="CG4" s="44">
        <v>39539</v>
      </c>
      <c r="CH4" s="44">
        <v>39569</v>
      </c>
      <c r="CI4" s="44">
        <v>39600</v>
      </c>
      <c r="CJ4" s="44">
        <v>39630</v>
      </c>
      <c r="CK4" s="44">
        <v>39661</v>
      </c>
      <c r="CL4" s="44">
        <v>39692</v>
      </c>
      <c r="CM4" s="44">
        <v>39722</v>
      </c>
      <c r="CN4" s="44">
        <v>39753</v>
      </c>
      <c r="CO4" s="44">
        <v>39783</v>
      </c>
      <c r="CP4" s="44">
        <v>39814</v>
      </c>
      <c r="CQ4" s="44">
        <v>39845</v>
      </c>
      <c r="CR4" s="44">
        <v>39873</v>
      </c>
      <c r="CS4" s="44">
        <v>39904</v>
      </c>
      <c r="CT4" s="44">
        <v>39934</v>
      </c>
      <c r="CU4" s="44">
        <v>39965</v>
      </c>
      <c r="CV4" s="44">
        <v>39995</v>
      </c>
      <c r="CW4" s="44">
        <v>40026</v>
      </c>
      <c r="CX4" s="44">
        <v>40057</v>
      </c>
      <c r="CY4" s="44">
        <v>40087</v>
      </c>
      <c r="CZ4" s="44">
        <v>40118</v>
      </c>
      <c r="DA4" s="44">
        <v>40148</v>
      </c>
      <c r="DB4" s="44">
        <v>40179</v>
      </c>
      <c r="DC4" s="44">
        <v>40210</v>
      </c>
      <c r="DD4" s="44">
        <v>40238</v>
      </c>
      <c r="DE4" s="44">
        <v>40269</v>
      </c>
      <c r="DF4" s="44">
        <v>40299</v>
      </c>
      <c r="DG4" s="44">
        <v>40330</v>
      </c>
      <c r="DH4" s="44">
        <v>40360</v>
      </c>
      <c r="DI4" s="44">
        <v>40391</v>
      </c>
      <c r="DJ4" s="44">
        <v>40422</v>
      </c>
      <c r="DK4" s="44">
        <v>40452</v>
      </c>
      <c r="DL4" s="44">
        <v>40483</v>
      </c>
      <c r="DM4" s="44">
        <v>40513</v>
      </c>
      <c r="DN4" s="44">
        <v>40544</v>
      </c>
      <c r="DO4" s="44">
        <v>40575</v>
      </c>
      <c r="DP4" s="44">
        <v>40603</v>
      </c>
      <c r="DQ4" s="44">
        <v>40634</v>
      </c>
      <c r="DR4" s="44">
        <v>40664</v>
      </c>
      <c r="DS4" s="44">
        <v>40695</v>
      </c>
      <c r="DT4" s="44">
        <v>40725</v>
      </c>
      <c r="DU4" s="44">
        <v>40756</v>
      </c>
      <c r="DV4" s="44">
        <v>40787</v>
      </c>
      <c r="DW4" s="44">
        <v>40817</v>
      </c>
      <c r="DX4" s="44">
        <v>40848</v>
      </c>
      <c r="DY4" s="44">
        <v>40878</v>
      </c>
      <c r="DZ4" s="44">
        <v>40909</v>
      </c>
      <c r="EA4" s="44">
        <v>40940</v>
      </c>
      <c r="EB4" s="44">
        <v>40969</v>
      </c>
      <c r="EC4" s="44">
        <v>41000</v>
      </c>
      <c r="ED4" s="44">
        <v>41030</v>
      </c>
      <c r="EE4" s="44">
        <v>41061</v>
      </c>
      <c r="EF4" s="44">
        <v>41091</v>
      </c>
      <c r="EG4" s="44">
        <v>41122</v>
      </c>
      <c r="EH4" s="44">
        <v>41153</v>
      </c>
      <c r="EI4" s="44">
        <v>41183</v>
      </c>
      <c r="EJ4" s="44">
        <v>41214</v>
      </c>
      <c r="EK4" s="44">
        <v>41244</v>
      </c>
      <c r="EL4" s="44">
        <v>41275</v>
      </c>
      <c r="EM4" s="44">
        <v>41306</v>
      </c>
      <c r="EN4" s="44">
        <v>41334</v>
      </c>
      <c r="EO4" s="44">
        <v>41365</v>
      </c>
      <c r="EP4" s="44">
        <v>41395</v>
      </c>
      <c r="EQ4" s="44">
        <v>41426</v>
      </c>
      <c r="ER4" s="44">
        <v>41456</v>
      </c>
      <c r="ES4" s="44">
        <v>41487</v>
      </c>
      <c r="ET4" s="44">
        <v>41518</v>
      </c>
      <c r="EU4" s="44">
        <v>41548</v>
      </c>
      <c r="EV4" s="44">
        <v>41579</v>
      </c>
      <c r="EW4" s="44">
        <v>41609</v>
      </c>
      <c r="EX4" s="44">
        <v>41640</v>
      </c>
      <c r="EY4" s="44">
        <v>41671</v>
      </c>
      <c r="EZ4" s="44">
        <v>41699</v>
      </c>
      <c r="FA4" s="44">
        <v>41730</v>
      </c>
      <c r="FB4" s="44">
        <v>41760</v>
      </c>
      <c r="FC4" s="44">
        <v>41791</v>
      </c>
      <c r="FD4" s="44">
        <v>41821</v>
      </c>
      <c r="FE4" s="44">
        <v>41852</v>
      </c>
      <c r="FF4" s="44">
        <v>41883</v>
      </c>
      <c r="FG4" s="44">
        <v>41913</v>
      </c>
      <c r="FH4" s="44">
        <v>41944</v>
      </c>
      <c r="FI4" s="44">
        <v>41974</v>
      </c>
      <c r="FJ4" s="44">
        <v>42005</v>
      </c>
      <c r="FK4" s="44">
        <v>42036</v>
      </c>
      <c r="FL4" s="44">
        <v>42064</v>
      </c>
      <c r="FM4" s="44">
        <v>42095</v>
      </c>
      <c r="FN4" s="44">
        <v>42125</v>
      </c>
      <c r="FO4" s="44">
        <v>42156</v>
      </c>
      <c r="FP4" s="44">
        <v>42186</v>
      </c>
      <c r="FQ4" s="44">
        <v>42217</v>
      </c>
      <c r="FR4" s="44">
        <v>42248</v>
      </c>
      <c r="FS4" s="44">
        <v>42278</v>
      </c>
      <c r="FT4" s="44">
        <v>42309</v>
      </c>
      <c r="FU4" s="44">
        <v>42339</v>
      </c>
      <c r="FV4" s="44">
        <v>42370</v>
      </c>
      <c r="FW4" s="44">
        <v>42401</v>
      </c>
      <c r="FX4" s="44">
        <v>42430</v>
      </c>
      <c r="FY4" s="44">
        <v>42461</v>
      </c>
      <c r="FZ4" s="44">
        <v>42491</v>
      </c>
      <c r="GA4" s="44">
        <v>42522</v>
      </c>
      <c r="GB4" s="44">
        <v>42552</v>
      </c>
      <c r="GC4" s="44">
        <v>42583</v>
      </c>
      <c r="GD4" s="44">
        <v>42614</v>
      </c>
      <c r="GE4" s="44">
        <v>42644</v>
      </c>
      <c r="GF4" s="44">
        <v>42675</v>
      </c>
      <c r="GG4" s="44">
        <v>42705</v>
      </c>
      <c r="GH4" s="44">
        <v>42736</v>
      </c>
      <c r="GI4" s="44">
        <v>42767</v>
      </c>
      <c r="GJ4" s="44">
        <v>42795</v>
      </c>
      <c r="GK4" s="44">
        <v>42826</v>
      </c>
      <c r="GL4" s="44">
        <v>42856</v>
      </c>
      <c r="GM4" s="44">
        <v>42887</v>
      </c>
      <c r="GN4" s="44">
        <v>42917</v>
      </c>
      <c r="GO4" s="44">
        <v>42948</v>
      </c>
      <c r="GP4" s="44">
        <v>42979</v>
      </c>
      <c r="GQ4" s="44">
        <v>43009</v>
      </c>
      <c r="GR4" s="44">
        <v>43040</v>
      </c>
      <c r="GS4" s="44">
        <v>43070</v>
      </c>
      <c r="GT4" s="44">
        <v>43101</v>
      </c>
      <c r="GU4" s="44">
        <v>43132</v>
      </c>
      <c r="GV4" s="44">
        <v>43160</v>
      </c>
      <c r="GW4" s="44">
        <v>43191</v>
      </c>
      <c r="GX4" s="44">
        <v>43221</v>
      </c>
      <c r="GY4" s="44">
        <v>43252</v>
      </c>
      <c r="GZ4" s="44">
        <v>43282</v>
      </c>
      <c r="HA4" s="44">
        <v>43313</v>
      </c>
      <c r="HB4" s="45">
        <v>43344</v>
      </c>
      <c r="HC4" s="45">
        <v>43374</v>
      </c>
      <c r="HD4" s="45">
        <v>43405</v>
      </c>
      <c r="HE4" s="45">
        <v>43435</v>
      </c>
      <c r="HF4" s="45">
        <v>43466</v>
      </c>
      <c r="HG4" s="45">
        <v>43497</v>
      </c>
      <c r="HH4" s="45">
        <v>43525</v>
      </c>
      <c r="HI4" s="45">
        <v>43556</v>
      </c>
      <c r="HJ4" s="45">
        <v>43586</v>
      </c>
      <c r="HK4" s="45">
        <v>43617</v>
      </c>
      <c r="HL4" s="45">
        <v>43647</v>
      </c>
      <c r="HM4" s="45">
        <v>43678</v>
      </c>
      <c r="HN4" s="45">
        <v>43709</v>
      </c>
      <c r="HO4" s="45">
        <v>43739</v>
      </c>
      <c r="HP4" s="45">
        <v>43770</v>
      </c>
      <c r="HQ4" s="45">
        <v>43800</v>
      </c>
      <c r="HR4" s="45">
        <v>43831</v>
      </c>
      <c r="HS4" s="45">
        <v>43862</v>
      </c>
      <c r="HT4" s="45">
        <v>43891</v>
      </c>
      <c r="HU4" s="45">
        <v>43922</v>
      </c>
    </row>
    <row r="5" spans="1:229" x14ac:dyDescent="0.2">
      <c r="A5" s="2" t="s">
        <v>120</v>
      </c>
      <c r="C5" s="1">
        <v>19100152</v>
      </c>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46"/>
      <c r="HI5" s="48"/>
      <c r="HJ5" s="48"/>
      <c r="HK5" s="48"/>
      <c r="HL5" s="48"/>
      <c r="HM5" s="48"/>
      <c r="HN5" s="48"/>
      <c r="HO5" s="47"/>
    </row>
    <row r="6" spans="1:229" x14ac:dyDescent="0.2">
      <c r="B6" s="1" t="s">
        <v>121</v>
      </c>
      <c r="D6" s="32"/>
      <c r="E6" s="32"/>
      <c r="F6" s="32"/>
      <c r="G6" s="32"/>
      <c r="H6" s="32"/>
      <c r="I6" s="32"/>
      <c r="J6" s="32"/>
      <c r="K6" s="32"/>
      <c r="L6" s="32"/>
      <c r="M6" s="32"/>
      <c r="N6" s="32"/>
      <c r="O6" s="32"/>
      <c r="P6" s="32"/>
      <c r="Q6" s="32"/>
      <c r="R6" s="32"/>
      <c r="S6" s="32"/>
      <c r="T6" s="32"/>
      <c r="U6" s="32"/>
      <c r="V6" s="32"/>
      <c r="W6" s="32"/>
      <c r="X6" s="32"/>
      <c r="Y6" s="32"/>
      <c r="Z6" s="32"/>
      <c r="AA6" s="32"/>
      <c r="AB6" s="32"/>
      <c r="AC6" s="26"/>
      <c r="AD6" s="32"/>
      <c r="AE6" s="26">
        <v>-1126096.29</v>
      </c>
      <c r="AF6" s="32">
        <f t="shared" ref="AF6:AP6" si="6">ROUND(+AE12,2)</f>
        <v>4449982.3899999997</v>
      </c>
      <c r="AG6" s="32">
        <f t="shared" si="6"/>
        <v>3802815.65</v>
      </c>
      <c r="AH6" s="32">
        <f t="shared" si="6"/>
        <v>3111565.34</v>
      </c>
      <c r="AI6" s="32">
        <f t="shared" si="6"/>
        <v>2364217.3199999998</v>
      </c>
      <c r="AJ6" s="32">
        <f t="shared" si="6"/>
        <v>1761877.23</v>
      </c>
      <c r="AK6" s="32">
        <f t="shared" si="6"/>
        <v>1269914.73</v>
      </c>
      <c r="AL6" s="32">
        <f t="shared" si="6"/>
        <v>996069.21</v>
      </c>
      <c r="AM6" s="32">
        <f t="shared" si="6"/>
        <v>773946.05</v>
      </c>
      <c r="AN6" s="32">
        <f t="shared" si="6"/>
        <v>618568.95999999996</v>
      </c>
      <c r="AO6" s="32">
        <f t="shared" si="6"/>
        <v>488557.3</v>
      </c>
      <c r="AP6" s="32">
        <f t="shared" si="6"/>
        <v>344561.77</v>
      </c>
      <c r="AQ6" s="32">
        <f>AP12</f>
        <v>155887.6</v>
      </c>
      <c r="AR6" s="32">
        <f t="shared" ref="AR6:DC6" si="7">ROUND(+AQ12,2)</f>
        <v>5173374.72</v>
      </c>
      <c r="AS6" s="32">
        <f t="shared" si="7"/>
        <v>4551586.37</v>
      </c>
      <c r="AT6" s="32">
        <f t="shared" si="7"/>
        <v>3782238.7</v>
      </c>
      <c r="AU6" s="32">
        <f t="shared" si="7"/>
        <v>2933073.71</v>
      </c>
      <c r="AV6" s="32">
        <f t="shared" si="7"/>
        <v>2247512.11</v>
      </c>
      <c r="AW6" s="32">
        <f t="shared" si="7"/>
        <v>1756907.22</v>
      </c>
      <c r="AX6" s="32">
        <f t="shared" si="7"/>
        <v>1311158.02</v>
      </c>
      <c r="AY6" s="32">
        <f t="shared" si="7"/>
        <v>1068812.3400000001</v>
      </c>
      <c r="AZ6" s="27">
        <f t="shared" si="7"/>
        <v>858885.25</v>
      </c>
      <c r="BA6" s="27">
        <f t="shared" si="7"/>
        <v>696132.42</v>
      </c>
      <c r="BB6" s="27">
        <f t="shared" si="7"/>
        <v>524361.97</v>
      </c>
      <c r="BC6" s="27">
        <f t="shared" si="7"/>
        <v>307396.25</v>
      </c>
      <c r="BD6" s="27">
        <f t="shared" si="7"/>
        <v>8567294.9499999993</v>
      </c>
      <c r="BE6" s="27">
        <f t="shared" si="7"/>
        <v>7431759.2000000002</v>
      </c>
      <c r="BF6" s="27">
        <f t="shared" si="7"/>
        <v>6076922.4800000004</v>
      </c>
      <c r="BG6" s="27">
        <f t="shared" si="7"/>
        <v>4850964.99</v>
      </c>
      <c r="BH6" s="27">
        <f t="shared" si="7"/>
        <v>3594400.36</v>
      </c>
      <c r="BI6" s="27">
        <f t="shared" si="7"/>
        <v>2518180.52</v>
      </c>
      <c r="BJ6" s="27">
        <f t="shared" si="7"/>
        <v>1778082.28</v>
      </c>
      <c r="BK6" s="27">
        <f t="shared" si="7"/>
        <v>1306994.52</v>
      </c>
      <c r="BL6" s="27">
        <f t="shared" si="7"/>
        <v>1001532.46</v>
      </c>
      <c r="BM6" s="27">
        <f t="shared" si="7"/>
        <v>751971.71</v>
      </c>
      <c r="BN6" s="27">
        <f t="shared" si="7"/>
        <v>492807.83</v>
      </c>
      <c r="BO6" s="27">
        <f t="shared" si="7"/>
        <v>162006.96</v>
      </c>
      <c r="BP6" s="27">
        <f t="shared" si="7"/>
        <v>12177348.91</v>
      </c>
      <c r="BQ6" s="27">
        <f t="shared" si="7"/>
        <v>11457390.130000001</v>
      </c>
      <c r="BR6" s="27">
        <f t="shared" si="7"/>
        <v>10551887.220000001</v>
      </c>
      <c r="BS6" s="27">
        <f t="shared" si="7"/>
        <v>9512713.6899999995</v>
      </c>
      <c r="BT6" s="27">
        <f t="shared" si="7"/>
        <v>8775759.9600000009</v>
      </c>
      <c r="BU6" s="27">
        <f t="shared" si="7"/>
        <v>8131839.3499999996</v>
      </c>
      <c r="BV6" s="27">
        <f t="shared" si="7"/>
        <v>7647849.5700000003</v>
      </c>
      <c r="BW6" s="27">
        <f t="shared" si="7"/>
        <v>7331648.1699999999</v>
      </c>
      <c r="BX6" s="27">
        <f t="shared" si="7"/>
        <v>7119817.9800000004</v>
      </c>
      <c r="BY6" s="27">
        <f t="shared" si="7"/>
        <v>6976428.5499999998</v>
      </c>
      <c r="BZ6" s="27">
        <f t="shared" si="7"/>
        <v>6817930.0599999996</v>
      </c>
      <c r="CA6" s="27">
        <f t="shared" si="7"/>
        <v>6586391.9299999997</v>
      </c>
      <c r="CB6" s="27">
        <f t="shared" si="7"/>
        <v>12599777.58</v>
      </c>
      <c r="CC6" s="27">
        <f>ROUND(+CB12,2)</f>
        <v>11080059.08</v>
      </c>
      <c r="CD6" s="27">
        <f>ROUND(+CC12,2)</f>
        <v>9003266.25</v>
      </c>
      <c r="CE6" s="27">
        <f t="shared" si="7"/>
        <v>6708889.3899999997</v>
      </c>
      <c r="CF6" s="27">
        <f t="shared" si="7"/>
        <v>4959375.1900000004</v>
      </c>
      <c r="CG6" s="27">
        <f t="shared" si="7"/>
        <v>3186254.52</v>
      </c>
      <c r="CH6" s="27">
        <f t="shared" si="7"/>
        <v>1788742.68</v>
      </c>
      <c r="CI6" s="27">
        <f t="shared" si="7"/>
        <v>991710.03</v>
      </c>
      <c r="CJ6" s="27">
        <f t="shared" si="7"/>
        <v>317767.24</v>
      </c>
      <c r="CK6" s="27">
        <f t="shared" si="7"/>
        <v>-98637.45</v>
      </c>
      <c r="CL6" s="27">
        <f t="shared" si="7"/>
        <v>-597367.19999999995</v>
      </c>
      <c r="CM6" s="27">
        <f t="shared" si="7"/>
        <v>-1102193.77</v>
      </c>
      <c r="CN6" s="27">
        <f t="shared" si="7"/>
        <v>6768619.1399999997</v>
      </c>
      <c r="CO6" s="27">
        <f t="shared" si="7"/>
        <v>6093860.9199999999</v>
      </c>
      <c r="CP6" s="27">
        <f t="shared" si="7"/>
        <v>4835240.0999999996</v>
      </c>
      <c r="CQ6" s="27">
        <f t="shared" si="7"/>
        <v>3691079.3</v>
      </c>
      <c r="CR6" s="27">
        <f t="shared" si="7"/>
        <v>2769704.8</v>
      </c>
      <c r="CS6" s="27">
        <f t="shared" si="7"/>
        <v>1822589.08</v>
      </c>
      <c r="CT6" s="27">
        <f t="shared" si="7"/>
        <v>1214743.78</v>
      </c>
      <c r="CU6" s="27">
        <f t="shared" si="7"/>
        <v>835516.32</v>
      </c>
      <c r="CV6" s="27">
        <f t="shared" si="7"/>
        <v>627316.87</v>
      </c>
      <c r="CW6" s="27">
        <f t="shared" si="7"/>
        <v>440468.45</v>
      </c>
      <c r="CX6" s="27">
        <f t="shared" si="7"/>
        <v>209330.4</v>
      </c>
      <c r="CY6" s="27">
        <f t="shared" si="7"/>
        <v>-21449.75</v>
      </c>
      <c r="CZ6" s="27">
        <f t="shared" si="7"/>
        <v>7565252.5099999998</v>
      </c>
      <c r="DA6" s="27">
        <f t="shared" si="7"/>
        <v>6686232.6699999999</v>
      </c>
      <c r="DB6" s="27">
        <f t="shared" si="7"/>
        <v>5260293.78</v>
      </c>
      <c r="DC6" s="27">
        <f t="shared" si="7"/>
        <v>4279550.9400000004</v>
      </c>
      <c r="DD6" s="27">
        <f t="shared" ref="DD6:DI6" si="8">ROUND(+DC12,2)</f>
        <v>3450473.07</v>
      </c>
      <c r="DE6" s="27">
        <f t="shared" si="8"/>
        <v>2569740.19</v>
      </c>
      <c r="DF6" s="27">
        <f t="shared" si="8"/>
        <v>1877235.38</v>
      </c>
      <c r="DG6" s="27">
        <f t="shared" si="8"/>
        <v>1342657.64</v>
      </c>
      <c r="DH6" s="27">
        <f>ROUND(+DG12,2)</f>
        <v>997672.74</v>
      </c>
      <c r="DI6" s="27">
        <f t="shared" si="8"/>
        <v>739491.14</v>
      </c>
      <c r="DJ6" s="27">
        <f>ROUND(+DI12,2)</f>
        <v>453541.68</v>
      </c>
      <c r="DK6" s="27">
        <f t="shared" ref="DK6:ES6" si="9">ROUND(+DJ12,2)</f>
        <v>164812.59</v>
      </c>
      <c r="DL6" s="49">
        <f t="shared" si="9"/>
        <v>-393678.7</v>
      </c>
      <c r="DM6" s="49">
        <f t="shared" si="9"/>
        <v>13894960.859999999</v>
      </c>
      <c r="DN6" s="49">
        <f t="shared" si="9"/>
        <v>11795689.779999999</v>
      </c>
      <c r="DO6" s="49">
        <f t="shared" si="9"/>
        <v>9569175.0500000007</v>
      </c>
      <c r="DP6" s="49">
        <f t="shared" si="9"/>
        <v>7420415.1799999997</v>
      </c>
      <c r="DQ6" s="49">
        <f t="shared" si="9"/>
        <v>5587456.4299999997</v>
      </c>
      <c r="DR6" s="49">
        <f t="shared" si="9"/>
        <v>3965662.14</v>
      </c>
      <c r="DS6" s="49">
        <f t="shared" si="9"/>
        <v>2970262.41</v>
      </c>
      <c r="DT6" s="49">
        <f t="shared" si="9"/>
        <v>2336428.9700000002</v>
      </c>
      <c r="DU6" s="49">
        <f t="shared" si="9"/>
        <v>1856244.23</v>
      </c>
      <c r="DV6" s="49">
        <f t="shared" si="9"/>
        <v>1264564.93</v>
      </c>
      <c r="DW6" s="49">
        <f t="shared" si="9"/>
        <v>790706.14</v>
      </c>
      <c r="DX6" s="49">
        <f t="shared" si="9"/>
        <v>-281646.26</v>
      </c>
      <c r="DY6" s="49">
        <f t="shared" si="9"/>
        <v>-522225.32</v>
      </c>
      <c r="DZ6" s="49">
        <f t="shared" si="9"/>
        <v>-473468.91</v>
      </c>
      <c r="EA6" s="49">
        <f t="shared" si="9"/>
        <v>-420360.36</v>
      </c>
      <c r="EB6" s="49">
        <f t="shared" si="9"/>
        <v>-377453.96</v>
      </c>
      <c r="EC6" s="49">
        <f t="shared" si="9"/>
        <v>-327947.40000000002</v>
      </c>
      <c r="ED6" s="49">
        <f t="shared" si="9"/>
        <v>-303155.31</v>
      </c>
      <c r="EE6" s="49">
        <f t="shared" si="9"/>
        <v>-285587.42</v>
      </c>
      <c r="EF6" s="49">
        <f t="shared" si="9"/>
        <v>-272739.3</v>
      </c>
      <c r="EG6" s="49">
        <f t="shared" si="9"/>
        <v>-258570.52</v>
      </c>
      <c r="EH6" s="49">
        <f t="shared" si="9"/>
        <v>-245672.17</v>
      </c>
      <c r="EI6" s="49">
        <f t="shared" si="9"/>
        <v>-233981.52</v>
      </c>
      <c r="EJ6" s="49">
        <f t="shared" si="9"/>
        <v>-209907.69</v>
      </c>
      <c r="EK6" s="49">
        <f t="shared" si="9"/>
        <v>-188462.61</v>
      </c>
      <c r="EL6" s="49">
        <f t="shared" si="9"/>
        <v>-161616.75</v>
      </c>
      <c r="EM6" s="49">
        <f t="shared" si="9"/>
        <v>-142961.97</v>
      </c>
      <c r="EN6" s="49">
        <f t="shared" si="9"/>
        <v>-121646.47</v>
      </c>
      <c r="EO6" s="49">
        <f t="shared" si="9"/>
        <v>-103714.51</v>
      </c>
      <c r="EP6" s="49">
        <f t="shared" si="9"/>
        <v>-90567.98</v>
      </c>
      <c r="EQ6" s="49">
        <f t="shared" si="9"/>
        <v>-84209.49</v>
      </c>
      <c r="ER6" s="49">
        <f t="shared" si="9"/>
        <v>-75552.31</v>
      </c>
      <c r="ES6" s="49">
        <f t="shared" si="9"/>
        <v>-74018.460000000006</v>
      </c>
      <c r="ET6" s="49">
        <f>ROUND(+ES12,2)</f>
        <v>-72899.92</v>
      </c>
      <c r="EU6" s="49">
        <f t="shared" ref="EU6:FP6" si="10">ROUND(+ET12,2)</f>
        <v>-60590.06</v>
      </c>
      <c r="EV6" s="49">
        <f t="shared" si="10"/>
        <v>-46248.97</v>
      </c>
      <c r="EW6" s="49">
        <f t="shared" si="10"/>
        <v>-44348.11</v>
      </c>
      <c r="EX6" s="49">
        <f t="shared" si="10"/>
        <v>-41424.75</v>
      </c>
      <c r="EY6" s="49">
        <f t="shared" si="10"/>
        <v>-39362.54</v>
      </c>
      <c r="EZ6" s="49">
        <f t="shared" si="10"/>
        <v>-36301.4</v>
      </c>
      <c r="FA6" s="49">
        <f t="shared" si="10"/>
        <v>-35880.22</v>
      </c>
      <c r="FB6" s="49">
        <f t="shared" si="10"/>
        <v>-32708.91</v>
      </c>
      <c r="FC6" s="49">
        <f t="shared" si="10"/>
        <v>-34433.370000000003</v>
      </c>
      <c r="FD6" s="49">
        <f t="shared" si="10"/>
        <v>-36880.46</v>
      </c>
      <c r="FE6" s="49">
        <f t="shared" si="10"/>
        <v>-39682.199999999997</v>
      </c>
      <c r="FF6" s="49">
        <f t="shared" si="10"/>
        <v>-42513.86</v>
      </c>
      <c r="FG6" s="49">
        <f t="shared" si="10"/>
        <v>-45066.48</v>
      </c>
      <c r="FH6" s="49">
        <f t="shared" si="10"/>
        <v>-46920.17</v>
      </c>
      <c r="FI6" s="49">
        <f t="shared" si="10"/>
        <v>-47242.76</v>
      </c>
      <c r="FJ6" s="49">
        <f t="shared" si="10"/>
        <v>-46786.68</v>
      </c>
      <c r="FK6" s="49">
        <f t="shared" si="10"/>
        <v>-46523.86</v>
      </c>
      <c r="FL6" s="49">
        <f t="shared" si="10"/>
        <v>-46875.37</v>
      </c>
      <c r="FM6" s="49">
        <f t="shared" si="10"/>
        <v>-48201.79</v>
      </c>
      <c r="FN6" s="49">
        <f t="shared" si="10"/>
        <v>-49379.79</v>
      </c>
      <c r="FO6" s="49">
        <f t="shared" si="10"/>
        <v>-45564.89</v>
      </c>
      <c r="FP6" s="49">
        <f t="shared" si="10"/>
        <v>-48143.040000000001</v>
      </c>
      <c r="FQ6" s="49">
        <f>ROUND(+FP12,2)</f>
        <v>-51239.45</v>
      </c>
      <c r="FR6" s="49">
        <f t="shared" ref="FR6:GO6" si="11">ROUND(+FQ12,2)</f>
        <v>-54221.91</v>
      </c>
      <c r="FS6" s="49">
        <f t="shared" si="11"/>
        <v>-56758.77</v>
      </c>
      <c r="FT6" s="49">
        <f t="shared" si="11"/>
        <v>-58842.26</v>
      </c>
      <c r="FU6" s="49">
        <f t="shared" si="11"/>
        <v>7572209.1500000004</v>
      </c>
      <c r="FV6" s="49">
        <f t="shared" si="11"/>
        <v>6401173.9299999997</v>
      </c>
      <c r="FW6" s="49">
        <f t="shared" si="11"/>
        <v>5277667.3499999996</v>
      </c>
      <c r="FX6" s="49">
        <f t="shared" si="11"/>
        <v>4422056.1900000004</v>
      </c>
      <c r="FY6" s="49">
        <f t="shared" si="11"/>
        <v>3589558.9</v>
      </c>
      <c r="FZ6" s="49">
        <f t="shared" si="11"/>
        <v>3137839.16</v>
      </c>
      <c r="GA6" s="49">
        <f t="shared" si="11"/>
        <v>2798546.81</v>
      </c>
      <c r="GB6" s="49">
        <f t="shared" si="11"/>
        <v>2532361.7000000002</v>
      </c>
      <c r="GC6" s="49">
        <f t="shared" si="11"/>
        <v>2282882.7799999998</v>
      </c>
      <c r="GD6" s="49">
        <f t="shared" si="11"/>
        <v>2079047.13</v>
      </c>
      <c r="GE6" s="49">
        <f t="shared" si="11"/>
        <v>1802660.23</v>
      </c>
      <c r="GF6" s="49">
        <f t="shared" si="11"/>
        <v>1300810.19</v>
      </c>
      <c r="GG6" s="49">
        <f t="shared" si="11"/>
        <v>17319696.149999999</v>
      </c>
      <c r="GH6" s="49">
        <f t="shared" si="11"/>
        <v>14383031.93</v>
      </c>
      <c r="GI6" s="49">
        <f t="shared" si="11"/>
        <v>11147839.310000001</v>
      </c>
      <c r="GJ6" s="49">
        <f t="shared" si="11"/>
        <v>8597079.4900000002</v>
      </c>
      <c r="GK6" s="49">
        <f t="shared" si="11"/>
        <v>6350830.54</v>
      </c>
      <c r="GL6" s="49">
        <f t="shared" si="11"/>
        <v>4780385.78</v>
      </c>
      <c r="GM6" s="49">
        <f t="shared" si="11"/>
        <v>3747201.43</v>
      </c>
      <c r="GN6" s="49">
        <f t="shared" si="11"/>
        <v>3096867.64</v>
      </c>
      <c r="GO6" s="49">
        <f t="shared" si="11"/>
        <v>2566424.1</v>
      </c>
      <c r="GP6" s="49">
        <f t="shared" ref="GP6" si="12">ROUND(+GO12,2)</f>
        <v>2086207.39</v>
      </c>
      <c r="GQ6" s="49">
        <f t="shared" ref="GQ6" si="13">ROUND(+GP12,2)</f>
        <v>1477309.85</v>
      </c>
      <c r="GR6" s="49">
        <f t="shared" ref="GR6" si="14">ROUND(+GQ12,2)</f>
        <v>121338.55</v>
      </c>
      <c r="GS6" s="49">
        <f t="shared" ref="GS6" si="15">ROUND(+GR12,2)</f>
        <v>-130271.97</v>
      </c>
      <c r="GT6" s="49">
        <f t="shared" ref="GT6" si="16">ROUND(+GS12,2)</f>
        <v>-152574.91</v>
      </c>
      <c r="GU6" s="49">
        <f t="shared" ref="GU6" si="17">ROUND(+GT12,2)</f>
        <v>-168710.12</v>
      </c>
      <c r="GV6" s="49">
        <f t="shared" ref="GV6" si="18">ROUND(+GU12,2)</f>
        <v>-184386.33</v>
      </c>
      <c r="GW6" s="49">
        <f t="shared" ref="GW6" si="19">ROUND(+GV12,2)</f>
        <v>-199622.56</v>
      </c>
      <c r="GX6" s="49">
        <f t="shared" ref="GX6" si="20">ROUND(+GW12,2)</f>
        <v>-212228.27</v>
      </c>
      <c r="GY6" s="49">
        <f t="shared" ref="GY6" si="21">ROUND(+GX12,2)</f>
        <v>-214693.6</v>
      </c>
      <c r="GZ6" s="49">
        <f t="shared" ref="GZ6" si="22">ROUND(+GY12,2)</f>
        <v>-217836.91</v>
      </c>
      <c r="HA6" s="49">
        <f t="shared" ref="HA6:HB6" si="23">ROUND(+GZ12,2)</f>
        <v>-226718.76</v>
      </c>
      <c r="HB6" s="49">
        <f t="shared" si="23"/>
        <v>-235817.63</v>
      </c>
      <c r="HC6" s="49">
        <f t="shared" ref="HC6:HG6" si="24">ROUND(+HB12,2)</f>
        <v>-245143.2</v>
      </c>
      <c r="HD6" s="49">
        <f t="shared" si="24"/>
        <v>-257856.94</v>
      </c>
      <c r="HE6" s="49">
        <f t="shared" si="24"/>
        <v>-243596.92</v>
      </c>
      <c r="HF6" s="49">
        <f t="shared" si="24"/>
        <v>-217501.91</v>
      </c>
      <c r="HG6" s="49">
        <f t="shared" si="24"/>
        <v>-192998.47</v>
      </c>
      <c r="HH6" s="50"/>
      <c r="HI6" s="52"/>
      <c r="HJ6" s="52"/>
      <c r="HK6" s="52"/>
      <c r="HL6" s="52"/>
      <c r="HM6" s="52"/>
      <c r="HN6" s="52"/>
      <c r="HO6" s="51"/>
    </row>
    <row r="7" spans="1:229" x14ac:dyDescent="0.2">
      <c r="B7" s="1" t="s">
        <v>122</v>
      </c>
      <c r="D7" s="53"/>
      <c r="E7" s="53"/>
      <c r="F7" s="53"/>
      <c r="G7" s="53"/>
      <c r="H7" s="53"/>
      <c r="I7" s="53"/>
      <c r="J7" s="53"/>
      <c r="K7" s="53"/>
      <c r="L7" s="53"/>
      <c r="M7" s="53"/>
      <c r="N7" s="53"/>
      <c r="O7" s="53"/>
      <c r="P7" s="53"/>
      <c r="Q7" s="53"/>
      <c r="R7" s="53"/>
      <c r="S7" s="53"/>
      <c r="T7" s="53"/>
      <c r="U7" s="53"/>
      <c r="V7" s="53"/>
      <c r="W7" s="53"/>
      <c r="X7" s="53"/>
      <c r="Y7" s="53"/>
      <c r="Z7" s="53"/>
      <c r="AA7" s="53"/>
      <c r="AB7" s="53"/>
      <c r="AC7" s="54"/>
      <c r="AD7" s="53"/>
      <c r="AE7" s="54">
        <f>5845277.73</f>
        <v>5845277.7300000004</v>
      </c>
      <c r="AF7" s="54"/>
      <c r="AG7" s="54"/>
      <c r="AH7" s="54"/>
      <c r="AI7" s="54"/>
      <c r="AJ7" s="54"/>
      <c r="AK7" s="54"/>
      <c r="AL7" s="54"/>
      <c r="AM7" s="54"/>
      <c r="AN7" s="54"/>
      <c r="AO7" s="54"/>
      <c r="AP7" s="54"/>
      <c r="AQ7" s="54">
        <v>5408352</v>
      </c>
      <c r="AR7" s="54"/>
      <c r="AS7" s="54"/>
      <c r="AT7" s="54"/>
      <c r="AU7" s="54"/>
      <c r="AV7" s="54"/>
      <c r="AW7" s="54"/>
      <c r="AX7" s="54"/>
      <c r="AY7" s="53"/>
      <c r="AZ7" s="49"/>
      <c r="BA7" s="49"/>
      <c r="BB7" s="49"/>
      <c r="BC7" s="49">
        <f>-(BC50+BC72)</f>
        <v>8814495</v>
      </c>
      <c r="BD7" s="49"/>
      <c r="BE7" s="49"/>
      <c r="BF7" s="49"/>
      <c r="BG7" s="49"/>
      <c r="BH7" s="49"/>
      <c r="BI7" s="49"/>
      <c r="BJ7" s="49"/>
      <c r="BK7" s="49"/>
      <c r="BL7" s="49"/>
      <c r="BM7" s="49"/>
      <c r="BN7" s="55">
        <v>0</v>
      </c>
      <c r="BO7" s="55">
        <v>12462976</v>
      </c>
      <c r="BP7" s="49"/>
      <c r="BQ7" s="49"/>
      <c r="BR7" s="49"/>
      <c r="BS7" s="49"/>
      <c r="BT7" s="49"/>
      <c r="BU7" s="49"/>
      <c r="BV7" s="49"/>
      <c r="BW7" s="49"/>
      <c r="BX7" s="49"/>
      <c r="BY7" s="49"/>
      <c r="BZ7" s="49"/>
      <c r="CA7" s="55">
        <v>7040669</v>
      </c>
      <c r="CB7" s="49"/>
      <c r="CC7" s="49"/>
      <c r="CD7" s="49"/>
      <c r="CE7" s="49"/>
      <c r="CF7" s="49"/>
      <c r="CG7" s="49"/>
      <c r="CH7" s="49"/>
      <c r="CI7" s="49"/>
      <c r="CJ7" s="49"/>
      <c r="CK7" s="49"/>
      <c r="CL7" s="49"/>
      <c r="CM7" s="49">
        <f>-(CM50+CM72)</f>
        <v>8314700.4904474197</v>
      </c>
      <c r="CN7" s="49"/>
      <c r="CO7" s="49"/>
      <c r="CP7" s="49"/>
      <c r="CQ7" s="49"/>
      <c r="CR7" s="49"/>
      <c r="CS7" s="49"/>
      <c r="CT7" s="49"/>
      <c r="CU7" s="49"/>
      <c r="CV7" s="49"/>
      <c r="CW7" s="49"/>
      <c r="CX7" s="49"/>
      <c r="CY7" s="55">
        <v>8164246</v>
      </c>
      <c r="CZ7" s="49"/>
      <c r="DA7" s="49"/>
      <c r="DB7" s="49"/>
      <c r="DC7" s="49"/>
      <c r="DD7" s="49"/>
      <c r="DE7" s="49"/>
      <c r="DF7" s="49"/>
      <c r="DG7" s="49"/>
      <c r="DH7" s="49"/>
      <c r="DI7" s="49"/>
      <c r="DJ7" s="49"/>
      <c r="DK7" s="49"/>
      <c r="DL7" s="56">
        <v>16083141</v>
      </c>
      <c r="DM7" s="49"/>
      <c r="DN7" s="49"/>
      <c r="DO7" s="49"/>
      <c r="DP7" s="49"/>
      <c r="DQ7" s="49"/>
      <c r="DR7" s="49"/>
      <c r="DS7" s="49"/>
      <c r="DT7" s="49"/>
      <c r="DU7" s="49"/>
      <c r="DV7" s="49"/>
      <c r="DW7" s="49"/>
      <c r="DX7" s="49">
        <f>-(DX50+DX72)</f>
        <v>0</v>
      </c>
      <c r="DY7" s="49"/>
      <c r="DZ7" s="49"/>
      <c r="EA7" s="49"/>
      <c r="EB7" s="49"/>
      <c r="EC7" s="49"/>
      <c r="ED7" s="49"/>
      <c r="EE7" s="49"/>
      <c r="EF7" s="49"/>
      <c r="EG7" s="49"/>
      <c r="EH7" s="49"/>
      <c r="EI7" s="49"/>
      <c r="EJ7" s="49">
        <f>-(EJ50+EJ72)</f>
        <v>0</v>
      </c>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56">
        <v>8459726</v>
      </c>
      <c r="FU7" s="49"/>
      <c r="FV7" s="49"/>
      <c r="FW7" s="49"/>
      <c r="FX7" s="49"/>
      <c r="FY7" s="49"/>
      <c r="FZ7" s="49"/>
      <c r="GA7" s="49"/>
      <c r="GB7" s="49"/>
      <c r="GC7" s="49"/>
      <c r="GD7" s="49"/>
      <c r="GE7" s="49"/>
      <c r="GF7" s="56">
        <v>17486323</v>
      </c>
      <c r="GG7" s="49"/>
      <c r="GH7" s="49"/>
      <c r="GI7" s="49"/>
      <c r="GJ7" s="49"/>
      <c r="GK7" s="49"/>
      <c r="GL7" s="49"/>
      <c r="GM7" s="49"/>
      <c r="GN7" s="49"/>
      <c r="GO7" s="49"/>
      <c r="GP7" s="9">
        <v>0</v>
      </c>
      <c r="GQ7" s="49">
        <v>0</v>
      </c>
      <c r="GR7" s="49">
        <v>0</v>
      </c>
      <c r="GS7" s="49">
        <v>0</v>
      </c>
      <c r="GT7" s="49">
        <v>0</v>
      </c>
      <c r="GU7" s="49">
        <v>0</v>
      </c>
      <c r="GV7" s="49">
        <v>0</v>
      </c>
      <c r="GW7" s="49">
        <v>0</v>
      </c>
      <c r="GX7" s="49">
        <v>0</v>
      </c>
      <c r="GY7" s="49">
        <v>0</v>
      </c>
      <c r="GZ7" s="49">
        <v>0</v>
      </c>
      <c r="HA7" s="49"/>
      <c r="HB7" s="49"/>
      <c r="HC7" s="49"/>
      <c r="HD7" s="49"/>
      <c r="HE7" s="49"/>
      <c r="HF7" s="49"/>
      <c r="HG7" s="49"/>
      <c r="HH7" s="50"/>
      <c r="HI7" s="65"/>
      <c r="HJ7" s="52"/>
      <c r="HK7" s="52"/>
      <c r="HL7" s="52"/>
      <c r="HM7" s="52"/>
      <c r="HN7" s="52"/>
      <c r="HO7" s="51"/>
    </row>
    <row r="8" spans="1:229" x14ac:dyDescent="0.2">
      <c r="B8" s="1" t="s">
        <v>123</v>
      </c>
      <c r="D8" s="53"/>
      <c r="E8" s="53"/>
      <c r="F8" s="53"/>
      <c r="G8" s="53"/>
      <c r="H8" s="53"/>
      <c r="I8" s="53"/>
      <c r="J8" s="53"/>
      <c r="K8" s="53"/>
      <c r="L8" s="53"/>
      <c r="M8" s="53"/>
      <c r="N8" s="53"/>
      <c r="O8" s="53"/>
      <c r="P8" s="53"/>
      <c r="Q8" s="53"/>
      <c r="R8" s="53"/>
      <c r="S8" s="53"/>
      <c r="T8" s="53"/>
      <c r="U8" s="53"/>
      <c r="V8" s="53"/>
      <c r="W8" s="53"/>
      <c r="X8" s="53"/>
      <c r="Y8" s="53"/>
      <c r="Z8" s="53"/>
      <c r="AA8" s="53"/>
      <c r="AB8" s="53"/>
      <c r="AC8" s="54"/>
      <c r="AD8" s="53"/>
      <c r="AE8" s="54">
        <v>-277618.55</v>
      </c>
      <c r="AF8" s="54">
        <v>-660845.66</v>
      </c>
      <c r="AG8" s="54">
        <v>-705656.81</v>
      </c>
      <c r="AH8" s="54">
        <v>-753715.32</v>
      </c>
      <c r="AI8" s="54">
        <v>-600238.01</v>
      </c>
      <c r="AJ8" s="54">
        <v>-492933</v>
      </c>
      <c r="AK8" s="54">
        <v>-305385.09000000003</v>
      </c>
      <c r="AL8" s="54">
        <v>-227646.1</v>
      </c>
      <c r="AM8" s="54">
        <v>-160047.6</v>
      </c>
      <c r="AN8" s="54">
        <v>-134600.67000000001</v>
      </c>
      <c r="AO8" s="54">
        <v>-147619.14000000001</v>
      </c>
      <c r="AP8" s="54">
        <v>-191773.41</v>
      </c>
      <c r="AQ8" s="54">
        <v>-394596.84</v>
      </c>
      <c r="AR8" s="54">
        <v>-652044.06000000006</v>
      </c>
      <c r="AS8" s="54">
        <v>-787861.26</v>
      </c>
      <c r="AT8" s="54">
        <v>-866000.11</v>
      </c>
      <c r="AU8" s="54">
        <v>-698221.9</v>
      </c>
      <c r="AV8" s="54">
        <v>-501256.69</v>
      </c>
      <c r="AW8" s="54">
        <v>-442513.15</v>
      </c>
      <c r="AX8" s="54">
        <v>-260644.5</v>
      </c>
      <c r="AY8" s="54">
        <v>-214638.98</v>
      </c>
      <c r="AZ8" s="55">
        <v>-166613.76999999999</v>
      </c>
      <c r="BA8" s="55">
        <v>-174871.15</v>
      </c>
      <c r="BB8" s="55">
        <v>-219230.66</v>
      </c>
      <c r="BC8" s="55">
        <v>-579716.12</v>
      </c>
      <c r="BD8" s="55">
        <v>-1179758.73</v>
      </c>
      <c r="BE8" s="55">
        <v>-1393488.38</v>
      </c>
      <c r="BF8" s="55">
        <v>-1259862.82</v>
      </c>
      <c r="BG8" s="55">
        <v>-1281450.93</v>
      </c>
      <c r="BH8" s="55">
        <v>-1096483.02</v>
      </c>
      <c r="BI8" s="55">
        <v>-755610.11</v>
      </c>
      <c r="BJ8" s="55">
        <v>-483538.56</v>
      </c>
      <c r="BK8" s="55">
        <v>-315167.75</v>
      </c>
      <c r="BL8" s="55">
        <v>-257506.08</v>
      </c>
      <c r="BM8" s="55">
        <v>-265500.62</v>
      </c>
      <c r="BN8" s="55">
        <v>-335216.24</v>
      </c>
      <c r="BO8" s="55">
        <v>-496257.12</v>
      </c>
      <c r="BP8" s="55">
        <v>-791496.42</v>
      </c>
      <c r="BQ8" s="55">
        <v>-973752.23</v>
      </c>
      <c r="BR8" s="55">
        <v>-1101636.94</v>
      </c>
      <c r="BS8" s="55">
        <v>-787381.09</v>
      </c>
      <c r="BT8" s="55">
        <v>-694393.39</v>
      </c>
      <c r="BU8" s="55">
        <v>-528774.36</v>
      </c>
      <c r="BV8" s="55">
        <v>-359611.21</v>
      </c>
      <c r="BW8" s="55">
        <v>-251819.05</v>
      </c>
      <c r="BX8" s="55">
        <v>-183301.9</v>
      </c>
      <c r="BY8" s="55">
        <v>-195887.15</v>
      </c>
      <c r="BZ8" s="58">
        <v>-266209.75</v>
      </c>
      <c r="CA8" s="58">
        <v>-1084447.1200000001</v>
      </c>
      <c r="CB8" s="55">
        <v>-1613642.62</v>
      </c>
      <c r="CC8" s="55">
        <v>-2133299.23</v>
      </c>
      <c r="CD8" s="55">
        <v>-2330956.94</v>
      </c>
      <c r="CE8" s="55">
        <v>-1771928.67</v>
      </c>
      <c r="CF8" s="55">
        <v>-1785553.41</v>
      </c>
      <c r="CG8" s="55">
        <v>-1398756.64</v>
      </c>
      <c r="CH8" s="55">
        <v>-792851.77</v>
      </c>
      <c r="CI8" s="55">
        <v>-666044.5</v>
      </c>
      <c r="CJ8" s="55">
        <v>-406880.48</v>
      </c>
      <c r="CK8" s="55">
        <v>-487480.51</v>
      </c>
      <c r="CL8" s="55">
        <v>-491751.23</v>
      </c>
      <c r="CM8" s="55">
        <v>-463857.91</v>
      </c>
      <c r="CN8" s="55">
        <v>-691647.55</v>
      </c>
      <c r="CO8" s="55">
        <v>-1276298.8500000001</v>
      </c>
      <c r="CP8" s="55">
        <v>-1155592.6599999999</v>
      </c>
      <c r="CQ8" s="55">
        <v>-928093.16</v>
      </c>
      <c r="CR8" s="55">
        <v>-950757.1</v>
      </c>
      <c r="CS8" s="55">
        <v>-607630.34</v>
      </c>
      <c r="CT8" s="55">
        <v>-377600.74</v>
      </c>
      <c r="CU8" s="55">
        <v>-205882.18</v>
      </c>
      <c r="CV8" s="55">
        <v>-184046.95</v>
      </c>
      <c r="CW8" s="55">
        <v>-227481.08</v>
      </c>
      <c r="CX8" s="55">
        <v>-226485.89</v>
      </c>
      <c r="CY8" s="55">
        <v>-594142.14</v>
      </c>
      <c r="CZ8" s="59">
        <v>-892826.98</v>
      </c>
      <c r="DA8" s="55">
        <v>-1436888.81</v>
      </c>
      <c r="DB8" s="60">
        <v>-988323.35</v>
      </c>
      <c r="DC8" s="60">
        <v>-833859.28</v>
      </c>
      <c r="DD8" s="55">
        <v>-883619.44</v>
      </c>
      <c r="DE8" s="55">
        <v>-693195.04</v>
      </c>
      <c r="DF8" s="58">
        <v>-533671.11</v>
      </c>
      <c r="DG8" s="58">
        <v>-342934.88</v>
      </c>
      <c r="DH8" s="58">
        <v>-255422.34</v>
      </c>
      <c r="DI8" s="58">
        <v>-282870.90000000002</v>
      </c>
      <c r="DJ8" s="58">
        <v>-284931.33</v>
      </c>
      <c r="DK8" s="58">
        <v>-552705.07999999996</v>
      </c>
      <c r="DL8" s="55">
        <v>-1827966.04</v>
      </c>
      <c r="DM8" s="55">
        <v>-2127422.58</v>
      </c>
      <c r="DN8" s="55">
        <v>-2246526.34</v>
      </c>
      <c r="DO8" s="55">
        <v>-2160080.1800000002</v>
      </c>
      <c r="DP8" s="55">
        <v>-1840479.7</v>
      </c>
      <c r="DQ8" s="55">
        <v>-1624845.54</v>
      </c>
      <c r="DR8" s="55">
        <v>-997059.23</v>
      </c>
      <c r="DS8" s="55">
        <v>-632651.06999999995</v>
      </c>
      <c r="DT8" s="55">
        <v>-477655.47</v>
      </c>
      <c r="DU8" s="55">
        <v>-588558.42000000004</v>
      </c>
      <c r="DV8" s="55">
        <v>-467573.51</v>
      </c>
      <c r="DW8" s="55">
        <v>-1063854.0900000001</v>
      </c>
      <c r="DX8" s="55">
        <v>-231391.48</v>
      </c>
      <c r="DY8" s="55">
        <v>56973.120000000003</v>
      </c>
      <c r="DZ8" s="55">
        <v>59185.52</v>
      </c>
      <c r="EA8" s="56">
        <v>47595.519999999997</v>
      </c>
      <c r="EB8" s="55">
        <v>53517.75</v>
      </c>
      <c r="EC8" s="55">
        <v>27984.14</v>
      </c>
      <c r="ED8" s="55">
        <v>20224.11</v>
      </c>
      <c r="EE8" s="55">
        <v>15425.32</v>
      </c>
      <c r="EF8" s="55">
        <v>11058.99</v>
      </c>
      <c r="EG8" s="56">
        <v>9910.92</v>
      </c>
      <c r="EH8" s="56">
        <v>11616.5</v>
      </c>
      <c r="EI8" s="56">
        <v>25449.45</v>
      </c>
      <c r="EJ8" s="56">
        <v>22637.98</v>
      </c>
      <c r="EK8" s="56">
        <v>29803.59</v>
      </c>
      <c r="EL8" s="56">
        <v>35054</v>
      </c>
      <c r="EM8" s="56">
        <v>24622</v>
      </c>
      <c r="EN8" s="56">
        <v>22248</v>
      </c>
      <c r="EO8" s="56">
        <v>16223</v>
      </c>
      <c r="EP8" s="56">
        <v>10349</v>
      </c>
      <c r="EQ8" s="56">
        <v>6493</v>
      </c>
      <c r="ER8" s="56">
        <v>5696</v>
      </c>
      <c r="ES8" s="56">
        <v>5285</v>
      </c>
      <c r="ET8" s="59">
        <v>7290</v>
      </c>
      <c r="EU8" s="59">
        <v>16675</v>
      </c>
      <c r="EV8" s="59">
        <v>5819</v>
      </c>
      <c r="EW8" s="59">
        <v>6948</v>
      </c>
      <c r="EX8" s="59">
        <v>6069</v>
      </c>
      <c r="EY8" s="59">
        <v>6066</v>
      </c>
      <c r="EZ8" s="59">
        <v>4571</v>
      </c>
      <c r="FA8" s="59">
        <v>3108</v>
      </c>
      <c r="FB8" s="59">
        <v>1969</v>
      </c>
      <c r="FC8" s="59">
        <v>1367</v>
      </c>
      <c r="FD8" s="59">
        <v>1136</v>
      </c>
      <c r="FE8" s="56">
        <v>1103</v>
      </c>
      <c r="FF8" s="56">
        <v>1252</v>
      </c>
      <c r="FG8" s="56">
        <v>2073</v>
      </c>
      <c r="FH8" s="56">
        <v>3952</v>
      </c>
      <c r="FI8" s="56">
        <v>4364</v>
      </c>
      <c r="FJ8" s="56">
        <v>4159</v>
      </c>
      <c r="FK8" s="56">
        <v>3159</v>
      </c>
      <c r="FL8" s="56">
        <v>3004</v>
      </c>
      <c r="FM8" s="56">
        <v>2545</v>
      </c>
      <c r="FN8" s="56">
        <v>1491</v>
      </c>
      <c r="FO8" s="56">
        <v>977</v>
      </c>
      <c r="FP8" s="56">
        <v>819</v>
      </c>
      <c r="FQ8" s="56">
        <v>858</v>
      </c>
      <c r="FR8" s="56">
        <v>1177</v>
      </c>
      <c r="FS8" s="56">
        <v>1750</v>
      </c>
      <c r="FT8" s="56">
        <v>-846359</v>
      </c>
      <c r="FU8" s="56">
        <v>-1186423</v>
      </c>
      <c r="FV8" s="56">
        <v>-1125958</v>
      </c>
      <c r="FW8" s="56">
        <v>-865828</v>
      </c>
      <c r="FX8" s="56">
        <v>-839614</v>
      </c>
      <c r="FY8" s="56">
        <v>-457280</v>
      </c>
      <c r="FZ8" s="56">
        <v>-341491</v>
      </c>
      <c r="GA8" s="56">
        <v>-269300</v>
      </c>
      <c r="GB8" s="56">
        <v>-245833</v>
      </c>
      <c r="GC8" s="56">
        <v>-206103</v>
      </c>
      <c r="GD8" s="56">
        <v>-277887</v>
      </c>
      <c r="GE8" s="56">
        <v>-502196</v>
      </c>
      <c r="GF8" s="56">
        <v>-1515098</v>
      </c>
      <c r="GG8" s="56">
        <v>-2978956</v>
      </c>
      <c r="GH8" s="56">
        <v>-3267183</v>
      </c>
      <c r="GI8" s="56">
        <v>-2568306</v>
      </c>
      <c r="GJ8" s="56">
        <v>-2263488</v>
      </c>
      <c r="GK8" s="56">
        <v>-1582512</v>
      </c>
      <c r="GL8" s="56">
        <v>-1041451</v>
      </c>
      <c r="GM8" s="56">
        <v>-655833</v>
      </c>
      <c r="GN8" s="56">
        <v>-534897</v>
      </c>
      <c r="GO8" s="56">
        <v>-482564</v>
      </c>
      <c r="GP8" s="59">
        <v>-609403</v>
      </c>
      <c r="GQ8" s="56">
        <v>-1352857</v>
      </c>
      <c r="GR8" s="56">
        <v>-245700</v>
      </c>
      <c r="GS8" s="56">
        <v>-11104</v>
      </c>
      <c r="GT8" s="56">
        <v>-9818</v>
      </c>
      <c r="GU8" s="56">
        <v>-9969</v>
      </c>
      <c r="GV8" s="56">
        <v>-8852</v>
      </c>
      <c r="GW8" s="56">
        <v>-6081</v>
      </c>
      <c r="GX8" s="56">
        <v>-3068</v>
      </c>
      <c r="GY8" s="56">
        <v>-2785</v>
      </c>
      <c r="GZ8" s="56">
        <v>-1823</v>
      </c>
      <c r="HA8" s="56">
        <v>-2145</v>
      </c>
      <c r="HB8" s="56">
        <v>-2484</v>
      </c>
      <c r="HC8" s="56">
        <v>-5214</v>
      </c>
      <c r="HD8" s="56">
        <v>21417</v>
      </c>
      <c r="HE8" s="56">
        <v>33351</v>
      </c>
      <c r="HF8" s="56">
        <v>31951</v>
      </c>
      <c r="HG8" s="56">
        <v>38112</v>
      </c>
      <c r="HH8" s="61"/>
      <c r="HI8" s="63"/>
      <c r="HJ8" s="63"/>
      <c r="HK8" s="63"/>
      <c r="HL8" s="63"/>
      <c r="HM8" s="63"/>
      <c r="HN8" s="63"/>
      <c r="HO8" s="62"/>
    </row>
    <row r="9" spans="1:229" x14ac:dyDescent="0.2">
      <c r="B9" s="1" t="s">
        <v>124</v>
      </c>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4">
        <v>0</v>
      </c>
      <c r="AF9" s="54"/>
      <c r="AG9" s="54"/>
      <c r="AH9" s="54"/>
      <c r="AI9" s="54">
        <v>-8478.8799999999992</v>
      </c>
      <c r="AJ9" s="54">
        <v>-3922.09</v>
      </c>
      <c r="AK9" s="54">
        <v>28028.83</v>
      </c>
      <c r="AL9" s="54">
        <v>2753.87</v>
      </c>
      <c r="AM9" s="54">
        <v>2600.75</v>
      </c>
      <c r="AN9" s="54">
        <v>2950.63</v>
      </c>
      <c r="AO9" s="54">
        <v>2462.17</v>
      </c>
      <c r="AP9" s="54">
        <v>2522.63</v>
      </c>
      <c r="AQ9" s="54">
        <v>3465.52</v>
      </c>
      <c r="AR9" s="54">
        <v>3797.78</v>
      </c>
      <c r="AS9" s="54">
        <v>4072.59</v>
      </c>
      <c r="AT9" s="54">
        <v>3915.65</v>
      </c>
      <c r="AU9" s="54">
        <v>3675.15</v>
      </c>
      <c r="AV9" s="54">
        <v>3206.8</v>
      </c>
      <c r="AW9" s="54">
        <v>2801.65</v>
      </c>
      <c r="AX9" s="54">
        <v>1547.72</v>
      </c>
      <c r="AY9" s="54">
        <v>1192.6400000000001</v>
      </c>
      <c r="AZ9" s="55">
        <v>835.54</v>
      </c>
      <c r="BA9" s="55">
        <v>909.69</v>
      </c>
      <c r="BB9" s="55">
        <v>1069</v>
      </c>
      <c r="BC9" s="55">
        <v>428.54</v>
      </c>
      <c r="BD9" s="55">
        <v>4493.84</v>
      </c>
      <c r="BE9" s="55">
        <v>4530.49</v>
      </c>
      <c r="BF9" s="55">
        <v>4348.58</v>
      </c>
      <c r="BG9" s="55">
        <v>4459.8100000000004</v>
      </c>
      <c r="BH9" s="55">
        <v>4772.2299999999996</v>
      </c>
      <c r="BI9" s="55">
        <v>4731.8599999999997</v>
      </c>
      <c r="BJ9" s="55">
        <v>5110.6499999999996</v>
      </c>
      <c r="BK9" s="55">
        <v>4891.58</v>
      </c>
      <c r="BL9" s="55">
        <v>4534.7</v>
      </c>
      <c r="BM9" s="55">
        <v>4617.6000000000004</v>
      </c>
      <c r="BN9" s="55">
        <v>4622.8599999999997</v>
      </c>
      <c r="BO9" s="55">
        <v>4367.46</v>
      </c>
      <c r="BP9" s="55">
        <v>-4742.3999999999996</v>
      </c>
      <c r="BQ9" s="55">
        <v>-4273.46</v>
      </c>
      <c r="BR9" s="55">
        <v>-3507.43</v>
      </c>
      <c r="BS9" s="55">
        <v>-3347.51</v>
      </c>
      <c r="BT9" s="55">
        <v>-3698.8</v>
      </c>
      <c r="BU9" s="55">
        <v>-3576.53</v>
      </c>
      <c r="BV9" s="55">
        <v>-3427.66</v>
      </c>
      <c r="BW9" s="55">
        <v>-3303.36</v>
      </c>
      <c r="BX9" s="55">
        <v>-3271.7</v>
      </c>
      <c r="BY9" s="55">
        <v>-4435.3900000000003</v>
      </c>
      <c r="BZ9" s="58">
        <v>-4211.8500000000004</v>
      </c>
      <c r="CA9" s="58">
        <v>-4998.95</v>
      </c>
      <c r="CB9" s="55">
        <v>-898.3</v>
      </c>
      <c r="CC9" s="55">
        <v>-4959.24</v>
      </c>
      <c r="CD9" s="55">
        <v>-6422.62</v>
      </c>
      <c r="CE9" s="55">
        <v>-5636.9</v>
      </c>
      <c r="CF9" s="55">
        <v>-5424.48</v>
      </c>
      <c r="CG9" s="55">
        <v>-5164.68</v>
      </c>
      <c r="CH9" s="55">
        <v>-4522.67</v>
      </c>
      <c r="CI9" s="55">
        <v>-4236.12</v>
      </c>
      <c r="CJ9" s="55">
        <v>-4139.04</v>
      </c>
      <c r="CK9" s="55">
        <v>-3815.76</v>
      </c>
      <c r="CL9" s="55">
        <v>-3763.9</v>
      </c>
      <c r="CM9" s="55">
        <v>-4189.53</v>
      </c>
      <c r="CN9" s="55">
        <v>-4097.58</v>
      </c>
      <c r="CO9" s="55">
        <v>341.74</v>
      </c>
      <c r="CP9" s="55">
        <v>403.9</v>
      </c>
      <c r="CQ9" s="55">
        <v>175.57</v>
      </c>
      <c r="CR9" s="55">
        <v>179.5</v>
      </c>
      <c r="CS9" s="55">
        <v>-625.15</v>
      </c>
      <c r="CT9" s="55">
        <v>-644.45000000000005</v>
      </c>
      <c r="CU9" s="55">
        <v>-588.53</v>
      </c>
      <c r="CV9" s="55">
        <v>-532.87</v>
      </c>
      <c r="CW9" s="55">
        <v>-813.2</v>
      </c>
      <c r="CX9" s="55">
        <v>-942.8</v>
      </c>
      <c r="CY9" s="55">
        <v>-1279.74</v>
      </c>
      <c r="CZ9" s="59">
        <v>-1501.88</v>
      </c>
      <c r="DA9" s="55">
        <v>-1540.04</v>
      </c>
      <c r="DB9" s="60">
        <v>-1617.87</v>
      </c>
      <c r="DC9" s="60">
        <v>-1371.01</v>
      </c>
      <c r="DD9" s="55">
        <v>-1432.61</v>
      </c>
      <c r="DE9" s="55">
        <v>-1432.32</v>
      </c>
      <c r="DF9" s="58">
        <v>-1395.23</v>
      </c>
      <c r="DG9" s="58">
        <v>-1386.83</v>
      </c>
      <c r="DH9" s="58">
        <v>-1241.93</v>
      </c>
      <c r="DI9" s="58">
        <v>-811.87</v>
      </c>
      <c r="DJ9" s="58">
        <v>-854.81</v>
      </c>
      <c r="DK9" s="58">
        <v>-1538.07</v>
      </c>
      <c r="DL9" s="55">
        <v>-2110.2600000000002</v>
      </c>
      <c r="DM9" s="55">
        <v>-3026.96</v>
      </c>
      <c r="DN9" s="55">
        <v>-5102.8</v>
      </c>
      <c r="DO9" s="55">
        <v>-6128.14</v>
      </c>
      <c r="DP9" s="55">
        <v>-6012.27</v>
      </c>
      <c r="DQ9" s="55">
        <v>-5495.2</v>
      </c>
      <c r="DR9" s="55">
        <v>-3557.11</v>
      </c>
      <c r="DS9" s="55">
        <v>-4116.42</v>
      </c>
      <c r="DT9" s="55">
        <v>-4011.79</v>
      </c>
      <c r="DU9" s="55">
        <v>-3107.36</v>
      </c>
      <c r="DV9" s="55">
        <v>-4885.34</v>
      </c>
      <c r="DW9" s="55">
        <v>-4825.46</v>
      </c>
      <c r="DX9" s="55">
        <v>-4008.63</v>
      </c>
      <c r="DY9" s="55">
        <v>-2644.14</v>
      </c>
      <c r="DZ9" s="55">
        <v>-660.70999999999992</v>
      </c>
      <c r="EA9" s="55">
        <v>245.88</v>
      </c>
      <c r="EB9" s="55">
        <v>1118.03</v>
      </c>
      <c r="EC9" s="55">
        <v>1662.91</v>
      </c>
      <c r="ED9" s="55">
        <v>2288.3000000000002</v>
      </c>
      <c r="EE9" s="55">
        <v>2155.62</v>
      </c>
      <c r="EF9" s="55">
        <v>7948.95</v>
      </c>
      <c r="EG9" s="56">
        <v>7776.12</v>
      </c>
      <c r="EH9" s="56">
        <v>4663.84</v>
      </c>
      <c r="EI9" s="56">
        <v>3302.56</v>
      </c>
      <c r="EJ9" s="56">
        <v>3262.79</v>
      </c>
      <c r="EK9" s="56">
        <v>1565.64</v>
      </c>
      <c r="EL9" s="56">
        <v>-11949.93</v>
      </c>
      <c r="EM9" s="56">
        <v>654.69000000000005</v>
      </c>
      <c r="EN9" s="56">
        <v>0</v>
      </c>
      <c r="EO9" s="56">
        <v>1049.8600000000001</v>
      </c>
      <c r="EP9" s="56">
        <v>235.1</v>
      </c>
      <c r="EQ9" s="56">
        <v>6222.59</v>
      </c>
      <c r="ER9" s="56">
        <v>6.54</v>
      </c>
      <c r="ES9" s="56">
        <f>-3.03-3.29-6.54</f>
        <v>-12.86</v>
      </c>
      <c r="ET9" s="59">
        <v>9009.85</v>
      </c>
      <c r="EU9" s="59">
        <v>1740.25</v>
      </c>
      <c r="EV9" s="59">
        <v>-5.91</v>
      </c>
      <c r="EW9" s="59">
        <v>0</v>
      </c>
      <c r="EX9" s="59">
        <v>0</v>
      </c>
      <c r="EY9" s="59">
        <v>599.03</v>
      </c>
      <c r="EZ9" s="59">
        <v>-175.65</v>
      </c>
      <c r="FA9" s="59">
        <v>3894.01</v>
      </c>
      <c r="FB9" s="59">
        <v>252.54</v>
      </c>
      <c r="FC9" s="59">
        <v>0</v>
      </c>
      <c r="FD9" s="59">
        <v>0</v>
      </c>
      <c r="FE9" s="56">
        <v>0</v>
      </c>
      <c r="FF9" s="56">
        <v>0</v>
      </c>
      <c r="FG9" s="56">
        <v>0</v>
      </c>
      <c r="FH9" s="56">
        <v>-482.01</v>
      </c>
      <c r="FI9" s="56">
        <v>0</v>
      </c>
      <c r="FJ9" s="56">
        <v>0</v>
      </c>
      <c r="FK9" s="56">
        <v>0</v>
      </c>
      <c r="FL9" s="56">
        <v>-452.69</v>
      </c>
      <c r="FM9" s="56">
        <v>24.26</v>
      </c>
      <c r="FN9" s="56">
        <v>6180.43</v>
      </c>
      <c r="FO9" s="56">
        <v>166.1</v>
      </c>
      <c r="FP9" s="56">
        <v>-72.73</v>
      </c>
      <c r="FQ9" s="56">
        <v>0</v>
      </c>
      <c r="FR9" s="56">
        <v>0</v>
      </c>
      <c r="FS9" s="56">
        <v>0</v>
      </c>
      <c r="FT9" s="56">
        <v>0</v>
      </c>
      <c r="FU9" s="56">
        <v>0</v>
      </c>
      <c r="FV9" s="56">
        <v>-9738.2999999999993</v>
      </c>
      <c r="FW9" s="56">
        <v>1292.6400000000001</v>
      </c>
      <c r="FX9" s="56">
        <v>0</v>
      </c>
      <c r="FY9" s="56">
        <v>0</v>
      </c>
      <c r="FZ9" s="56">
        <v>-2365.73</v>
      </c>
      <c r="GA9" s="56">
        <v>-451.5</v>
      </c>
      <c r="GB9" s="56">
        <v>-6588.11</v>
      </c>
      <c r="GC9" s="56">
        <v>0</v>
      </c>
      <c r="GD9" s="56">
        <v>0</v>
      </c>
      <c r="GE9" s="56">
        <v>0</v>
      </c>
      <c r="GF9" s="56">
        <v>0</v>
      </c>
      <c r="GG9" s="56">
        <v>0</v>
      </c>
      <c r="GH9" s="56">
        <v>-974.71</v>
      </c>
      <c r="GI9" s="56">
        <v>-4811.62</v>
      </c>
      <c r="GJ9" s="56">
        <v>0</v>
      </c>
      <c r="GK9" s="56">
        <v>73.900000000000006</v>
      </c>
      <c r="GL9" s="56">
        <v>0</v>
      </c>
      <c r="GM9" s="56">
        <v>0</v>
      </c>
      <c r="GN9" s="56">
        <v>403.19</v>
      </c>
      <c r="GO9" s="56">
        <v>-1.1000000000000001</v>
      </c>
      <c r="GP9" s="59">
        <v>0</v>
      </c>
      <c r="GQ9" s="56">
        <v>0</v>
      </c>
      <c r="GR9" s="56">
        <v>-328.53</v>
      </c>
      <c r="GS9" s="56">
        <v>-4988.8</v>
      </c>
      <c r="GT9" s="56">
        <v>-2.39</v>
      </c>
      <c r="GU9" s="56">
        <v>27.16</v>
      </c>
      <c r="GV9" s="56">
        <v>0</v>
      </c>
      <c r="GW9" s="56">
        <v>0</v>
      </c>
      <c r="GX9" s="56">
        <v>7346.74</v>
      </c>
      <c r="GY9" s="56">
        <v>6154.5</v>
      </c>
      <c r="GZ9" s="56">
        <v>0</v>
      </c>
      <c r="HA9" s="56">
        <v>112.7</v>
      </c>
      <c r="HB9" s="56">
        <v>5.68</v>
      </c>
      <c r="HC9" s="56">
        <v>0</v>
      </c>
      <c r="HD9" s="56">
        <v>63.73</v>
      </c>
      <c r="HE9" s="56">
        <v>85.94</v>
      </c>
      <c r="HF9" s="56">
        <v>76.31</v>
      </c>
      <c r="HG9" s="56">
        <v>58.86</v>
      </c>
      <c r="HH9" s="64"/>
      <c r="HI9" s="65"/>
      <c r="HJ9" s="65"/>
      <c r="HK9" s="65"/>
      <c r="HL9" s="65"/>
      <c r="HM9" s="65"/>
      <c r="HN9" s="65"/>
      <c r="HO9" s="57"/>
    </row>
    <row r="10" spans="1:229" x14ac:dyDescent="0.2">
      <c r="B10" s="1" t="s">
        <v>75</v>
      </c>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4">
        <v>8419.5</v>
      </c>
      <c r="AF10" s="54">
        <v>13678.92</v>
      </c>
      <c r="AG10" s="54">
        <v>14406.5</v>
      </c>
      <c r="AH10" s="54">
        <v>6367.3</v>
      </c>
      <c r="AI10" s="54">
        <v>6376.8</v>
      </c>
      <c r="AJ10" s="54">
        <v>4892.59</v>
      </c>
      <c r="AK10" s="54">
        <v>3510.74</v>
      </c>
      <c r="AL10" s="54">
        <v>2769.07</v>
      </c>
      <c r="AM10" s="54">
        <v>2069.7600000000002</v>
      </c>
      <c r="AN10" s="54">
        <v>1638.38</v>
      </c>
      <c r="AO10" s="54">
        <v>1161.44</v>
      </c>
      <c r="AP10" s="54">
        <v>576.61</v>
      </c>
      <c r="AQ10" s="54">
        <v>266.44</v>
      </c>
      <c r="AR10" s="54">
        <v>26457.93</v>
      </c>
      <c r="AS10" s="54">
        <v>14441</v>
      </c>
      <c r="AT10" s="54">
        <v>12919.47</v>
      </c>
      <c r="AU10" s="54">
        <v>8985.15</v>
      </c>
      <c r="AV10" s="54">
        <v>7445</v>
      </c>
      <c r="AW10" s="54">
        <v>-6037.7</v>
      </c>
      <c r="AX10" s="54">
        <v>16751.099999999999</v>
      </c>
      <c r="AY10" s="54">
        <v>3519.25</v>
      </c>
      <c r="AZ10" s="55">
        <v>3025.4</v>
      </c>
      <c r="BA10" s="55">
        <v>2191.0100000000002</v>
      </c>
      <c r="BB10" s="55">
        <v>1195.94</v>
      </c>
      <c r="BC10" s="55">
        <v>24691.279999999999</v>
      </c>
      <c r="BD10" s="55">
        <v>39729.14</v>
      </c>
      <c r="BE10" s="55">
        <v>34121.17</v>
      </c>
      <c r="BF10" s="55">
        <v>29556.75</v>
      </c>
      <c r="BG10" s="55">
        <v>20426.490000000002</v>
      </c>
      <c r="BH10" s="55">
        <v>15490.95</v>
      </c>
      <c r="BI10" s="55">
        <v>10780.01</v>
      </c>
      <c r="BJ10" s="55">
        <v>7340.15</v>
      </c>
      <c r="BK10" s="66">
        <v>4814.1099999999997</v>
      </c>
      <c r="BL10" s="66">
        <v>3410.63</v>
      </c>
      <c r="BM10" s="66">
        <v>1719.14</v>
      </c>
      <c r="BN10" s="66">
        <v>-207.49</v>
      </c>
      <c r="BO10" s="66">
        <v>44255.61</v>
      </c>
      <c r="BP10" s="66">
        <v>76280.039999999994</v>
      </c>
      <c r="BQ10" s="66">
        <v>72522.78</v>
      </c>
      <c r="BR10" s="66">
        <v>65970.84</v>
      </c>
      <c r="BS10" s="66">
        <v>53774.87</v>
      </c>
      <c r="BT10" s="66">
        <v>54171.58</v>
      </c>
      <c r="BU10" s="66">
        <v>48361.11</v>
      </c>
      <c r="BV10" s="66">
        <v>46837.47</v>
      </c>
      <c r="BW10" s="66">
        <v>43292.22</v>
      </c>
      <c r="BX10" s="66">
        <f>6976428.55-BX6-BX8-BX9</f>
        <v>43184.169999999358</v>
      </c>
      <c r="BY10" s="55">
        <v>41824.050000000003</v>
      </c>
      <c r="BZ10" s="58">
        <v>38883.47</v>
      </c>
      <c r="CA10" s="58">
        <v>62162.720000000001</v>
      </c>
      <c r="CB10" s="66">
        <v>94822.42</v>
      </c>
      <c r="CC10" s="55">
        <v>61465.64</v>
      </c>
      <c r="CD10" s="55">
        <v>43002.7</v>
      </c>
      <c r="CE10" s="66">
        <v>28051.37</v>
      </c>
      <c r="CF10" s="66">
        <v>17857.22</v>
      </c>
      <c r="CG10" s="66">
        <v>6409.48</v>
      </c>
      <c r="CH10" s="66">
        <v>341.79</v>
      </c>
      <c r="CI10" s="66">
        <v>-3662.17</v>
      </c>
      <c r="CJ10" s="66">
        <v>-5385.17</v>
      </c>
      <c r="CK10" s="66">
        <v>-7433.48</v>
      </c>
      <c r="CL10" s="66">
        <v>-9311.44</v>
      </c>
      <c r="CM10" s="66">
        <v>24159.86</v>
      </c>
      <c r="CN10" s="66">
        <v>20986.91</v>
      </c>
      <c r="CO10" s="66">
        <v>17336.29</v>
      </c>
      <c r="CP10" s="66">
        <v>11027.96</v>
      </c>
      <c r="CQ10" s="66">
        <v>6543.09</v>
      </c>
      <c r="CR10" s="66">
        <v>3461.88</v>
      </c>
      <c r="CS10" s="66">
        <v>410.19</v>
      </c>
      <c r="CT10" s="66">
        <v>-982.27</v>
      </c>
      <c r="CU10" s="66">
        <v>-1728.74</v>
      </c>
      <c r="CV10" s="66">
        <v>-2268.11</v>
      </c>
      <c r="CW10" s="66">
        <v>-2843.77</v>
      </c>
      <c r="CX10" s="66">
        <v>-3351.46</v>
      </c>
      <c r="CY10" s="66">
        <v>17878.14</v>
      </c>
      <c r="CZ10" s="59">
        <v>15309.02</v>
      </c>
      <c r="DA10" s="66">
        <v>12489.96</v>
      </c>
      <c r="DB10" s="60">
        <v>9198.3799999999992</v>
      </c>
      <c r="DC10" s="60">
        <v>6152.42</v>
      </c>
      <c r="DD10" s="66">
        <v>4319.17</v>
      </c>
      <c r="DE10" s="66">
        <v>2122.5500000000002</v>
      </c>
      <c r="DF10" s="58">
        <v>488.6</v>
      </c>
      <c r="DG10" s="58">
        <v>-663.19</v>
      </c>
      <c r="DH10" s="58">
        <v>-1517.33</v>
      </c>
      <c r="DI10" s="58">
        <v>-2266.69</v>
      </c>
      <c r="DJ10" s="58">
        <v>-2942.95</v>
      </c>
      <c r="DK10" s="58">
        <v>-4248.1400000000003</v>
      </c>
      <c r="DL10" s="55">
        <v>35574.86</v>
      </c>
      <c r="DM10" s="55">
        <v>31178.46</v>
      </c>
      <c r="DN10" s="55">
        <v>25114.41</v>
      </c>
      <c r="DO10" s="55">
        <v>17448.45</v>
      </c>
      <c r="DP10" s="55">
        <v>13533.22</v>
      </c>
      <c r="DQ10" s="55">
        <v>8546.4500000000007</v>
      </c>
      <c r="DR10" s="55">
        <v>5216.6099999999997</v>
      </c>
      <c r="DS10" s="55">
        <v>2934.05</v>
      </c>
      <c r="DT10" s="55">
        <v>1482.52</v>
      </c>
      <c r="DU10" s="55">
        <v>-13.52</v>
      </c>
      <c r="DV10" s="55">
        <v>-1399.94</v>
      </c>
      <c r="DW10" s="55">
        <v>-3672.85</v>
      </c>
      <c r="DX10" s="55">
        <v>-5178.95</v>
      </c>
      <c r="DY10" s="55">
        <v>-5572.57</v>
      </c>
      <c r="DZ10" s="55">
        <v>-5416.26</v>
      </c>
      <c r="EA10" s="55">
        <v>-4935</v>
      </c>
      <c r="EB10" s="55">
        <v>-5129.22</v>
      </c>
      <c r="EC10" s="55">
        <v>-4854.96</v>
      </c>
      <c r="ED10" s="55">
        <v>-4944.5200000000004</v>
      </c>
      <c r="EE10" s="55">
        <v>-4732.82</v>
      </c>
      <c r="EF10" s="55">
        <v>-4839.16</v>
      </c>
      <c r="EG10" s="55">
        <v>-4788.6899999999996</v>
      </c>
      <c r="EH10" s="55">
        <v>-4589.6899999999996</v>
      </c>
      <c r="EI10" s="55">
        <v>-4678.18</v>
      </c>
      <c r="EJ10" s="55">
        <v>-4455.6899999999996</v>
      </c>
      <c r="EK10" s="55">
        <v>-4523.37</v>
      </c>
      <c r="EL10" s="55">
        <v>-4449.29</v>
      </c>
      <c r="EM10" s="55">
        <v>-3961.19</v>
      </c>
      <c r="EN10" s="55">
        <v>-4316.04</v>
      </c>
      <c r="EO10" s="55">
        <v>-4126.33</v>
      </c>
      <c r="EP10" s="55">
        <v>-4225.6099999999997</v>
      </c>
      <c r="EQ10" s="55">
        <v>-4058.41</v>
      </c>
      <c r="ER10" s="55">
        <v>-4168.6899999999996</v>
      </c>
      <c r="ES10" s="55">
        <v>-4153.6000000000004</v>
      </c>
      <c r="ET10" s="59">
        <v>-3989.99</v>
      </c>
      <c r="EU10" s="59">
        <v>-4074.16</v>
      </c>
      <c r="EV10" s="59">
        <v>-3912.23</v>
      </c>
      <c r="EW10" s="59">
        <v>-4024.64</v>
      </c>
      <c r="EX10" s="59">
        <v>-4006.79</v>
      </c>
      <c r="EY10" s="59">
        <v>-3603.89</v>
      </c>
      <c r="EZ10" s="59">
        <v>-3974.17</v>
      </c>
      <c r="FA10" s="59">
        <v>-3830.7</v>
      </c>
      <c r="FB10" s="59">
        <v>-3946</v>
      </c>
      <c r="FC10" s="59">
        <v>-3814.09</v>
      </c>
      <c r="FD10" s="59">
        <v>-3937.74</v>
      </c>
      <c r="FE10" s="55">
        <v>-3934.66</v>
      </c>
      <c r="FF10" s="55">
        <v>-3804.62</v>
      </c>
      <c r="FG10" s="55">
        <v>-3926.69</v>
      </c>
      <c r="FH10" s="55">
        <v>-3792.58</v>
      </c>
      <c r="FI10" s="55">
        <v>-3907.92</v>
      </c>
      <c r="FJ10" s="55">
        <v>-3896.18</v>
      </c>
      <c r="FK10" s="55">
        <v>-3510.51</v>
      </c>
      <c r="FL10" s="55">
        <v>-3877.73</v>
      </c>
      <c r="FM10" s="55">
        <v>-3747.26</v>
      </c>
      <c r="FN10" s="55">
        <v>-3856.53</v>
      </c>
      <c r="FO10" s="55">
        <v>-3721.25</v>
      </c>
      <c r="FP10" s="55">
        <v>-3842.68</v>
      </c>
      <c r="FQ10" s="55">
        <v>-3840.46</v>
      </c>
      <c r="FR10" s="55">
        <v>-3713.86</v>
      </c>
      <c r="FS10" s="55">
        <v>-3833.49</v>
      </c>
      <c r="FT10" s="55">
        <v>17684.41</v>
      </c>
      <c r="FU10" s="55">
        <v>15387.78</v>
      </c>
      <c r="FV10" s="55">
        <v>12189.72</v>
      </c>
      <c r="FW10" s="55">
        <v>8924.2000000000007</v>
      </c>
      <c r="FX10" s="55">
        <v>7116.71</v>
      </c>
      <c r="FY10" s="55">
        <v>5560.26</v>
      </c>
      <c r="FZ10" s="55">
        <v>4564.38</v>
      </c>
      <c r="GA10" s="55">
        <v>3566.39</v>
      </c>
      <c r="GB10" s="55">
        <v>2942.19</v>
      </c>
      <c r="GC10" s="55">
        <v>2267.35</v>
      </c>
      <c r="GD10" s="55">
        <v>1500.1</v>
      </c>
      <c r="GE10" s="55">
        <v>345.96</v>
      </c>
      <c r="GF10" s="55">
        <v>47660.959999999999</v>
      </c>
      <c r="GG10" s="55">
        <v>42291.78</v>
      </c>
      <c r="GH10" s="55">
        <v>32965.089999999997</v>
      </c>
      <c r="GI10" s="55">
        <v>22357.8</v>
      </c>
      <c r="GJ10" s="55">
        <v>17239.05</v>
      </c>
      <c r="GK10" s="55">
        <v>11993.34</v>
      </c>
      <c r="GL10" s="55">
        <v>8266.65</v>
      </c>
      <c r="GM10" s="55">
        <v>5499.21</v>
      </c>
      <c r="GN10" s="55">
        <v>4050.27</v>
      </c>
      <c r="GO10" s="55">
        <v>2348.39</v>
      </c>
      <c r="GP10" s="59">
        <v>505.46</v>
      </c>
      <c r="GQ10" s="55">
        <v>-3114.3</v>
      </c>
      <c r="GR10" s="55">
        <v>-5581.99</v>
      </c>
      <c r="GS10" s="55">
        <v>-6210.14</v>
      </c>
      <c r="GT10" s="55">
        <v>-6314.82</v>
      </c>
      <c r="GU10" s="55">
        <v>-5734.37</v>
      </c>
      <c r="GV10" s="55">
        <v>-6384.23</v>
      </c>
      <c r="GW10" s="55">
        <v>-6524.71</v>
      </c>
      <c r="GX10" s="55">
        <v>-6744.07</v>
      </c>
      <c r="GY10" s="55">
        <v>-6512.81</v>
      </c>
      <c r="GZ10" s="55">
        <v>-7058.85</v>
      </c>
      <c r="HA10" s="55">
        <v>-7066.57</v>
      </c>
      <c r="HB10" s="55">
        <v>-6847.25</v>
      </c>
      <c r="HC10" s="55">
        <f>6847.25-6847.25-7499.74</f>
        <v>-7499.74</v>
      </c>
      <c r="HD10" s="55">
        <v>-7220.71</v>
      </c>
      <c r="HE10" s="55">
        <v>-7341.93</v>
      </c>
      <c r="HF10" s="55">
        <v>-7523.87</v>
      </c>
      <c r="HG10" s="55">
        <v>-6662.44</v>
      </c>
      <c r="HH10" s="64"/>
      <c r="HI10" s="68"/>
      <c r="HJ10" s="65"/>
      <c r="HK10" s="65"/>
      <c r="HL10" s="68"/>
      <c r="HM10" s="68"/>
      <c r="HN10" s="68"/>
      <c r="HO10" s="67"/>
    </row>
    <row r="11" spans="1:229" x14ac:dyDescent="0.2">
      <c r="B11" s="1" t="s">
        <v>125</v>
      </c>
      <c r="D11" s="69">
        <f t="shared" ref="D11:AI11" si="25">SUM(D7:D10)</f>
        <v>0</v>
      </c>
      <c r="E11" s="69">
        <f t="shared" si="25"/>
        <v>0</v>
      </c>
      <c r="F11" s="69">
        <f t="shared" si="25"/>
        <v>0</v>
      </c>
      <c r="G11" s="69">
        <f t="shared" si="25"/>
        <v>0</v>
      </c>
      <c r="H11" s="69">
        <f t="shared" si="25"/>
        <v>0</v>
      </c>
      <c r="I11" s="69">
        <f t="shared" si="25"/>
        <v>0</v>
      </c>
      <c r="J11" s="69">
        <f t="shared" si="25"/>
        <v>0</v>
      </c>
      <c r="K11" s="69">
        <f t="shared" si="25"/>
        <v>0</v>
      </c>
      <c r="L11" s="69">
        <f t="shared" si="25"/>
        <v>0</v>
      </c>
      <c r="M11" s="69">
        <f t="shared" si="25"/>
        <v>0</v>
      </c>
      <c r="N11" s="69">
        <f t="shared" si="25"/>
        <v>0</v>
      </c>
      <c r="O11" s="69">
        <f t="shared" si="25"/>
        <v>0</v>
      </c>
      <c r="P11" s="69">
        <f t="shared" si="25"/>
        <v>0</v>
      </c>
      <c r="Q11" s="69">
        <f t="shared" si="25"/>
        <v>0</v>
      </c>
      <c r="R11" s="69">
        <f t="shared" si="25"/>
        <v>0</v>
      </c>
      <c r="S11" s="69">
        <f t="shared" si="25"/>
        <v>0</v>
      </c>
      <c r="T11" s="69">
        <f t="shared" si="25"/>
        <v>0</v>
      </c>
      <c r="U11" s="69">
        <f t="shared" si="25"/>
        <v>0</v>
      </c>
      <c r="V11" s="69">
        <f t="shared" si="25"/>
        <v>0</v>
      </c>
      <c r="W11" s="69">
        <f t="shared" si="25"/>
        <v>0</v>
      </c>
      <c r="X11" s="69">
        <f t="shared" si="25"/>
        <v>0</v>
      </c>
      <c r="Y11" s="69">
        <f t="shared" si="25"/>
        <v>0</v>
      </c>
      <c r="Z11" s="69">
        <f t="shared" si="25"/>
        <v>0</v>
      </c>
      <c r="AA11" s="69">
        <f t="shared" si="25"/>
        <v>0</v>
      </c>
      <c r="AB11" s="69">
        <f t="shared" si="25"/>
        <v>0</v>
      </c>
      <c r="AC11" s="69">
        <f t="shared" si="25"/>
        <v>0</v>
      </c>
      <c r="AD11" s="69">
        <f t="shared" si="25"/>
        <v>0</v>
      </c>
      <c r="AE11" s="69">
        <f t="shared" si="25"/>
        <v>5576078.6800000006</v>
      </c>
      <c r="AF11" s="69">
        <f t="shared" si="25"/>
        <v>-647166.74</v>
      </c>
      <c r="AG11" s="69">
        <f t="shared" si="25"/>
        <v>-691250.31</v>
      </c>
      <c r="AH11" s="69">
        <f t="shared" si="25"/>
        <v>-747348.0199999999</v>
      </c>
      <c r="AI11" s="69">
        <f t="shared" si="25"/>
        <v>-602340.09</v>
      </c>
      <c r="AJ11" s="69">
        <f t="shared" ref="AJ11:CU11" si="26">SUM(AJ7:AJ10)</f>
        <v>-491962.5</v>
      </c>
      <c r="AK11" s="69">
        <f t="shared" si="26"/>
        <v>-273845.52</v>
      </c>
      <c r="AL11" s="69">
        <f t="shared" si="26"/>
        <v>-222123.16</v>
      </c>
      <c r="AM11" s="69">
        <f t="shared" si="26"/>
        <v>-155377.09</v>
      </c>
      <c r="AN11" s="69">
        <f t="shared" si="26"/>
        <v>-130011.66</v>
      </c>
      <c r="AO11" s="69">
        <f t="shared" si="26"/>
        <v>-143995.53</v>
      </c>
      <c r="AP11" s="69">
        <f t="shared" si="26"/>
        <v>-188674.17</v>
      </c>
      <c r="AQ11" s="69">
        <f t="shared" si="26"/>
        <v>5017487.12</v>
      </c>
      <c r="AR11" s="69">
        <f t="shared" si="26"/>
        <v>-621788.35</v>
      </c>
      <c r="AS11" s="69">
        <f t="shared" si="26"/>
        <v>-769347.67</v>
      </c>
      <c r="AT11" s="69">
        <f t="shared" si="26"/>
        <v>-849164.99</v>
      </c>
      <c r="AU11" s="69">
        <f t="shared" si="26"/>
        <v>-685561.6</v>
      </c>
      <c r="AV11" s="69">
        <f t="shared" si="26"/>
        <v>-490604.89</v>
      </c>
      <c r="AW11" s="69">
        <f t="shared" si="26"/>
        <v>-445749.2</v>
      </c>
      <c r="AX11" s="69">
        <f t="shared" si="26"/>
        <v>-242345.68</v>
      </c>
      <c r="AY11" s="69">
        <f t="shared" si="26"/>
        <v>-209927.09</v>
      </c>
      <c r="AZ11" s="69">
        <f t="shared" si="26"/>
        <v>-162752.82999999999</v>
      </c>
      <c r="BA11" s="69">
        <f t="shared" si="26"/>
        <v>-171770.44999999998</v>
      </c>
      <c r="BB11" s="69">
        <f t="shared" si="26"/>
        <v>-216965.72</v>
      </c>
      <c r="BC11" s="69">
        <f t="shared" si="26"/>
        <v>8259898.7000000002</v>
      </c>
      <c r="BD11" s="69">
        <f t="shared" si="26"/>
        <v>-1135535.75</v>
      </c>
      <c r="BE11" s="69">
        <f t="shared" si="26"/>
        <v>-1354836.72</v>
      </c>
      <c r="BF11" s="69">
        <f t="shared" si="26"/>
        <v>-1225957.49</v>
      </c>
      <c r="BG11" s="69">
        <f t="shared" si="26"/>
        <v>-1256564.6299999999</v>
      </c>
      <c r="BH11" s="69">
        <f t="shared" si="26"/>
        <v>-1076219.8400000001</v>
      </c>
      <c r="BI11" s="69">
        <f t="shared" si="26"/>
        <v>-740098.24</v>
      </c>
      <c r="BJ11" s="69">
        <f t="shared" si="26"/>
        <v>-471087.75999999995</v>
      </c>
      <c r="BK11" s="69">
        <f t="shared" si="26"/>
        <v>-305462.06</v>
      </c>
      <c r="BL11" s="69">
        <f t="shared" si="26"/>
        <v>-249560.74999999997</v>
      </c>
      <c r="BM11" s="69">
        <f t="shared" si="26"/>
        <v>-259163.87999999998</v>
      </c>
      <c r="BN11" s="69">
        <f>SUM(BN7:BN10)</f>
        <v>-330800.87</v>
      </c>
      <c r="BO11" s="69">
        <f>SUM(BO7:BO10)</f>
        <v>12015341.950000001</v>
      </c>
      <c r="BP11" s="69">
        <f t="shared" ref="BP11:BY11" si="27">SUM(BP7:BP10)</f>
        <v>-719958.78</v>
      </c>
      <c r="BQ11" s="69">
        <f t="shared" si="27"/>
        <v>-905502.90999999992</v>
      </c>
      <c r="BR11" s="69">
        <f t="shared" si="27"/>
        <v>-1039173.5299999999</v>
      </c>
      <c r="BS11" s="69">
        <f t="shared" si="27"/>
        <v>-736953.73</v>
      </c>
      <c r="BT11" s="69">
        <f t="shared" si="27"/>
        <v>-643920.6100000001</v>
      </c>
      <c r="BU11" s="69">
        <f t="shared" si="27"/>
        <v>-483989.78</v>
      </c>
      <c r="BV11" s="69">
        <f t="shared" si="27"/>
        <v>-316201.40000000002</v>
      </c>
      <c r="BW11" s="69">
        <f t="shared" si="27"/>
        <v>-211830.18999999997</v>
      </c>
      <c r="BX11" s="69">
        <f t="shared" si="27"/>
        <v>-143389.43000000063</v>
      </c>
      <c r="BY11" s="69">
        <f t="shared" si="27"/>
        <v>-158498.49</v>
      </c>
      <c r="BZ11" s="69">
        <f t="shared" si="26"/>
        <v>-231538.12999999998</v>
      </c>
      <c r="CA11" s="69">
        <f t="shared" si="26"/>
        <v>6013385.6499999994</v>
      </c>
      <c r="CB11" s="69">
        <f t="shared" si="26"/>
        <v>-1519718.5000000002</v>
      </c>
      <c r="CC11" s="69">
        <f t="shared" si="26"/>
        <v>-2076792.8300000003</v>
      </c>
      <c r="CD11" s="69">
        <f t="shared" si="26"/>
        <v>-2294376.86</v>
      </c>
      <c r="CE11" s="69">
        <f t="shared" si="26"/>
        <v>-1749514.1999999997</v>
      </c>
      <c r="CF11" s="69">
        <f t="shared" si="26"/>
        <v>-1773120.67</v>
      </c>
      <c r="CG11" s="69">
        <f t="shared" si="26"/>
        <v>-1397511.8399999999</v>
      </c>
      <c r="CH11" s="69">
        <f t="shared" si="26"/>
        <v>-797032.65</v>
      </c>
      <c r="CI11" s="69">
        <f t="shared" si="26"/>
        <v>-673942.79</v>
      </c>
      <c r="CJ11" s="69">
        <f t="shared" si="26"/>
        <v>-416404.68999999994</v>
      </c>
      <c r="CK11" s="69">
        <f t="shared" si="26"/>
        <v>-498729.75</v>
      </c>
      <c r="CL11" s="69">
        <f t="shared" si="26"/>
        <v>-504826.57</v>
      </c>
      <c r="CM11" s="69">
        <f t="shared" si="26"/>
        <v>7870812.9104474196</v>
      </c>
      <c r="CN11" s="69">
        <f t="shared" si="26"/>
        <v>-674758.22</v>
      </c>
      <c r="CO11" s="69">
        <f t="shared" si="26"/>
        <v>-1258620.82</v>
      </c>
      <c r="CP11" s="69">
        <f t="shared" si="26"/>
        <v>-1144160.8</v>
      </c>
      <c r="CQ11" s="69">
        <f t="shared" si="26"/>
        <v>-921374.50000000012</v>
      </c>
      <c r="CR11" s="69">
        <f t="shared" si="26"/>
        <v>-947115.72</v>
      </c>
      <c r="CS11" s="69">
        <f t="shared" si="26"/>
        <v>-607845.30000000005</v>
      </c>
      <c r="CT11" s="69">
        <f t="shared" si="26"/>
        <v>-379227.46</v>
      </c>
      <c r="CU11" s="69">
        <f t="shared" si="26"/>
        <v>-208199.44999999998</v>
      </c>
      <c r="CV11" s="69">
        <f t="shared" ref="CV11:DJ11" si="28">SUM(CV7:CV10)</f>
        <v>-186847.93</v>
      </c>
      <c r="CW11" s="69">
        <f t="shared" si="28"/>
        <v>-231138.05</v>
      </c>
      <c r="CX11" s="69">
        <f t="shared" si="28"/>
        <v>-230780.15</v>
      </c>
      <c r="CY11" s="69">
        <f t="shared" si="28"/>
        <v>7586702.2599999998</v>
      </c>
      <c r="CZ11" s="69">
        <f t="shared" si="28"/>
        <v>-879019.84</v>
      </c>
      <c r="DA11" s="69">
        <f t="shared" si="28"/>
        <v>-1425938.8900000001</v>
      </c>
      <c r="DB11" s="69">
        <f t="shared" si="28"/>
        <v>-980742.84</v>
      </c>
      <c r="DC11" s="69">
        <f t="shared" si="28"/>
        <v>-829077.87</v>
      </c>
      <c r="DD11" s="69">
        <f t="shared" si="28"/>
        <v>-880732.87999999989</v>
      </c>
      <c r="DE11" s="69">
        <f t="shared" si="28"/>
        <v>-692504.80999999994</v>
      </c>
      <c r="DF11" s="69">
        <f t="shared" si="28"/>
        <v>-534577.74</v>
      </c>
      <c r="DG11" s="69">
        <f t="shared" si="28"/>
        <v>-344984.9</v>
      </c>
      <c r="DH11" s="69">
        <f t="shared" si="28"/>
        <v>-258181.59999999998</v>
      </c>
      <c r="DI11" s="69">
        <f t="shared" si="28"/>
        <v>-285949.46000000002</v>
      </c>
      <c r="DJ11" s="69">
        <f t="shared" si="28"/>
        <v>-288729.09000000003</v>
      </c>
      <c r="DK11" s="69">
        <f>SUM(DK7:DK10)</f>
        <v>-558491.28999999992</v>
      </c>
      <c r="DL11" s="70">
        <f>SUM(DL7:DL10)</f>
        <v>14288639.560000001</v>
      </c>
      <c r="DM11" s="70">
        <f t="shared" ref="DM11:DV11" si="29">SUM(DM7:DM10)</f>
        <v>-2099271.08</v>
      </c>
      <c r="DN11" s="70">
        <f t="shared" si="29"/>
        <v>-2226514.7299999995</v>
      </c>
      <c r="DO11" s="70">
        <f t="shared" si="29"/>
        <v>-2148759.87</v>
      </c>
      <c r="DP11" s="70">
        <f t="shared" si="29"/>
        <v>-1832958.75</v>
      </c>
      <c r="DQ11" s="70">
        <f t="shared" si="29"/>
        <v>-1621794.29</v>
      </c>
      <c r="DR11" s="70">
        <f t="shared" si="29"/>
        <v>-995399.73</v>
      </c>
      <c r="DS11" s="70">
        <f t="shared" si="29"/>
        <v>-633833.43999999994</v>
      </c>
      <c r="DT11" s="70">
        <f t="shared" si="29"/>
        <v>-480184.73999999993</v>
      </c>
      <c r="DU11" s="70">
        <f t="shared" si="29"/>
        <v>-591679.30000000005</v>
      </c>
      <c r="DV11" s="70">
        <f t="shared" si="29"/>
        <v>-473858.79000000004</v>
      </c>
      <c r="DW11" s="70">
        <f>SUM(DW7:DW10)</f>
        <v>-1072352.4000000001</v>
      </c>
      <c r="DX11" s="70">
        <f>SUM(DX7:DX10)</f>
        <v>-240579.06000000003</v>
      </c>
      <c r="DY11" s="70">
        <f>SUM(DY7:DY10)</f>
        <v>48756.41</v>
      </c>
      <c r="DZ11" s="70">
        <f>SUM(DZ7:DZ10)</f>
        <v>53108.549999999996</v>
      </c>
      <c r="EA11" s="70">
        <f>SUM(EA7:EA10)</f>
        <v>42906.399999999994</v>
      </c>
      <c r="EB11" s="70">
        <f t="shared" ref="EB11:HD11" si="30">SUM(EB7:EB10)</f>
        <v>49506.559999999998</v>
      </c>
      <c r="EC11" s="70">
        <f t="shared" si="30"/>
        <v>24792.09</v>
      </c>
      <c r="ED11" s="70">
        <f t="shared" si="30"/>
        <v>17567.89</v>
      </c>
      <c r="EE11" s="70">
        <f t="shared" si="30"/>
        <v>12848.119999999999</v>
      </c>
      <c r="EF11" s="70">
        <f t="shared" si="30"/>
        <v>14168.779999999999</v>
      </c>
      <c r="EG11" s="70">
        <f t="shared" si="30"/>
        <v>12898.350000000002</v>
      </c>
      <c r="EH11" s="70">
        <f t="shared" si="30"/>
        <v>11690.650000000001</v>
      </c>
      <c r="EI11" s="70">
        <f t="shared" si="30"/>
        <v>24073.83</v>
      </c>
      <c r="EJ11" s="70">
        <f t="shared" si="30"/>
        <v>21445.08</v>
      </c>
      <c r="EK11" s="70">
        <f t="shared" si="30"/>
        <v>26845.86</v>
      </c>
      <c r="EL11" s="70">
        <f t="shared" si="30"/>
        <v>18654.78</v>
      </c>
      <c r="EM11" s="70">
        <f t="shared" si="30"/>
        <v>21315.5</v>
      </c>
      <c r="EN11" s="70">
        <f t="shared" si="30"/>
        <v>17931.96</v>
      </c>
      <c r="EO11" s="70">
        <f t="shared" si="30"/>
        <v>13146.53</v>
      </c>
      <c r="EP11" s="70">
        <f t="shared" si="30"/>
        <v>6358.4900000000007</v>
      </c>
      <c r="EQ11" s="70">
        <f t="shared" si="30"/>
        <v>8657.18</v>
      </c>
      <c r="ER11" s="70">
        <f t="shared" si="30"/>
        <v>1533.8500000000004</v>
      </c>
      <c r="ES11" s="70">
        <f t="shared" si="30"/>
        <v>1118.54</v>
      </c>
      <c r="ET11" s="70">
        <f t="shared" si="30"/>
        <v>12309.86</v>
      </c>
      <c r="EU11" s="70">
        <f t="shared" si="30"/>
        <v>14341.09</v>
      </c>
      <c r="EV11" s="70">
        <f t="shared" si="30"/>
        <v>1900.8600000000001</v>
      </c>
      <c r="EW11" s="70">
        <f t="shared" si="30"/>
        <v>2923.36</v>
      </c>
      <c r="EX11" s="70">
        <f t="shared" si="30"/>
        <v>2062.21</v>
      </c>
      <c r="EY11" s="70">
        <f t="shared" si="30"/>
        <v>3061.14</v>
      </c>
      <c r="EZ11" s="70">
        <f t="shared" si="30"/>
        <v>421.18000000000029</v>
      </c>
      <c r="FA11" s="70">
        <f t="shared" si="30"/>
        <v>3171.3100000000004</v>
      </c>
      <c r="FB11" s="70">
        <f t="shared" si="30"/>
        <v>-1724.46</v>
      </c>
      <c r="FC11" s="70">
        <f t="shared" si="30"/>
        <v>-2447.09</v>
      </c>
      <c r="FD11" s="70">
        <f t="shared" si="30"/>
        <v>-2801.74</v>
      </c>
      <c r="FE11" s="70">
        <f t="shared" si="30"/>
        <v>-2831.66</v>
      </c>
      <c r="FF11" s="70">
        <f t="shared" si="30"/>
        <v>-2552.62</v>
      </c>
      <c r="FG11" s="70">
        <f t="shared" si="30"/>
        <v>-1853.69</v>
      </c>
      <c r="FH11" s="70">
        <f t="shared" si="30"/>
        <v>-322.59000000000015</v>
      </c>
      <c r="FI11" s="70">
        <f t="shared" si="30"/>
        <v>456.07999999999993</v>
      </c>
      <c r="FJ11" s="70">
        <f t="shared" si="30"/>
        <v>262.82000000000016</v>
      </c>
      <c r="FK11" s="70">
        <f t="shared" si="30"/>
        <v>-351.51000000000022</v>
      </c>
      <c r="FL11" s="70">
        <f t="shared" si="30"/>
        <v>-1326.42</v>
      </c>
      <c r="FM11" s="70">
        <f t="shared" si="30"/>
        <v>-1178</v>
      </c>
      <c r="FN11" s="70">
        <f t="shared" si="30"/>
        <v>3814.9</v>
      </c>
      <c r="FO11" s="70">
        <f t="shared" si="30"/>
        <v>-2578.15</v>
      </c>
      <c r="FP11" s="70">
        <f t="shared" si="30"/>
        <v>-3096.41</v>
      </c>
      <c r="FQ11" s="70">
        <f t="shared" si="30"/>
        <v>-2982.46</v>
      </c>
      <c r="FR11" s="70">
        <f t="shared" si="30"/>
        <v>-2536.86</v>
      </c>
      <c r="FS11" s="70">
        <f t="shared" si="30"/>
        <v>-2083.4899999999998</v>
      </c>
      <c r="FT11" s="70">
        <f t="shared" si="30"/>
        <v>7631051.4100000001</v>
      </c>
      <c r="FU11" s="70">
        <f t="shared" si="30"/>
        <v>-1171035.22</v>
      </c>
      <c r="FV11" s="70">
        <f t="shared" si="30"/>
        <v>-1123506.58</v>
      </c>
      <c r="FW11" s="70">
        <f t="shared" si="30"/>
        <v>-855611.16</v>
      </c>
      <c r="FX11" s="70">
        <f t="shared" si="30"/>
        <v>-832497.29</v>
      </c>
      <c r="FY11" s="70">
        <f t="shared" si="30"/>
        <v>-451719.74</v>
      </c>
      <c r="FZ11" s="70">
        <f t="shared" si="30"/>
        <v>-339292.35</v>
      </c>
      <c r="GA11" s="70">
        <f t="shared" si="30"/>
        <v>-266185.11</v>
      </c>
      <c r="GB11" s="70">
        <f t="shared" si="30"/>
        <v>-249478.91999999998</v>
      </c>
      <c r="GC11" s="70">
        <f t="shared" si="30"/>
        <v>-203835.65</v>
      </c>
      <c r="GD11" s="70">
        <f t="shared" si="30"/>
        <v>-276386.90000000002</v>
      </c>
      <c r="GE11" s="70">
        <f t="shared" si="30"/>
        <v>-501850.04</v>
      </c>
      <c r="GF11" s="70">
        <f t="shared" si="30"/>
        <v>16018885.960000001</v>
      </c>
      <c r="GG11" s="70">
        <f t="shared" si="30"/>
        <v>-2936664.22</v>
      </c>
      <c r="GH11" s="70">
        <f t="shared" si="30"/>
        <v>-3235192.62</v>
      </c>
      <c r="GI11" s="70">
        <f t="shared" si="30"/>
        <v>-2550759.8200000003</v>
      </c>
      <c r="GJ11" s="70">
        <f t="shared" si="30"/>
        <v>-2246248.9500000002</v>
      </c>
      <c r="GK11" s="70">
        <f t="shared" si="30"/>
        <v>-1570444.76</v>
      </c>
      <c r="GL11" s="70">
        <f t="shared" si="30"/>
        <v>-1033184.35</v>
      </c>
      <c r="GM11" s="70">
        <f t="shared" si="30"/>
        <v>-650333.79</v>
      </c>
      <c r="GN11" s="70">
        <f t="shared" si="30"/>
        <v>-530443.54</v>
      </c>
      <c r="GO11" s="70">
        <f t="shared" si="30"/>
        <v>-480216.70999999996</v>
      </c>
      <c r="GP11" s="70">
        <f t="shared" ref="GP11:HA11" si="31">SUM(GP7:GP10)</f>
        <v>-608897.54</v>
      </c>
      <c r="GQ11" s="70">
        <f t="shared" si="31"/>
        <v>-1355971.3</v>
      </c>
      <c r="GR11" s="70">
        <f t="shared" si="31"/>
        <v>-251610.52</v>
      </c>
      <c r="GS11" s="70">
        <f t="shared" si="31"/>
        <v>-22302.94</v>
      </c>
      <c r="GT11" s="70">
        <f t="shared" si="31"/>
        <v>-16135.21</v>
      </c>
      <c r="GU11" s="70">
        <f t="shared" si="31"/>
        <v>-15676.21</v>
      </c>
      <c r="GV11" s="70">
        <f t="shared" si="31"/>
        <v>-15236.23</v>
      </c>
      <c r="GW11" s="70">
        <f t="shared" si="31"/>
        <v>-12605.71</v>
      </c>
      <c r="GX11" s="70">
        <f t="shared" si="31"/>
        <v>-2465.33</v>
      </c>
      <c r="GY11" s="70">
        <f t="shared" si="31"/>
        <v>-3143.3100000000004</v>
      </c>
      <c r="GZ11" s="70">
        <f t="shared" si="31"/>
        <v>-8881.85</v>
      </c>
      <c r="HA11" s="70">
        <f t="shared" si="31"/>
        <v>-9098.869999999999</v>
      </c>
      <c r="HB11" s="70">
        <f t="shared" si="30"/>
        <v>-9325.57</v>
      </c>
      <c r="HC11" s="70">
        <f t="shared" si="30"/>
        <v>-12713.74</v>
      </c>
      <c r="HD11" s="70">
        <f t="shared" si="30"/>
        <v>14260.02</v>
      </c>
      <c r="HE11" s="70">
        <f t="shared" ref="HE11:HG11" si="32">SUM(HE7:HE10)</f>
        <v>26095.010000000002</v>
      </c>
      <c r="HF11" s="70">
        <f t="shared" si="32"/>
        <v>24503.440000000002</v>
      </c>
      <c r="HG11" s="70">
        <f t="shared" si="32"/>
        <v>31508.420000000002</v>
      </c>
      <c r="HH11" s="71"/>
      <c r="HI11" s="73"/>
      <c r="HJ11" s="73"/>
      <c r="HK11" s="73"/>
      <c r="HL11" s="73"/>
      <c r="HM11" s="73"/>
      <c r="HN11" s="73"/>
      <c r="HO11" s="72"/>
    </row>
    <row r="12" spans="1:229" x14ac:dyDescent="0.2">
      <c r="B12" s="1" t="s">
        <v>126</v>
      </c>
      <c r="D12" s="32">
        <f t="shared" ref="D12:BO12" si="33">+D6+D11</f>
        <v>0</v>
      </c>
      <c r="E12" s="32">
        <f t="shared" si="33"/>
        <v>0</v>
      </c>
      <c r="F12" s="32">
        <f t="shared" si="33"/>
        <v>0</v>
      </c>
      <c r="G12" s="32">
        <f t="shared" si="33"/>
        <v>0</v>
      </c>
      <c r="H12" s="32">
        <f t="shared" si="33"/>
        <v>0</v>
      </c>
      <c r="I12" s="32">
        <f t="shared" si="33"/>
        <v>0</v>
      </c>
      <c r="J12" s="32">
        <f t="shared" si="33"/>
        <v>0</v>
      </c>
      <c r="K12" s="32">
        <f t="shared" si="33"/>
        <v>0</v>
      </c>
      <c r="L12" s="32">
        <f t="shared" si="33"/>
        <v>0</v>
      </c>
      <c r="M12" s="32">
        <f t="shared" si="33"/>
        <v>0</v>
      </c>
      <c r="N12" s="32">
        <f t="shared" si="33"/>
        <v>0</v>
      </c>
      <c r="O12" s="32">
        <f t="shared" si="33"/>
        <v>0</v>
      </c>
      <c r="P12" s="32">
        <f t="shared" si="33"/>
        <v>0</v>
      </c>
      <c r="Q12" s="32">
        <f t="shared" si="33"/>
        <v>0</v>
      </c>
      <c r="R12" s="32">
        <f t="shared" si="33"/>
        <v>0</v>
      </c>
      <c r="S12" s="32">
        <f t="shared" si="33"/>
        <v>0</v>
      </c>
      <c r="T12" s="32">
        <f t="shared" si="33"/>
        <v>0</v>
      </c>
      <c r="U12" s="32">
        <f t="shared" si="33"/>
        <v>0</v>
      </c>
      <c r="V12" s="32">
        <f t="shared" si="33"/>
        <v>0</v>
      </c>
      <c r="W12" s="32">
        <f t="shared" si="33"/>
        <v>0</v>
      </c>
      <c r="X12" s="32">
        <f t="shared" si="33"/>
        <v>0</v>
      </c>
      <c r="Y12" s="32">
        <f t="shared" si="33"/>
        <v>0</v>
      </c>
      <c r="Z12" s="32">
        <f t="shared" si="33"/>
        <v>0</v>
      </c>
      <c r="AA12" s="32">
        <f t="shared" si="33"/>
        <v>0</v>
      </c>
      <c r="AB12" s="32">
        <f t="shared" si="33"/>
        <v>0</v>
      </c>
      <c r="AC12" s="32">
        <f t="shared" si="33"/>
        <v>0</v>
      </c>
      <c r="AD12" s="32">
        <f t="shared" si="33"/>
        <v>0</v>
      </c>
      <c r="AE12" s="32">
        <f t="shared" si="33"/>
        <v>4449982.3900000006</v>
      </c>
      <c r="AF12" s="32">
        <f t="shared" si="33"/>
        <v>3802815.6499999994</v>
      </c>
      <c r="AG12" s="32">
        <f t="shared" si="33"/>
        <v>3111565.34</v>
      </c>
      <c r="AH12" s="32">
        <f t="shared" si="33"/>
        <v>2364217.3199999998</v>
      </c>
      <c r="AI12" s="32">
        <f t="shared" si="33"/>
        <v>1761877.23</v>
      </c>
      <c r="AJ12" s="32">
        <f t="shared" si="33"/>
        <v>1269914.73</v>
      </c>
      <c r="AK12" s="32">
        <f t="shared" si="33"/>
        <v>996069.21</v>
      </c>
      <c r="AL12" s="32">
        <f t="shared" si="33"/>
        <v>773946.04999999993</v>
      </c>
      <c r="AM12" s="32">
        <f t="shared" si="33"/>
        <v>618568.96000000008</v>
      </c>
      <c r="AN12" s="32">
        <f t="shared" si="33"/>
        <v>488557.29999999993</v>
      </c>
      <c r="AO12" s="32">
        <f t="shared" si="33"/>
        <v>344561.77</v>
      </c>
      <c r="AP12" s="32">
        <f t="shared" si="33"/>
        <v>155887.6</v>
      </c>
      <c r="AQ12" s="32">
        <f t="shared" si="33"/>
        <v>5173374.72</v>
      </c>
      <c r="AR12" s="32">
        <f t="shared" si="33"/>
        <v>4551586.37</v>
      </c>
      <c r="AS12" s="32">
        <f t="shared" si="33"/>
        <v>3782238.7</v>
      </c>
      <c r="AT12" s="32">
        <f t="shared" si="33"/>
        <v>2933073.71</v>
      </c>
      <c r="AU12" s="32">
        <f t="shared" si="33"/>
        <v>2247512.11</v>
      </c>
      <c r="AV12" s="32">
        <f t="shared" si="33"/>
        <v>1756907.2199999997</v>
      </c>
      <c r="AW12" s="32">
        <f t="shared" si="33"/>
        <v>1311158.02</v>
      </c>
      <c r="AX12" s="32">
        <f t="shared" si="33"/>
        <v>1068812.3400000001</v>
      </c>
      <c r="AY12" s="32">
        <f t="shared" si="33"/>
        <v>858885.25000000012</v>
      </c>
      <c r="AZ12" s="27">
        <f t="shared" si="33"/>
        <v>696132.42</v>
      </c>
      <c r="BA12" s="27">
        <f t="shared" si="33"/>
        <v>524361.97000000009</v>
      </c>
      <c r="BB12" s="27">
        <f t="shared" si="33"/>
        <v>307396.25</v>
      </c>
      <c r="BC12" s="27">
        <f t="shared" si="33"/>
        <v>8567294.9499999993</v>
      </c>
      <c r="BD12" s="27">
        <f t="shared" si="33"/>
        <v>7431759.1999999993</v>
      </c>
      <c r="BE12" s="27">
        <f t="shared" si="33"/>
        <v>6076922.4800000004</v>
      </c>
      <c r="BF12" s="27">
        <f t="shared" si="33"/>
        <v>4850964.99</v>
      </c>
      <c r="BG12" s="27">
        <f t="shared" si="33"/>
        <v>3594400.3600000003</v>
      </c>
      <c r="BH12" s="27">
        <f t="shared" si="33"/>
        <v>2518180.5199999996</v>
      </c>
      <c r="BI12" s="27">
        <f t="shared" si="33"/>
        <v>1778082.28</v>
      </c>
      <c r="BJ12" s="27">
        <f t="shared" si="33"/>
        <v>1306994.52</v>
      </c>
      <c r="BK12" s="27">
        <f t="shared" si="33"/>
        <v>1001532.46</v>
      </c>
      <c r="BL12" s="27">
        <f t="shared" si="33"/>
        <v>751971.71</v>
      </c>
      <c r="BM12" s="27">
        <f t="shared" si="33"/>
        <v>492807.82999999996</v>
      </c>
      <c r="BN12" s="27">
        <f t="shared" si="33"/>
        <v>162006.96000000002</v>
      </c>
      <c r="BO12" s="27">
        <f t="shared" si="33"/>
        <v>12177348.910000002</v>
      </c>
      <c r="BP12" s="27">
        <f t="shared" ref="BP12:DV12" si="34">+BP6+BP11</f>
        <v>11457390.130000001</v>
      </c>
      <c r="BQ12" s="27">
        <f t="shared" si="34"/>
        <v>10551887.220000001</v>
      </c>
      <c r="BR12" s="27">
        <f t="shared" si="34"/>
        <v>9512713.6900000013</v>
      </c>
      <c r="BS12" s="27">
        <f t="shared" si="34"/>
        <v>8775759.959999999</v>
      </c>
      <c r="BT12" s="27">
        <f t="shared" si="34"/>
        <v>8131839.3500000006</v>
      </c>
      <c r="BU12" s="27">
        <f t="shared" si="34"/>
        <v>7647849.5699999994</v>
      </c>
      <c r="BV12" s="27">
        <f t="shared" si="34"/>
        <v>7331648.1699999999</v>
      </c>
      <c r="BW12" s="27">
        <f t="shared" si="34"/>
        <v>7119817.9799999995</v>
      </c>
      <c r="BX12" s="27">
        <f t="shared" si="34"/>
        <v>6976428.5499999998</v>
      </c>
      <c r="BY12" s="27">
        <f t="shared" si="34"/>
        <v>6817930.0599999996</v>
      </c>
      <c r="BZ12" s="27">
        <f t="shared" si="34"/>
        <v>6586391.9299999997</v>
      </c>
      <c r="CA12" s="27">
        <f t="shared" si="34"/>
        <v>12599777.579999998</v>
      </c>
      <c r="CB12" s="27">
        <f t="shared" si="34"/>
        <v>11080059.08</v>
      </c>
      <c r="CC12" s="27">
        <f t="shared" si="34"/>
        <v>9003266.25</v>
      </c>
      <c r="CD12" s="27">
        <f t="shared" si="34"/>
        <v>6708889.3900000006</v>
      </c>
      <c r="CE12" s="27">
        <f t="shared" si="34"/>
        <v>4959375.1899999995</v>
      </c>
      <c r="CF12" s="27">
        <f t="shared" si="34"/>
        <v>3186254.5200000005</v>
      </c>
      <c r="CG12" s="27">
        <f t="shared" si="34"/>
        <v>1788742.6800000002</v>
      </c>
      <c r="CH12" s="27">
        <f t="shared" si="34"/>
        <v>991710.02999999991</v>
      </c>
      <c r="CI12" s="27">
        <f t="shared" si="34"/>
        <v>317767.24</v>
      </c>
      <c r="CJ12" s="74">
        <f t="shared" si="34"/>
        <v>-98637.449999999953</v>
      </c>
      <c r="CK12" s="74">
        <f t="shared" si="34"/>
        <v>-597367.19999999995</v>
      </c>
      <c r="CL12" s="74">
        <f t="shared" si="34"/>
        <v>-1102193.77</v>
      </c>
      <c r="CM12" s="74">
        <f t="shared" si="34"/>
        <v>6768619.1404474191</v>
      </c>
      <c r="CN12" s="74">
        <f t="shared" si="34"/>
        <v>6093860.9199999999</v>
      </c>
      <c r="CO12" s="74">
        <f t="shared" si="34"/>
        <v>4835240.0999999996</v>
      </c>
      <c r="CP12" s="74">
        <f t="shared" si="34"/>
        <v>3691079.3</v>
      </c>
      <c r="CQ12" s="74">
        <f t="shared" si="34"/>
        <v>2769704.8</v>
      </c>
      <c r="CR12" s="74">
        <f t="shared" si="34"/>
        <v>1822589.0799999998</v>
      </c>
      <c r="CS12" s="74">
        <f t="shared" si="34"/>
        <v>1214743.78</v>
      </c>
      <c r="CT12" s="74">
        <f t="shared" si="34"/>
        <v>835516.32000000007</v>
      </c>
      <c r="CU12" s="74">
        <f t="shared" si="34"/>
        <v>627316.87</v>
      </c>
      <c r="CV12" s="74">
        <v>440468.45</v>
      </c>
      <c r="CW12" s="74">
        <f t="shared" si="34"/>
        <v>209330.40000000002</v>
      </c>
      <c r="CX12" s="74">
        <f t="shared" si="34"/>
        <v>-21449.75</v>
      </c>
      <c r="CY12" s="74">
        <f t="shared" si="34"/>
        <v>7565252.5099999998</v>
      </c>
      <c r="CZ12" s="74">
        <f t="shared" si="34"/>
        <v>6686232.6699999999</v>
      </c>
      <c r="DA12" s="74">
        <f t="shared" si="34"/>
        <v>5260293.7799999993</v>
      </c>
      <c r="DB12" s="74">
        <f t="shared" si="34"/>
        <v>4279550.9400000004</v>
      </c>
      <c r="DC12" s="74">
        <f t="shared" si="34"/>
        <v>3450473.0700000003</v>
      </c>
      <c r="DD12" s="74">
        <f t="shared" si="34"/>
        <v>2569740.19</v>
      </c>
      <c r="DE12" s="74">
        <f t="shared" si="34"/>
        <v>1877235.38</v>
      </c>
      <c r="DF12" s="74">
        <f t="shared" si="34"/>
        <v>1342657.64</v>
      </c>
      <c r="DG12" s="74">
        <f t="shared" si="34"/>
        <v>997672.73999999987</v>
      </c>
      <c r="DH12" s="74">
        <f t="shared" si="34"/>
        <v>739491.14</v>
      </c>
      <c r="DI12" s="27">
        <f t="shared" si="34"/>
        <v>453541.68</v>
      </c>
      <c r="DJ12" s="27">
        <f t="shared" si="34"/>
        <v>164812.58999999997</v>
      </c>
      <c r="DK12" s="27">
        <f t="shared" si="34"/>
        <v>-393678.69999999995</v>
      </c>
      <c r="DL12" s="49">
        <f t="shared" si="34"/>
        <v>13894960.860000001</v>
      </c>
      <c r="DM12" s="49">
        <f t="shared" si="34"/>
        <v>11795689.779999999</v>
      </c>
      <c r="DN12" s="49">
        <f t="shared" si="34"/>
        <v>9569175.0500000007</v>
      </c>
      <c r="DO12" s="49">
        <f t="shared" si="34"/>
        <v>7420415.1800000006</v>
      </c>
      <c r="DP12" s="49">
        <f t="shared" si="34"/>
        <v>5587456.4299999997</v>
      </c>
      <c r="DQ12" s="49">
        <f t="shared" si="34"/>
        <v>3965662.1399999997</v>
      </c>
      <c r="DR12" s="49">
        <f t="shared" si="34"/>
        <v>2970262.41</v>
      </c>
      <c r="DS12" s="49">
        <f t="shared" si="34"/>
        <v>2336428.9700000002</v>
      </c>
      <c r="DT12" s="49">
        <f t="shared" si="34"/>
        <v>1856244.2300000002</v>
      </c>
      <c r="DU12" s="49">
        <f t="shared" si="34"/>
        <v>1264564.93</v>
      </c>
      <c r="DV12" s="49">
        <f t="shared" si="34"/>
        <v>790706.1399999999</v>
      </c>
      <c r="DW12" s="49">
        <f>+DW6+DW11</f>
        <v>-281646.26000000013</v>
      </c>
      <c r="DX12" s="49">
        <f>+DX6+DX11</f>
        <v>-522225.32000000007</v>
      </c>
      <c r="DY12" s="49">
        <f>+DY6+DY11</f>
        <v>-473468.91000000003</v>
      </c>
      <c r="DZ12" s="49">
        <f>+DZ6+DZ11</f>
        <v>-420360.36</v>
      </c>
      <c r="EA12" s="49">
        <f>+EA6+EA11</f>
        <v>-377453.95999999996</v>
      </c>
      <c r="EB12" s="49">
        <f t="shared" ref="EB12:HD12" si="35">+EB6+EB11</f>
        <v>-327947.40000000002</v>
      </c>
      <c r="EC12" s="49">
        <f t="shared" si="35"/>
        <v>-303155.31</v>
      </c>
      <c r="ED12" s="49">
        <f t="shared" si="35"/>
        <v>-285587.42</v>
      </c>
      <c r="EE12" s="49">
        <f t="shared" si="35"/>
        <v>-272739.3</v>
      </c>
      <c r="EF12" s="49">
        <f t="shared" si="35"/>
        <v>-258570.52</v>
      </c>
      <c r="EG12" s="49">
        <f t="shared" si="35"/>
        <v>-245672.16999999998</v>
      </c>
      <c r="EH12" s="49">
        <f t="shared" si="35"/>
        <v>-233981.52000000002</v>
      </c>
      <c r="EI12" s="49">
        <f t="shared" si="35"/>
        <v>-209907.69</v>
      </c>
      <c r="EJ12" s="49">
        <f t="shared" si="35"/>
        <v>-188462.61</v>
      </c>
      <c r="EK12" s="49">
        <f t="shared" si="35"/>
        <v>-161616.75</v>
      </c>
      <c r="EL12" s="49">
        <f t="shared" si="35"/>
        <v>-142961.97</v>
      </c>
      <c r="EM12" s="49">
        <f t="shared" si="35"/>
        <v>-121646.47</v>
      </c>
      <c r="EN12" s="49">
        <f t="shared" si="35"/>
        <v>-103714.51000000001</v>
      </c>
      <c r="EO12" s="49">
        <f t="shared" si="35"/>
        <v>-90567.98</v>
      </c>
      <c r="EP12" s="49">
        <f t="shared" si="35"/>
        <v>-84209.489999999991</v>
      </c>
      <c r="EQ12" s="49">
        <f t="shared" si="35"/>
        <v>-75552.31</v>
      </c>
      <c r="ER12" s="49">
        <f t="shared" si="35"/>
        <v>-74018.459999999992</v>
      </c>
      <c r="ES12" s="49">
        <f t="shared" si="35"/>
        <v>-72899.920000000013</v>
      </c>
      <c r="ET12" s="49">
        <f t="shared" si="35"/>
        <v>-60590.06</v>
      </c>
      <c r="EU12" s="49">
        <f t="shared" si="35"/>
        <v>-46248.97</v>
      </c>
      <c r="EV12" s="49">
        <f t="shared" si="35"/>
        <v>-44348.11</v>
      </c>
      <c r="EW12" s="49">
        <f t="shared" si="35"/>
        <v>-41424.75</v>
      </c>
      <c r="EX12" s="49">
        <f t="shared" si="35"/>
        <v>-39362.54</v>
      </c>
      <c r="EY12" s="49">
        <f t="shared" si="35"/>
        <v>-36301.4</v>
      </c>
      <c r="EZ12" s="49">
        <f t="shared" si="35"/>
        <v>-35880.22</v>
      </c>
      <c r="FA12" s="49">
        <f t="shared" si="35"/>
        <v>-32708.91</v>
      </c>
      <c r="FB12" s="49">
        <f t="shared" si="35"/>
        <v>-34433.370000000003</v>
      </c>
      <c r="FC12" s="49">
        <f t="shared" si="35"/>
        <v>-36880.460000000006</v>
      </c>
      <c r="FD12" s="49">
        <f t="shared" si="35"/>
        <v>-39682.199999999997</v>
      </c>
      <c r="FE12" s="49">
        <f t="shared" si="35"/>
        <v>-42513.86</v>
      </c>
      <c r="FF12" s="49">
        <f t="shared" si="35"/>
        <v>-45066.48</v>
      </c>
      <c r="FG12" s="49">
        <f t="shared" si="35"/>
        <v>-46920.170000000006</v>
      </c>
      <c r="FH12" s="49">
        <f t="shared" si="35"/>
        <v>-47242.759999999995</v>
      </c>
      <c r="FI12" s="49">
        <f t="shared" si="35"/>
        <v>-46786.68</v>
      </c>
      <c r="FJ12" s="49">
        <f t="shared" si="35"/>
        <v>-46523.86</v>
      </c>
      <c r="FK12" s="49">
        <f t="shared" si="35"/>
        <v>-46875.37</v>
      </c>
      <c r="FL12" s="49">
        <f t="shared" si="35"/>
        <v>-48201.79</v>
      </c>
      <c r="FM12" s="49">
        <f t="shared" si="35"/>
        <v>-49379.79</v>
      </c>
      <c r="FN12" s="49">
        <f t="shared" si="35"/>
        <v>-45564.89</v>
      </c>
      <c r="FO12" s="49">
        <f t="shared" si="35"/>
        <v>-48143.040000000001</v>
      </c>
      <c r="FP12" s="49">
        <f t="shared" si="35"/>
        <v>-51239.45</v>
      </c>
      <c r="FQ12" s="49">
        <f>+FQ6+FQ11</f>
        <v>-54221.909999999996</v>
      </c>
      <c r="FR12" s="49">
        <f t="shared" ref="FR12:GO12" si="36">+FR6+FR11</f>
        <v>-56758.770000000004</v>
      </c>
      <c r="FS12" s="49">
        <f t="shared" si="36"/>
        <v>-58842.259999999995</v>
      </c>
      <c r="FT12" s="49">
        <f t="shared" si="36"/>
        <v>7572209.1500000004</v>
      </c>
      <c r="FU12" s="49">
        <f t="shared" si="36"/>
        <v>6401173.9300000006</v>
      </c>
      <c r="FV12" s="49">
        <f t="shared" si="36"/>
        <v>5277667.3499999996</v>
      </c>
      <c r="FW12" s="49">
        <f t="shared" si="36"/>
        <v>4422056.1899999995</v>
      </c>
      <c r="FX12" s="49">
        <f t="shared" si="36"/>
        <v>3589558.9000000004</v>
      </c>
      <c r="FY12" s="49">
        <f t="shared" si="36"/>
        <v>3137839.16</v>
      </c>
      <c r="FZ12" s="49">
        <f t="shared" si="36"/>
        <v>2798546.81</v>
      </c>
      <c r="GA12" s="49">
        <f t="shared" si="36"/>
        <v>2532361.7000000002</v>
      </c>
      <c r="GB12" s="49">
        <f t="shared" si="36"/>
        <v>2282882.7800000003</v>
      </c>
      <c r="GC12" s="49">
        <f t="shared" si="36"/>
        <v>2079047.13</v>
      </c>
      <c r="GD12" s="49">
        <f t="shared" si="36"/>
        <v>1802660.23</v>
      </c>
      <c r="GE12" s="49">
        <f t="shared" si="36"/>
        <v>1300810.19</v>
      </c>
      <c r="GF12" s="49">
        <f t="shared" si="36"/>
        <v>17319696.150000002</v>
      </c>
      <c r="GG12" s="49">
        <f t="shared" si="36"/>
        <v>14383031.929999998</v>
      </c>
      <c r="GH12" s="49">
        <f t="shared" si="36"/>
        <v>11147839.309999999</v>
      </c>
      <c r="GI12" s="49">
        <f t="shared" si="36"/>
        <v>8597079.4900000002</v>
      </c>
      <c r="GJ12" s="49">
        <f t="shared" si="36"/>
        <v>6350830.54</v>
      </c>
      <c r="GK12" s="49">
        <f t="shared" si="36"/>
        <v>4780385.78</v>
      </c>
      <c r="GL12" s="49">
        <f t="shared" si="36"/>
        <v>3747201.43</v>
      </c>
      <c r="GM12" s="49">
        <f t="shared" si="36"/>
        <v>3096867.64</v>
      </c>
      <c r="GN12" s="49">
        <f t="shared" si="36"/>
        <v>2566424.1</v>
      </c>
      <c r="GO12" s="49">
        <f t="shared" si="36"/>
        <v>2086207.3900000001</v>
      </c>
      <c r="GP12" s="49">
        <f t="shared" ref="GP12:HA12" si="37">+GP6+GP11</f>
        <v>1477309.8499999999</v>
      </c>
      <c r="GQ12" s="49">
        <f t="shared" si="37"/>
        <v>121338.55000000005</v>
      </c>
      <c r="GR12" s="49">
        <f t="shared" si="37"/>
        <v>-130271.96999999999</v>
      </c>
      <c r="GS12" s="49">
        <f t="shared" si="37"/>
        <v>-152574.91</v>
      </c>
      <c r="GT12" s="49">
        <f t="shared" si="37"/>
        <v>-168710.12</v>
      </c>
      <c r="GU12" s="49">
        <f t="shared" si="37"/>
        <v>-184386.33</v>
      </c>
      <c r="GV12" s="49">
        <f t="shared" si="37"/>
        <v>-199622.56</v>
      </c>
      <c r="GW12" s="49">
        <f t="shared" si="37"/>
        <v>-212228.27</v>
      </c>
      <c r="GX12" s="49">
        <f t="shared" si="37"/>
        <v>-214693.59999999998</v>
      </c>
      <c r="GY12" s="49">
        <f t="shared" si="37"/>
        <v>-217836.91</v>
      </c>
      <c r="GZ12" s="49">
        <f t="shared" si="37"/>
        <v>-226718.76</v>
      </c>
      <c r="HA12" s="49">
        <f t="shared" si="37"/>
        <v>-235817.63</v>
      </c>
      <c r="HB12" s="49">
        <f>+HB6+HB11</f>
        <v>-245143.2</v>
      </c>
      <c r="HC12" s="49">
        <f t="shared" si="35"/>
        <v>-257856.94</v>
      </c>
      <c r="HD12" s="49">
        <f t="shared" si="35"/>
        <v>-243596.92</v>
      </c>
      <c r="HE12" s="49">
        <f t="shared" ref="HE12:HG12" si="38">+HE6+HE11</f>
        <v>-217501.91</v>
      </c>
      <c r="HF12" s="49">
        <f t="shared" si="38"/>
        <v>-192998.47</v>
      </c>
      <c r="HG12" s="49">
        <f t="shared" si="38"/>
        <v>-161490.04999999999</v>
      </c>
      <c r="HH12" s="50"/>
      <c r="HI12" s="52"/>
      <c r="HJ12" s="52"/>
      <c r="HK12" s="52"/>
      <c r="HL12" s="52"/>
      <c r="HM12" s="52"/>
      <c r="HN12" s="52"/>
      <c r="HO12" s="51"/>
    </row>
    <row r="13" spans="1:229" x14ac:dyDescent="0.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50"/>
      <c r="HI13" s="52"/>
      <c r="HJ13" s="52"/>
      <c r="HK13" s="52"/>
      <c r="HL13" s="52"/>
      <c r="HM13" s="52"/>
      <c r="HN13" s="52"/>
      <c r="HO13" s="51"/>
    </row>
    <row r="14" spans="1:229" x14ac:dyDescent="0.2">
      <c r="A14" s="2" t="s">
        <v>127</v>
      </c>
      <c r="C14" s="1">
        <v>19100162</v>
      </c>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50"/>
      <c r="HI14" s="52"/>
      <c r="HJ14" s="52"/>
      <c r="HK14" s="52"/>
      <c r="HL14" s="52"/>
      <c r="HM14" s="52"/>
      <c r="HN14" s="52"/>
      <c r="HO14" s="51"/>
    </row>
    <row r="15" spans="1:229" x14ac:dyDescent="0.2">
      <c r="B15" s="1" t="s">
        <v>121</v>
      </c>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26">
        <v>-15314427.300000001</v>
      </c>
      <c r="AF15" s="32">
        <f t="shared" ref="AF15:AP15" si="39">ROUND(+AE21,2)</f>
        <v>-13917373.390000001</v>
      </c>
      <c r="AG15" s="32">
        <f t="shared" si="39"/>
        <v>-11900349.74</v>
      </c>
      <c r="AH15" s="32">
        <f t="shared" si="39"/>
        <v>-9701246.2400000002</v>
      </c>
      <c r="AI15" s="32">
        <f t="shared" si="39"/>
        <v>-7379747.9199999999</v>
      </c>
      <c r="AJ15" s="32">
        <f t="shared" si="39"/>
        <v>-5498944.75</v>
      </c>
      <c r="AK15" s="32">
        <f t="shared" si="39"/>
        <v>-3919497.08</v>
      </c>
      <c r="AL15" s="32">
        <f t="shared" si="39"/>
        <v>-2994508.02</v>
      </c>
      <c r="AM15" s="32">
        <f t="shared" si="39"/>
        <v>-2252766.73</v>
      </c>
      <c r="AN15" s="32">
        <f t="shared" si="39"/>
        <v>-1712695.28</v>
      </c>
      <c r="AO15" s="32">
        <f t="shared" si="39"/>
        <v>-1264501.17</v>
      </c>
      <c r="AP15" s="32">
        <f t="shared" si="39"/>
        <v>-762145.56</v>
      </c>
      <c r="AQ15" s="32">
        <f>AP21</f>
        <v>-131056.25000000012</v>
      </c>
      <c r="AR15" s="32">
        <f t="shared" ref="AR15:DC15" si="40">ROUND(+AQ21,2)</f>
        <v>3670147.32</v>
      </c>
      <c r="AS15" s="32">
        <f t="shared" si="40"/>
        <v>3247024.5</v>
      </c>
      <c r="AT15" s="32">
        <f t="shared" si="40"/>
        <v>2720497.82</v>
      </c>
      <c r="AU15" s="32">
        <f t="shared" si="40"/>
        <v>2139650.89</v>
      </c>
      <c r="AV15" s="32">
        <f t="shared" si="40"/>
        <v>1692715.91</v>
      </c>
      <c r="AW15" s="32">
        <f t="shared" si="40"/>
        <v>1346148.21</v>
      </c>
      <c r="AX15" s="32">
        <f t="shared" si="40"/>
        <v>1037100.4</v>
      </c>
      <c r="AY15" s="32">
        <f t="shared" si="40"/>
        <v>863920.46</v>
      </c>
      <c r="AZ15" s="27">
        <f t="shared" si="40"/>
        <v>713488.54</v>
      </c>
      <c r="BA15" s="27">
        <f t="shared" si="40"/>
        <v>593981.96</v>
      </c>
      <c r="BB15" s="27">
        <f t="shared" si="40"/>
        <v>466039.16</v>
      </c>
      <c r="BC15" s="27">
        <f t="shared" si="40"/>
        <v>308438.07</v>
      </c>
      <c r="BD15" s="27">
        <f t="shared" si="40"/>
        <v>22014015.850000001</v>
      </c>
      <c r="BE15" s="27">
        <f t="shared" si="40"/>
        <v>19127886.109999999</v>
      </c>
      <c r="BF15" s="27">
        <f t="shared" si="40"/>
        <v>15704256.42</v>
      </c>
      <c r="BG15" s="27">
        <f t="shared" si="40"/>
        <v>12618091.02</v>
      </c>
      <c r="BH15" s="27">
        <f t="shared" si="40"/>
        <v>9445082.9499999993</v>
      </c>
      <c r="BI15" s="27">
        <f t="shared" si="40"/>
        <v>6706256</v>
      </c>
      <c r="BJ15" s="27">
        <f t="shared" si="40"/>
        <v>4803629.63</v>
      </c>
      <c r="BK15" s="27">
        <f t="shared" si="40"/>
        <v>3554604.5</v>
      </c>
      <c r="BL15" s="27">
        <f t="shared" si="40"/>
        <v>2722505.39</v>
      </c>
      <c r="BM15" s="27">
        <f t="shared" si="40"/>
        <v>2030503.52</v>
      </c>
      <c r="BN15" s="27">
        <f t="shared" si="40"/>
        <v>1302452.04</v>
      </c>
      <c r="BO15" s="27">
        <f t="shared" si="40"/>
        <v>415863.67</v>
      </c>
      <c r="BP15" s="27">
        <f t="shared" si="40"/>
        <v>57669236.469999999</v>
      </c>
      <c r="BQ15" s="27">
        <f t="shared" si="40"/>
        <v>54285336.350000001</v>
      </c>
      <c r="BR15" s="27">
        <f t="shared" si="40"/>
        <v>50102151.609999999</v>
      </c>
      <c r="BS15" s="27">
        <f t="shared" si="40"/>
        <v>45248884.359999999</v>
      </c>
      <c r="BT15" s="27">
        <f t="shared" si="40"/>
        <v>41793480.939999998</v>
      </c>
      <c r="BU15" s="27">
        <f t="shared" si="40"/>
        <v>38755109.350000001</v>
      </c>
      <c r="BV15" s="27">
        <f t="shared" si="40"/>
        <v>36492563.990000002</v>
      </c>
      <c r="BW15" s="27">
        <f t="shared" si="40"/>
        <v>34988017.409999996</v>
      </c>
      <c r="BX15" s="27">
        <f t="shared" si="40"/>
        <v>33961079.020000003</v>
      </c>
      <c r="BY15" s="27">
        <f t="shared" si="40"/>
        <v>33254031.18</v>
      </c>
      <c r="BZ15" s="27">
        <f t="shared" si="40"/>
        <v>32479589.379999999</v>
      </c>
      <c r="CA15" s="27">
        <f t="shared" si="40"/>
        <v>31382517.949999999</v>
      </c>
      <c r="CB15" s="27">
        <f t="shared" si="40"/>
        <v>-68336026.430000007</v>
      </c>
      <c r="CC15" s="27">
        <f>ROUND(+CB21,2)</f>
        <v>-60474249.920000002</v>
      </c>
      <c r="CD15" s="27">
        <f>ROUND(+CC21,2)</f>
        <v>-49646398.670000002</v>
      </c>
      <c r="CE15" s="27">
        <f t="shared" si="40"/>
        <v>-37670198.310000002</v>
      </c>
      <c r="CF15" s="27">
        <f t="shared" si="40"/>
        <v>-28602921.079999998</v>
      </c>
      <c r="CG15" s="27">
        <f t="shared" si="40"/>
        <v>-19278287.100000001</v>
      </c>
      <c r="CH15" s="27">
        <f t="shared" si="40"/>
        <v>-11863760.960000001</v>
      </c>
      <c r="CI15" s="27">
        <f t="shared" si="40"/>
        <v>-7535510.6600000001</v>
      </c>
      <c r="CJ15" s="27">
        <f t="shared" si="40"/>
        <v>-3858423.68</v>
      </c>
      <c r="CK15" s="27">
        <f t="shared" si="40"/>
        <v>-1511392.07</v>
      </c>
      <c r="CL15" s="27">
        <f t="shared" si="40"/>
        <v>1339597.6000000001</v>
      </c>
      <c r="CM15" s="27">
        <f t="shared" si="40"/>
        <v>4165841.37</v>
      </c>
      <c r="CN15" s="27">
        <f t="shared" si="40"/>
        <v>-22271414.960000001</v>
      </c>
      <c r="CO15" s="27">
        <f t="shared" si="40"/>
        <v>-20059401.649999999</v>
      </c>
      <c r="CP15" s="27">
        <f t="shared" si="40"/>
        <v>-16063777.119999999</v>
      </c>
      <c r="CQ15" s="27">
        <f t="shared" si="40"/>
        <v>-12228258.4</v>
      </c>
      <c r="CR15" s="27">
        <f t="shared" si="40"/>
        <v>-9126129.3200000003</v>
      </c>
      <c r="CS15" s="27">
        <f t="shared" si="40"/>
        <v>-5899897.2699999996</v>
      </c>
      <c r="CT15" s="27">
        <f t="shared" si="40"/>
        <v>-3851318.87</v>
      </c>
      <c r="CU15" s="27">
        <f t="shared" si="40"/>
        <v>-2513361.48</v>
      </c>
      <c r="CV15" s="27">
        <f t="shared" si="40"/>
        <v>-1736239.32</v>
      </c>
      <c r="CW15" s="27">
        <f t="shared" si="40"/>
        <v>-1059952.3899999999</v>
      </c>
      <c r="CX15" s="27">
        <f t="shared" si="40"/>
        <v>-194546.38</v>
      </c>
      <c r="CY15" s="27">
        <f t="shared" si="40"/>
        <v>635594.31000000006</v>
      </c>
      <c r="CZ15" s="27">
        <f t="shared" si="40"/>
        <v>-66586398.020000003</v>
      </c>
      <c r="DA15" s="27">
        <f t="shared" si="40"/>
        <v>-59055671.210000001</v>
      </c>
      <c r="DB15" s="27">
        <f t="shared" si="40"/>
        <v>-47004051.659999996</v>
      </c>
      <c r="DC15" s="27">
        <f t="shared" si="40"/>
        <v>-38712135.869999997</v>
      </c>
      <c r="DD15" s="27">
        <f t="shared" ref="DD15:FC15" si="41">ROUND(+DC21,2)</f>
        <v>-31499096.870000001</v>
      </c>
      <c r="DE15" s="27">
        <f t="shared" si="41"/>
        <v>-24080094.579999998</v>
      </c>
      <c r="DF15" s="27">
        <f t="shared" si="41"/>
        <v>-18019326.859999999</v>
      </c>
      <c r="DG15" s="27">
        <f t="shared" si="41"/>
        <v>-13360256.189999999</v>
      </c>
      <c r="DH15" s="27">
        <f t="shared" si="41"/>
        <v>-12548477.58</v>
      </c>
      <c r="DI15" s="27">
        <f t="shared" si="41"/>
        <v>-10189996.6</v>
      </c>
      <c r="DJ15" s="27">
        <f t="shared" si="41"/>
        <v>-7579609.9299999997</v>
      </c>
      <c r="DK15" s="27">
        <f t="shared" si="41"/>
        <v>-4978564.2</v>
      </c>
      <c r="DL15" s="49">
        <f t="shared" si="41"/>
        <v>-89718.07</v>
      </c>
      <c r="DM15" s="49">
        <f t="shared" si="41"/>
        <v>-28827357.239999998</v>
      </c>
      <c r="DN15" s="49">
        <f t="shared" si="41"/>
        <v>-24461992.309999999</v>
      </c>
      <c r="DO15" s="49">
        <f t="shared" si="41"/>
        <v>-19903775.460000001</v>
      </c>
      <c r="DP15" s="49">
        <f t="shared" si="41"/>
        <v>-15451747.6</v>
      </c>
      <c r="DQ15" s="49">
        <f t="shared" si="41"/>
        <v>-11645965.35</v>
      </c>
      <c r="DR15" s="49">
        <f t="shared" si="41"/>
        <v>-8195968.0300000003</v>
      </c>
      <c r="DS15" s="49">
        <f t="shared" si="41"/>
        <v>-6091845.4400000004</v>
      </c>
      <c r="DT15" s="49">
        <f t="shared" si="41"/>
        <v>-4727770.76</v>
      </c>
      <c r="DU15" s="49">
        <f t="shared" si="41"/>
        <v>-3671830.92</v>
      </c>
      <c r="DV15" s="49">
        <f t="shared" si="41"/>
        <v>-2329072.2400000002</v>
      </c>
      <c r="DW15" s="49">
        <f t="shared" si="41"/>
        <v>-1272360.95</v>
      </c>
      <c r="DX15" s="49">
        <f t="shared" si="41"/>
        <v>1029659.25</v>
      </c>
      <c r="DY15" s="49">
        <f t="shared" si="41"/>
        <v>-19117397.16</v>
      </c>
      <c r="DZ15" s="49">
        <f t="shared" si="41"/>
        <v>-15798772.800000001</v>
      </c>
      <c r="EA15" s="49">
        <f t="shared" si="41"/>
        <v>-12350646.25</v>
      </c>
      <c r="EB15" s="49">
        <f t="shared" si="41"/>
        <v>-9576038.6799999997</v>
      </c>
      <c r="EC15" s="49">
        <f t="shared" si="41"/>
        <v>-6428358</v>
      </c>
      <c r="ED15" s="49">
        <f t="shared" si="41"/>
        <v>-4738859.66</v>
      </c>
      <c r="EE15" s="49">
        <f t="shared" si="41"/>
        <v>-3482441.97</v>
      </c>
      <c r="EF15" s="49">
        <f t="shared" si="41"/>
        <v>-2511246.86</v>
      </c>
      <c r="EG15" s="49">
        <f t="shared" si="41"/>
        <v>-1770561.06</v>
      </c>
      <c r="EH15" s="49">
        <f t="shared" si="41"/>
        <v>-1106852.45</v>
      </c>
      <c r="EI15" s="49">
        <f t="shared" si="41"/>
        <v>-341045.79</v>
      </c>
      <c r="EJ15" s="49">
        <f t="shared" si="41"/>
        <v>1210619.46</v>
      </c>
      <c r="EK15" s="49">
        <f t="shared" si="41"/>
        <v>-30952322.300000001</v>
      </c>
      <c r="EL15" s="49">
        <f t="shared" si="41"/>
        <v>-26070361.359999999</v>
      </c>
      <c r="EM15" s="49">
        <f t="shared" si="41"/>
        <v>-20361820.030000001</v>
      </c>
      <c r="EN15" s="49">
        <f t="shared" si="41"/>
        <v>-16290271.23</v>
      </c>
      <c r="EO15" s="49">
        <f t="shared" si="41"/>
        <v>-12593565.310000001</v>
      </c>
      <c r="EP15" s="49">
        <f t="shared" si="41"/>
        <v>-9887841.2699999996</v>
      </c>
      <c r="EQ15" s="49">
        <f t="shared" si="41"/>
        <v>-8084190.1299999999</v>
      </c>
      <c r="ER15" s="49">
        <f t="shared" si="41"/>
        <v>-6946874.6299999999</v>
      </c>
      <c r="ES15" s="49">
        <f t="shared" si="41"/>
        <v>-5912217.5800000001</v>
      </c>
      <c r="ET15" s="49">
        <f t="shared" si="41"/>
        <v>-5032591.66</v>
      </c>
      <c r="EU15" s="49">
        <f t="shared" si="41"/>
        <v>-3717025.97</v>
      </c>
      <c r="EV15" s="49">
        <f t="shared" si="41"/>
        <v>-917159.86</v>
      </c>
      <c r="EW15" s="49">
        <f t="shared" si="41"/>
        <v>-9649150.75</v>
      </c>
      <c r="EX15" s="49">
        <f t="shared" si="41"/>
        <v>-7837821.2699999996</v>
      </c>
      <c r="EY15" s="49">
        <f t="shared" si="41"/>
        <v>-6261873.75</v>
      </c>
      <c r="EZ15" s="49">
        <f t="shared" si="41"/>
        <v>-4676687.1500000004</v>
      </c>
      <c r="FA15" s="49">
        <f t="shared" si="41"/>
        <v>-3474362.19</v>
      </c>
      <c r="FB15" s="49">
        <f t="shared" si="41"/>
        <v>-2651687.33</v>
      </c>
      <c r="FC15" s="49">
        <f t="shared" si="41"/>
        <v>-2118710.5499999998</v>
      </c>
      <c r="FD15" s="49">
        <f>ROUND(+FC21,2)</f>
        <v>-1727920.3</v>
      </c>
      <c r="FE15" s="49">
        <f t="shared" ref="FE15:FP15" si="42">ROUND(+FD21,2)</f>
        <v>-1408528.29</v>
      </c>
      <c r="FF15" s="49">
        <f t="shared" si="42"/>
        <v>-1092737.01</v>
      </c>
      <c r="FG15" s="49">
        <f t="shared" si="42"/>
        <v>-741244.68</v>
      </c>
      <c r="FH15" s="49">
        <f t="shared" si="42"/>
        <v>-174283.41</v>
      </c>
      <c r="FI15" s="49">
        <f t="shared" si="42"/>
        <v>27108461.460000001</v>
      </c>
      <c r="FJ15" s="49">
        <f t="shared" si="42"/>
        <v>23459709.170000002</v>
      </c>
      <c r="FK15" s="49">
        <f t="shared" si="42"/>
        <v>19982562.670000002</v>
      </c>
      <c r="FL15" s="49">
        <f t="shared" si="42"/>
        <v>17316191.449999999</v>
      </c>
      <c r="FM15" s="49">
        <f t="shared" si="42"/>
        <v>14727861.380000001</v>
      </c>
      <c r="FN15" s="49">
        <f t="shared" si="42"/>
        <v>12523927.75</v>
      </c>
      <c r="FO15" s="49">
        <f t="shared" si="42"/>
        <v>11203994.52</v>
      </c>
      <c r="FP15" s="49">
        <f t="shared" si="42"/>
        <v>10330750.470000001</v>
      </c>
      <c r="FQ15" s="49">
        <f>ROUND(+FP21,2)</f>
        <v>9606195.3800000008</v>
      </c>
      <c r="FR15" s="49">
        <f t="shared" ref="FR15:GO15" si="43">ROUND(+FQ21,2)</f>
        <v>8842469</v>
      </c>
      <c r="FS15" s="49">
        <f t="shared" si="43"/>
        <v>7795804.6799999997</v>
      </c>
      <c r="FT15" s="49">
        <f t="shared" si="43"/>
        <v>6280465.0899999999</v>
      </c>
      <c r="FU15" s="49">
        <f t="shared" si="43"/>
        <v>-38373492.859999999</v>
      </c>
      <c r="FV15" s="49">
        <f t="shared" si="43"/>
        <v>-32511530.629999999</v>
      </c>
      <c r="FW15" s="49">
        <f t="shared" si="43"/>
        <v>-26941550.859999999</v>
      </c>
      <c r="FX15" s="49">
        <f t="shared" si="43"/>
        <v>-22636969.670000002</v>
      </c>
      <c r="FY15" s="49">
        <f t="shared" si="43"/>
        <v>-18451832.789999999</v>
      </c>
      <c r="FZ15" s="49">
        <f t="shared" si="43"/>
        <v>-16152699.619999999</v>
      </c>
      <c r="GA15" s="49">
        <f t="shared" si="43"/>
        <v>-14367480.49</v>
      </c>
      <c r="GB15" s="49">
        <f t="shared" si="43"/>
        <v>-12972705.98</v>
      </c>
      <c r="GC15" s="49">
        <f t="shared" si="43"/>
        <v>-11644787.529999999</v>
      </c>
      <c r="GD15" s="49">
        <f t="shared" si="43"/>
        <v>-10547809.779999999</v>
      </c>
      <c r="GE15" s="49">
        <f t="shared" si="43"/>
        <v>-9100784.6600000001</v>
      </c>
      <c r="GF15" s="49">
        <f t="shared" si="43"/>
        <v>-6546459.6399999997</v>
      </c>
      <c r="GG15" s="49">
        <f t="shared" si="43"/>
        <v>-32040817.41</v>
      </c>
      <c r="GH15" s="49">
        <f t="shared" si="43"/>
        <v>-26684345.039999999</v>
      </c>
      <c r="GI15" s="49">
        <f t="shared" si="43"/>
        <v>-20809235.190000001</v>
      </c>
      <c r="GJ15" s="49">
        <f t="shared" si="43"/>
        <v>-16163623.59</v>
      </c>
      <c r="GK15" s="49">
        <f t="shared" si="43"/>
        <v>-12047585.050000001</v>
      </c>
      <c r="GL15" s="49">
        <f t="shared" si="43"/>
        <v>-9133037.1799999997</v>
      </c>
      <c r="GM15" s="49">
        <f t="shared" si="43"/>
        <v>-7193661.3099999996</v>
      </c>
      <c r="GN15" s="49">
        <f t="shared" si="43"/>
        <v>-5960719.8700000001</v>
      </c>
      <c r="GO15" s="49">
        <f t="shared" si="43"/>
        <v>-4942293.47</v>
      </c>
      <c r="GP15" s="49">
        <f t="shared" ref="GP15" si="44">ROUND(+GO21,2)</f>
        <v>-4029352.27</v>
      </c>
      <c r="GQ15" s="49">
        <f t="shared" ref="GQ15" si="45">ROUND(+GP21,2)</f>
        <v>-2876614.27</v>
      </c>
      <c r="GR15" s="49">
        <f t="shared" ref="GR15" si="46">ROUND(+GQ21,2)</f>
        <v>-361177.02</v>
      </c>
      <c r="GS15" s="49">
        <f t="shared" ref="GS15" si="47">ROUND(+GR21,2)</f>
        <v>-13685705.619999999</v>
      </c>
      <c r="GT15" s="49">
        <f t="shared" ref="GT15" si="48">ROUND(+GS21,2)</f>
        <v>-11390293.1</v>
      </c>
      <c r="GU15" s="49">
        <f t="shared" ref="GU15" si="49">ROUND(+GT21,2)</f>
        <v>-9348139.9600000009</v>
      </c>
      <c r="GV15" s="49">
        <f t="shared" ref="GV15" si="50">ROUND(+GU21,2)</f>
        <v>-7289177.6299999999</v>
      </c>
      <c r="GW15" s="49">
        <f t="shared" ref="GW15" si="51">ROUND(+GV21,2)</f>
        <v>-5427031.8399999999</v>
      </c>
      <c r="GX15" s="49">
        <f t="shared" ref="GX15" si="52">ROUND(+GW21,2)</f>
        <v>-4160378.14</v>
      </c>
      <c r="GY15" s="49">
        <f t="shared" ref="GY15" si="53">ROUND(+GX21,2)</f>
        <v>-3494790.36</v>
      </c>
      <c r="GZ15" s="49">
        <f t="shared" ref="GZ15" si="54">ROUND(+GY21,2)</f>
        <v>-2843705.57</v>
      </c>
      <c r="HA15" s="49">
        <f t="shared" ref="HA15:HB15" si="55">ROUND(+GZ21,2)</f>
        <v>-2450841.19</v>
      </c>
      <c r="HB15" s="49">
        <f t="shared" si="55"/>
        <v>-1966768.26</v>
      </c>
      <c r="HC15" s="49">
        <f t="shared" ref="HC15:HG15" si="56">ROUND(+HB21,2)</f>
        <v>-1425655.79</v>
      </c>
      <c r="HD15" s="49">
        <f t="shared" si="56"/>
        <v>-307347.51</v>
      </c>
      <c r="HE15" s="49">
        <f t="shared" si="56"/>
        <v>-49675920.670000002</v>
      </c>
      <c r="HF15" s="49">
        <f t="shared" si="56"/>
        <v>-42461207.020000003</v>
      </c>
      <c r="HG15" s="49">
        <f t="shared" si="56"/>
        <v>-35513214.469999999</v>
      </c>
      <c r="HH15" s="50"/>
      <c r="HI15" s="52"/>
      <c r="HJ15" s="52"/>
      <c r="HK15" s="52"/>
      <c r="HL15" s="52"/>
      <c r="HM15" s="52"/>
      <c r="HN15" s="52"/>
      <c r="HO15" s="51"/>
    </row>
    <row r="16" spans="1:229" x14ac:dyDescent="0.2">
      <c r="B16" s="1" t="s">
        <v>122</v>
      </c>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4">
        <f>297765.14</f>
        <v>297765.14</v>
      </c>
      <c r="AF16" s="53"/>
      <c r="AG16" s="53"/>
      <c r="AH16" s="53"/>
      <c r="AI16" s="53"/>
      <c r="AJ16" s="53"/>
      <c r="AK16" s="53"/>
      <c r="AL16" s="53"/>
      <c r="AM16" s="53"/>
      <c r="AN16" s="53"/>
      <c r="AO16" s="53"/>
      <c r="AP16" s="53"/>
      <c r="AQ16" s="54">
        <v>4069255.582945317</v>
      </c>
      <c r="AR16" s="53"/>
      <c r="AS16" s="53"/>
      <c r="AT16" s="53"/>
      <c r="AU16" s="53"/>
      <c r="AV16" s="53"/>
      <c r="AW16" s="53"/>
      <c r="AX16" s="53"/>
      <c r="AY16" s="53"/>
      <c r="AZ16" s="49"/>
      <c r="BA16" s="49"/>
      <c r="BB16" s="49"/>
      <c r="BC16" s="49">
        <f>-(BC61+BC80)</f>
        <v>23128545</v>
      </c>
      <c r="BD16" s="49"/>
      <c r="BE16" s="49"/>
      <c r="BF16" s="49"/>
      <c r="BG16" s="49"/>
      <c r="BH16" s="49"/>
      <c r="BI16" s="49"/>
      <c r="BJ16" s="49"/>
      <c r="BK16" s="49"/>
      <c r="BL16" s="49"/>
      <c r="BM16" s="49"/>
      <c r="BN16" s="55">
        <v>0</v>
      </c>
      <c r="BO16" s="55">
        <v>59320766</v>
      </c>
      <c r="BP16" s="49"/>
      <c r="BQ16" s="49"/>
      <c r="BR16" s="49"/>
      <c r="BS16" s="49"/>
      <c r="BT16" s="49"/>
      <c r="BU16" s="49"/>
      <c r="BV16" s="49"/>
      <c r="BW16" s="49"/>
      <c r="BX16" s="49"/>
      <c r="BY16" s="49"/>
      <c r="BZ16" s="49"/>
      <c r="CA16" s="58">
        <v>-105204644</v>
      </c>
      <c r="CB16" s="49"/>
      <c r="CC16" s="49"/>
      <c r="CD16" s="49"/>
      <c r="CE16" s="49"/>
      <c r="CF16" s="49"/>
      <c r="CG16" s="49"/>
      <c r="CH16" s="49"/>
      <c r="CI16" s="49"/>
      <c r="CJ16" s="49"/>
      <c r="CK16" s="49"/>
      <c r="CL16" s="49"/>
      <c r="CM16" s="49">
        <f>-(CM61+CM80)</f>
        <v>-28433193.648647759</v>
      </c>
      <c r="CN16" s="49"/>
      <c r="CO16" s="49"/>
      <c r="CP16" s="49"/>
      <c r="CQ16" s="49"/>
      <c r="CR16" s="49"/>
      <c r="CS16" s="49"/>
      <c r="CT16" s="49"/>
      <c r="CU16" s="49"/>
      <c r="CV16" s="49"/>
      <c r="CW16" s="49"/>
      <c r="CX16" s="49"/>
      <c r="CY16" s="55">
        <v>-71905137</v>
      </c>
      <c r="CZ16" s="49"/>
      <c r="DA16" s="49"/>
      <c r="DB16" s="49"/>
      <c r="DC16" s="49"/>
      <c r="DD16" s="49"/>
      <c r="DE16" s="49"/>
      <c r="DF16" s="49"/>
      <c r="DG16" s="55">
        <v>-2270966.9500000002</v>
      </c>
      <c r="DH16" s="55"/>
      <c r="DI16" s="55"/>
      <c r="DJ16" s="55"/>
      <c r="DK16" s="55"/>
      <c r="DL16" s="55">
        <v>-33089482</v>
      </c>
      <c r="DM16" s="55"/>
      <c r="DN16" s="55"/>
      <c r="DO16" s="55"/>
      <c r="DP16" s="55"/>
      <c r="DQ16" s="55"/>
      <c r="DR16" s="55"/>
      <c r="DS16" s="55"/>
      <c r="DT16" s="55"/>
      <c r="DU16" s="55"/>
      <c r="DV16" s="55"/>
      <c r="DW16" s="55"/>
      <c r="DX16" s="55">
        <v>-23082723</v>
      </c>
      <c r="DY16" s="55"/>
      <c r="DZ16" s="55"/>
      <c r="EA16" s="55"/>
      <c r="EB16" s="55"/>
      <c r="EC16" s="55"/>
      <c r="ED16" s="55"/>
      <c r="EE16" s="55"/>
      <c r="EF16" s="55"/>
      <c r="EG16" s="55"/>
      <c r="EH16" s="55"/>
      <c r="EI16" s="55"/>
      <c r="EJ16" s="55">
        <v>-35585750</v>
      </c>
      <c r="EK16" s="55"/>
      <c r="EL16" s="55"/>
      <c r="EM16" s="55"/>
      <c r="EN16" s="55"/>
      <c r="EO16" s="55"/>
      <c r="EP16" s="55"/>
      <c r="EQ16" s="55"/>
      <c r="ER16" s="55"/>
      <c r="ES16" s="55"/>
      <c r="ET16" s="55"/>
      <c r="EU16" s="55"/>
      <c r="EV16" s="75">
        <v>-10139956</v>
      </c>
      <c r="EW16" s="55"/>
      <c r="EX16" s="55"/>
      <c r="EY16" s="55"/>
      <c r="EZ16" s="55"/>
      <c r="FA16" s="55"/>
      <c r="FB16" s="55"/>
      <c r="FC16" s="55"/>
      <c r="FD16" s="55"/>
      <c r="FE16" s="55"/>
      <c r="FF16" s="55"/>
      <c r="FG16" s="55"/>
      <c r="FH16" s="55">
        <v>30171226</v>
      </c>
      <c r="FI16" s="55"/>
      <c r="FJ16" s="55"/>
      <c r="FK16" s="55"/>
      <c r="FL16" s="55"/>
      <c r="FM16" s="55"/>
      <c r="FN16" s="55"/>
      <c r="FO16" s="55"/>
      <c r="FP16" s="55"/>
      <c r="FQ16" s="55"/>
      <c r="FR16" s="55"/>
      <c r="FS16" s="55"/>
      <c r="FT16" s="55">
        <v>-48382271</v>
      </c>
      <c r="FU16" s="55"/>
      <c r="FV16" s="55"/>
      <c r="FW16" s="55"/>
      <c r="FX16" s="55"/>
      <c r="FY16" s="55"/>
      <c r="FZ16" s="55"/>
      <c r="GA16" s="55"/>
      <c r="GB16" s="55"/>
      <c r="GC16" s="55"/>
      <c r="GD16" s="55"/>
      <c r="GE16" s="55"/>
      <c r="GF16" s="55">
        <v>-28348194</v>
      </c>
      <c r="GG16" s="55"/>
      <c r="GH16" s="55"/>
      <c r="GI16" s="55"/>
      <c r="GJ16" s="55"/>
      <c r="GK16" s="55"/>
      <c r="GL16" s="55"/>
      <c r="GM16" s="55"/>
      <c r="GN16" s="55"/>
      <c r="GO16" s="55"/>
      <c r="GP16" s="25">
        <v>0</v>
      </c>
      <c r="GQ16" s="55">
        <v>0</v>
      </c>
      <c r="GR16" s="55">
        <v>-15241895</v>
      </c>
      <c r="GS16" s="55">
        <v>0</v>
      </c>
      <c r="GT16" s="55">
        <v>0</v>
      </c>
      <c r="GU16" s="55">
        <v>0</v>
      </c>
      <c r="GV16" s="55">
        <v>0</v>
      </c>
      <c r="GW16" s="9">
        <v>0</v>
      </c>
      <c r="GX16" s="55"/>
      <c r="GY16" s="55">
        <v>0</v>
      </c>
      <c r="GZ16" s="55">
        <v>0</v>
      </c>
      <c r="HA16" s="55"/>
      <c r="HB16" s="55"/>
      <c r="HC16" s="55"/>
      <c r="HD16" s="55">
        <v>-54166126</v>
      </c>
      <c r="HE16" s="55"/>
      <c r="HF16" s="55"/>
      <c r="HG16" s="55"/>
      <c r="HH16" s="64"/>
      <c r="HI16" s="52"/>
      <c r="HJ16" s="65"/>
      <c r="HK16" s="65"/>
      <c r="HL16" s="65"/>
      <c r="HM16" s="65"/>
      <c r="HN16" s="65"/>
      <c r="HO16" s="57"/>
    </row>
    <row r="17" spans="1:229" x14ac:dyDescent="0.2">
      <c r="B17" s="1" t="s">
        <v>123</v>
      </c>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4">
        <v>1121214.111845379</v>
      </c>
      <c r="AF17" s="54">
        <v>2057206.24</v>
      </c>
      <c r="AG17" s="54">
        <v>2234470.0499999998</v>
      </c>
      <c r="AH17" s="54">
        <v>2350211.9700000002</v>
      </c>
      <c r="AI17" s="54">
        <v>1886088.48</v>
      </c>
      <c r="AJ17" s="54">
        <v>1586014.79</v>
      </c>
      <c r="AK17" s="54">
        <v>996051</v>
      </c>
      <c r="AL17" s="54">
        <v>757567.75</v>
      </c>
      <c r="AM17" s="54">
        <v>550980.5</v>
      </c>
      <c r="AN17" s="54">
        <v>457612.24</v>
      </c>
      <c r="AO17" s="54">
        <v>509531.27</v>
      </c>
      <c r="AP17" s="54">
        <v>636435.89</v>
      </c>
      <c r="AQ17" s="54">
        <v>-261489.96</v>
      </c>
      <c r="AR17" s="54">
        <v>-443668.05</v>
      </c>
      <c r="AS17" s="54">
        <v>-537754.5</v>
      </c>
      <c r="AT17" s="54">
        <v>-591256.06999999995</v>
      </c>
      <c r="AU17" s="54">
        <v>-454580.52</v>
      </c>
      <c r="AV17" s="54">
        <v>-353387.93</v>
      </c>
      <c r="AW17" s="54">
        <v>-303405.05</v>
      </c>
      <c r="AX17" s="54">
        <v>-188774.96</v>
      </c>
      <c r="AY17" s="54">
        <v>-153149.94</v>
      </c>
      <c r="AZ17" s="55">
        <v>-122282.18</v>
      </c>
      <c r="BA17" s="55">
        <v>-128581.86</v>
      </c>
      <c r="BB17" s="55">
        <v>-159027.12</v>
      </c>
      <c r="BC17" s="55">
        <v>-1487651.18</v>
      </c>
      <c r="BD17" s="55">
        <v>-3000190.7</v>
      </c>
      <c r="BE17" s="55">
        <v>-3523364.33</v>
      </c>
      <c r="BF17" s="55">
        <v>-3174325.89</v>
      </c>
      <c r="BG17" s="55">
        <v>-3238056.4</v>
      </c>
      <c r="BH17" s="55">
        <v>-2792457.49</v>
      </c>
      <c r="BI17" s="55">
        <v>-1945360.75</v>
      </c>
      <c r="BJ17" s="55">
        <v>-1283779.79</v>
      </c>
      <c r="BK17" s="55">
        <v>-859637.08</v>
      </c>
      <c r="BL17" s="55">
        <v>-715113.71</v>
      </c>
      <c r="BM17" s="55">
        <v>-746337.15</v>
      </c>
      <c r="BN17" s="55">
        <v>-899668.31</v>
      </c>
      <c r="BO17" s="55">
        <v>-2294859.85</v>
      </c>
      <c r="BP17" s="55">
        <v>-3738940.83</v>
      </c>
      <c r="BQ17" s="55">
        <v>-4522760.53</v>
      </c>
      <c r="BR17" s="55">
        <v>-5163195.42</v>
      </c>
      <c r="BS17" s="55">
        <v>-3708778.96</v>
      </c>
      <c r="BT17" s="55">
        <v>-3292888.09</v>
      </c>
      <c r="BU17" s="55">
        <v>-2489538.16</v>
      </c>
      <c r="BV17" s="55">
        <v>-1724938.35</v>
      </c>
      <c r="BW17" s="55">
        <v>-1230240.6100000001</v>
      </c>
      <c r="BX17" s="55">
        <v>-910743.87</v>
      </c>
      <c r="BY17" s="58">
        <v>-978892.76</v>
      </c>
      <c r="BZ17" s="58">
        <v>-1286776.3700000001</v>
      </c>
      <c r="CA17" s="58">
        <v>5677668.5700000003</v>
      </c>
      <c r="CB17" s="55">
        <v>8642815.3800000008</v>
      </c>
      <c r="CC17" s="55">
        <v>11190566.92</v>
      </c>
      <c r="CD17" s="55">
        <v>12229455.02</v>
      </c>
      <c r="CE17" s="55">
        <v>9245170.5500000007</v>
      </c>
      <c r="CF17" s="55">
        <v>9430479</v>
      </c>
      <c r="CG17" s="55">
        <v>7454412.4100000001</v>
      </c>
      <c r="CH17" s="55">
        <v>4339208.43</v>
      </c>
      <c r="CI17" s="55">
        <v>3665963.3</v>
      </c>
      <c r="CJ17" s="55">
        <v>2316789.73</v>
      </c>
      <c r="CK17" s="55">
        <v>2810264.82</v>
      </c>
      <c r="CL17" s="55">
        <v>2773012.85</v>
      </c>
      <c r="CM17" s="55">
        <v>2049668.5</v>
      </c>
      <c r="CN17" s="55">
        <v>2256097.46</v>
      </c>
      <c r="CO17" s="55">
        <v>4053320.83</v>
      </c>
      <c r="CP17" s="55">
        <v>3869809.41</v>
      </c>
      <c r="CQ17" s="55">
        <v>3124697.77</v>
      </c>
      <c r="CR17" s="55">
        <v>3252195.15</v>
      </c>
      <c r="CS17" s="55">
        <v>2056662.75</v>
      </c>
      <c r="CT17" s="55">
        <v>1340614.54</v>
      </c>
      <c r="CU17" s="55">
        <v>775946.29</v>
      </c>
      <c r="CV17" s="55">
        <v>673586.9</v>
      </c>
      <c r="CW17" s="55">
        <v>857505.98</v>
      </c>
      <c r="CX17" s="55">
        <v>819025.45</v>
      </c>
      <c r="CY17" s="55">
        <v>4858801.5199999996</v>
      </c>
      <c r="CZ17" s="59">
        <v>7681438.7400000002</v>
      </c>
      <c r="DA17" s="55">
        <v>12175824.5</v>
      </c>
      <c r="DB17" s="60">
        <v>8388999.9399999995</v>
      </c>
      <c r="DC17" s="60">
        <v>7281538.54</v>
      </c>
      <c r="DD17" s="55">
        <v>7475264.5199999996</v>
      </c>
      <c r="DE17" s="55">
        <v>6097912.5700000003</v>
      </c>
      <c r="DF17" s="55">
        <v>4687366.1900000004</v>
      </c>
      <c r="DG17" s="55">
        <v>3100536.9</v>
      </c>
      <c r="DH17" s="55">
        <v>2371121.1</v>
      </c>
      <c r="DI17" s="55">
        <v>2621513.2799999998</v>
      </c>
      <c r="DJ17" s="55">
        <v>2605042.89</v>
      </c>
      <c r="DK17" s="55">
        <v>4882532.41</v>
      </c>
      <c r="DL17" s="55">
        <v>4426658.8600000003</v>
      </c>
      <c r="DM17" s="55">
        <v>4428358.95</v>
      </c>
      <c r="DN17" s="55">
        <v>4606396.66</v>
      </c>
      <c r="DO17" s="55">
        <v>4481239.12</v>
      </c>
      <c r="DP17" s="55">
        <v>3827577.19</v>
      </c>
      <c r="DQ17" s="55">
        <v>3462732.84</v>
      </c>
      <c r="DR17" s="55">
        <v>2112228.0299999998</v>
      </c>
      <c r="DS17" s="55">
        <v>1365722.77</v>
      </c>
      <c r="DT17" s="55">
        <v>1054120.58</v>
      </c>
      <c r="DU17" s="55">
        <v>1338797.3700000001</v>
      </c>
      <c r="DV17" s="55">
        <v>1046458.02</v>
      </c>
      <c r="DW17" s="55">
        <v>2285165.5499999998</v>
      </c>
      <c r="DX17" s="55">
        <v>2973995.45</v>
      </c>
      <c r="DY17" s="55">
        <v>3351876.07</v>
      </c>
      <c r="DZ17" s="55">
        <v>3473111.99</v>
      </c>
      <c r="EA17" s="56">
        <v>2787311.22</v>
      </c>
      <c r="EB17" s="55">
        <v>3152112.76</v>
      </c>
      <c r="EC17" s="55">
        <v>1686834.9</v>
      </c>
      <c r="ED17" s="55">
        <v>1248856.23</v>
      </c>
      <c r="EE17" s="55">
        <v>961147.75</v>
      </c>
      <c r="EF17" s="55">
        <v>711679.73</v>
      </c>
      <c r="EG17" s="56">
        <v>633426.36</v>
      </c>
      <c r="EH17" s="56">
        <v>723237.76</v>
      </c>
      <c r="EI17" s="56">
        <v>1532476.1</v>
      </c>
      <c r="EJ17" s="56">
        <v>3493790.49</v>
      </c>
      <c r="EK17" s="56">
        <v>4940992.66</v>
      </c>
      <c r="EL17" s="56">
        <v>5783249</v>
      </c>
      <c r="EM17" s="56">
        <v>4107792</v>
      </c>
      <c r="EN17" s="56">
        <v>3727191</v>
      </c>
      <c r="EO17" s="56">
        <v>2725406</v>
      </c>
      <c r="EP17" s="56">
        <v>1818140</v>
      </c>
      <c r="EQ17" s="56">
        <v>1148062</v>
      </c>
      <c r="ER17" s="56">
        <v>1042895</v>
      </c>
      <c r="ES17" s="56">
        <v>886122</v>
      </c>
      <c r="ET17" s="59">
        <v>1318047</v>
      </c>
      <c r="EU17" s="59">
        <v>2787507</v>
      </c>
      <c r="EV17" s="59">
        <v>1426942</v>
      </c>
      <c r="EW17" s="59">
        <v>1826054</v>
      </c>
      <c r="EX17" s="59">
        <v>1585995</v>
      </c>
      <c r="EY17" s="59">
        <v>1590629</v>
      </c>
      <c r="EZ17" s="59">
        <v>1203492</v>
      </c>
      <c r="FA17" s="59">
        <v>826698</v>
      </c>
      <c r="FB17" s="59">
        <v>530681</v>
      </c>
      <c r="FC17" s="59">
        <v>386972</v>
      </c>
      <c r="FD17" s="59">
        <v>314472</v>
      </c>
      <c r="FE17" s="56">
        <v>310010</v>
      </c>
      <c r="FF17" s="56">
        <v>345032</v>
      </c>
      <c r="FG17" s="56">
        <v>558995</v>
      </c>
      <c r="FH17" s="56">
        <v>-2969850</v>
      </c>
      <c r="FI17" s="56">
        <v>-3726848</v>
      </c>
      <c r="FJ17" s="56">
        <v>-3545230</v>
      </c>
      <c r="FK17" s="56">
        <v>-2720483</v>
      </c>
      <c r="FL17" s="56">
        <v>-2640488</v>
      </c>
      <c r="FM17" s="56">
        <v>-2248021</v>
      </c>
      <c r="FN17" s="56">
        <v>-1360535</v>
      </c>
      <c r="FO17" s="56">
        <v>-921238</v>
      </c>
      <c r="FP17" s="56">
        <v>-762106</v>
      </c>
      <c r="FQ17" s="56">
        <v>-796818</v>
      </c>
      <c r="FR17" s="56">
        <v>-1076194</v>
      </c>
      <c r="FS17" s="56">
        <v>-1542133</v>
      </c>
      <c r="FT17" s="56">
        <v>3828031</v>
      </c>
      <c r="FU17" s="56">
        <v>5951065</v>
      </c>
      <c r="FV17" s="56">
        <v>5619360</v>
      </c>
      <c r="FW17" s="56">
        <v>4363558</v>
      </c>
      <c r="FX17" s="56">
        <v>4232801</v>
      </c>
      <c r="FY17" s="56">
        <v>2339256</v>
      </c>
      <c r="FZ17" s="56">
        <v>1807705</v>
      </c>
      <c r="GA17" s="56">
        <v>1421338</v>
      </c>
      <c r="GB17" s="56">
        <v>1335919</v>
      </c>
      <c r="GC17" s="56">
        <v>1120173</v>
      </c>
      <c r="GD17" s="56">
        <v>1465768</v>
      </c>
      <c r="GE17" s="56">
        <v>2567474</v>
      </c>
      <c r="GF17" s="56">
        <v>2940264</v>
      </c>
      <c r="GG17" s="56">
        <v>5432846</v>
      </c>
      <c r="GH17" s="56">
        <v>5932245</v>
      </c>
      <c r="GI17" s="56">
        <v>4679314</v>
      </c>
      <c r="GJ17" s="56">
        <v>4146789</v>
      </c>
      <c r="GK17" s="56">
        <v>2935773</v>
      </c>
      <c r="GL17" s="56">
        <v>1953445</v>
      </c>
      <c r="GM17" s="56">
        <v>1241847</v>
      </c>
      <c r="GN17" s="56">
        <v>1022233</v>
      </c>
      <c r="GO17" s="56">
        <v>915682</v>
      </c>
      <c r="GP17" s="60">
        <v>1152043</v>
      </c>
      <c r="GQ17" s="56">
        <v>2507834</v>
      </c>
      <c r="GR17" s="56">
        <v>1953888</v>
      </c>
      <c r="GS17" s="56">
        <v>2324994</v>
      </c>
      <c r="GT17" s="56">
        <v>2065615</v>
      </c>
      <c r="GU17" s="56">
        <v>2073598</v>
      </c>
      <c r="GV17" s="56">
        <v>1871296</v>
      </c>
      <c r="GW17" s="59">
        <v>1270373</v>
      </c>
      <c r="GX17" s="56">
        <v>659543</v>
      </c>
      <c r="GY17" s="56">
        <v>606411</v>
      </c>
      <c r="GZ17" s="56">
        <v>388450</v>
      </c>
      <c r="HA17" s="56">
        <v>475368</v>
      </c>
      <c r="HB17" s="56">
        <v>533334</v>
      </c>
      <c r="HC17" s="56">
        <v>1106086</v>
      </c>
      <c r="HD17" s="56">
        <v>4994355</v>
      </c>
      <c r="HE17" s="56">
        <v>7391408</v>
      </c>
      <c r="HF17" s="56">
        <v>7100563</v>
      </c>
      <c r="HG17" s="56">
        <v>8369805</v>
      </c>
      <c r="HH17" s="61"/>
      <c r="HI17" s="63"/>
      <c r="HJ17" s="63"/>
      <c r="HK17" s="63"/>
      <c r="HL17" s="63"/>
      <c r="HM17" s="63"/>
      <c r="HN17" s="63"/>
      <c r="HO17" s="62"/>
    </row>
    <row r="18" spans="1:229" x14ac:dyDescent="0.2">
      <c r="B18" s="1" t="s">
        <v>124</v>
      </c>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4">
        <v>4406.75</v>
      </c>
      <c r="AF18" s="54">
        <v>2610.86</v>
      </c>
      <c r="AG18" s="54">
        <v>1292.44</v>
      </c>
      <c r="AH18" s="54">
        <v>0</v>
      </c>
      <c r="AI18" s="54">
        <v>14123.2</v>
      </c>
      <c r="AJ18" s="54">
        <v>8620.5400000000009</v>
      </c>
      <c r="AK18" s="54">
        <v>-60372.49</v>
      </c>
      <c r="AL18" s="54">
        <v>-7661.2</v>
      </c>
      <c r="AM18" s="54">
        <v>-5077.8100000000004</v>
      </c>
      <c r="AN18" s="54">
        <v>-5110.5200000000004</v>
      </c>
      <c r="AO18" s="54">
        <v>-4511</v>
      </c>
      <c r="AP18" s="54">
        <v>-4625.54</v>
      </c>
      <c r="AQ18" s="54">
        <v>-6318.8</v>
      </c>
      <c r="AR18" s="54">
        <v>12.78</v>
      </c>
      <c r="AS18" s="54">
        <v>-2.31</v>
      </c>
      <c r="AT18" s="54">
        <v>56.27</v>
      </c>
      <c r="AU18" s="54">
        <v>95.47</v>
      </c>
      <c r="AV18" s="54">
        <v>159.44</v>
      </c>
      <c r="AW18" s="54">
        <v>150.09</v>
      </c>
      <c r="AX18" s="54">
        <v>-871.45</v>
      </c>
      <c r="AY18" s="54">
        <v>-1273.44</v>
      </c>
      <c r="AZ18" s="55">
        <v>-1030.1199999999999</v>
      </c>
      <c r="BA18" s="55">
        <v>-2541.37</v>
      </c>
      <c r="BB18" s="55">
        <v>-966.3</v>
      </c>
      <c r="BC18" s="55">
        <v>-383.19</v>
      </c>
      <c r="BD18" s="55">
        <v>9217.17</v>
      </c>
      <c r="BE18" s="55">
        <v>8979</v>
      </c>
      <c r="BF18" s="55">
        <v>8529.01</v>
      </c>
      <c r="BG18" s="55">
        <v>8956.64</v>
      </c>
      <c r="BH18" s="55">
        <v>9613.85</v>
      </c>
      <c r="BI18" s="55">
        <v>10602.43</v>
      </c>
      <c r="BJ18" s="55">
        <v>11475.37</v>
      </c>
      <c r="BK18" s="55">
        <v>11172.25</v>
      </c>
      <c r="BL18" s="55">
        <v>10324.870000000001</v>
      </c>
      <c r="BM18" s="55">
        <v>10244.61</v>
      </c>
      <c r="BN18" s="55">
        <v>10430.14</v>
      </c>
      <c r="BO18" s="55">
        <v>10420.950000000001</v>
      </c>
      <c r="BP18" s="55">
        <v>-14529.98</v>
      </c>
      <c r="BQ18" s="55">
        <v>-12900.47</v>
      </c>
      <c r="BR18" s="55">
        <v>-11762.77</v>
      </c>
      <c r="BS18" s="55">
        <v>-10623.19</v>
      </c>
      <c r="BT18" s="55">
        <v>-12038.1</v>
      </c>
      <c r="BU18" s="55">
        <v>-11796.65</v>
      </c>
      <c r="BV18" s="55">
        <v>-11506.07</v>
      </c>
      <c r="BW18" s="55">
        <v>-11307.54</v>
      </c>
      <c r="BX18" s="55">
        <v>-10467.969999999999</v>
      </c>
      <c r="BY18" s="58">
        <v>-3024.99</v>
      </c>
      <c r="BZ18" s="58">
        <v>-3405.44</v>
      </c>
      <c r="CA18" s="58">
        <v>-4451.53</v>
      </c>
      <c r="CB18" s="55">
        <v>6466.51</v>
      </c>
      <c r="CC18" s="55">
        <v>35616.93</v>
      </c>
      <c r="CD18" s="55">
        <v>43647.33</v>
      </c>
      <c r="CE18" s="55">
        <v>36082.06</v>
      </c>
      <c r="CF18" s="55">
        <v>59059.49</v>
      </c>
      <c r="CG18" s="55">
        <v>53212.44</v>
      </c>
      <c r="CH18" s="55">
        <v>51255.1</v>
      </c>
      <c r="CI18" s="55">
        <v>49271.43</v>
      </c>
      <c r="CJ18" s="55">
        <v>47461.42</v>
      </c>
      <c r="CK18" s="55">
        <v>46087.27</v>
      </c>
      <c r="CL18" s="55">
        <v>46252.1</v>
      </c>
      <c r="CM18" s="55">
        <v>49732.24</v>
      </c>
      <c r="CN18" s="55">
        <v>47097.27</v>
      </c>
      <c r="CO18" s="55">
        <v>22468.61</v>
      </c>
      <c r="CP18" s="55">
        <v>22917.21</v>
      </c>
      <c r="CQ18" s="55">
        <v>17559.53</v>
      </c>
      <c r="CR18" s="55">
        <v>5574.89</v>
      </c>
      <c r="CS18" s="55">
        <v>7546.54</v>
      </c>
      <c r="CT18" s="55">
        <v>8619.8799999999992</v>
      </c>
      <c r="CU18" s="55">
        <v>9241.44</v>
      </c>
      <c r="CV18" s="55">
        <v>8692.83</v>
      </c>
      <c r="CW18" s="55">
        <v>11727.21</v>
      </c>
      <c r="CX18" s="55">
        <v>12585.59</v>
      </c>
      <c r="CY18" s="55">
        <v>15890.36</v>
      </c>
      <c r="CZ18" s="59">
        <v>17806.900000000001</v>
      </c>
      <c r="DA18" s="55">
        <v>21550.41</v>
      </c>
      <c r="DB18" s="60">
        <v>20736.46</v>
      </c>
      <c r="DC18" s="60">
        <v>19349.12</v>
      </c>
      <c r="DD18" s="55">
        <v>19577.63</v>
      </c>
      <c r="DE18" s="55">
        <v>18493.27</v>
      </c>
      <c r="DF18" s="55">
        <v>14201.74</v>
      </c>
      <c r="DG18" s="55">
        <v>13227.19</v>
      </c>
      <c r="DH18" s="55">
        <v>11794.42</v>
      </c>
      <c r="DI18" s="55">
        <v>6108.64</v>
      </c>
      <c r="DJ18" s="55">
        <v>5792.7</v>
      </c>
      <c r="DK18" s="55">
        <v>5667.56</v>
      </c>
      <c r="DL18" s="55">
        <v>743.88</v>
      </c>
      <c r="DM18" s="55">
        <v>2674.25</v>
      </c>
      <c r="DN18" s="55">
        <v>4984.6000000000004</v>
      </c>
      <c r="DO18" s="55">
        <v>8019.87</v>
      </c>
      <c r="DP18" s="55">
        <v>7424.41</v>
      </c>
      <c r="DQ18" s="55">
        <v>5973.15</v>
      </c>
      <c r="DR18" s="55">
        <v>3556.06</v>
      </c>
      <c r="DS18" s="55">
        <v>5131.83</v>
      </c>
      <c r="DT18" s="55">
        <v>5455.46</v>
      </c>
      <c r="DU18" s="55">
        <v>4243.71</v>
      </c>
      <c r="DV18" s="55">
        <v>7404.97</v>
      </c>
      <c r="DW18" s="55">
        <v>9081.1</v>
      </c>
      <c r="DX18" s="55">
        <v>8790.5300000000007</v>
      </c>
      <c r="DY18" s="55">
        <v>6512.53</v>
      </c>
      <c r="DZ18" s="55">
        <v>5327.01</v>
      </c>
      <c r="EA18" s="55">
        <v>7873.99</v>
      </c>
      <c r="EB18" s="55">
        <v>9065.42</v>
      </c>
      <c r="EC18" s="55">
        <v>9474.31</v>
      </c>
      <c r="ED18" s="55">
        <v>10508</v>
      </c>
      <c r="EE18" s="55">
        <v>9996.0499999999993</v>
      </c>
      <c r="EF18" s="55">
        <v>26584.59</v>
      </c>
      <c r="EG18" s="55">
        <v>25942.38</v>
      </c>
      <c r="EH18" s="55">
        <v>36491.230000000003</v>
      </c>
      <c r="EI18" s="55">
        <v>9596.0300000000007</v>
      </c>
      <c r="EJ18" s="55">
        <v>7942.84</v>
      </c>
      <c r="EK18" s="55">
        <v>10518.43</v>
      </c>
      <c r="EL18" s="55">
        <v>-20053.689999999999</v>
      </c>
      <c r="EM18" s="55">
        <v>1510.13</v>
      </c>
      <c r="EN18" s="55">
        <v>0</v>
      </c>
      <c r="EO18" s="55">
        <v>1438.5700000000002</v>
      </c>
      <c r="EP18" s="55">
        <v>1069.42</v>
      </c>
      <c r="EQ18" s="55">
        <v>479</v>
      </c>
      <c r="ER18" s="55">
        <v>303.18</v>
      </c>
      <c r="ES18" s="55">
        <f>-140.4-152.22-303.18</f>
        <v>-595.79999999999995</v>
      </c>
      <c r="ET18" s="59">
        <v>282.20999999999998</v>
      </c>
      <c r="EU18" s="59">
        <v>9283.07</v>
      </c>
      <c r="EV18" s="59">
        <v>-273.98</v>
      </c>
      <c r="EW18" s="59">
        <v>0</v>
      </c>
      <c r="EX18" s="59">
        <v>0</v>
      </c>
      <c r="EY18" s="59">
        <v>-135.66</v>
      </c>
      <c r="EZ18" s="59">
        <v>690.42</v>
      </c>
      <c r="FA18" s="59">
        <v>-4849.1400000000003</v>
      </c>
      <c r="FB18" s="59">
        <v>-419.05</v>
      </c>
      <c r="FC18" s="59">
        <v>0</v>
      </c>
      <c r="FD18" s="59">
        <v>0</v>
      </c>
      <c r="FE18" s="55">
        <v>0</v>
      </c>
      <c r="FF18" s="55">
        <v>0</v>
      </c>
      <c r="FG18" s="55">
        <v>0</v>
      </c>
      <c r="FH18" s="55">
        <v>-3373.32</v>
      </c>
      <c r="FI18" s="55">
        <v>0</v>
      </c>
      <c r="FJ18" s="55">
        <v>0</v>
      </c>
      <c r="FK18" s="55">
        <v>0</v>
      </c>
      <c r="FL18" s="55">
        <v>0</v>
      </c>
      <c r="FM18" s="55">
        <v>0</v>
      </c>
      <c r="FN18" s="55">
        <v>0</v>
      </c>
      <c r="FO18" s="55">
        <v>11639.08</v>
      </c>
      <c r="FP18" s="55">
        <v>2306</v>
      </c>
      <c r="FQ18" s="55">
        <v>0</v>
      </c>
      <c r="FR18" s="55">
        <v>0</v>
      </c>
      <c r="FS18" s="55">
        <v>0</v>
      </c>
      <c r="FT18" s="55">
        <v>0</v>
      </c>
      <c r="FU18" s="55">
        <v>0</v>
      </c>
      <c r="FV18" s="55">
        <v>23762.1</v>
      </c>
      <c r="FW18" s="55">
        <v>-2958.16</v>
      </c>
      <c r="FX18" s="55">
        <v>0</v>
      </c>
      <c r="FY18" s="55">
        <v>0</v>
      </c>
      <c r="FZ18" s="55">
        <v>12832.62</v>
      </c>
      <c r="GA18" s="55">
        <v>3117.06</v>
      </c>
      <c r="GB18" s="55">
        <v>18839.45</v>
      </c>
      <c r="GC18" s="55">
        <v>0</v>
      </c>
      <c r="GD18" s="55">
        <v>0</v>
      </c>
      <c r="GE18" s="55">
        <v>0</v>
      </c>
      <c r="GF18" s="55">
        <v>0</v>
      </c>
      <c r="GG18" s="55">
        <v>0</v>
      </c>
      <c r="GH18" s="55">
        <v>2271</v>
      </c>
      <c r="GI18" s="55">
        <v>6468.37</v>
      </c>
      <c r="GJ18" s="55">
        <v>0</v>
      </c>
      <c r="GK18" s="55">
        <v>-165.88</v>
      </c>
      <c r="GL18" s="55">
        <v>0</v>
      </c>
      <c r="GM18" s="55">
        <v>0</v>
      </c>
      <c r="GN18" s="55">
        <v>2177.39</v>
      </c>
      <c r="GO18" s="55">
        <v>-1.66</v>
      </c>
      <c r="GP18" s="60">
        <v>0</v>
      </c>
      <c r="GQ18" s="55">
        <v>0</v>
      </c>
      <c r="GR18" s="55">
        <v>1334.23</v>
      </c>
      <c r="GS18" s="55">
        <v>1711.43</v>
      </c>
      <c r="GT18" s="55">
        <v>246.25</v>
      </c>
      <c r="GU18" s="55">
        <v>355.54</v>
      </c>
      <c r="GV18" s="55">
        <v>0</v>
      </c>
      <c r="GW18" s="59">
        <v>0</v>
      </c>
      <c r="GX18" s="55">
        <v>6251.25</v>
      </c>
      <c r="GY18" s="55">
        <v>42497.4</v>
      </c>
      <c r="GZ18" s="55">
        <v>0</v>
      </c>
      <c r="HA18" s="55">
        <v>2547.81</v>
      </c>
      <c r="HB18" s="55">
        <v>-108.28</v>
      </c>
      <c r="HC18" s="55">
        <v>0</v>
      </c>
      <c r="HD18" s="55">
        <v>-704.29</v>
      </c>
      <c r="HE18" s="55">
        <v>-949.78</v>
      </c>
      <c r="HF18" s="55">
        <v>-843.29</v>
      </c>
      <c r="HG18" s="55">
        <v>-650.54</v>
      </c>
      <c r="HH18" s="64"/>
      <c r="HI18" s="65"/>
      <c r="HJ18" s="65"/>
      <c r="HK18" s="65"/>
      <c r="HL18" s="65"/>
      <c r="HM18" s="65"/>
      <c r="HN18" s="65"/>
      <c r="HO18" s="57"/>
    </row>
    <row r="19" spans="1:229" x14ac:dyDescent="0.2">
      <c r="B19" s="1" t="s">
        <v>75</v>
      </c>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4">
        <v>-26332.09</v>
      </c>
      <c r="AF19" s="54">
        <v>-42793.45</v>
      </c>
      <c r="AG19" s="54">
        <v>-36658.99</v>
      </c>
      <c r="AH19" s="54">
        <v>-28713.65</v>
      </c>
      <c r="AI19" s="54">
        <v>-19408.509999999998</v>
      </c>
      <c r="AJ19" s="54">
        <v>-15187.66</v>
      </c>
      <c r="AK19" s="54">
        <v>-10689.45</v>
      </c>
      <c r="AL19" s="54">
        <v>-8165.26</v>
      </c>
      <c r="AM19" s="54">
        <v>-5831.24</v>
      </c>
      <c r="AN19" s="54">
        <v>-4307.6099999999997</v>
      </c>
      <c r="AO19" s="54">
        <v>-2664.66</v>
      </c>
      <c r="AP19" s="54">
        <v>-721.04</v>
      </c>
      <c r="AQ19" s="54">
        <v>-243.25</v>
      </c>
      <c r="AR19" s="54">
        <v>20532.45</v>
      </c>
      <c r="AS19" s="54">
        <v>11230.13</v>
      </c>
      <c r="AT19" s="54">
        <v>10352.870000000001</v>
      </c>
      <c r="AU19" s="54">
        <v>7550.07</v>
      </c>
      <c r="AV19" s="54">
        <v>6660.79</v>
      </c>
      <c r="AW19" s="54">
        <v>-5792.85</v>
      </c>
      <c r="AX19" s="54">
        <v>16466.47</v>
      </c>
      <c r="AY19" s="54">
        <v>3991.46</v>
      </c>
      <c r="AZ19" s="55">
        <v>3805.72</v>
      </c>
      <c r="BA19" s="55">
        <v>3180.43</v>
      </c>
      <c r="BB19" s="55">
        <v>2392.33</v>
      </c>
      <c r="BC19" s="55">
        <v>65067.15</v>
      </c>
      <c r="BD19" s="55">
        <v>104843.79</v>
      </c>
      <c r="BE19" s="55">
        <v>90755.64</v>
      </c>
      <c r="BF19" s="55">
        <v>79631.48</v>
      </c>
      <c r="BG19" s="55">
        <v>56091.69</v>
      </c>
      <c r="BH19" s="55">
        <v>44016.69</v>
      </c>
      <c r="BI19" s="55">
        <v>32131.95</v>
      </c>
      <c r="BJ19" s="55">
        <v>23279.29</v>
      </c>
      <c r="BK19" s="66">
        <v>16365.72</v>
      </c>
      <c r="BL19" s="66">
        <v>12786.97</v>
      </c>
      <c r="BM19" s="66">
        <v>8041.06</v>
      </c>
      <c r="BN19" s="66">
        <v>2649.8</v>
      </c>
      <c r="BO19" s="66">
        <v>217045.7</v>
      </c>
      <c r="BP19" s="66">
        <v>369570.69</v>
      </c>
      <c r="BQ19" s="66">
        <v>352476.26</v>
      </c>
      <c r="BR19" s="66">
        <v>321690.52</v>
      </c>
      <c r="BS19" s="66">
        <v>263998.73</v>
      </c>
      <c r="BT19" s="66">
        <v>266554.59999999998</v>
      </c>
      <c r="BU19" s="66">
        <v>238789.45</v>
      </c>
      <c r="BV19" s="66">
        <v>231897.84</v>
      </c>
      <c r="BW19" s="66">
        <v>214609.76</v>
      </c>
      <c r="BX19" s="66">
        <v>214163.99999999642</v>
      </c>
      <c r="BY19" s="58">
        <v>207475.95</v>
      </c>
      <c r="BZ19" s="58">
        <v>193110.38</v>
      </c>
      <c r="CA19" s="58">
        <v>-187117.42</v>
      </c>
      <c r="CB19" s="66">
        <v>-787505.38</v>
      </c>
      <c r="CC19" s="55">
        <v>-398332.6</v>
      </c>
      <c r="CD19" s="66">
        <v>-296901.99</v>
      </c>
      <c r="CE19" s="66">
        <v>-213975.38</v>
      </c>
      <c r="CF19" s="66">
        <v>-164904.51</v>
      </c>
      <c r="CG19" s="66">
        <v>-93098.71</v>
      </c>
      <c r="CH19" s="66">
        <v>-62213.23</v>
      </c>
      <c r="CI19" s="66">
        <v>-38147.75</v>
      </c>
      <c r="CJ19" s="66">
        <v>-17219.54</v>
      </c>
      <c r="CK19" s="66">
        <v>-5362.42</v>
      </c>
      <c r="CL19" s="66">
        <v>6978.82</v>
      </c>
      <c r="CM19" s="66">
        <v>-103463.42</v>
      </c>
      <c r="CN19" s="66">
        <v>-91181.42</v>
      </c>
      <c r="CO19" s="66">
        <v>-80164.91</v>
      </c>
      <c r="CP19" s="66">
        <v>-57207.9</v>
      </c>
      <c r="CQ19" s="66">
        <v>-40128.22</v>
      </c>
      <c r="CR19" s="66">
        <v>-31537.99</v>
      </c>
      <c r="CS19" s="66">
        <v>-15630.89</v>
      </c>
      <c r="CT19" s="66">
        <v>-11277.03</v>
      </c>
      <c r="CU19" s="66">
        <v>-8065.57</v>
      </c>
      <c r="CV19" s="66">
        <v>-5993.45</v>
      </c>
      <c r="CW19" s="66">
        <v>-3827.18</v>
      </c>
      <c r="CX19" s="66">
        <v>-1470.35</v>
      </c>
      <c r="CY19" s="66">
        <v>-191547.21</v>
      </c>
      <c r="CZ19" s="59">
        <v>-168518.83</v>
      </c>
      <c r="DA19" s="66">
        <v>-145755.35999999999</v>
      </c>
      <c r="DB19" s="60">
        <v>-117820.61</v>
      </c>
      <c r="DC19" s="60">
        <v>-87848.66</v>
      </c>
      <c r="DD19" s="66">
        <v>-75839.86</v>
      </c>
      <c r="DE19" s="66">
        <v>-55638.12</v>
      </c>
      <c r="DF19" s="55">
        <v>-42497.26</v>
      </c>
      <c r="DG19" s="55">
        <v>-31018.53</v>
      </c>
      <c r="DH19" s="55">
        <v>-24434.54</v>
      </c>
      <c r="DI19" s="55">
        <v>-17235.25</v>
      </c>
      <c r="DJ19" s="55">
        <v>-9789.86</v>
      </c>
      <c r="DK19" s="55">
        <v>646.16</v>
      </c>
      <c r="DL19" s="55">
        <v>-75559.91</v>
      </c>
      <c r="DM19" s="55">
        <v>-65668.27</v>
      </c>
      <c r="DN19" s="55">
        <v>-53164.41</v>
      </c>
      <c r="DO19" s="55">
        <v>-37231.129999999997</v>
      </c>
      <c r="DP19" s="55">
        <v>-29219.35</v>
      </c>
      <c r="DQ19" s="55">
        <v>-18708.669999999998</v>
      </c>
      <c r="DR19" s="55">
        <v>-11661.5</v>
      </c>
      <c r="DS19" s="55">
        <v>-6779.92</v>
      </c>
      <c r="DT19" s="55">
        <v>-3636.2</v>
      </c>
      <c r="DU19" s="55">
        <v>-282.39999999999998</v>
      </c>
      <c r="DV19" s="55">
        <v>2848.3</v>
      </c>
      <c r="DW19" s="55">
        <v>7773.55</v>
      </c>
      <c r="DX19" s="55">
        <v>-47119.39</v>
      </c>
      <c r="DY19" s="55">
        <v>-39764.239999999998</v>
      </c>
      <c r="DZ19" s="55">
        <v>-30312.45</v>
      </c>
      <c r="EA19" s="55">
        <v>-20577.64</v>
      </c>
      <c r="EB19" s="55">
        <v>-13497.5</v>
      </c>
      <c r="EC19" s="55">
        <v>-6810.87</v>
      </c>
      <c r="ED19" s="55">
        <v>-2946.54</v>
      </c>
      <c r="EE19" s="55">
        <v>51.31</v>
      </c>
      <c r="EF19" s="55">
        <v>2421.48</v>
      </c>
      <c r="EG19" s="55">
        <v>4339.87</v>
      </c>
      <c r="EH19" s="55">
        <v>6077.67</v>
      </c>
      <c r="EI19" s="55">
        <v>9593.1200000000008</v>
      </c>
      <c r="EJ19" s="55">
        <v>-78925.09</v>
      </c>
      <c r="EK19" s="55">
        <v>-69550.149999999994</v>
      </c>
      <c r="EL19" s="55">
        <v>-54653.98</v>
      </c>
      <c r="EM19" s="55">
        <v>-37753.33</v>
      </c>
      <c r="EN19" s="55">
        <v>-30485.08</v>
      </c>
      <c r="EO19" s="55">
        <v>-21120.53</v>
      </c>
      <c r="EP19" s="55">
        <v>-15558.28</v>
      </c>
      <c r="EQ19" s="55">
        <v>-11225.5</v>
      </c>
      <c r="ER19" s="55">
        <v>-8541.1299999999992</v>
      </c>
      <c r="ES19" s="55">
        <v>-5900.28</v>
      </c>
      <c r="ET19" s="59">
        <v>-2763.52</v>
      </c>
      <c r="EU19" s="59">
        <v>3076.04</v>
      </c>
      <c r="EV19" s="59">
        <v>-18702.91</v>
      </c>
      <c r="EW19" s="59">
        <v>-14724.52</v>
      </c>
      <c r="EX19" s="59">
        <v>-10047.48</v>
      </c>
      <c r="EY19" s="59">
        <v>-5306.74</v>
      </c>
      <c r="EZ19" s="59">
        <v>-1857.46</v>
      </c>
      <c r="FA19" s="59">
        <v>826</v>
      </c>
      <c r="FB19" s="59">
        <v>2714.83</v>
      </c>
      <c r="FC19" s="59">
        <v>3818.25</v>
      </c>
      <c r="FD19" s="59">
        <v>4920.01</v>
      </c>
      <c r="FE19" s="55">
        <v>5781.28</v>
      </c>
      <c r="FF19" s="55">
        <v>6460.33</v>
      </c>
      <c r="FG19" s="55">
        <v>7966.27</v>
      </c>
      <c r="FH19" s="55">
        <v>84742.19</v>
      </c>
      <c r="FI19" s="55">
        <v>78095.710000000006</v>
      </c>
      <c r="FJ19" s="55">
        <v>68083.5</v>
      </c>
      <c r="FK19" s="55">
        <v>54111.78</v>
      </c>
      <c r="FL19" s="55">
        <v>52157.93</v>
      </c>
      <c r="FM19" s="55">
        <v>44087.37</v>
      </c>
      <c r="FN19" s="55">
        <v>40601.769999999997</v>
      </c>
      <c r="FO19" s="55">
        <v>36354.870000000003</v>
      </c>
      <c r="FP19" s="55">
        <v>35244.910000000003</v>
      </c>
      <c r="FQ19" s="55">
        <v>33091.620000000003</v>
      </c>
      <c r="FR19" s="55">
        <v>29529.68</v>
      </c>
      <c r="FS19" s="55">
        <v>26793.41</v>
      </c>
      <c r="FT19" s="55">
        <v>-99717.95</v>
      </c>
      <c r="FU19" s="55">
        <v>-89102.77</v>
      </c>
      <c r="FV19" s="55">
        <v>-73142.33</v>
      </c>
      <c r="FW19" s="55">
        <v>-56018.65</v>
      </c>
      <c r="FX19" s="55">
        <v>-47664.12</v>
      </c>
      <c r="FY19" s="55">
        <v>-40122.83</v>
      </c>
      <c r="FZ19" s="55">
        <v>-35318.49</v>
      </c>
      <c r="GA19" s="55">
        <v>-29680.55</v>
      </c>
      <c r="GB19" s="55">
        <v>-26840</v>
      </c>
      <c r="GC19" s="55">
        <v>-23195.25</v>
      </c>
      <c r="GD19" s="55">
        <v>-18742.88</v>
      </c>
      <c r="GE19" s="55">
        <v>-13148.98</v>
      </c>
      <c r="GF19" s="55">
        <v>-86427.77</v>
      </c>
      <c r="GG19" s="55">
        <v>-76373.63</v>
      </c>
      <c r="GH19" s="55">
        <v>-59406.15</v>
      </c>
      <c r="GI19" s="55">
        <v>-40170.769999999997</v>
      </c>
      <c r="GJ19" s="55">
        <v>-30750.46</v>
      </c>
      <c r="GK19" s="55">
        <v>-21059.25</v>
      </c>
      <c r="GL19" s="55">
        <v>-14069.13</v>
      </c>
      <c r="GM19" s="55">
        <v>-8905.56</v>
      </c>
      <c r="GN19" s="55">
        <v>-5983.99</v>
      </c>
      <c r="GO19" s="55">
        <v>-2739.14</v>
      </c>
      <c r="GP19" s="60">
        <v>695</v>
      </c>
      <c r="GQ19" s="55">
        <v>7603.25</v>
      </c>
      <c r="GR19" s="55">
        <v>-37855.83</v>
      </c>
      <c r="GS19" s="55">
        <v>-31292.91</v>
      </c>
      <c r="GT19" s="55">
        <v>-23708.11</v>
      </c>
      <c r="GU19" s="55">
        <v>-14991.21</v>
      </c>
      <c r="GV19" s="55">
        <v>-9150.2099999999991</v>
      </c>
      <c r="GW19" s="59">
        <v>-3719.3</v>
      </c>
      <c r="GX19" s="55">
        <v>-206.47</v>
      </c>
      <c r="GY19" s="55">
        <v>2176.39</v>
      </c>
      <c r="GZ19" s="55">
        <v>4414.38</v>
      </c>
      <c r="HA19" s="55">
        <v>6157.12</v>
      </c>
      <c r="HB19" s="55">
        <v>7886.75</v>
      </c>
      <c r="HC19" s="55">
        <f>-7886.75+7886.75+12222.28</f>
        <v>12222.28</v>
      </c>
      <c r="HD19" s="55">
        <v>-196097.87</v>
      </c>
      <c r="HE19" s="55">
        <v>-175744.57</v>
      </c>
      <c r="HF19" s="55">
        <v>-151727.16</v>
      </c>
      <c r="HG19" s="55">
        <v>-107674.67</v>
      </c>
      <c r="HH19" s="64"/>
      <c r="HI19" s="65"/>
      <c r="HJ19" s="65"/>
      <c r="HK19" s="65"/>
      <c r="HL19" s="68"/>
      <c r="HM19" s="68"/>
      <c r="HN19" s="68"/>
      <c r="HO19" s="67"/>
    </row>
    <row r="20" spans="1:229" x14ac:dyDescent="0.2">
      <c r="B20" s="1" t="s">
        <v>125</v>
      </c>
      <c r="D20" s="69">
        <f t="shared" ref="D20:AI20" si="57">SUM(D16:D19)</f>
        <v>0</v>
      </c>
      <c r="E20" s="69">
        <f t="shared" si="57"/>
        <v>0</v>
      </c>
      <c r="F20" s="69">
        <f t="shared" si="57"/>
        <v>0</v>
      </c>
      <c r="G20" s="69">
        <f t="shared" si="57"/>
        <v>0</v>
      </c>
      <c r="H20" s="69">
        <f t="shared" si="57"/>
        <v>0</v>
      </c>
      <c r="I20" s="69">
        <f t="shared" si="57"/>
        <v>0</v>
      </c>
      <c r="J20" s="69">
        <f t="shared" si="57"/>
        <v>0</v>
      </c>
      <c r="K20" s="69">
        <f t="shared" si="57"/>
        <v>0</v>
      </c>
      <c r="L20" s="69">
        <f t="shared" si="57"/>
        <v>0</v>
      </c>
      <c r="M20" s="69">
        <f t="shared" si="57"/>
        <v>0</v>
      </c>
      <c r="N20" s="69">
        <f t="shared" si="57"/>
        <v>0</v>
      </c>
      <c r="O20" s="69">
        <f t="shared" si="57"/>
        <v>0</v>
      </c>
      <c r="P20" s="69">
        <f t="shared" si="57"/>
        <v>0</v>
      </c>
      <c r="Q20" s="69">
        <f t="shared" si="57"/>
        <v>0</v>
      </c>
      <c r="R20" s="69">
        <f t="shared" si="57"/>
        <v>0</v>
      </c>
      <c r="S20" s="69">
        <f t="shared" si="57"/>
        <v>0</v>
      </c>
      <c r="T20" s="69">
        <f t="shared" si="57"/>
        <v>0</v>
      </c>
      <c r="U20" s="69">
        <f t="shared" si="57"/>
        <v>0</v>
      </c>
      <c r="V20" s="69">
        <f t="shared" si="57"/>
        <v>0</v>
      </c>
      <c r="W20" s="69">
        <f t="shared" si="57"/>
        <v>0</v>
      </c>
      <c r="X20" s="69">
        <f t="shared" si="57"/>
        <v>0</v>
      </c>
      <c r="Y20" s="69">
        <f t="shared" si="57"/>
        <v>0</v>
      </c>
      <c r="Z20" s="69">
        <f t="shared" si="57"/>
        <v>0</v>
      </c>
      <c r="AA20" s="69">
        <f t="shared" si="57"/>
        <v>0</v>
      </c>
      <c r="AB20" s="69">
        <f t="shared" si="57"/>
        <v>0</v>
      </c>
      <c r="AC20" s="69">
        <f t="shared" si="57"/>
        <v>0</v>
      </c>
      <c r="AD20" s="69">
        <f t="shared" si="57"/>
        <v>0</v>
      </c>
      <c r="AE20" s="69">
        <f t="shared" si="57"/>
        <v>1397053.9118453788</v>
      </c>
      <c r="AF20" s="69">
        <f t="shared" si="57"/>
        <v>2017023.6500000001</v>
      </c>
      <c r="AG20" s="69">
        <f t="shared" si="57"/>
        <v>2199103.4999999995</v>
      </c>
      <c r="AH20" s="69">
        <f t="shared" si="57"/>
        <v>2321498.3200000003</v>
      </c>
      <c r="AI20" s="69">
        <f t="shared" si="57"/>
        <v>1880803.17</v>
      </c>
      <c r="AJ20" s="69">
        <f t="shared" ref="AJ20:CU20" si="58">SUM(AJ16:AJ19)</f>
        <v>1579447.6700000002</v>
      </c>
      <c r="AK20" s="69">
        <f t="shared" si="58"/>
        <v>924989.06</v>
      </c>
      <c r="AL20" s="69">
        <f t="shared" si="58"/>
        <v>741741.29</v>
      </c>
      <c r="AM20" s="69">
        <f t="shared" si="58"/>
        <v>540071.44999999995</v>
      </c>
      <c r="AN20" s="69">
        <f t="shared" si="58"/>
        <v>448194.11</v>
      </c>
      <c r="AO20" s="69">
        <f t="shared" si="58"/>
        <v>502355.61000000004</v>
      </c>
      <c r="AP20" s="69">
        <f t="shared" si="58"/>
        <v>631089.30999999994</v>
      </c>
      <c r="AQ20" s="69">
        <f t="shared" si="58"/>
        <v>3801203.5729453173</v>
      </c>
      <c r="AR20" s="69">
        <f t="shared" si="58"/>
        <v>-423122.81999999995</v>
      </c>
      <c r="AS20" s="69">
        <f t="shared" si="58"/>
        <v>-526526.68000000005</v>
      </c>
      <c r="AT20" s="69">
        <f t="shared" si="58"/>
        <v>-580846.92999999993</v>
      </c>
      <c r="AU20" s="69">
        <f t="shared" si="58"/>
        <v>-446934.98000000004</v>
      </c>
      <c r="AV20" s="69">
        <f t="shared" si="58"/>
        <v>-346567.7</v>
      </c>
      <c r="AW20" s="69">
        <f t="shared" si="58"/>
        <v>-309047.80999999994</v>
      </c>
      <c r="AX20" s="69">
        <f t="shared" si="58"/>
        <v>-173179.94</v>
      </c>
      <c r="AY20" s="69">
        <f t="shared" si="58"/>
        <v>-150431.92000000001</v>
      </c>
      <c r="AZ20" s="69">
        <f t="shared" si="58"/>
        <v>-119506.57999999999</v>
      </c>
      <c r="BA20" s="69">
        <f t="shared" si="58"/>
        <v>-127942.80000000002</v>
      </c>
      <c r="BB20" s="69">
        <f t="shared" si="58"/>
        <v>-157601.09</v>
      </c>
      <c r="BC20" s="69">
        <f t="shared" si="58"/>
        <v>21705577.779999997</v>
      </c>
      <c r="BD20" s="69">
        <f t="shared" si="58"/>
        <v>-2886129.74</v>
      </c>
      <c r="BE20" s="69">
        <f t="shared" si="58"/>
        <v>-3423629.69</v>
      </c>
      <c r="BF20" s="69">
        <f t="shared" si="58"/>
        <v>-3086165.4000000004</v>
      </c>
      <c r="BG20" s="69">
        <f t="shared" si="58"/>
        <v>-3173008.07</v>
      </c>
      <c r="BH20" s="69">
        <f t="shared" si="58"/>
        <v>-2738826.95</v>
      </c>
      <c r="BI20" s="69">
        <f t="shared" si="58"/>
        <v>-1902626.37</v>
      </c>
      <c r="BJ20" s="69">
        <f t="shared" si="58"/>
        <v>-1249025.1299999999</v>
      </c>
      <c r="BK20" s="69">
        <f t="shared" si="58"/>
        <v>-832099.11</v>
      </c>
      <c r="BL20" s="69">
        <f t="shared" si="58"/>
        <v>-692001.87</v>
      </c>
      <c r="BM20" s="69">
        <f t="shared" si="58"/>
        <v>-728051.48</v>
      </c>
      <c r="BN20" s="69">
        <f t="shared" si="58"/>
        <v>-886588.37</v>
      </c>
      <c r="BO20" s="69">
        <f t="shared" si="58"/>
        <v>57253372.800000004</v>
      </c>
      <c r="BP20" s="69">
        <f t="shared" si="58"/>
        <v>-3383900.12</v>
      </c>
      <c r="BQ20" s="69">
        <f t="shared" si="58"/>
        <v>-4183184.74</v>
      </c>
      <c r="BR20" s="69">
        <f t="shared" si="58"/>
        <v>-4853267.67</v>
      </c>
      <c r="BS20" s="69">
        <f t="shared" si="58"/>
        <v>-3455403.42</v>
      </c>
      <c r="BT20" s="69">
        <f t="shared" si="58"/>
        <v>-3038371.59</v>
      </c>
      <c r="BU20" s="69">
        <f t="shared" si="58"/>
        <v>-2262545.36</v>
      </c>
      <c r="BV20" s="69">
        <f t="shared" si="58"/>
        <v>-1504546.58</v>
      </c>
      <c r="BW20" s="69">
        <f t="shared" si="58"/>
        <v>-1026938.3900000001</v>
      </c>
      <c r="BX20" s="69">
        <f t="shared" si="58"/>
        <v>-707047.84000000358</v>
      </c>
      <c r="BY20" s="69">
        <f t="shared" si="58"/>
        <v>-774441.8</v>
      </c>
      <c r="BZ20" s="69">
        <f t="shared" si="58"/>
        <v>-1097071.4300000002</v>
      </c>
      <c r="CA20" s="69">
        <f t="shared" si="58"/>
        <v>-99718544.38000001</v>
      </c>
      <c r="CB20" s="69">
        <f t="shared" si="58"/>
        <v>7861776.5100000007</v>
      </c>
      <c r="CC20" s="69">
        <f t="shared" si="58"/>
        <v>10827851.25</v>
      </c>
      <c r="CD20" s="69">
        <f t="shared" si="58"/>
        <v>11976200.359999999</v>
      </c>
      <c r="CE20" s="69">
        <f t="shared" si="58"/>
        <v>9067277.2300000004</v>
      </c>
      <c r="CF20" s="69">
        <f t="shared" si="58"/>
        <v>9324633.9800000004</v>
      </c>
      <c r="CG20" s="69">
        <f t="shared" si="58"/>
        <v>7414526.1400000006</v>
      </c>
      <c r="CH20" s="69">
        <f t="shared" si="58"/>
        <v>4328250.2999999989</v>
      </c>
      <c r="CI20" s="69">
        <f t="shared" si="58"/>
        <v>3677086.98</v>
      </c>
      <c r="CJ20" s="69">
        <f t="shared" si="58"/>
        <v>2347031.61</v>
      </c>
      <c r="CK20" s="69">
        <f t="shared" si="58"/>
        <v>2850989.67</v>
      </c>
      <c r="CL20" s="69">
        <f t="shared" si="58"/>
        <v>2826243.77</v>
      </c>
      <c r="CM20" s="69">
        <f t="shared" si="58"/>
        <v>-26437256.328647763</v>
      </c>
      <c r="CN20" s="69">
        <f t="shared" si="58"/>
        <v>2212013.31</v>
      </c>
      <c r="CO20" s="69">
        <f t="shared" si="58"/>
        <v>3995624.53</v>
      </c>
      <c r="CP20" s="69">
        <f t="shared" si="58"/>
        <v>3835518.72</v>
      </c>
      <c r="CQ20" s="69">
        <f t="shared" si="58"/>
        <v>3102129.0799999996</v>
      </c>
      <c r="CR20" s="69">
        <f t="shared" si="58"/>
        <v>3226232.05</v>
      </c>
      <c r="CS20" s="69">
        <f t="shared" si="58"/>
        <v>2048578.4000000001</v>
      </c>
      <c r="CT20" s="69">
        <f t="shared" si="58"/>
        <v>1337957.3899999999</v>
      </c>
      <c r="CU20" s="69">
        <f t="shared" si="58"/>
        <v>777122.16</v>
      </c>
      <c r="CV20" s="69">
        <f t="shared" ref="CV20:DJ20" si="59">SUM(CV16:CV19)</f>
        <v>676286.28</v>
      </c>
      <c r="CW20" s="69">
        <f t="shared" si="59"/>
        <v>865406.00999999989</v>
      </c>
      <c r="CX20" s="69">
        <f t="shared" si="59"/>
        <v>830140.69</v>
      </c>
      <c r="CY20" s="69">
        <f t="shared" si="59"/>
        <v>-67221992.329999998</v>
      </c>
      <c r="CZ20" s="69">
        <f t="shared" si="59"/>
        <v>7530726.8100000005</v>
      </c>
      <c r="DA20" s="69">
        <f t="shared" si="59"/>
        <v>12051619.550000001</v>
      </c>
      <c r="DB20" s="69">
        <f t="shared" si="59"/>
        <v>8291915.79</v>
      </c>
      <c r="DC20" s="69">
        <f t="shared" si="59"/>
        <v>7213039</v>
      </c>
      <c r="DD20" s="69">
        <f t="shared" si="59"/>
        <v>7419002.2899999991</v>
      </c>
      <c r="DE20" s="69">
        <f t="shared" si="59"/>
        <v>6060767.7199999997</v>
      </c>
      <c r="DF20" s="69">
        <f t="shared" si="59"/>
        <v>4659070.6700000009</v>
      </c>
      <c r="DG20" s="69">
        <f t="shared" si="59"/>
        <v>811778.60999999964</v>
      </c>
      <c r="DH20" s="69">
        <f t="shared" si="59"/>
        <v>2358480.98</v>
      </c>
      <c r="DI20" s="69">
        <f t="shared" si="59"/>
        <v>2610386.67</v>
      </c>
      <c r="DJ20" s="69">
        <f t="shared" si="59"/>
        <v>2601045.7300000004</v>
      </c>
      <c r="DK20" s="69">
        <f>SUM(DK16:DK19)</f>
        <v>4888846.13</v>
      </c>
      <c r="DL20" s="70">
        <f>SUM(DL16:DL19)</f>
        <v>-28737639.170000002</v>
      </c>
      <c r="DM20" s="70">
        <f t="shared" ref="DM20:DV20" si="60">SUM(DM16:DM19)</f>
        <v>4365364.9300000006</v>
      </c>
      <c r="DN20" s="70">
        <f t="shared" si="60"/>
        <v>4558216.8499999996</v>
      </c>
      <c r="DO20" s="70">
        <f t="shared" si="60"/>
        <v>4452027.8600000003</v>
      </c>
      <c r="DP20" s="70">
        <f t="shared" si="60"/>
        <v>3805782.25</v>
      </c>
      <c r="DQ20" s="70">
        <f t="shared" si="60"/>
        <v>3449997.32</v>
      </c>
      <c r="DR20" s="70">
        <f t="shared" si="60"/>
        <v>2104122.59</v>
      </c>
      <c r="DS20" s="70">
        <f t="shared" si="60"/>
        <v>1364074.6800000002</v>
      </c>
      <c r="DT20" s="70">
        <f t="shared" si="60"/>
        <v>1055939.8400000001</v>
      </c>
      <c r="DU20" s="70">
        <f t="shared" si="60"/>
        <v>1342758.6800000002</v>
      </c>
      <c r="DV20" s="70">
        <f t="shared" si="60"/>
        <v>1056711.29</v>
      </c>
      <c r="DW20" s="70">
        <f>SUM(DW16:DW19)</f>
        <v>2302020.1999999997</v>
      </c>
      <c r="DX20" s="70">
        <f>SUM(DX16:DX19)</f>
        <v>-20147056.41</v>
      </c>
      <c r="DY20" s="70">
        <f>SUM(DY16:DY19)</f>
        <v>3318624.3599999994</v>
      </c>
      <c r="DZ20" s="70">
        <f>SUM(DZ16:DZ19)</f>
        <v>3448126.55</v>
      </c>
      <c r="EA20" s="70">
        <f>SUM(EA16:EA19)</f>
        <v>2774607.5700000003</v>
      </c>
      <c r="EB20" s="70">
        <f t="shared" ref="EB20:HD20" si="61">SUM(EB16:EB19)</f>
        <v>3147680.6799999997</v>
      </c>
      <c r="EC20" s="70">
        <f t="shared" si="61"/>
        <v>1689498.3399999999</v>
      </c>
      <c r="ED20" s="70">
        <f t="shared" si="61"/>
        <v>1256417.69</v>
      </c>
      <c r="EE20" s="70">
        <f t="shared" si="61"/>
        <v>971195.1100000001</v>
      </c>
      <c r="EF20" s="70">
        <f t="shared" si="61"/>
        <v>740685.79999999993</v>
      </c>
      <c r="EG20" s="70">
        <f t="shared" si="61"/>
        <v>663708.61</v>
      </c>
      <c r="EH20" s="70">
        <f t="shared" si="61"/>
        <v>765806.66</v>
      </c>
      <c r="EI20" s="70">
        <f t="shared" si="61"/>
        <v>1551665.2500000002</v>
      </c>
      <c r="EJ20" s="70">
        <f>SUM(EJ16:EJ19)</f>
        <v>-32162941.759999998</v>
      </c>
      <c r="EK20" s="70">
        <f t="shared" si="61"/>
        <v>4881960.9399999995</v>
      </c>
      <c r="EL20" s="70">
        <f t="shared" si="61"/>
        <v>5708541.3299999991</v>
      </c>
      <c r="EM20" s="70">
        <f t="shared" si="61"/>
        <v>4071548.8</v>
      </c>
      <c r="EN20" s="70">
        <f t="shared" si="61"/>
        <v>3696705.92</v>
      </c>
      <c r="EO20" s="70">
        <f t="shared" si="61"/>
        <v>2705724.04</v>
      </c>
      <c r="EP20" s="70">
        <f t="shared" si="61"/>
        <v>1803651.14</v>
      </c>
      <c r="EQ20" s="70">
        <f t="shared" si="61"/>
        <v>1137315.5</v>
      </c>
      <c r="ER20" s="70">
        <f t="shared" si="61"/>
        <v>1034657.05</v>
      </c>
      <c r="ES20" s="70">
        <f t="shared" si="61"/>
        <v>879625.91999999993</v>
      </c>
      <c r="ET20" s="70">
        <f t="shared" si="61"/>
        <v>1315565.69</v>
      </c>
      <c r="EU20" s="70">
        <f t="shared" si="61"/>
        <v>2799866.11</v>
      </c>
      <c r="EV20" s="70">
        <f>SUM(EV16:EV19)</f>
        <v>-8731990.8900000006</v>
      </c>
      <c r="EW20" s="70">
        <f t="shared" si="61"/>
        <v>1811329.48</v>
      </c>
      <c r="EX20" s="70">
        <f t="shared" si="61"/>
        <v>1575947.52</v>
      </c>
      <c r="EY20" s="70">
        <f t="shared" si="61"/>
        <v>1585186.6</v>
      </c>
      <c r="EZ20" s="70">
        <f t="shared" si="61"/>
        <v>1202324.96</v>
      </c>
      <c r="FA20" s="70">
        <f t="shared" si="61"/>
        <v>822674.86</v>
      </c>
      <c r="FB20" s="70">
        <f t="shared" si="61"/>
        <v>532976.77999999991</v>
      </c>
      <c r="FC20" s="70">
        <f t="shared" si="61"/>
        <v>390790.25</v>
      </c>
      <c r="FD20" s="70">
        <f t="shared" si="61"/>
        <v>319392.01</v>
      </c>
      <c r="FE20" s="70">
        <f t="shared" si="61"/>
        <v>315791.28000000003</v>
      </c>
      <c r="FF20" s="70">
        <f t="shared" si="61"/>
        <v>351492.33</v>
      </c>
      <c r="FG20" s="70">
        <f t="shared" si="61"/>
        <v>566961.27</v>
      </c>
      <c r="FH20" s="70">
        <f t="shared" si="61"/>
        <v>27282744.870000001</v>
      </c>
      <c r="FI20" s="70">
        <f t="shared" si="61"/>
        <v>-3648752.29</v>
      </c>
      <c r="FJ20" s="70">
        <f t="shared" si="61"/>
        <v>-3477146.5</v>
      </c>
      <c r="FK20" s="70">
        <f t="shared" si="61"/>
        <v>-2666371.2200000002</v>
      </c>
      <c r="FL20" s="70">
        <f t="shared" si="61"/>
        <v>-2588330.0699999998</v>
      </c>
      <c r="FM20" s="70">
        <f t="shared" si="61"/>
        <v>-2203933.63</v>
      </c>
      <c r="FN20" s="70">
        <f t="shared" si="61"/>
        <v>-1319933.23</v>
      </c>
      <c r="FO20" s="70">
        <f t="shared" si="61"/>
        <v>-873244.05</v>
      </c>
      <c r="FP20" s="70">
        <f t="shared" si="61"/>
        <v>-724555.09</v>
      </c>
      <c r="FQ20" s="70">
        <f t="shared" si="61"/>
        <v>-763726.38</v>
      </c>
      <c r="FR20" s="70">
        <f t="shared" si="61"/>
        <v>-1046664.32</v>
      </c>
      <c r="FS20" s="70">
        <f t="shared" si="61"/>
        <v>-1515339.59</v>
      </c>
      <c r="FT20" s="70">
        <f t="shared" si="61"/>
        <v>-44653957.950000003</v>
      </c>
      <c r="FU20" s="70">
        <f t="shared" si="61"/>
        <v>5861962.2300000004</v>
      </c>
      <c r="FV20" s="70">
        <f t="shared" si="61"/>
        <v>5569979.7699999996</v>
      </c>
      <c r="FW20" s="70">
        <f t="shared" si="61"/>
        <v>4304581.1899999995</v>
      </c>
      <c r="FX20" s="70">
        <f t="shared" si="61"/>
        <v>4185136.88</v>
      </c>
      <c r="FY20" s="70">
        <f t="shared" si="61"/>
        <v>2299133.17</v>
      </c>
      <c r="FZ20" s="70">
        <f t="shared" si="61"/>
        <v>1785219.1300000001</v>
      </c>
      <c r="GA20" s="70">
        <f t="shared" si="61"/>
        <v>1394774.51</v>
      </c>
      <c r="GB20" s="70">
        <f t="shared" si="61"/>
        <v>1327918.45</v>
      </c>
      <c r="GC20" s="70">
        <f t="shared" si="61"/>
        <v>1096977.75</v>
      </c>
      <c r="GD20" s="70">
        <f t="shared" si="61"/>
        <v>1447025.12</v>
      </c>
      <c r="GE20" s="70">
        <f t="shared" si="61"/>
        <v>2554325.02</v>
      </c>
      <c r="GF20" s="70">
        <f t="shared" si="61"/>
        <v>-25494357.77</v>
      </c>
      <c r="GG20" s="70">
        <f t="shared" si="61"/>
        <v>5356472.37</v>
      </c>
      <c r="GH20" s="70">
        <f t="shared" si="61"/>
        <v>5875109.8499999996</v>
      </c>
      <c r="GI20" s="70">
        <f t="shared" si="61"/>
        <v>4645611.6000000006</v>
      </c>
      <c r="GJ20" s="70">
        <f t="shared" si="61"/>
        <v>4116038.54</v>
      </c>
      <c r="GK20" s="70">
        <f t="shared" si="61"/>
        <v>2914547.87</v>
      </c>
      <c r="GL20" s="70">
        <f t="shared" si="61"/>
        <v>1939375.87</v>
      </c>
      <c r="GM20" s="70">
        <f t="shared" si="61"/>
        <v>1232941.44</v>
      </c>
      <c r="GN20" s="70">
        <f t="shared" si="61"/>
        <v>1018426.4</v>
      </c>
      <c r="GO20" s="70">
        <f t="shared" si="61"/>
        <v>912941.2</v>
      </c>
      <c r="GP20" s="70">
        <f t="shared" ref="GP20:HA20" si="62">SUM(GP16:GP19)</f>
        <v>1152738</v>
      </c>
      <c r="GQ20" s="70">
        <f t="shared" si="62"/>
        <v>2515437.25</v>
      </c>
      <c r="GR20" s="70">
        <f t="shared" si="62"/>
        <v>-13324528.6</v>
      </c>
      <c r="GS20" s="70">
        <f t="shared" si="62"/>
        <v>2295412.52</v>
      </c>
      <c r="GT20" s="70">
        <f t="shared" si="62"/>
        <v>2042153.14</v>
      </c>
      <c r="GU20" s="70">
        <f t="shared" si="62"/>
        <v>2058962.33</v>
      </c>
      <c r="GV20" s="70">
        <f t="shared" si="62"/>
        <v>1862145.79</v>
      </c>
      <c r="GW20" s="70">
        <f t="shared" si="62"/>
        <v>1266653.7</v>
      </c>
      <c r="GX20" s="70">
        <f t="shared" si="62"/>
        <v>665587.78</v>
      </c>
      <c r="GY20" s="70">
        <f t="shared" si="62"/>
        <v>651084.79</v>
      </c>
      <c r="GZ20" s="70">
        <f t="shared" si="62"/>
        <v>392864.38</v>
      </c>
      <c r="HA20" s="70">
        <f t="shared" si="62"/>
        <v>484072.93</v>
      </c>
      <c r="HB20" s="70">
        <f t="shared" si="61"/>
        <v>541112.47</v>
      </c>
      <c r="HC20" s="70">
        <f t="shared" si="61"/>
        <v>1118308.28</v>
      </c>
      <c r="HD20" s="70">
        <f t="shared" si="61"/>
        <v>-49368573.159999996</v>
      </c>
      <c r="HE20" s="70">
        <f t="shared" ref="HE20:HG20" si="63">SUM(HE16:HE19)</f>
        <v>7214713.6499999994</v>
      </c>
      <c r="HF20" s="70">
        <f t="shared" si="63"/>
        <v>6947992.5499999998</v>
      </c>
      <c r="HG20" s="70">
        <f t="shared" si="63"/>
        <v>8261479.79</v>
      </c>
      <c r="HH20" s="71"/>
      <c r="HI20" s="73"/>
      <c r="HJ20" s="73"/>
      <c r="HK20" s="73"/>
      <c r="HL20" s="73"/>
      <c r="HM20" s="73"/>
      <c r="HN20" s="73"/>
      <c r="HO20" s="72"/>
    </row>
    <row r="21" spans="1:229" x14ac:dyDescent="0.2">
      <c r="B21" s="1" t="s">
        <v>126</v>
      </c>
      <c r="D21" s="32">
        <f t="shared" ref="D21:BO21" si="64">+D15+D20</f>
        <v>0</v>
      </c>
      <c r="E21" s="32">
        <f t="shared" si="64"/>
        <v>0</v>
      </c>
      <c r="F21" s="32">
        <f t="shared" si="64"/>
        <v>0</v>
      </c>
      <c r="G21" s="32">
        <f t="shared" si="64"/>
        <v>0</v>
      </c>
      <c r="H21" s="32">
        <f t="shared" si="64"/>
        <v>0</v>
      </c>
      <c r="I21" s="32">
        <f t="shared" si="64"/>
        <v>0</v>
      </c>
      <c r="J21" s="32">
        <f t="shared" si="64"/>
        <v>0</v>
      </c>
      <c r="K21" s="32">
        <f t="shared" si="64"/>
        <v>0</v>
      </c>
      <c r="L21" s="32">
        <f t="shared" si="64"/>
        <v>0</v>
      </c>
      <c r="M21" s="32">
        <f t="shared" si="64"/>
        <v>0</v>
      </c>
      <c r="N21" s="32">
        <f t="shared" si="64"/>
        <v>0</v>
      </c>
      <c r="O21" s="32">
        <f t="shared" si="64"/>
        <v>0</v>
      </c>
      <c r="P21" s="32">
        <f t="shared" si="64"/>
        <v>0</v>
      </c>
      <c r="Q21" s="32">
        <f t="shared" si="64"/>
        <v>0</v>
      </c>
      <c r="R21" s="32">
        <f t="shared" si="64"/>
        <v>0</v>
      </c>
      <c r="S21" s="32">
        <f t="shared" si="64"/>
        <v>0</v>
      </c>
      <c r="T21" s="32">
        <f t="shared" si="64"/>
        <v>0</v>
      </c>
      <c r="U21" s="32">
        <f t="shared" si="64"/>
        <v>0</v>
      </c>
      <c r="V21" s="32">
        <f t="shared" si="64"/>
        <v>0</v>
      </c>
      <c r="W21" s="32">
        <f t="shared" si="64"/>
        <v>0</v>
      </c>
      <c r="X21" s="32">
        <f t="shared" si="64"/>
        <v>0</v>
      </c>
      <c r="Y21" s="32">
        <f t="shared" si="64"/>
        <v>0</v>
      </c>
      <c r="Z21" s="32">
        <f t="shared" si="64"/>
        <v>0</v>
      </c>
      <c r="AA21" s="32">
        <f t="shared" si="64"/>
        <v>0</v>
      </c>
      <c r="AB21" s="32">
        <f t="shared" si="64"/>
        <v>0</v>
      </c>
      <c r="AC21" s="32">
        <f t="shared" si="64"/>
        <v>0</v>
      </c>
      <c r="AD21" s="32">
        <f t="shared" si="64"/>
        <v>0</v>
      </c>
      <c r="AE21" s="32">
        <f t="shared" si="64"/>
        <v>-13917373.388154622</v>
      </c>
      <c r="AF21" s="32">
        <f t="shared" si="64"/>
        <v>-11900349.74</v>
      </c>
      <c r="AG21" s="32">
        <f t="shared" si="64"/>
        <v>-9701246.2400000002</v>
      </c>
      <c r="AH21" s="32">
        <f t="shared" si="64"/>
        <v>-7379747.9199999999</v>
      </c>
      <c r="AI21" s="32">
        <f t="shared" si="64"/>
        <v>-5498944.75</v>
      </c>
      <c r="AJ21" s="32">
        <f t="shared" si="64"/>
        <v>-3919497.08</v>
      </c>
      <c r="AK21" s="32">
        <f t="shared" si="64"/>
        <v>-2994508.02</v>
      </c>
      <c r="AL21" s="32">
        <f t="shared" si="64"/>
        <v>-2252766.73</v>
      </c>
      <c r="AM21" s="32">
        <f t="shared" si="64"/>
        <v>-1712695.28</v>
      </c>
      <c r="AN21" s="32">
        <f t="shared" si="64"/>
        <v>-1264501.17</v>
      </c>
      <c r="AO21" s="32">
        <f t="shared" si="64"/>
        <v>-762145.55999999982</v>
      </c>
      <c r="AP21" s="32">
        <f t="shared" si="64"/>
        <v>-131056.25000000012</v>
      </c>
      <c r="AQ21" s="32">
        <f t="shared" si="64"/>
        <v>3670147.3229453173</v>
      </c>
      <c r="AR21" s="32">
        <f t="shared" si="64"/>
        <v>3247024.5</v>
      </c>
      <c r="AS21" s="32">
        <f t="shared" si="64"/>
        <v>2720497.82</v>
      </c>
      <c r="AT21" s="32">
        <f t="shared" si="64"/>
        <v>2139650.8899999997</v>
      </c>
      <c r="AU21" s="32">
        <f t="shared" si="64"/>
        <v>1692715.9100000001</v>
      </c>
      <c r="AV21" s="32">
        <f t="shared" si="64"/>
        <v>1346148.21</v>
      </c>
      <c r="AW21" s="32">
        <f t="shared" si="64"/>
        <v>1037100.4</v>
      </c>
      <c r="AX21" s="32">
        <f t="shared" si="64"/>
        <v>863920.46</v>
      </c>
      <c r="AY21" s="32">
        <f t="shared" si="64"/>
        <v>713488.53999999992</v>
      </c>
      <c r="AZ21" s="27">
        <f t="shared" si="64"/>
        <v>593981.96000000008</v>
      </c>
      <c r="BA21" s="27">
        <f t="shared" si="64"/>
        <v>466039.15999999992</v>
      </c>
      <c r="BB21" s="27">
        <f t="shared" si="64"/>
        <v>308438.06999999995</v>
      </c>
      <c r="BC21" s="27">
        <f t="shared" si="64"/>
        <v>22014015.849999998</v>
      </c>
      <c r="BD21" s="27">
        <f t="shared" si="64"/>
        <v>19127886.109999999</v>
      </c>
      <c r="BE21" s="27">
        <f t="shared" si="64"/>
        <v>15704256.42</v>
      </c>
      <c r="BF21" s="27">
        <f t="shared" si="64"/>
        <v>12618091.02</v>
      </c>
      <c r="BG21" s="27">
        <f t="shared" si="64"/>
        <v>9445082.9499999993</v>
      </c>
      <c r="BH21" s="27">
        <f t="shared" si="64"/>
        <v>6706255.9999999991</v>
      </c>
      <c r="BI21" s="27">
        <f t="shared" si="64"/>
        <v>4803629.63</v>
      </c>
      <c r="BJ21" s="27">
        <f t="shared" si="64"/>
        <v>3554604.5</v>
      </c>
      <c r="BK21" s="27">
        <f t="shared" si="64"/>
        <v>2722505.39</v>
      </c>
      <c r="BL21" s="27">
        <f t="shared" si="64"/>
        <v>2030503.52</v>
      </c>
      <c r="BM21" s="27">
        <f t="shared" si="64"/>
        <v>1302452.04</v>
      </c>
      <c r="BN21" s="27">
        <f t="shared" si="64"/>
        <v>415863.67000000004</v>
      </c>
      <c r="BO21" s="27">
        <f t="shared" si="64"/>
        <v>57669236.470000006</v>
      </c>
      <c r="BP21" s="27">
        <f t="shared" ref="BP21:DV21" si="65">+BP15+BP20</f>
        <v>54285336.350000001</v>
      </c>
      <c r="BQ21" s="27">
        <f t="shared" si="65"/>
        <v>50102151.609999999</v>
      </c>
      <c r="BR21" s="27">
        <v>45248884.359999999</v>
      </c>
      <c r="BS21" s="27">
        <f t="shared" si="65"/>
        <v>41793480.939999998</v>
      </c>
      <c r="BT21" s="27">
        <f t="shared" si="65"/>
        <v>38755109.349999994</v>
      </c>
      <c r="BU21" s="27">
        <f t="shared" si="65"/>
        <v>36492563.990000002</v>
      </c>
      <c r="BV21" s="27">
        <f t="shared" si="65"/>
        <v>34988017.410000004</v>
      </c>
      <c r="BW21" s="27">
        <f t="shared" si="65"/>
        <v>33961079.019999996</v>
      </c>
      <c r="BX21" s="27">
        <f t="shared" si="65"/>
        <v>33254031.18</v>
      </c>
      <c r="BY21" s="27">
        <f t="shared" si="65"/>
        <v>32479589.379999999</v>
      </c>
      <c r="BZ21" s="27">
        <f t="shared" si="65"/>
        <v>31382517.949999999</v>
      </c>
      <c r="CA21" s="27">
        <f t="shared" si="65"/>
        <v>-68336026.430000007</v>
      </c>
      <c r="CB21" s="27">
        <f t="shared" si="65"/>
        <v>-60474249.920000009</v>
      </c>
      <c r="CC21" s="27">
        <f t="shared" si="65"/>
        <v>-49646398.670000002</v>
      </c>
      <c r="CD21" s="27">
        <f t="shared" si="65"/>
        <v>-37670198.310000002</v>
      </c>
      <c r="CE21" s="27">
        <f t="shared" si="65"/>
        <v>-28602921.080000002</v>
      </c>
      <c r="CF21" s="27">
        <f t="shared" si="65"/>
        <v>-19278287.099999998</v>
      </c>
      <c r="CG21" s="27">
        <f t="shared" si="65"/>
        <v>-11863760.960000001</v>
      </c>
      <c r="CH21" s="27">
        <f t="shared" si="65"/>
        <v>-7535510.660000002</v>
      </c>
      <c r="CI21" s="74">
        <f t="shared" si="65"/>
        <v>-3858423.68</v>
      </c>
      <c r="CJ21" s="27">
        <f t="shared" si="65"/>
        <v>-1511392.0700000003</v>
      </c>
      <c r="CK21" s="27">
        <f t="shared" si="65"/>
        <v>1339597.5999999999</v>
      </c>
      <c r="CL21" s="27">
        <f t="shared" si="65"/>
        <v>4165841.37</v>
      </c>
      <c r="CM21" s="27">
        <f t="shared" si="65"/>
        <v>-22271414.958647761</v>
      </c>
      <c r="CN21" s="27">
        <f t="shared" si="65"/>
        <v>-20059401.650000002</v>
      </c>
      <c r="CO21" s="27">
        <f t="shared" si="65"/>
        <v>-16063777.119999999</v>
      </c>
      <c r="CP21" s="27">
        <f t="shared" si="65"/>
        <v>-12228258.399999999</v>
      </c>
      <c r="CQ21" s="27">
        <f t="shared" si="65"/>
        <v>-9126129.3200000003</v>
      </c>
      <c r="CR21" s="27">
        <f t="shared" si="65"/>
        <v>-5899897.2700000005</v>
      </c>
      <c r="CS21" s="27">
        <f t="shared" si="65"/>
        <v>-3851318.8699999992</v>
      </c>
      <c r="CT21" s="27">
        <f t="shared" si="65"/>
        <v>-2513361.4800000004</v>
      </c>
      <c r="CU21" s="27">
        <f t="shared" si="65"/>
        <v>-1736239.3199999998</v>
      </c>
      <c r="CV21" s="27">
        <v>-1059952.3899999999</v>
      </c>
      <c r="CW21" s="27">
        <f t="shared" si="65"/>
        <v>-194546.38</v>
      </c>
      <c r="CX21" s="27">
        <f t="shared" si="65"/>
        <v>635594.30999999994</v>
      </c>
      <c r="CY21" s="27">
        <f t="shared" si="65"/>
        <v>-66586398.019999996</v>
      </c>
      <c r="CZ21" s="27">
        <f t="shared" si="65"/>
        <v>-59055671.210000001</v>
      </c>
      <c r="DA21" s="27">
        <f t="shared" si="65"/>
        <v>-47004051.659999996</v>
      </c>
      <c r="DB21" s="27">
        <f t="shared" si="65"/>
        <v>-38712135.869999997</v>
      </c>
      <c r="DC21" s="27">
        <f t="shared" si="65"/>
        <v>-31499096.869999997</v>
      </c>
      <c r="DD21" s="27">
        <f t="shared" si="65"/>
        <v>-24080094.580000002</v>
      </c>
      <c r="DE21" s="27">
        <f t="shared" si="65"/>
        <v>-18019326.859999999</v>
      </c>
      <c r="DF21" s="27">
        <f t="shared" si="65"/>
        <v>-13360256.189999998</v>
      </c>
      <c r="DG21" s="27">
        <f t="shared" si="65"/>
        <v>-12548477.58</v>
      </c>
      <c r="DH21" s="27">
        <f t="shared" si="65"/>
        <v>-10189996.6</v>
      </c>
      <c r="DI21" s="27">
        <f t="shared" si="65"/>
        <v>-7579609.9299999997</v>
      </c>
      <c r="DJ21" s="27">
        <f t="shared" si="65"/>
        <v>-4978564.1999999993</v>
      </c>
      <c r="DK21" s="27">
        <f t="shared" si="65"/>
        <v>-89718.070000000298</v>
      </c>
      <c r="DL21" s="49">
        <f>+DL15+DL20</f>
        <v>-28827357.240000002</v>
      </c>
      <c r="DM21" s="49">
        <f t="shared" si="65"/>
        <v>-24461992.309999999</v>
      </c>
      <c r="DN21" s="49">
        <f t="shared" si="65"/>
        <v>-19903775.460000001</v>
      </c>
      <c r="DO21" s="49">
        <f t="shared" si="65"/>
        <v>-15451747.600000001</v>
      </c>
      <c r="DP21" s="49">
        <f t="shared" si="65"/>
        <v>-11645965.35</v>
      </c>
      <c r="DQ21" s="49">
        <f t="shared" si="65"/>
        <v>-8195968.0299999993</v>
      </c>
      <c r="DR21" s="49">
        <f t="shared" si="65"/>
        <v>-6091845.4400000004</v>
      </c>
      <c r="DS21" s="49">
        <f t="shared" si="65"/>
        <v>-4727770.76</v>
      </c>
      <c r="DT21" s="49">
        <f t="shared" si="65"/>
        <v>-3671830.92</v>
      </c>
      <c r="DU21" s="49">
        <f t="shared" si="65"/>
        <v>-2329072.2399999998</v>
      </c>
      <c r="DV21" s="49">
        <f t="shared" si="65"/>
        <v>-1272360.9500000002</v>
      </c>
      <c r="DW21" s="49">
        <f>+DW15+DW20</f>
        <v>1029659.2499999998</v>
      </c>
      <c r="DX21" s="49">
        <f>+DX15+DX20</f>
        <v>-19117397.16</v>
      </c>
      <c r="DY21" s="49">
        <f>+DY15+DY20</f>
        <v>-15798772.800000001</v>
      </c>
      <c r="DZ21" s="49">
        <f>+DZ15+DZ20</f>
        <v>-12350646.25</v>
      </c>
      <c r="EA21" s="49">
        <f>+EA15+EA20</f>
        <v>-9576038.6799999997</v>
      </c>
      <c r="EB21" s="49">
        <f t="shared" ref="EB21:HD21" si="66">+EB15+EB20</f>
        <v>-6428358</v>
      </c>
      <c r="EC21" s="49">
        <f t="shared" si="66"/>
        <v>-4738859.66</v>
      </c>
      <c r="ED21" s="49">
        <f t="shared" si="66"/>
        <v>-3482441.97</v>
      </c>
      <c r="EE21" s="49">
        <f t="shared" si="66"/>
        <v>-2511246.8600000003</v>
      </c>
      <c r="EF21" s="49">
        <f t="shared" si="66"/>
        <v>-1770561.06</v>
      </c>
      <c r="EG21" s="49">
        <f t="shared" si="66"/>
        <v>-1106852.4500000002</v>
      </c>
      <c r="EH21" s="49">
        <f t="shared" si="66"/>
        <v>-341045.78999999992</v>
      </c>
      <c r="EI21" s="49">
        <f t="shared" si="66"/>
        <v>1210619.4600000002</v>
      </c>
      <c r="EJ21" s="49">
        <f t="shared" si="66"/>
        <v>-30952322.299999997</v>
      </c>
      <c r="EK21" s="49">
        <f t="shared" si="66"/>
        <v>-26070361.359999999</v>
      </c>
      <c r="EL21" s="49">
        <f t="shared" si="66"/>
        <v>-20361820.030000001</v>
      </c>
      <c r="EM21" s="49">
        <f t="shared" si="66"/>
        <v>-16290271.23</v>
      </c>
      <c r="EN21" s="49">
        <f t="shared" si="66"/>
        <v>-12593565.310000001</v>
      </c>
      <c r="EO21" s="49">
        <f t="shared" si="66"/>
        <v>-9887841.2699999996</v>
      </c>
      <c r="EP21" s="49">
        <f t="shared" si="66"/>
        <v>-8084190.1299999999</v>
      </c>
      <c r="EQ21" s="49">
        <f t="shared" si="66"/>
        <v>-6946874.6299999999</v>
      </c>
      <c r="ER21" s="49">
        <f t="shared" si="66"/>
        <v>-5912217.5800000001</v>
      </c>
      <c r="ES21" s="49">
        <f t="shared" si="66"/>
        <v>-5032591.66</v>
      </c>
      <c r="ET21" s="49">
        <f t="shared" si="66"/>
        <v>-3717025.97</v>
      </c>
      <c r="EU21" s="49">
        <f t="shared" si="66"/>
        <v>-917159.86000000034</v>
      </c>
      <c r="EV21" s="49">
        <f>+EV15+EV20</f>
        <v>-9649150.75</v>
      </c>
      <c r="EW21" s="49">
        <f t="shared" si="66"/>
        <v>-7837821.2699999996</v>
      </c>
      <c r="EX21" s="49">
        <f t="shared" si="66"/>
        <v>-6261873.75</v>
      </c>
      <c r="EY21" s="49">
        <f t="shared" si="66"/>
        <v>-4676687.1500000004</v>
      </c>
      <c r="EZ21" s="49">
        <f t="shared" si="66"/>
        <v>-3474362.1900000004</v>
      </c>
      <c r="FA21" s="49">
        <f t="shared" si="66"/>
        <v>-2651687.33</v>
      </c>
      <c r="FB21" s="49">
        <f t="shared" si="66"/>
        <v>-2118710.5500000003</v>
      </c>
      <c r="FC21" s="49">
        <f t="shared" si="66"/>
        <v>-1727920.2999999998</v>
      </c>
      <c r="FD21" s="49">
        <f t="shared" si="66"/>
        <v>-1408528.29</v>
      </c>
      <c r="FE21" s="49">
        <f t="shared" si="66"/>
        <v>-1092737.01</v>
      </c>
      <c r="FF21" s="49">
        <f t="shared" si="66"/>
        <v>-741244.67999999993</v>
      </c>
      <c r="FG21" s="49">
        <f t="shared" si="66"/>
        <v>-174283.41000000003</v>
      </c>
      <c r="FH21" s="49">
        <f t="shared" si="66"/>
        <v>27108461.460000001</v>
      </c>
      <c r="FI21" s="49">
        <f t="shared" si="66"/>
        <v>23459709.170000002</v>
      </c>
      <c r="FJ21" s="49">
        <f t="shared" si="66"/>
        <v>19982562.670000002</v>
      </c>
      <c r="FK21" s="49">
        <f t="shared" si="66"/>
        <v>17316191.450000003</v>
      </c>
      <c r="FL21" s="49">
        <f t="shared" si="66"/>
        <v>14727861.379999999</v>
      </c>
      <c r="FM21" s="49">
        <f t="shared" si="66"/>
        <v>12523927.75</v>
      </c>
      <c r="FN21" s="49">
        <f t="shared" si="66"/>
        <v>11203994.52</v>
      </c>
      <c r="FO21" s="49">
        <f t="shared" si="66"/>
        <v>10330750.469999999</v>
      </c>
      <c r="FP21" s="49">
        <f t="shared" si="66"/>
        <v>9606195.3800000008</v>
      </c>
      <c r="FQ21" s="49">
        <f t="shared" si="66"/>
        <v>8842469</v>
      </c>
      <c r="FR21" s="49">
        <f t="shared" si="66"/>
        <v>7795804.6799999997</v>
      </c>
      <c r="FS21" s="49">
        <f t="shared" si="66"/>
        <v>6280465.0899999999</v>
      </c>
      <c r="FT21" s="49">
        <f t="shared" si="66"/>
        <v>-38373492.859999999</v>
      </c>
      <c r="FU21" s="49">
        <f t="shared" si="66"/>
        <v>-32511530.629999999</v>
      </c>
      <c r="FV21" s="49">
        <f t="shared" si="66"/>
        <v>-26941550.859999999</v>
      </c>
      <c r="FW21" s="49">
        <f t="shared" si="66"/>
        <v>-22636969.670000002</v>
      </c>
      <c r="FX21" s="49">
        <f t="shared" si="66"/>
        <v>-18451832.790000003</v>
      </c>
      <c r="FY21" s="49">
        <f t="shared" si="66"/>
        <v>-16152699.619999999</v>
      </c>
      <c r="FZ21" s="49">
        <f t="shared" si="66"/>
        <v>-14367480.489999998</v>
      </c>
      <c r="GA21" s="49">
        <f t="shared" si="66"/>
        <v>-12972705.98</v>
      </c>
      <c r="GB21" s="49">
        <f t="shared" si="66"/>
        <v>-11644787.530000001</v>
      </c>
      <c r="GC21" s="49">
        <f t="shared" si="66"/>
        <v>-10547809.779999999</v>
      </c>
      <c r="GD21" s="49">
        <f t="shared" si="66"/>
        <v>-9100784.6600000001</v>
      </c>
      <c r="GE21" s="49">
        <f t="shared" si="66"/>
        <v>-6546459.6400000006</v>
      </c>
      <c r="GF21" s="49">
        <f t="shared" si="66"/>
        <v>-32040817.41</v>
      </c>
      <c r="GG21" s="49">
        <f t="shared" si="66"/>
        <v>-26684345.039999999</v>
      </c>
      <c r="GH21" s="49">
        <f t="shared" si="66"/>
        <v>-20809235.189999998</v>
      </c>
      <c r="GI21" s="49">
        <f t="shared" si="66"/>
        <v>-16163623.59</v>
      </c>
      <c r="GJ21" s="49">
        <f t="shared" si="66"/>
        <v>-12047585.050000001</v>
      </c>
      <c r="GK21" s="49">
        <f t="shared" si="66"/>
        <v>-9133037.1799999997</v>
      </c>
      <c r="GL21" s="49">
        <f t="shared" si="66"/>
        <v>-7193661.3099999996</v>
      </c>
      <c r="GM21" s="49">
        <f t="shared" si="66"/>
        <v>-5960719.8699999992</v>
      </c>
      <c r="GN21" s="49">
        <f t="shared" si="66"/>
        <v>-4942293.47</v>
      </c>
      <c r="GO21" s="49">
        <f t="shared" si="66"/>
        <v>-4029352.2699999996</v>
      </c>
      <c r="GP21" s="49">
        <f t="shared" ref="GP21:HA21" si="67">+GP15+GP20</f>
        <v>-2876614.27</v>
      </c>
      <c r="GQ21" s="49">
        <f t="shared" si="67"/>
        <v>-361177.02</v>
      </c>
      <c r="GR21" s="49">
        <f t="shared" si="67"/>
        <v>-13685705.619999999</v>
      </c>
      <c r="GS21" s="49">
        <f t="shared" si="67"/>
        <v>-11390293.1</v>
      </c>
      <c r="GT21" s="49">
        <f t="shared" si="67"/>
        <v>-9348139.959999999</v>
      </c>
      <c r="GU21" s="49">
        <f t="shared" si="67"/>
        <v>-7289177.6300000008</v>
      </c>
      <c r="GV21" s="49">
        <f t="shared" si="67"/>
        <v>-5427031.8399999999</v>
      </c>
      <c r="GW21" s="49">
        <f t="shared" si="67"/>
        <v>-4160378.1399999997</v>
      </c>
      <c r="GX21" s="49">
        <f t="shared" si="67"/>
        <v>-3494790.3600000003</v>
      </c>
      <c r="GY21" s="49">
        <f t="shared" si="67"/>
        <v>-2843705.57</v>
      </c>
      <c r="GZ21" s="49">
        <f t="shared" si="67"/>
        <v>-2450841.19</v>
      </c>
      <c r="HA21" s="49">
        <f t="shared" si="67"/>
        <v>-1966768.26</v>
      </c>
      <c r="HB21" s="49">
        <f t="shared" si="66"/>
        <v>-1425655.79</v>
      </c>
      <c r="HC21" s="49">
        <f t="shared" si="66"/>
        <v>-307347.51</v>
      </c>
      <c r="HD21" s="49">
        <f t="shared" si="66"/>
        <v>-49675920.669999994</v>
      </c>
      <c r="HE21" s="49">
        <f t="shared" ref="HE21:HF21" si="68">+HE15+HE20</f>
        <v>-42461207.020000003</v>
      </c>
      <c r="HF21" s="49">
        <f t="shared" si="68"/>
        <v>-35513214.470000006</v>
      </c>
      <c r="HG21" s="49">
        <f>+HG15+HG20</f>
        <v>-27251734.68</v>
      </c>
      <c r="HH21" s="50"/>
      <c r="HI21" s="52"/>
      <c r="HJ21" s="52"/>
      <c r="HK21" s="52"/>
      <c r="HL21" s="52"/>
      <c r="HM21" s="52"/>
      <c r="HN21" s="52"/>
      <c r="HO21" s="51"/>
    </row>
    <row r="22" spans="1:229" x14ac:dyDescent="0.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50"/>
      <c r="HI22" s="52"/>
      <c r="HJ22" s="52"/>
      <c r="HK22" s="52"/>
      <c r="HL22" s="52"/>
      <c r="HM22" s="52"/>
      <c r="HN22" s="52"/>
      <c r="HO22" s="51"/>
    </row>
    <row r="23" spans="1:229" s="12" customFormat="1" x14ac:dyDescent="0.2">
      <c r="A23" s="2" t="s">
        <v>288</v>
      </c>
      <c r="C23" s="12">
        <v>19100172</v>
      </c>
      <c r="D23" s="28"/>
      <c r="F23" s="18"/>
      <c r="G23" s="76"/>
      <c r="CW23" s="33"/>
      <c r="CX23" s="33"/>
      <c r="CY23" s="33"/>
      <c r="CZ23" s="33"/>
      <c r="DA23" s="33"/>
      <c r="DB23" s="33"/>
      <c r="DC23" s="33"/>
      <c r="DD23" s="33"/>
      <c r="DE23" s="33"/>
      <c r="DF23" s="33"/>
      <c r="DG23" s="10"/>
      <c r="DH23" s="10"/>
      <c r="DI23" s="10"/>
      <c r="DJ23" s="10"/>
      <c r="DK23" s="10"/>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50"/>
      <c r="HI23" s="52"/>
      <c r="HJ23" s="52"/>
      <c r="HK23" s="52"/>
      <c r="HL23" s="52"/>
      <c r="HM23" s="52"/>
      <c r="HN23" s="52"/>
      <c r="HO23" s="51"/>
    </row>
    <row r="24" spans="1:229" s="12" customFormat="1" x14ac:dyDescent="0.2">
      <c r="B24" s="12" t="s">
        <v>121</v>
      </c>
      <c r="D24" s="28">
        <v>0</v>
      </c>
      <c r="E24" s="49">
        <f t="shared" ref="E24:BP24" si="69">D32</f>
        <v>-20585607.530000001</v>
      </c>
      <c r="F24" s="49">
        <f t="shared" si="69"/>
        <v>0</v>
      </c>
      <c r="G24" s="49">
        <f t="shared" si="69"/>
        <v>0</v>
      </c>
      <c r="H24" s="49">
        <f t="shared" si="69"/>
        <v>0</v>
      </c>
      <c r="I24" s="49">
        <f t="shared" si="69"/>
        <v>0</v>
      </c>
      <c r="J24" s="49">
        <f t="shared" si="69"/>
        <v>0</v>
      </c>
      <c r="K24" s="49">
        <f t="shared" si="69"/>
        <v>0</v>
      </c>
      <c r="L24" s="49">
        <f t="shared" si="69"/>
        <v>0</v>
      </c>
      <c r="M24" s="49">
        <f t="shared" si="69"/>
        <v>0</v>
      </c>
      <c r="N24" s="49">
        <f t="shared" si="69"/>
        <v>0</v>
      </c>
      <c r="O24" s="49">
        <f t="shared" si="69"/>
        <v>0</v>
      </c>
      <c r="P24" s="49">
        <f t="shared" si="69"/>
        <v>0</v>
      </c>
      <c r="Q24" s="49">
        <f t="shared" si="69"/>
        <v>0</v>
      </c>
      <c r="R24" s="49">
        <f t="shared" si="69"/>
        <v>0</v>
      </c>
      <c r="S24" s="49">
        <f t="shared" si="69"/>
        <v>0</v>
      </c>
      <c r="T24" s="49">
        <f t="shared" si="69"/>
        <v>0</v>
      </c>
      <c r="U24" s="49">
        <f t="shared" si="69"/>
        <v>0</v>
      </c>
      <c r="V24" s="49">
        <f t="shared" si="69"/>
        <v>0</v>
      </c>
      <c r="W24" s="49">
        <f t="shared" si="69"/>
        <v>0</v>
      </c>
      <c r="X24" s="49">
        <f t="shared" si="69"/>
        <v>0</v>
      </c>
      <c r="Y24" s="49">
        <f t="shared" si="69"/>
        <v>0</v>
      </c>
      <c r="Z24" s="49">
        <f t="shared" si="69"/>
        <v>0</v>
      </c>
      <c r="AA24" s="49">
        <f t="shared" si="69"/>
        <v>0</v>
      </c>
      <c r="AB24" s="49">
        <f t="shared" si="69"/>
        <v>0</v>
      </c>
      <c r="AC24" s="49">
        <f t="shared" si="69"/>
        <v>0</v>
      </c>
      <c r="AD24" s="49">
        <f t="shared" si="69"/>
        <v>0</v>
      </c>
      <c r="AE24" s="49">
        <f t="shared" si="69"/>
        <v>0</v>
      </c>
      <c r="AF24" s="49">
        <f t="shared" si="69"/>
        <v>0</v>
      </c>
      <c r="AG24" s="49">
        <f t="shared" si="69"/>
        <v>0</v>
      </c>
      <c r="AH24" s="49">
        <f t="shared" si="69"/>
        <v>0</v>
      </c>
      <c r="AI24" s="49">
        <f t="shared" si="69"/>
        <v>0</v>
      </c>
      <c r="AJ24" s="49">
        <f t="shared" si="69"/>
        <v>0</v>
      </c>
      <c r="AK24" s="49">
        <f t="shared" si="69"/>
        <v>0</v>
      </c>
      <c r="AL24" s="49">
        <f t="shared" si="69"/>
        <v>0</v>
      </c>
      <c r="AM24" s="49">
        <f t="shared" si="69"/>
        <v>0</v>
      </c>
      <c r="AN24" s="49">
        <f t="shared" si="69"/>
        <v>0</v>
      </c>
      <c r="AO24" s="49">
        <f t="shared" si="69"/>
        <v>0</v>
      </c>
      <c r="AP24" s="49">
        <f t="shared" si="69"/>
        <v>0</v>
      </c>
      <c r="AQ24" s="49">
        <f t="shared" si="69"/>
        <v>0</v>
      </c>
      <c r="AR24" s="49">
        <f t="shared" si="69"/>
        <v>0</v>
      </c>
      <c r="AS24" s="49">
        <f t="shared" si="69"/>
        <v>0</v>
      </c>
      <c r="AT24" s="49">
        <f t="shared" si="69"/>
        <v>0</v>
      </c>
      <c r="AU24" s="49">
        <f t="shared" si="69"/>
        <v>0</v>
      </c>
      <c r="AV24" s="49">
        <f t="shared" si="69"/>
        <v>0</v>
      </c>
      <c r="AW24" s="49">
        <f t="shared" si="69"/>
        <v>0</v>
      </c>
      <c r="AX24" s="49">
        <f t="shared" si="69"/>
        <v>0</v>
      </c>
      <c r="AY24" s="49">
        <f t="shared" si="69"/>
        <v>0</v>
      </c>
      <c r="AZ24" s="49">
        <f t="shared" si="69"/>
        <v>0</v>
      </c>
      <c r="BA24" s="49">
        <f t="shared" si="69"/>
        <v>0</v>
      </c>
      <c r="BB24" s="49">
        <f t="shared" si="69"/>
        <v>0</v>
      </c>
      <c r="BC24" s="49">
        <f t="shared" si="69"/>
        <v>0</v>
      </c>
      <c r="BD24" s="49">
        <f t="shared" si="69"/>
        <v>0</v>
      </c>
      <c r="BE24" s="49">
        <f t="shared" si="69"/>
        <v>0</v>
      </c>
      <c r="BF24" s="49">
        <f t="shared" si="69"/>
        <v>0</v>
      </c>
      <c r="BG24" s="49">
        <f t="shared" si="69"/>
        <v>0</v>
      </c>
      <c r="BH24" s="49">
        <f t="shared" si="69"/>
        <v>0</v>
      </c>
      <c r="BI24" s="49">
        <f t="shared" si="69"/>
        <v>0</v>
      </c>
      <c r="BJ24" s="49">
        <f t="shared" si="69"/>
        <v>0</v>
      </c>
      <c r="BK24" s="49">
        <f t="shared" si="69"/>
        <v>0</v>
      </c>
      <c r="BL24" s="49">
        <f t="shared" si="69"/>
        <v>0</v>
      </c>
      <c r="BM24" s="49">
        <f t="shared" si="69"/>
        <v>0</v>
      </c>
      <c r="BN24" s="49">
        <f t="shared" si="69"/>
        <v>0</v>
      </c>
      <c r="BO24" s="49">
        <f t="shared" si="69"/>
        <v>0</v>
      </c>
      <c r="BP24" s="49">
        <f t="shared" si="69"/>
        <v>0</v>
      </c>
      <c r="BQ24" s="49">
        <f t="shared" ref="BQ24:EB24" si="70">BP32</f>
        <v>0</v>
      </c>
      <c r="BR24" s="49">
        <f t="shared" si="70"/>
        <v>0</v>
      </c>
      <c r="BS24" s="49">
        <f t="shared" si="70"/>
        <v>0</v>
      </c>
      <c r="BT24" s="49">
        <f t="shared" si="70"/>
        <v>0</v>
      </c>
      <c r="BU24" s="49">
        <f t="shared" si="70"/>
        <v>0</v>
      </c>
      <c r="BV24" s="49">
        <f t="shared" si="70"/>
        <v>0</v>
      </c>
      <c r="BW24" s="49">
        <f t="shared" si="70"/>
        <v>0</v>
      </c>
      <c r="BX24" s="49">
        <f t="shared" si="70"/>
        <v>0</v>
      </c>
      <c r="BY24" s="49">
        <f t="shared" si="70"/>
        <v>0</v>
      </c>
      <c r="BZ24" s="49">
        <f t="shared" si="70"/>
        <v>0</v>
      </c>
      <c r="CA24" s="49">
        <f t="shared" si="70"/>
        <v>0</v>
      </c>
      <c r="CB24" s="49">
        <f t="shared" si="70"/>
        <v>0</v>
      </c>
      <c r="CC24" s="49">
        <f t="shared" si="70"/>
        <v>0</v>
      </c>
      <c r="CD24" s="49">
        <f t="shared" si="70"/>
        <v>0</v>
      </c>
      <c r="CE24" s="49">
        <f t="shared" si="70"/>
        <v>0</v>
      </c>
      <c r="CF24" s="49">
        <f t="shared" si="70"/>
        <v>0</v>
      </c>
      <c r="CG24" s="49">
        <f t="shared" si="70"/>
        <v>0</v>
      </c>
      <c r="CH24" s="49">
        <f t="shared" si="70"/>
        <v>0</v>
      </c>
      <c r="CI24" s="49">
        <f t="shared" si="70"/>
        <v>0</v>
      </c>
      <c r="CJ24" s="49">
        <f t="shared" si="70"/>
        <v>0</v>
      </c>
      <c r="CK24" s="49">
        <f t="shared" si="70"/>
        <v>0</v>
      </c>
      <c r="CL24" s="49">
        <f t="shared" si="70"/>
        <v>0</v>
      </c>
      <c r="CM24" s="49">
        <f t="shared" si="70"/>
        <v>0</v>
      </c>
      <c r="CN24" s="49">
        <f t="shared" si="70"/>
        <v>0</v>
      </c>
      <c r="CO24" s="49">
        <f t="shared" si="70"/>
        <v>0</v>
      </c>
      <c r="CP24" s="49">
        <f t="shared" si="70"/>
        <v>0</v>
      </c>
      <c r="CQ24" s="49">
        <f t="shared" si="70"/>
        <v>0</v>
      </c>
      <c r="CR24" s="49">
        <f t="shared" si="70"/>
        <v>0</v>
      </c>
      <c r="CS24" s="49">
        <f t="shared" si="70"/>
        <v>0</v>
      </c>
      <c r="CT24" s="49">
        <f t="shared" si="70"/>
        <v>0</v>
      </c>
      <c r="CU24" s="49">
        <f t="shared" si="70"/>
        <v>0</v>
      </c>
      <c r="CV24" s="49">
        <f t="shared" si="70"/>
        <v>-20701303.469999999</v>
      </c>
      <c r="CW24" s="49">
        <f t="shared" si="70"/>
        <v>-20192865.699999999</v>
      </c>
      <c r="CX24" s="49">
        <f t="shared" si="70"/>
        <v>-19528681.640000001</v>
      </c>
      <c r="CY24" s="49">
        <f t="shared" si="70"/>
        <v>-18893205.93</v>
      </c>
      <c r="CZ24" s="49">
        <f t="shared" si="70"/>
        <v>-17456473.41</v>
      </c>
      <c r="DA24" s="49">
        <f t="shared" si="70"/>
        <v>-15336384.050000001</v>
      </c>
      <c r="DB24" s="49">
        <f t="shared" si="70"/>
        <v>-11944227.4</v>
      </c>
      <c r="DC24" s="49">
        <f t="shared" si="70"/>
        <v>-9610510.7300000004</v>
      </c>
      <c r="DD24" s="49">
        <f t="shared" si="70"/>
        <v>-7580661.9900000002</v>
      </c>
      <c r="DE24" s="49">
        <f t="shared" si="70"/>
        <v>-5492441.4900000002</v>
      </c>
      <c r="DF24" s="49">
        <f t="shared" si="70"/>
        <v>-3786536.89</v>
      </c>
      <c r="DG24" s="49">
        <f t="shared" si="70"/>
        <v>-2473987.4500000002</v>
      </c>
      <c r="DH24" s="49">
        <f t="shared" si="70"/>
        <v>0</v>
      </c>
      <c r="DI24" s="49">
        <f t="shared" si="70"/>
        <v>0</v>
      </c>
      <c r="DJ24" s="49">
        <f t="shared" si="70"/>
        <v>0</v>
      </c>
      <c r="DK24" s="49">
        <f t="shared" si="70"/>
        <v>0</v>
      </c>
      <c r="DL24" s="49">
        <f t="shared" si="70"/>
        <v>0</v>
      </c>
      <c r="DM24" s="49">
        <f t="shared" si="70"/>
        <v>0</v>
      </c>
      <c r="DN24" s="49">
        <f t="shared" si="70"/>
        <v>0</v>
      </c>
      <c r="DO24" s="49">
        <f t="shared" si="70"/>
        <v>0</v>
      </c>
      <c r="DP24" s="49">
        <f t="shared" si="70"/>
        <v>0</v>
      </c>
      <c r="DQ24" s="49">
        <f t="shared" si="70"/>
        <v>0</v>
      </c>
      <c r="DR24" s="49">
        <f t="shared" si="70"/>
        <v>0</v>
      </c>
      <c r="DS24" s="49">
        <f t="shared" si="70"/>
        <v>0</v>
      </c>
      <c r="DT24" s="49">
        <f t="shared" si="70"/>
        <v>0</v>
      </c>
      <c r="DU24" s="49">
        <f t="shared" si="70"/>
        <v>0</v>
      </c>
      <c r="DV24" s="49">
        <f t="shared" si="70"/>
        <v>0</v>
      </c>
      <c r="DW24" s="49">
        <f t="shared" si="70"/>
        <v>0</v>
      </c>
      <c r="DX24" s="49">
        <f t="shared" si="70"/>
        <v>0</v>
      </c>
      <c r="DY24" s="49">
        <f t="shared" si="70"/>
        <v>0</v>
      </c>
      <c r="DZ24" s="49">
        <f t="shared" si="70"/>
        <v>0</v>
      </c>
      <c r="EA24" s="49">
        <f t="shared" si="70"/>
        <v>0</v>
      </c>
      <c r="EB24" s="49">
        <f t="shared" si="70"/>
        <v>0</v>
      </c>
      <c r="EC24" s="49">
        <f t="shared" ref="EC24:GN24" si="71">EB32</f>
        <v>0</v>
      </c>
      <c r="ED24" s="49">
        <f t="shared" si="71"/>
        <v>0</v>
      </c>
      <c r="EE24" s="49">
        <f t="shared" si="71"/>
        <v>0</v>
      </c>
      <c r="EF24" s="49">
        <f t="shared" si="71"/>
        <v>0</v>
      </c>
      <c r="EG24" s="49">
        <f t="shared" si="71"/>
        <v>0</v>
      </c>
      <c r="EH24" s="49">
        <f t="shared" si="71"/>
        <v>0</v>
      </c>
      <c r="EI24" s="49">
        <f t="shared" si="71"/>
        <v>0</v>
      </c>
      <c r="EJ24" s="49">
        <f t="shared" si="71"/>
        <v>0</v>
      </c>
      <c r="EK24" s="49">
        <f t="shared" si="71"/>
        <v>0</v>
      </c>
      <c r="EL24" s="49">
        <f t="shared" si="71"/>
        <v>0</v>
      </c>
      <c r="EM24" s="49">
        <f t="shared" si="71"/>
        <v>0</v>
      </c>
      <c r="EN24" s="49">
        <f t="shared" si="71"/>
        <v>0</v>
      </c>
      <c r="EO24" s="49">
        <f t="shared" si="71"/>
        <v>0</v>
      </c>
      <c r="EP24" s="49">
        <f t="shared" si="71"/>
        <v>0</v>
      </c>
      <c r="EQ24" s="49">
        <f t="shared" si="71"/>
        <v>0</v>
      </c>
      <c r="ER24" s="49">
        <f t="shared" si="71"/>
        <v>0</v>
      </c>
      <c r="ES24" s="49">
        <f t="shared" si="71"/>
        <v>0</v>
      </c>
      <c r="ET24" s="49">
        <f t="shared" si="71"/>
        <v>0</v>
      </c>
      <c r="EU24" s="49">
        <f t="shared" si="71"/>
        <v>0</v>
      </c>
      <c r="EV24" s="49">
        <f t="shared" si="71"/>
        <v>0</v>
      </c>
      <c r="EW24" s="49">
        <f t="shared" si="71"/>
        <v>0</v>
      </c>
      <c r="EX24" s="49">
        <f t="shared" si="71"/>
        <v>0</v>
      </c>
      <c r="EY24" s="49">
        <f t="shared" si="71"/>
        <v>0</v>
      </c>
      <c r="EZ24" s="49">
        <f t="shared" si="71"/>
        <v>0</v>
      </c>
      <c r="FA24" s="49">
        <f t="shared" si="71"/>
        <v>0</v>
      </c>
      <c r="FB24" s="49">
        <f t="shared" si="71"/>
        <v>0</v>
      </c>
      <c r="FC24" s="49">
        <f t="shared" si="71"/>
        <v>0</v>
      </c>
      <c r="FD24" s="49">
        <f t="shared" si="71"/>
        <v>0</v>
      </c>
      <c r="FE24" s="49">
        <f t="shared" si="71"/>
        <v>0</v>
      </c>
      <c r="FF24" s="49">
        <f t="shared" si="71"/>
        <v>0</v>
      </c>
      <c r="FG24" s="49">
        <f t="shared" si="71"/>
        <v>0</v>
      </c>
      <c r="FH24" s="49">
        <f t="shared" si="71"/>
        <v>0</v>
      </c>
      <c r="FI24" s="49">
        <f t="shared" si="71"/>
        <v>0</v>
      </c>
      <c r="FJ24" s="49">
        <f t="shared" si="71"/>
        <v>0</v>
      </c>
      <c r="FK24" s="49">
        <f t="shared" si="71"/>
        <v>0</v>
      </c>
      <c r="FL24" s="49">
        <f t="shared" si="71"/>
        <v>0</v>
      </c>
      <c r="FM24" s="49">
        <f t="shared" si="71"/>
        <v>0</v>
      </c>
      <c r="FN24" s="49">
        <f t="shared" si="71"/>
        <v>0</v>
      </c>
      <c r="FO24" s="49">
        <f t="shared" si="71"/>
        <v>0</v>
      </c>
      <c r="FP24" s="49">
        <f t="shared" si="71"/>
        <v>0</v>
      </c>
      <c r="FQ24" s="49">
        <f t="shared" si="71"/>
        <v>0</v>
      </c>
      <c r="FR24" s="49">
        <f t="shared" si="71"/>
        <v>0</v>
      </c>
      <c r="FS24" s="49">
        <f t="shared" si="71"/>
        <v>0</v>
      </c>
      <c r="FT24" s="49">
        <f t="shared" si="71"/>
        <v>0</v>
      </c>
      <c r="FU24" s="49">
        <f t="shared" si="71"/>
        <v>0</v>
      </c>
      <c r="FV24" s="49">
        <f t="shared" si="71"/>
        <v>0</v>
      </c>
      <c r="FW24" s="49">
        <f t="shared" si="71"/>
        <v>0</v>
      </c>
      <c r="FX24" s="49">
        <f t="shared" si="71"/>
        <v>0</v>
      </c>
      <c r="FY24" s="49">
        <f t="shared" si="71"/>
        <v>0</v>
      </c>
      <c r="FZ24" s="49">
        <f t="shared" si="71"/>
        <v>0</v>
      </c>
      <c r="GA24" s="49">
        <f t="shared" si="71"/>
        <v>0</v>
      </c>
      <c r="GB24" s="49">
        <f t="shared" si="71"/>
        <v>0</v>
      </c>
      <c r="GC24" s="49">
        <f t="shared" si="71"/>
        <v>0</v>
      </c>
      <c r="GD24" s="49">
        <f t="shared" si="71"/>
        <v>0</v>
      </c>
      <c r="GE24" s="49">
        <f t="shared" si="71"/>
        <v>0</v>
      </c>
      <c r="GF24" s="49">
        <f t="shared" si="71"/>
        <v>0</v>
      </c>
      <c r="GG24" s="49">
        <f t="shared" si="71"/>
        <v>0</v>
      </c>
      <c r="GH24" s="49">
        <f t="shared" si="71"/>
        <v>0</v>
      </c>
      <c r="GI24" s="49">
        <f t="shared" si="71"/>
        <v>0</v>
      </c>
      <c r="GJ24" s="49">
        <f t="shared" si="71"/>
        <v>0</v>
      </c>
      <c r="GK24" s="49">
        <f t="shared" si="71"/>
        <v>0</v>
      </c>
      <c r="GL24" s="49">
        <f t="shared" si="71"/>
        <v>0</v>
      </c>
      <c r="GM24" s="49">
        <f t="shared" si="71"/>
        <v>0</v>
      </c>
      <c r="GN24" s="49">
        <f t="shared" si="71"/>
        <v>0</v>
      </c>
      <c r="GO24" s="49">
        <f t="shared" ref="GO24:GZ24" si="72">GN32</f>
        <v>0</v>
      </c>
      <c r="GP24" s="49">
        <f t="shared" si="72"/>
        <v>0</v>
      </c>
      <c r="GQ24" s="49">
        <f t="shared" si="72"/>
        <v>0</v>
      </c>
      <c r="GR24" s="49">
        <f t="shared" si="72"/>
        <v>0</v>
      </c>
      <c r="GS24" s="49">
        <f t="shared" si="72"/>
        <v>0</v>
      </c>
      <c r="GT24" s="49">
        <f t="shared" si="72"/>
        <v>0</v>
      </c>
      <c r="GU24" s="49">
        <f t="shared" si="72"/>
        <v>0</v>
      </c>
      <c r="GV24" s="49">
        <f t="shared" si="72"/>
        <v>0</v>
      </c>
      <c r="GW24" s="49">
        <f t="shared" si="72"/>
        <v>0</v>
      </c>
      <c r="GX24" s="49">
        <f t="shared" si="72"/>
        <v>0</v>
      </c>
      <c r="GY24" s="49">
        <f t="shared" si="72"/>
        <v>0</v>
      </c>
      <c r="GZ24" s="49">
        <f t="shared" si="72"/>
        <v>0</v>
      </c>
      <c r="HA24" s="49">
        <f>GZ32</f>
        <v>0</v>
      </c>
      <c r="HB24" s="49">
        <f>HA32</f>
        <v>0</v>
      </c>
      <c r="HC24" s="49">
        <f>HB32</f>
        <v>0</v>
      </c>
      <c r="HD24" s="49">
        <f>HC32</f>
        <v>0</v>
      </c>
      <c r="HE24" s="49">
        <f t="shared" ref="HE24:HG24" si="73">HD32</f>
        <v>0</v>
      </c>
      <c r="HF24" s="49">
        <f t="shared" si="73"/>
        <v>0</v>
      </c>
      <c r="HG24" s="49">
        <f t="shared" si="73"/>
        <v>0</v>
      </c>
      <c r="HH24" s="50"/>
      <c r="HI24" s="52"/>
      <c r="HJ24" s="52"/>
      <c r="HK24" s="52"/>
      <c r="HL24" s="52"/>
      <c r="HM24" s="52"/>
      <c r="HN24" s="52"/>
      <c r="HO24" s="52"/>
      <c r="HP24" s="151"/>
      <c r="HQ24" s="151"/>
      <c r="HR24" s="151"/>
      <c r="HS24" s="151"/>
      <c r="HT24" s="151"/>
      <c r="HU24" s="231"/>
    </row>
    <row r="25" spans="1:229" s="12" customFormat="1" x14ac:dyDescent="0.2">
      <c r="B25" s="12" t="s">
        <v>122</v>
      </c>
      <c r="D25" s="77">
        <v>-20784449</v>
      </c>
      <c r="E25" s="49">
        <f>-E24</f>
        <v>20585607.530000001</v>
      </c>
      <c r="F25" s="18"/>
      <c r="G25" s="76"/>
      <c r="CU25" s="55">
        <v>-21160568</v>
      </c>
      <c r="CW25" s="33"/>
      <c r="CX25" s="33"/>
      <c r="CY25" s="33"/>
      <c r="CZ25" s="33"/>
      <c r="DA25" s="33"/>
      <c r="DB25" s="33"/>
      <c r="DC25" s="33"/>
      <c r="DD25" s="33"/>
      <c r="DE25" s="33"/>
      <c r="DF25" s="78"/>
      <c r="DG25" s="58">
        <v>2270966.9500000002</v>
      </c>
      <c r="DH25" s="58"/>
      <c r="DI25" s="58"/>
      <c r="DJ25" s="58"/>
      <c r="DK25" s="58"/>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64"/>
      <c r="HI25" s="63"/>
      <c r="HJ25" s="65"/>
      <c r="HK25" s="65"/>
      <c r="HL25" s="65"/>
      <c r="HM25" s="65"/>
      <c r="HN25" s="65"/>
      <c r="HO25" s="65"/>
      <c r="HP25" s="65"/>
      <c r="HQ25" s="65"/>
      <c r="HR25" s="65"/>
      <c r="HS25" s="65"/>
      <c r="HT25" s="65"/>
      <c r="HU25" s="57"/>
    </row>
    <row r="26" spans="1:229" s="12" customFormat="1" x14ac:dyDescent="0.2">
      <c r="B26" s="12" t="s">
        <v>128</v>
      </c>
      <c r="D26" s="79">
        <v>0</v>
      </c>
      <c r="F26" s="18"/>
      <c r="G26" s="76"/>
      <c r="CU26" s="55">
        <v>0</v>
      </c>
      <c r="CW26" s="33"/>
      <c r="CX26" s="33"/>
      <c r="CY26" s="33"/>
      <c r="CZ26" s="33"/>
      <c r="DA26" s="33"/>
      <c r="DB26" s="33"/>
      <c r="DC26" s="33"/>
      <c r="DD26" s="33"/>
      <c r="DE26" s="33"/>
      <c r="DF26" s="78"/>
      <c r="DG26" s="8"/>
      <c r="DH26" s="8"/>
      <c r="DI26" s="8"/>
      <c r="DJ26" s="8"/>
      <c r="DK26" s="8"/>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50"/>
      <c r="HI26" s="52"/>
      <c r="HJ26" s="52"/>
      <c r="HK26" s="52"/>
      <c r="HL26" s="52"/>
      <c r="HM26" s="52"/>
      <c r="HN26" s="52"/>
      <c r="HO26" s="52"/>
      <c r="HP26" s="52"/>
      <c r="HQ26" s="52"/>
      <c r="HR26" s="52"/>
      <c r="HS26" s="52"/>
      <c r="HT26" s="52"/>
      <c r="HU26" s="51"/>
    </row>
    <row r="27" spans="1:229" s="12" customFormat="1" x14ac:dyDescent="0.2">
      <c r="B27" s="12" t="s">
        <v>129</v>
      </c>
      <c r="D27" s="79">
        <v>0</v>
      </c>
      <c r="F27" s="18"/>
      <c r="G27" s="76"/>
      <c r="CU27" s="55">
        <v>0</v>
      </c>
      <c r="CW27" s="33"/>
      <c r="CX27" s="33"/>
      <c r="CY27" s="33"/>
      <c r="CZ27" s="33"/>
      <c r="DA27" s="33"/>
      <c r="DB27" s="33"/>
      <c r="DC27" s="33"/>
      <c r="DD27" s="33"/>
      <c r="DE27" s="33"/>
      <c r="DF27" s="78"/>
      <c r="DG27" s="8"/>
      <c r="DH27" s="8"/>
      <c r="DI27" s="8"/>
      <c r="DJ27" s="8"/>
      <c r="DK27" s="8"/>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80"/>
      <c r="HI27" s="63"/>
      <c r="HJ27" s="52"/>
      <c r="HK27" s="52"/>
      <c r="HL27" s="52"/>
      <c r="HM27" s="52"/>
      <c r="HN27" s="52"/>
      <c r="HO27" s="52"/>
      <c r="HP27" s="52"/>
      <c r="HQ27" s="52"/>
      <c r="HR27" s="52"/>
      <c r="HS27" s="52"/>
      <c r="HT27" s="52"/>
      <c r="HU27" s="51"/>
    </row>
    <row r="28" spans="1:229" s="12" customFormat="1" x14ac:dyDescent="0.2">
      <c r="B28" s="12" t="s">
        <v>130</v>
      </c>
      <c r="D28" s="79">
        <v>517112.5</v>
      </c>
      <c r="F28" s="18"/>
      <c r="G28" s="76"/>
      <c r="CU28" s="55">
        <v>517112.5</v>
      </c>
      <c r="CV28" s="55">
        <v>564564.78</v>
      </c>
      <c r="CW28" s="55">
        <v>718519.68</v>
      </c>
      <c r="CX28" s="55">
        <v>686214.15</v>
      </c>
      <c r="CY28" s="55">
        <v>1486028.91</v>
      </c>
      <c r="CZ28" s="59">
        <v>2162921.4300000002</v>
      </c>
      <c r="DA28" s="55">
        <v>3428440.71</v>
      </c>
      <c r="DB28" s="60">
        <v>2362151.33</v>
      </c>
      <c r="DC28" s="60">
        <v>2050316.15</v>
      </c>
      <c r="DD28" s="55">
        <v>2104865</v>
      </c>
      <c r="DE28" s="55">
        <v>1717026.78</v>
      </c>
      <c r="DF28" s="58">
        <v>1319832.77</v>
      </c>
      <c r="DG28" s="58">
        <v>208180.1</v>
      </c>
      <c r="DH28" s="58"/>
      <c r="DI28" s="58"/>
      <c r="DJ28" s="58"/>
      <c r="DK28" s="58"/>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64"/>
      <c r="HI28" s="65"/>
      <c r="HJ28" s="63"/>
      <c r="HK28" s="63"/>
      <c r="HL28" s="63"/>
      <c r="HM28" s="63"/>
      <c r="HN28" s="63"/>
      <c r="HO28" s="63"/>
      <c r="HP28" s="63"/>
      <c r="HQ28" s="63"/>
      <c r="HR28" s="63"/>
      <c r="HS28" s="63"/>
      <c r="HT28" s="63"/>
      <c r="HU28" s="62"/>
    </row>
    <row r="29" spans="1:229" s="12" customFormat="1" x14ac:dyDescent="0.2">
      <c r="B29" s="1" t="s">
        <v>124</v>
      </c>
      <c r="D29" s="79">
        <v>0</v>
      </c>
      <c r="F29" s="18"/>
      <c r="G29" s="76"/>
      <c r="CU29" s="55">
        <v>0</v>
      </c>
      <c r="CV29" s="55">
        <v>0</v>
      </c>
      <c r="CW29" s="33"/>
      <c r="CX29" s="33"/>
      <c r="CY29" s="33"/>
      <c r="CZ29" s="59">
        <v>0</v>
      </c>
      <c r="DA29" s="59">
        <v>0</v>
      </c>
      <c r="DB29" s="60">
        <v>0</v>
      </c>
      <c r="DC29" s="60">
        <v>0</v>
      </c>
      <c r="DD29" s="81">
        <v>0</v>
      </c>
      <c r="DE29" s="81">
        <v>0</v>
      </c>
      <c r="DF29" s="58">
        <v>0</v>
      </c>
      <c r="DG29" s="58"/>
      <c r="DH29" s="58"/>
      <c r="DI29" s="58"/>
      <c r="DJ29" s="58"/>
      <c r="DK29" s="58"/>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64"/>
      <c r="HI29" s="65"/>
      <c r="HJ29" s="65"/>
      <c r="HK29" s="65"/>
      <c r="HL29" s="65"/>
      <c r="HM29" s="65"/>
      <c r="HN29" s="65"/>
      <c r="HO29" s="65"/>
      <c r="HP29" s="65"/>
      <c r="HQ29" s="65"/>
      <c r="HR29" s="65"/>
      <c r="HS29" s="65"/>
      <c r="HT29" s="65"/>
      <c r="HU29" s="57"/>
    </row>
    <row r="30" spans="1:229" s="12" customFormat="1" x14ac:dyDescent="0.2">
      <c r="B30" s="12" t="s">
        <v>75</v>
      </c>
      <c r="D30" s="79">
        <v>-318271.03000000003</v>
      </c>
      <c r="F30" s="18"/>
      <c r="G30" s="76"/>
      <c r="CU30" s="55">
        <v>-57847.97</v>
      </c>
      <c r="CV30" s="55">
        <v>-56127.01</v>
      </c>
      <c r="CW30" s="82">
        <v>-54335.62</v>
      </c>
      <c r="CX30" s="82">
        <v>-50738.44</v>
      </c>
      <c r="CY30" s="82">
        <v>-49296.39</v>
      </c>
      <c r="CZ30" s="59">
        <v>-42832.07</v>
      </c>
      <c r="DA30" s="82">
        <v>-36284.06</v>
      </c>
      <c r="DB30" s="60">
        <v>-28434.66</v>
      </c>
      <c r="DC30" s="60">
        <v>-20467.41</v>
      </c>
      <c r="DD30" s="82">
        <v>-16644.5</v>
      </c>
      <c r="DE30" s="82">
        <v>-11122.18</v>
      </c>
      <c r="DF30" s="58">
        <v>-7283.33</v>
      </c>
      <c r="DG30" s="58">
        <v>-5159.6000000000004</v>
      </c>
      <c r="DH30" s="58"/>
      <c r="DI30" s="58"/>
      <c r="DJ30" s="58"/>
      <c r="DK30" s="58"/>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f>(HE24+DX24)/2*(4.96%/12)</f>
        <v>0</v>
      </c>
      <c r="HF30" s="55">
        <f t="shared" ref="HF30:HG30" si="74">(HF24+DY24)/2*(4.96%/12)</f>
        <v>0</v>
      </c>
      <c r="HG30" s="55">
        <f t="shared" si="74"/>
        <v>0</v>
      </c>
      <c r="HH30" s="64"/>
      <c r="HI30" s="65"/>
      <c r="HJ30" s="65"/>
      <c r="HK30" s="65"/>
      <c r="HL30" s="65"/>
      <c r="HM30" s="65"/>
      <c r="HN30" s="65"/>
      <c r="HO30" s="65"/>
      <c r="HP30" s="68"/>
      <c r="HQ30" s="68"/>
      <c r="HR30" s="68"/>
      <c r="HS30" s="68"/>
      <c r="HT30" s="68"/>
      <c r="HU30" s="67"/>
    </row>
    <row r="31" spans="1:229" s="12" customFormat="1" x14ac:dyDescent="0.2">
      <c r="B31" s="12" t="s">
        <v>125</v>
      </c>
      <c r="D31" s="69">
        <f>SUM(D25:D30)</f>
        <v>-20585607.530000001</v>
      </c>
      <c r="E31" s="69">
        <f t="shared" ref="E31:BP31" si="75">SUM(E25:E30)</f>
        <v>20585607.530000001</v>
      </c>
      <c r="F31" s="69">
        <f t="shared" si="75"/>
        <v>0</v>
      </c>
      <c r="G31" s="69">
        <f t="shared" si="75"/>
        <v>0</v>
      </c>
      <c r="H31" s="69">
        <f t="shared" si="75"/>
        <v>0</v>
      </c>
      <c r="I31" s="69">
        <f t="shared" si="75"/>
        <v>0</v>
      </c>
      <c r="J31" s="69">
        <f t="shared" si="75"/>
        <v>0</v>
      </c>
      <c r="K31" s="69">
        <f t="shared" si="75"/>
        <v>0</v>
      </c>
      <c r="L31" s="69">
        <f t="shared" si="75"/>
        <v>0</v>
      </c>
      <c r="M31" s="69">
        <f t="shared" si="75"/>
        <v>0</v>
      </c>
      <c r="N31" s="69">
        <f t="shared" si="75"/>
        <v>0</v>
      </c>
      <c r="O31" s="69">
        <f t="shared" si="75"/>
        <v>0</v>
      </c>
      <c r="P31" s="69">
        <f t="shared" si="75"/>
        <v>0</v>
      </c>
      <c r="Q31" s="69">
        <f t="shared" si="75"/>
        <v>0</v>
      </c>
      <c r="R31" s="69">
        <f t="shared" si="75"/>
        <v>0</v>
      </c>
      <c r="S31" s="69">
        <f t="shared" si="75"/>
        <v>0</v>
      </c>
      <c r="T31" s="69">
        <f t="shared" si="75"/>
        <v>0</v>
      </c>
      <c r="U31" s="69">
        <f t="shared" si="75"/>
        <v>0</v>
      </c>
      <c r="V31" s="69">
        <f t="shared" si="75"/>
        <v>0</v>
      </c>
      <c r="W31" s="69">
        <f t="shared" si="75"/>
        <v>0</v>
      </c>
      <c r="X31" s="69">
        <f t="shared" si="75"/>
        <v>0</v>
      </c>
      <c r="Y31" s="69">
        <f t="shared" si="75"/>
        <v>0</v>
      </c>
      <c r="Z31" s="69">
        <f t="shared" si="75"/>
        <v>0</v>
      </c>
      <c r="AA31" s="69">
        <f t="shared" si="75"/>
        <v>0</v>
      </c>
      <c r="AB31" s="69">
        <f t="shared" si="75"/>
        <v>0</v>
      </c>
      <c r="AC31" s="69">
        <f t="shared" si="75"/>
        <v>0</v>
      </c>
      <c r="AD31" s="69">
        <f t="shared" si="75"/>
        <v>0</v>
      </c>
      <c r="AE31" s="69">
        <f t="shared" si="75"/>
        <v>0</v>
      </c>
      <c r="AF31" s="69">
        <f t="shared" si="75"/>
        <v>0</v>
      </c>
      <c r="AG31" s="69">
        <f t="shared" si="75"/>
        <v>0</v>
      </c>
      <c r="AH31" s="69">
        <f t="shared" si="75"/>
        <v>0</v>
      </c>
      <c r="AI31" s="69">
        <f t="shared" si="75"/>
        <v>0</v>
      </c>
      <c r="AJ31" s="69">
        <f t="shared" si="75"/>
        <v>0</v>
      </c>
      <c r="AK31" s="69">
        <f t="shared" si="75"/>
        <v>0</v>
      </c>
      <c r="AL31" s="69">
        <f t="shared" si="75"/>
        <v>0</v>
      </c>
      <c r="AM31" s="69">
        <f t="shared" si="75"/>
        <v>0</v>
      </c>
      <c r="AN31" s="69">
        <f t="shared" si="75"/>
        <v>0</v>
      </c>
      <c r="AO31" s="69">
        <f t="shared" si="75"/>
        <v>0</v>
      </c>
      <c r="AP31" s="69">
        <f t="shared" si="75"/>
        <v>0</v>
      </c>
      <c r="AQ31" s="69">
        <f t="shared" si="75"/>
        <v>0</v>
      </c>
      <c r="AR31" s="69">
        <f t="shared" si="75"/>
        <v>0</v>
      </c>
      <c r="AS31" s="69">
        <f t="shared" si="75"/>
        <v>0</v>
      </c>
      <c r="AT31" s="69">
        <f t="shared" si="75"/>
        <v>0</v>
      </c>
      <c r="AU31" s="69">
        <f t="shared" si="75"/>
        <v>0</v>
      </c>
      <c r="AV31" s="69">
        <f t="shared" si="75"/>
        <v>0</v>
      </c>
      <c r="AW31" s="69">
        <f t="shared" si="75"/>
        <v>0</v>
      </c>
      <c r="AX31" s="69">
        <f t="shared" si="75"/>
        <v>0</v>
      </c>
      <c r="AY31" s="69">
        <f t="shared" si="75"/>
        <v>0</v>
      </c>
      <c r="AZ31" s="69">
        <f t="shared" si="75"/>
        <v>0</v>
      </c>
      <c r="BA31" s="69">
        <f t="shared" si="75"/>
        <v>0</v>
      </c>
      <c r="BB31" s="69">
        <f t="shared" si="75"/>
        <v>0</v>
      </c>
      <c r="BC31" s="69">
        <f t="shared" si="75"/>
        <v>0</v>
      </c>
      <c r="BD31" s="69">
        <f t="shared" si="75"/>
        <v>0</v>
      </c>
      <c r="BE31" s="69">
        <f t="shared" si="75"/>
        <v>0</v>
      </c>
      <c r="BF31" s="69">
        <f t="shared" si="75"/>
        <v>0</v>
      </c>
      <c r="BG31" s="69">
        <f t="shared" si="75"/>
        <v>0</v>
      </c>
      <c r="BH31" s="69">
        <f t="shared" si="75"/>
        <v>0</v>
      </c>
      <c r="BI31" s="69">
        <f t="shared" si="75"/>
        <v>0</v>
      </c>
      <c r="BJ31" s="69">
        <f t="shared" si="75"/>
        <v>0</v>
      </c>
      <c r="BK31" s="69">
        <f t="shared" si="75"/>
        <v>0</v>
      </c>
      <c r="BL31" s="69">
        <f t="shared" si="75"/>
        <v>0</v>
      </c>
      <c r="BM31" s="69">
        <f t="shared" si="75"/>
        <v>0</v>
      </c>
      <c r="BN31" s="69">
        <f t="shared" si="75"/>
        <v>0</v>
      </c>
      <c r="BO31" s="69">
        <f t="shared" si="75"/>
        <v>0</v>
      </c>
      <c r="BP31" s="69">
        <f t="shared" si="75"/>
        <v>0</v>
      </c>
      <c r="BQ31" s="69">
        <f t="shared" ref="BQ31:DQ31" si="76">SUM(BQ25:BQ30)</f>
        <v>0</v>
      </c>
      <c r="BR31" s="69">
        <f t="shared" si="76"/>
        <v>0</v>
      </c>
      <c r="BS31" s="69">
        <f t="shared" si="76"/>
        <v>0</v>
      </c>
      <c r="BT31" s="69">
        <f t="shared" si="76"/>
        <v>0</v>
      </c>
      <c r="BU31" s="69">
        <f t="shared" si="76"/>
        <v>0</v>
      </c>
      <c r="BV31" s="69">
        <f t="shared" si="76"/>
        <v>0</v>
      </c>
      <c r="BW31" s="69">
        <f t="shared" si="76"/>
        <v>0</v>
      </c>
      <c r="BX31" s="69">
        <f t="shared" si="76"/>
        <v>0</v>
      </c>
      <c r="BY31" s="69">
        <f t="shared" si="76"/>
        <v>0</v>
      </c>
      <c r="BZ31" s="69">
        <f t="shared" si="76"/>
        <v>0</v>
      </c>
      <c r="CA31" s="69">
        <f t="shared" si="76"/>
        <v>0</v>
      </c>
      <c r="CB31" s="69">
        <f t="shared" si="76"/>
        <v>0</v>
      </c>
      <c r="CC31" s="69">
        <f t="shared" si="76"/>
        <v>0</v>
      </c>
      <c r="CD31" s="69">
        <f t="shared" si="76"/>
        <v>0</v>
      </c>
      <c r="CE31" s="69">
        <f t="shared" si="76"/>
        <v>0</v>
      </c>
      <c r="CF31" s="69">
        <f t="shared" si="76"/>
        <v>0</v>
      </c>
      <c r="CG31" s="69">
        <f t="shared" si="76"/>
        <v>0</v>
      </c>
      <c r="CH31" s="69">
        <f t="shared" si="76"/>
        <v>0</v>
      </c>
      <c r="CI31" s="69">
        <f t="shared" si="76"/>
        <v>0</v>
      </c>
      <c r="CJ31" s="69">
        <f t="shared" si="76"/>
        <v>0</v>
      </c>
      <c r="CK31" s="69">
        <f t="shared" si="76"/>
        <v>0</v>
      </c>
      <c r="CL31" s="69">
        <f t="shared" si="76"/>
        <v>0</v>
      </c>
      <c r="CM31" s="69">
        <f t="shared" si="76"/>
        <v>0</v>
      </c>
      <c r="CN31" s="69">
        <f t="shared" si="76"/>
        <v>0</v>
      </c>
      <c r="CO31" s="69">
        <f t="shared" si="76"/>
        <v>0</v>
      </c>
      <c r="CP31" s="69">
        <f t="shared" si="76"/>
        <v>0</v>
      </c>
      <c r="CQ31" s="69">
        <f t="shared" si="76"/>
        <v>0</v>
      </c>
      <c r="CR31" s="69">
        <f t="shared" si="76"/>
        <v>0</v>
      </c>
      <c r="CS31" s="69">
        <f t="shared" si="76"/>
        <v>0</v>
      </c>
      <c r="CT31" s="69">
        <f t="shared" si="76"/>
        <v>0</v>
      </c>
      <c r="CU31" s="69">
        <f t="shared" si="76"/>
        <v>-20701303.469999999</v>
      </c>
      <c r="CV31" s="69">
        <f t="shared" si="76"/>
        <v>508437.77</v>
      </c>
      <c r="CW31" s="69">
        <f t="shared" si="76"/>
        <v>664184.06000000006</v>
      </c>
      <c r="CX31" s="69">
        <f t="shared" si="76"/>
        <v>635475.71</v>
      </c>
      <c r="CY31" s="69">
        <f t="shared" si="76"/>
        <v>1436732.52</v>
      </c>
      <c r="CZ31" s="69">
        <f t="shared" si="76"/>
        <v>2120089.3600000003</v>
      </c>
      <c r="DA31" s="69">
        <f t="shared" si="76"/>
        <v>3392156.65</v>
      </c>
      <c r="DB31" s="69">
        <f t="shared" si="76"/>
        <v>2333716.67</v>
      </c>
      <c r="DC31" s="69">
        <f t="shared" si="76"/>
        <v>2029848.74</v>
      </c>
      <c r="DD31" s="69">
        <f t="shared" si="76"/>
        <v>2088220.5</v>
      </c>
      <c r="DE31" s="69">
        <f t="shared" si="76"/>
        <v>1705904.6</v>
      </c>
      <c r="DF31" s="69">
        <f t="shared" si="76"/>
        <v>1312549.44</v>
      </c>
      <c r="DG31" s="69">
        <f t="shared" si="76"/>
        <v>2473987.4500000002</v>
      </c>
      <c r="DH31" s="69">
        <f t="shared" si="76"/>
        <v>0</v>
      </c>
      <c r="DI31" s="69">
        <f t="shared" si="76"/>
        <v>0</v>
      </c>
      <c r="DJ31" s="69">
        <f t="shared" si="76"/>
        <v>0</v>
      </c>
      <c r="DK31" s="69">
        <f t="shared" si="76"/>
        <v>0</v>
      </c>
      <c r="DL31" s="69">
        <f t="shared" si="76"/>
        <v>0</v>
      </c>
      <c r="DM31" s="69">
        <f t="shared" si="76"/>
        <v>0</v>
      </c>
      <c r="DN31" s="69">
        <f t="shared" si="76"/>
        <v>0</v>
      </c>
      <c r="DO31" s="69">
        <f t="shared" si="76"/>
        <v>0</v>
      </c>
      <c r="DP31" s="69">
        <f t="shared" si="76"/>
        <v>0</v>
      </c>
      <c r="DQ31" s="69">
        <f t="shared" si="76"/>
        <v>0</v>
      </c>
      <c r="DR31" s="83">
        <f t="shared" ref="DR31:DV31" si="77">SUM(DR25:DR30)</f>
        <v>0</v>
      </c>
      <c r="DS31" s="83">
        <f t="shared" si="77"/>
        <v>0</v>
      </c>
      <c r="DT31" s="83">
        <f t="shared" si="77"/>
        <v>0</v>
      </c>
      <c r="DU31" s="83">
        <f t="shared" si="77"/>
        <v>0</v>
      </c>
      <c r="DV31" s="83">
        <f t="shared" si="77"/>
        <v>0</v>
      </c>
      <c r="DW31" s="83">
        <f>SUM(DW25:DW30)</f>
        <v>0</v>
      </c>
      <c r="DX31" s="83">
        <f>SUM(DX25:DX30)</f>
        <v>0</v>
      </c>
      <c r="DY31" s="83">
        <f>SUM(DY25:DY30)</f>
        <v>0</v>
      </c>
      <c r="DZ31" s="83">
        <f>SUM(DZ25:DZ30)</f>
        <v>0</v>
      </c>
      <c r="EA31" s="83">
        <f>SUM(EA25:EA30)</f>
        <v>0</v>
      </c>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70">
        <f>SUM(GO25:GO30)</f>
        <v>0</v>
      </c>
      <c r="GP31" s="70">
        <f t="shared" ref="GP31:HD31" si="78">SUM(GP25:GP30)</f>
        <v>0</v>
      </c>
      <c r="GQ31" s="70">
        <f t="shared" si="78"/>
        <v>0</v>
      </c>
      <c r="GR31" s="70">
        <f t="shared" si="78"/>
        <v>0</v>
      </c>
      <c r="GS31" s="70">
        <f t="shared" si="78"/>
        <v>0</v>
      </c>
      <c r="GT31" s="70">
        <f t="shared" si="78"/>
        <v>0</v>
      </c>
      <c r="GU31" s="70">
        <f t="shared" si="78"/>
        <v>0</v>
      </c>
      <c r="GV31" s="70">
        <f t="shared" si="78"/>
        <v>0</v>
      </c>
      <c r="GW31" s="70">
        <f t="shared" si="78"/>
        <v>0</v>
      </c>
      <c r="GX31" s="70">
        <f t="shared" si="78"/>
        <v>0</v>
      </c>
      <c r="GY31" s="70">
        <f t="shared" si="78"/>
        <v>0</v>
      </c>
      <c r="GZ31" s="70">
        <f t="shared" si="78"/>
        <v>0</v>
      </c>
      <c r="HA31" s="70">
        <f t="shared" si="78"/>
        <v>0</v>
      </c>
      <c r="HB31" s="70">
        <f t="shared" si="78"/>
        <v>0</v>
      </c>
      <c r="HC31" s="70">
        <f t="shared" si="78"/>
        <v>0</v>
      </c>
      <c r="HD31" s="70">
        <f t="shared" si="78"/>
        <v>0</v>
      </c>
      <c r="HE31" s="70">
        <f t="shared" ref="HE31:HG31" si="79">SUM(HE25:HE30)</f>
        <v>0</v>
      </c>
      <c r="HF31" s="70">
        <f t="shared" si="79"/>
        <v>0</v>
      </c>
      <c r="HG31" s="70">
        <f t="shared" si="79"/>
        <v>0</v>
      </c>
      <c r="HH31" s="84"/>
      <c r="HI31" s="86"/>
      <c r="HJ31" s="86"/>
      <c r="HK31" s="86"/>
      <c r="HL31" s="86"/>
      <c r="HM31" s="86"/>
      <c r="HN31" s="86"/>
      <c r="HO31" s="86"/>
      <c r="HP31" s="86"/>
      <c r="HQ31" s="86"/>
      <c r="HR31" s="86"/>
      <c r="HS31" s="86"/>
      <c r="HT31" s="86"/>
      <c r="HU31" s="85"/>
    </row>
    <row r="32" spans="1:229" x14ac:dyDescent="0.2">
      <c r="B32" s="1" t="s">
        <v>126</v>
      </c>
      <c r="D32" s="32">
        <f>+D24+D31</f>
        <v>-20585607.530000001</v>
      </c>
      <c r="E32" s="32">
        <f>+E24+E31</f>
        <v>0</v>
      </c>
      <c r="F32" s="32">
        <f t="shared" ref="F32:BQ32" si="80">+F24+F31</f>
        <v>0</v>
      </c>
      <c r="G32" s="32">
        <f t="shared" si="80"/>
        <v>0</v>
      </c>
      <c r="H32" s="32">
        <f t="shared" si="80"/>
        <v>0</v>
      </c>
      <c r="I32" s="32">
        <f t="shared" si="80"/>
        <v>0</v>
      </c>
      <c r="J32" s="32">
        <f t="shared" si="80"/>
        <v>0</v>
      </c>
      <c r="K32" s="32">
        <f t="shared" si="80"/>
        <v>0</v>
      </c>
      <c r="L32" s="32">
        <f t="shared" si="80"/>
        <v>0</v>
      </c>
      <c r="M32" s="32">
        <f t="shared" si="80"/>
        <v>0</v>
      </c>
      <c r="N32" s="32">
        <f t="shared" si="80"/>
        <v>0</v>
      </c>
      <c r="O32" s="32">
        <f t="shared" si="80"/>
        <v>0</v>
      </c>
      <c r="P32" s="32">
        <f t="shared" si="80"/>
        <v>0</v>
      </c>
      <c r="Q32" s="32">
        <f t="shared" si="80"/>
        <v>0</v>
      </c>
      <c r="R32" s="32">
        <f t="shared" si="80"/>
        <v>0</v>
      </c>
      <c r="S32" s="32">
        <f t="shared" si="80"/>
        <v>0</v>
      </c>
      <c r="T32" s="32">
        <f t="shared" si="80"/>
        <v>0</v>
      </c>
      <c r="U32" s="32">
        <f t="shared" si="80"/>
        <v>0</v>
      </c>
      <c r="V32" s="32">
        <f t="shared" si="80"/>
        <v>0</v>
      </c>
      <c r="W32" s="32">
        <f t="shared" si="80"/>
        <v>0</v>
      </c>
      <c r="X32" s="32">
        <f t="shared" si="80"/>
        <v>0</v>
      </c>
      <c r="Y32" s="32">
        <f t="shared" si="80"/>
        <v>0</v>
      </c>
      <c r="Z32" s="32">
        <f t="shared" si="80"/>
        <v>0</v>
      </c>
      <c r="AA32" s="32">
        <f t="shared" si="80"/>
        <v>0</v>
      </c>
      <c r="AB32" s="32">
        <f t="shared" si="80"/>
        <v>0</v>
      </c>
      <c r="AC32" s="32">
        <f t="shared" si="80"/>
        <v>0</v>
      </c>
      <c r="AD32" s="32">
        <f t="shared" si="80"/>
        <v>0</v>
      </c>
      <c r="AE32" s="32">
        <f t="shared" si="80"/>
        <v>0</v>
      </c>
      <c r="AF32" s="32">
        <f t="shared" si="80"/>
        <v>0</v>
      </c>
      <c r="AG32" s="32">
        <f t="shared" si="80"/>
        <v>0</v>
      </c>
      <c r="AH32" s="32">
        <f t="shared" si="80"/>
        <v>0</v>
      </c>
      <c r="AI32" s="32">
        <f t="shared" si="80"/>
        <v>0</v>
      </c>
      <c r="AJ32" s="32">
        <f t="shared" si="80"/>
        <v>0</v>
      </c>
      <c r="AK32" s="32">
        <f t="shared" si="80"/>
        <v>0</v>
      </c>
      <c r="AL32" s="32">
        <f t="shared" si="80"/>
        <v>0</v>
      </c>
      <c r="AM32" s="32">
        <f t="shared" si="80"/>
        <v>0</v>
      </c>
      <c r="AN32" s="32">
        <f t="shared" si="80"/>
        <v>0</v>
      </c>
      <c r="AO32" s="32">
        <f t="shared" si="80"/>
        <v>0</v>
      </c>
      <c r="AP32" s="32">
        <f t="shared" si="80"/>
        <v>0</v>
      </c>
      <c r="AQ32" s="32">
        <f t="shared" si="80"/>
        <v>0</v>
      </c>
      <c r="AR32" s="32">
        <f t="shared" si="80"/>
        <v>0</v>
      </c>
      <c r="AS32" s="32">
        <f t="shared" si="80"/>
        <v>0</v>
      </c>
      <c r="AT32" s="32">
        <f t="shared" si="80"/>
        <v>0</v>
      </c>
      <c r="AU32" s="32">
        <f t="shared" si="80"/>
        <v>0</v>
      </c>
      <c r="AV32" s="32">
        <f t="shared" si="80"/>
        <v>0</v>
      </c>
      <c r="AW32" s="32">
        <f t="shared" si="80"/>
        <v>0</v>
      </c>
      <c r="AX32" s="32">
        <f t="shared" si="80"/>
        <v>0</v>
      </c>
      <c r="AY32" s="32">
        <f t="shared" si="80"/>
        <v>0</v>
      </c>
      <c r="AZ32" s="27">
        <f t="shared" si="80"/>
        <v>0</v>
      </c>
      <c r="BA32" s="27">
        <f t="shared" si="80"/>
        <v>0</v>
      </c>
      <c r="BB32" s="27">
        <f t="shared" si="80"/>
        <v>0</v>
      </c>
      <c r="BC32" s="27">
        <f t="shared" si="80"/>
        <v>0</v>
      </c>
      <c r="BD32" s="27">
        <f t="shared" si="80"/>
        <v>0</v>
      </c>
      <c r="BE32" s="27">
        <f t="shared" si="80"/>
        <v>0</v>
      </c>
      <c r="BF32" s="27">
        <f t="shared" si="80"/>
        <v>0</v>
      </c>
      <c r="BG32" s="27">
        <f t="shared" si="80"/>
        <v>0</v>
      </c>
      <c r="BH32" s="27">
        <f t="shared" si="80"/>
        <v>0</v>
      </c>
      <c r="BI32" s="27">
        <f t="shared" si="80"/>
        <v>0</v>
      </c>
      <c r="BJ32" s="27">
        <f t="shared" si="80"/>
        <v>0</v>
      </c>
      <c r="BK32" s="27">
        <f t="shared" si="80"/>
        <v>0</v>
      </c>
      <c r="BL32" s="27">
        <f t="shared" si="80"/>
        <v>0</v>
      </c>
      <c r="BM32" s="27">
        <f t="shared" si="80"/>
        <v>0</v>
      </c>
      <c r="BN32" s="27">
        <f t="shared" si="80"/>
        <v>0</v>
      </c>
      <c r="BO32" s="27">
        <f t="shared" si="80"/>
        <v>0</v>
      </c>
      <c r="BP32" s="27">
        <f t="shared" si="80"/>
        <v>0</v>
      </c>
      <c r="BQ32" s="27">
        <f t="shared" si="80"/>
        <v>0</v>
      </c>
      <c r="BR32" s="27">
        <f t="shared" ref="BR32:EC32" si="81">+BR24+BR31</f>
        <v>0</v>
      </c>
      <c r="BS32" s="27">
        <f t="shared" si="81"/>
        <v>0</v>
      </c>
      <c r="BT32" s="27">
        <f t="shared" si="81"/>
        <v>0</v>
      </c>
      <c r="BU32" s="27">
        <f t="shared" si="81"/>
        <v>0</v>
      </c>
      <c r="BV32" s="27">
        <f t="shared" si="81"/>
        <v>0</v>
      </c>
      <c r="BW32" s="27">
        <f t="shared" si="81"/>
        <v>0</v>
      </c>
      <c r="BX32" s="27">
        <f t="shared" si="81"/>
        <v>0</v>
      </c>
      <c r="BY32" s="27">
        <f t="shared" si="81"/>
        <v>0</v>
      </c>
      <c r="BZ32" s="27">
        <f t="shared" si="81"/>
        <v>0</v>
      </c>
      <c r="CA32" s="27">
        <f t="shared" si="81"/>
        <v>0</v>
      </c>
      <c r="CB32" s="27">
        <f t="shared" si="81"/>
        <v>0</v>
      </c>
      <c r="CC32" s="27">
        <f t="shared" si="81"/>
        <v>0</v>
      </c>
      <c r="CD32" s="27">
        <f t="shared" si="81"/>
        <v>0</v>
      </c>
      <c r="CE32" s="27">
        <f t="shared" si="81"/>
        <v>0</v>
      </c>
      <c r="CF32" s="27">
        <f t="shared" si="81"/>
        <v>0</v>
      </c>
      <c r="CG32" s="27">
        <f t="shared" si="81"/>
        <v>0</v>
      </c>
      <c r="CH32" s="27">
        <f t="shared" si="81"/>
        <v>0</v>
      </c>
      <c r="CI32" s="74">
        <f t="shared" si="81"/>
        <v>0</v>
      </c>
      <c r="CJ32" s="27">
        <f t="shared" si="81"/>
        <v>0</v>
      </c>
      <c r="CK32" s="27">
        <f t="shared" si="81"/>
        <v>0</v>
      </c>
      <c r="CL32" s="27">
        <f t="shared" si="81"/>
        <v>0</v>
      </c>
      <c r="CM32" s="27">
        <f t="shared" si="81"/>
        <v>0</v>
      </c>
      <c r="CN32" s="27">
        <f t="shared" si="81"/>
        <v>0</v>
      </c>
      <c r="CO32" s="27">
        <f t="shared" si="81"/>
        <v>0</v>
      </c>
      <c r="CP32" s="27">
        <f t="shared" si="81"/>
        <v>0</v>
      </c>
      <c r="CQ32" s="27">
        <f t="shared" si="81"/>
        <v>0</v>
      </c>
      <c r="CR32" s="27">
        <f t="shared" si="81"/>
        <v>0</v>
      </c>
      <c r="CS32" s="27">
        <f t="shared" si="81"/>
        <v>0</v>
      </c>
      <c r="CT32" s="27">
        <f t="shared" si="81"/>
        <v>0</v>
      </c>
      <c r="CU32" s="27">
        <f t="shared" si="81"/>
        <v>-20701303.469999999</v>
      </c>
      <c r="CV32" s="27">
        <f t="shared" si="81"/>
        <v>-20192865.699999999</v>
      </c>
      <c r="CW32" s="27">
        <f t="shared" si="81"/>
        <v>-19528681.640000001</v>
      </c>
      <c r="CX32" s="27">
        <f t="shared" si="81"/>
        <v>-18893205.93</v>
      </c>
      <c r="CY32" s="27">
        <f t="shared" si="81"/>
        <v>-17456473.41</v>
      </c>
      <c r="CZ32" s="27">
        <f t="shared" si="81"/>
        <v>-15336384.050000001</v>
      </c>
      <c r="DA32" s="27">
        <f t="shared" si="81"/>
        <v>-11944227.4</v>
      </c>
      <c r="DB32" s="27">
        <f t="shared" si="81"/>
        <v>-9610510.7300000004</v>
      </c>
      <c r="DC32" s="27">
        <f t="shared" si="81"/>
        <v>-7580661.9900000002</v>
      </c>
      <c r="DD32" s="27">
        <f t="shared" si="81"/>
        <v>-5492441.4900000002</v>
      </c>
      <c r="DE32" s="27">
        <f t="shared" si="81"/>
        <v>-3786536.89</v>
      </c>
      <c r="DF32" s="27">
        <f t="shared" si="81"/>
        <v>-2473987.4500000002</v>
      </c>
      <c r="DG32" s="27">
        <f t="shared" si="81"/>
        <v>0</v>
      </c>
      <c r="DH32" s="27">
        <f t="shared" si="81"/>
        <v>0</v>
      </c>
      <c r="DI32" s="27">
        <f t="shared" si="81"/>
        <v>0</v>
      </c>
      <c r="DJ32" s="27">
        <f t="shared" si="81"/>
        <v>0</v>
      </c>
      <c r="DK32" s="27">
        <f t="shared" si="81"/>
        <v>0</v>
      </c>
      <c r="DL32" s="49">
        <f t="shared" si="81"/>
        <v>0</v>
      </c>
      <c r="DM32" s="49">
        <f t="shared" si="81"/>
        <v>0</v>
      </c>
      <c r="DN32" s="49">
        <f t="shared" si="81"/>
        <v>0</v>
      </c>
      <c r="DO32" s="49">
        <f t="shared" si="81"/>
        <v>0</v>
      </c>
      <c r="DP32" s="49">
        <f t="shared" si="81"/>
        <v>0</v>
      </c>
      <c r="DQ32" s="49">
        <f t="shared" si="81"/>
        <v>0</v>
      </c>
      <c r="DR32" s="49">
        <f t="shared" si="81"/>
        <v>0</v>
      </c>
      <c r="DS32" s="49">
        <f t="shared" si="81"/>
        <v>0</v>
      </c>
      <c r="DT32" s="49">
        <f t="shared" si="81"/>
        <v>0</v>
      </c>
      <c r="DU32" s="49">
        <f t="shared" si="81"/>
        <v>0</v>
      </c>
      <c r="DV32" s="49">
        <f t="shared" si="81"/>
        <v>0</v>
      </c>
      <c r="DW32" s="49">
        <f t="shared" si="81"/>
        <v>0</v>
      </c>
      <c r="DX32" s="49">
        <f t="shared" si="81"/>
        <v>0</v>
      </c>
      <c r="DY32" s="49">
        <f t="shared" si="81"/>
        <v>0</v>
      </c>
      <c r="DZ32" s="49">
        <f t="shared" si="81"/>
        <v>0</v>
      </c>
      <c r="EA32" s="49">
        <f t="shared" si="81"/>
        <v>0</v>
      </c>
      <c r="EB32" s="49">
        <f t="shared" si="81"/>
        <v>0</v>
      </c>
      <c r="EC32" s="49">
        <f t="shared" si="81"/>
        <v>0</v>
      </c>
      <c r="ED32" s="49">
        <f t="shared" ref="ED32:GO32" si="82">+ED24+ED31</f>
        <v>0</v>
      </c>
      <c r="EE32" s="49">
        <f t="shared" si="82"/>
        <v>0</v>
      </c>
      <c r="EF32" s="49">
        <f t="shared" si="82"/>
        <v>0</v>
      </c>
      <c r="EG32" s="49">
        <f t="shared" si="82"/>
        <v>0</v>
      </c>
      <c r="EH32" s="49">
        <f t="shared" si="82"/>
        <v>0</v>
      </c>
      <c r="EI32" s="49">
        <f t="shared" si="82"/>
        <v>0</v>
      </c>
      <c r="EJ32" s="49">
        <f t="shared" si="82"/>
        <v>0</v>
      </c>
      <c r="EK32" s="49">
        <f t="shared" si="82"/>
        <v>0</v>
      </c>
      <c r="EL32" s="49">
        <f t="shared" si="82"/>
        <v>0</v>
      </c>
      <c r="EM32" s="49">
        <f t="shared" si="82"/>
        <v>0</v>
      </c>
      <c r="EN32" s="49">
        <f t="shared" si="82"/>
        <v>0</v>
      </c>
      <c r="EO32" s="49">
        <f t="shared" si="82"/>
        <v>0</v>
      </c>
      <c r="EP32" s="49">
        <f t="shared" si="82"/>
        <v>0</v>
      </c>
      <c r="EQ32" s="49">
        <f t="shared" si="82"/>
        <v>0</v>
      </c>
      <c r="ER32" s="49">
        <f t="shared" si="82"/>
        <v>0</v>
      </c>
      <c r="ES32" s="49">
        <f t="shared" si="82"/>
        <v>0</v>
      </c>
      <c r="ET32" s="49">
        <f t="shared" si="82"/>
        <v>0</v>
      </c>
      <c r="EU32" s="49">
        <f t="shared" si="82"/>
        <v>0</v>
      </c>
      <c r="EV32" s="49">
        <f t="shared" si="82"/>
        <v>0</v>
      </c>
      <c r="EW32" s="49">
        <f t="shared" si="82"/>
        <v>0</v>
      </c>
      <c r="EX32" s="49">
        <f t="shared" si="82"/>
        <v>0</v>
      </c>
      <c r="EY32" s="49">
        <f t="shared" si="82"/>
        <v>0</v>
      </c>
      <c r="EZ32" s="49">
        <f t="shared" si="82"/>
        <v>0</v>
      </c>
      <c r="FA32" s="49">
        <f t="shared" si="82"/>
        <v>0</v>
      </c>
      <c r="FB32" s="49">
        <f t="shared" si="82"/>
        <v>0</v>
      </c>
      <c r="FC32" s="49">
        <f t="shared" si="82"/>
        <v>0</v>
      </c>
      <c r="FD32" s="49">
        <f t="shared" si="82"/>
        <v>0</v>
      </c>
      <c r="FE32" s="49">
        <f t="shared" si="82"/>
        <v>0</v>
      </c>
      <c r="FF32" s="49">
        <f t="shared" si="82"/>
        <v>0</v>
      </c>
      <c r="FG32" s="49">
        <f t="shared" si="82"/>
        <v>0</v>
      </c>
      <c r="FH32" s="49">
        <f t="shared" si="82"/>
        <v>0</v>
      </c>
      <c r="FI32" s="49">
        <f t="shared" si="82"/>
        <v>0</v>
      </c>
      <c r="FJ32" s="49">
        <f t="shared" si="82"/>
        <v>0</v>
      </c>
      <c r="FK32" s="49">
        <f t="shared" si="82"/>
        <v>0</v>
      </c>
      <c r="FL32" s="49">
        <f t="shared" si="82"/>
        <v>0</v>
      </c>
      <c r="FM32" s="49">
        <f t="shared" si="82"/>
        <v>0</v>
      </c>
      <c r="FN32" s="49">
        <f t="shared" si="82"/>
        <v>0</v>
      </c>
      <c r="FO32" s="49">
        <f t="shared" si="82"/>
        <v>0</v>
      </c>
      <c r="FP32" s="49">
        <f t="shared" si="82"/>
        <v>0</v>
      </c>
      <c r="FQ32" s="49">
        <f t="shared" si="82"/>
        <v>0</v>
      </c>
      <c r="FR32" s="49">
        <f t="shared" si="82"/>
        <v>0</v>
      </c>
      <c r="FS32" s="49">
        <f t="shared" si="82"/>
        <v>0</v>
      </c>
      <c r="FT32" s="49">
        <f t="shared" si="82"/>
        <v>0</v>
      </c>
      <c r="FU32" s="49">
        <f t="shared" si="82"/>
        <v>0</v>
      </c>
      <c r="FV32" s="49">
        <f t="shared" si="82"/>
        <v>0</v>
      </c>
      <c r="FW32" s="49">
        <f t="shared" si="82"/>
        <v>0</v>
      </c>
      <c r="FX32" s="49">
        <f t="shared" si="82"/>
        <v>0</v>
      </c>
      <c r="FY32" s="49">
        <f t="shared" si="82"/>
        <v>0</v>
      </c>
      <c r="FZ32" s="49">
        <f t="shared" si="82"/>
        <v>0</v>
      </c>
      <c r="GA32" s="49">
        <f t="shared" si="82"/>
        <v>0</v>
      </c>
      <c r="GB32" s="49">
        <f t="shared" si="82"/>
        <v>0</v>
      </c>
      <c r="GC32" s="49">
        <f t="shared" si="82"/>
        <v>0</v>
      </c>
      <c r="GD32" s="49">
        <f t="shared" si="82"/>
        <v>0</v>
      </c>
      <c r="GE32" s="49">
        <f t="shared" si="82"/>
        <v>0</v>
      </c>
      <c r="GF32" s="49">
        <f t="shared" si="82"/>
        <v>0</v>
      </c>
      <c r="GG32" s="49">
        <f t="shared" si="82"/>
        <v>0</v>
      </c>
      <c r="GH32" s="49">
        <f t="shared" si="82"/>
        <v>0</v>
      </c>
      <c r="GI32" s="49">
        <f t="shared" si="82"/>
        <v>0</v>
      </c>
      <c r="GJ32" s="49">
        <f t="shared" si="82"/>
        <v>0</v>
      </c>
      <c r="GK32" s="49">
        <f t="shared" si="82"/>
        <v>0</v>
      </c>
      <c r="GL32" s="49">
        <f t="shared" si="82"/>
        <v>0</v>
      </c>
      <c r="GM32" s="49">
        <f t="shared" si="82"/>
        <v>0</v>
      </c>
      <c r="GN32" s="49">
        <f t="shared" si="82"/>
        <v>0</v>
      </c>
      <c r="GO32" s="49">
        <f t="shared" si="82"/>
        <v>0</v>
      </c>
      <c r="GP32" s="49">
        <f t="shared" ref="GP32:HA32" si="83">+GP24+GP31</f>
        <v>0</v>
      </c>
      <c r="GQ32" s="49">
        <f t="shared" si="83"/>
        <v>0</v>
      </c>
      <c r="GR32" s="49">
        <f t="shared" si="83"/>
        <v>0</v>
      </c>
      <c r="GS32" s="49">
        <f t="shared" si="83"/>
        <v>0</v>
      </c>
      <c r="GT32" s="49">
        <f t="shared" si="83"/>
        <v>0</v>
      </c>
      <c r="GU32" s="49">
        <f t="shared" si="83"/>
        <v>0</v>
      </c>
      <c r="GV32" s="49">
        <f t="shared" si="83"/>
        <v>0</v>
      </c>
      <c r="GW32" s="49">
        <f t="shared" si="83"/>
        <v>0</v>
      </c>
      <c r="GX32" s="49">
        <f t="shared" si="83"/>
        <v>0</v>
      </c>
      <c r="GY32" s="49">
        <f t="shared" si="83"/>
        <v>0</v>
      </c>
      <c r="GZ32" s="49">
        <f t="shared" si="83"/>
        <v>0</v>
      </c>
      <c r="HA32" s="49">
        <f t="shared" si="83"/>
        <v>0</v>
      </c>
      <c r="HB32" s="49">
        <f t="shared" ref="HB32:HD32" si="84">+HB24+HB31</f>
        <v>0</v>
      </c>
      <c r="HC32" s="49">
        <f t="shared" si="84"/>
        <v>0</v>
      </c>
      <c r="HD32" s="49">
        <f t="shared" si="84"/>
        <v>0</v>
      </c>
      <c r="HE32" s="49">
        <f t="shared" ref="HE32:HG32" si="85">HE24+HE31</f>
        <v>0</v>
      </c>
      <c r="HF32" s="49">
        <f t="shared" si="85"/>
        <v>0</v>
      </c>
      <c r="HG32" s="49">
        <f t="shared" si="85"/>
        <v>0</v>
      </c>
      <c r="HH32" s="50"/>
      <c r="HI32" s="52"/>
      <c r="HJ32" s="52"/>
      <c r="HK32" s="52"/>
      <c r="HL32" s="52"/>
      <c r="HM32" s="52"/>
      <c r="HN32" s="52"/>
      <c r="HO32" s="52"/>
      <c r="HP32" s="122"/>
      <c r="HQ32" s="122"/>
      <c r="HR32" s="122"/>
      <c r="HS32" s="122"/>
      <c r="HT32" s="122"/>
      <c r="HU32" s="121"/>
    </row>
    <row r="33" spans="1:223" s="12" customFormat="1" x14ac:dyDescent="0.2">
      <c r="D33" s="87"/>
      <c r="F33" s="18"/>
      <c r="G33" s="76"/>
      <c r="CW33" s="33"/>
      <c r="CX33" s="33"/>
      <c r="CY33" s="33"/>
      <c r="CZ33" s="33"/>
      <c r="DA33" s="33"/>
      <c r="DB33" s="33"/>
      <c r="DC33" s="33"/>
      <c r="DD33" s="33"/>
      <c r="DE33" s="33"/>
      <c r="DF33" s="33"/>
      <c r="DG33" s="10"/>
      <c r="DH33" s="10"/>
      <c r="DI33" s="10"/>
      <c r="DJ33" s="10"/>
      <c r="DK33" s="10"/>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50"/>
      <c r="HI33" s="52"/>
      <c r="HJ33" s="52"/>
      <c r="HK33" s="52"/>
      <c r="HL33" s="52"/>
      <c r="HM33" s="52"/>
      <c r="HN33" s="52"/>
      <c r="HO33" s="51"/>
    </row>
    <row r="34" spans="1:223" x14ac:dyDescent="0.2">
      <c r="A34" s="2" t="s">
        <v>131</v>
      </c>
      <c r="C34" s="1">
        <v>19100122</v>
      </c>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50"/>
      <c r="HI34" s="52"/>
      <c r="HJ34" s="52"/>
      <c r="HK34" s="52"/>
      <c r="HL34" s="52"/>
      <c r="HM34" s="52"/>
      <c r="HN34" s="52"/>
      <c r="HO34" s="51"/>
    </row>
    <row r="35" spans="1:223" x14ac:dyDescent="0.2">
      <c r="B35" s="1" t="s">
        <v>121</v>
      </c>
      <c r="D35" s="32">
        <f>61109259.77-44.65</f>
        <v>61109215.120000005</v>
      </c>
      <c r="E35" s="32">
        <f>+D46</f>
        <v>59812470.350000001</v>
      </c>
      <c r="F35" s="32">
        <f>+E46</f>
        <v>120745657.28</v>
      </c>
      <c r="G35" s="32">
        <f>+F46</f>
        <v>116400172.34</v>
      </c>
      <c r="H35" s="32">
        <f>+G46</f>
        <v>105985135.08006337</v>
      </c>
      <c r="I35" s="32">
        <f t="shared" ref="I35:AB35" si="86">ROUND(+H46,2)</f>
        <v>92410074.879999995</v>
      </c>
      <c r="J35" s="32">
        <f t="shared" si="86"/>
        <v>73649281.129999995</v>
      </c>
      <c r="K35" s="32">
        <f t="shared" si="86"/>
        <v>54385898.57</v>
      </c>
      <c r="L35" s="32">
        <f t="shared" si="86"/>
        <v>37849031.229999997</v>
      </c>
      <c r="M35" s="32">
        <f t="shared" si="86"/>
        <v>19641296.899999999</v>
      </c>
      <c r="N35" s="32">
        <f t="shared" si="86"/>
        <v>7841036.4800000004</v>
      </c>
      <c r="O35" s="32">
        <f t="shared" si="86"/>
        <v>-1010074.6</v>
      </c>
      <c r="P35" s="32">
        <f t="shared" si="86"/>
        <v>-869527.96</v>
      </c>
      <c r="Q35" s="32">
        <f t="shared" si="86"/>
        <v>-903317.99</v>
      </c>
      <c r="R35" s="32">
        <f t="shared" si="86"/>
        <v>-937108.02</v>
      </c>
      <c r="S35" s="32">
        <f t="shared" si="86"/>
        <v>-404021.02</v>
      </c>
      <c r="T35" s="32">
        <f t="shared" si="86"/>
        <v>-167814.39</v>
      </c>
      <c r="U35" s="32">
        <f t="shared" si="86"/>
        <v>7284028.3300000001</v>
      </c>
      <c r="V35" s="32">
        <f>ROUND(+U46,2)</f>
        <v>16456818.119999999</v>
      </c>
      <c r="W35" s="32">
        <f t="shared" si="86"/>
        <v>-83020072.079999998</v>
      </c>
      <c r="X35" s="32">
        <f t="shared" si="86"/>
        <v>-74655652.510000005</v>
      </c>
      <c r="Y35" s="32">
        <f t="shared" si="86"/>
        <v>-67370116.099999994</v>
      </c>
      <c r="Z35" s="32">
        <f>ROUND(+Y46,2)</f>
        <v>-23540349.66</v>
      </c>
      <c r="AA35" s="32">
        <f t="shared" si="86"/>
        <v>-21389993.739999998</v>
      </c>
      <c r="AB35" s="32">
        <f t="shared" si="86"/>
        <v>-20155529.390000001</v>
      </c>
      <c r="AC35" s="32">
        <f>ROUND(+AB46,2)</f>
        <v>-19157897.949999999</v>
      </c>
      <c r="AD35" s="32">
        <f>ROUND(+AC46,2)</f>
        <v>-17677541.829999998</v>
      </c>
      <c r="AE35" s="32">
        <f>AE6+AE15</f>
        <v>-16440523.59</v>
      </c>
      <c r="AF35" s="32">
        <f t="shared" ref="AF35:AM35" si="87">ROUND(+AE46,2)</f>
        <v>-9467391</v>
      </c>
      <c r="AG35" s="32">
        <f t="shared" si="87"/>
        <v>-8097534.0899999999</v>
      </c>
      <c r="AH35" s="32">
        <f t="shared" si="87"/>
        <v>-6589680.9000000004</v>
      </c>
      <c r="AI35" s="32">
        <f t="shared" si="87"/>
        <v>-5015530.5999999996</v>
      </c>
      <c r="AJ35" s="32">
        <f t="shared" si="87"/>
        <v>-3737067.52</v>
      </c>
      <c r="AK35" s="32">
        <f t="shared" si="87"/>
        <v>-2649582.35</v>
      </c>
      <c r="AL35" s="32">
        <f t="shared" si="87"/>
        <v>-1998438.81</v>
      </c>
      <c r="AM35" s="32">
        <f t="shared" si="87"/>
        <v>-1478820.68</v>
      </c>
      <c r="AN35" s="32">
        <f>ROUND(+AM46,2)</f>
        <v>-1094126.32</v>
      </c>
      <c r="AO35" s="32">
        <f>ROUND(+AN46,2)</f>
        <v>-775943.87</v>
      </c>
      <c r="AP35" s="32">
        <f>ROUND(+AO46,2)</f>
        <v>-417583.79</v>
      </c>
      <c r="AQ35" s="32">
        <f>AP46</f>
        <v>24831.350000000035</v>
      </c>
      <c r="AR35" s="32">
        <f>ROUND(+AQ46,2)</f>
        <v>8843522.0399999991</v>
      </c>
      <c r="AS35" s="32">
        <f>ROUND(+AR46,2)</f>
        <v>7798610.8700000001</v>
      </c>
      <c r="AT35" s="32">
        <f t="shared" ref="AT35:CB35" si="88">ROUND(+AS46,2)</f>
        <v>6502736.5199999996</v>
      </c>
      <c r="AU35" s="32">
        <f t="shared" si="88"/>
        <v>5072724.5999999996</v>
      </c>
      <c r="AV35" s="32">
        <f t="shared" si="88"/>
        <v>3940228.02</v>
      </c>
      <c r="AW35" s="32">
        <f t="shared" si="88"/>
        <v>3103055.43</v>
      </c>
      <c r="AX35" s="32">
        <f t="shared" si="88"/>
        <v>2348258.42</v>
      </c>
      <c r="AY35" s="32">
        <f t="shared" si="88"/>
        <v>1932732.8</v>
      </c>
      <c r="AZ35" s="27">
        <f t="shared" si="88"/>
        <v>1572373.79</v>
      </c>
      <c r="BA35" s="27">
        <f t="shared" si="88"/>
        <v>1290114.3799999999</v>
      </c>
      <c r="BB35" s="27">
        <f t="shared" si="88"/>
        <v>990401.13</v>
      </c>
      <c r="BC35" s="27">
        <f t="shared" si="88"/>
        <v>615834.31999999995</v>
      </c>
      <c r="BD35" s="27">
        <f t="shared" si="88"/>
        <v>30581310.800000001</v>
      </c>
      <c r="BE35" s="27">
        <f t="shared" si="88"/>
        <v>26559645.309999999</v>
      </c>
      <c r="BF35" s="27">
        <f t="shared" si="88"/>
        <v>21781178.899999999</v>
      </c>
      <c r="BG35" s="27">
        <f t="shared" si="88"/>
        <v>17469056.010000002</v>
      </c>
      <c r="BH35" s="27">
        <f t="shared" si="88"/>
        <v>13039483.310000001</v>
      </c>
      <c r="BI35" s="27">
        <f t="shared" si="88"/>
        <v>9224436.5199999996</v>
      </c>
      <c r="BJ35" s="27">
        <f t="shared" si="88"/>
        <v>6581711.9100000001</v>
      </c>
      <c r="BK35" s="27">
        <f t="shared" si="88"/>
        <v>4861599.0199999996</v>
      </c>
      <c r="BL35" s="27">
        <f t="shared" si="88"/>
        <v>3724037.85</v>
      </c>
      <c r="BM35" s="27">
        <f t="shared" si="88"/>
        <v>2782475.23</v>
      </c>
      <c r="BN35" s="27">
        <f t="shared" si="88"/>
        <v>1795259.87</v>
      </c>
      <c r="BO35" s="27">
        <f t="shared" si="88"/>
        <v>577870.63</v>
      </c>
      <c r="BP35" s="27">
        <f t="shared" si="88"/>
        <v>69846585.379999995</v>
      </c>
      <c r="BQ35" s="27">
        <f t="shared" si="88"/>
        <v>65742726.479999997</v>
      </c>
      <c r="BR35" s="27">
        <f t="shared" si="88"/>
        <v>60654038.829999998</v>
      </c>
      <c r="BS35" s="27">
        <f t="shared" si="88"/>
        <v>54761598.049999997</v>
      </c>
      <c r="BT35" s="27">
        <f t="shared" si="88"/>
        <v>50569240.899999999</v>
      </c>
      <c r="BU35" s="27">
        <f t="shared" si="88"/>
        <v>46886948.700000003</v>
      </c>
      <c r="BV35" s="27">
        <f t="shared" si="88"/>
        <v>44140413.560000002</v>
      </c>
      <c r="BW35" s="27">
        <f t="shared" si="88"/>
        <v>42319665.579999998</v>
      </c>
      <c r="BX35" s="27">
        <f t="shared" si="88"/>
        <v>41080897</v>
      </c>
      <c r="BY35" s="27">
        <f t="shared" si="88"/>
        <v>40230459.729999997</v>
      </c>
      <c r="BZ35" s="27">
        <f t="shared" si="88"/>
        <v>39297519.439999998</v>
      </c>
      <c r="CA35" s="27">
        <f t="shared" si="88"/>
        <v>37968909.880000003</v>
      </c>
      <c r="CB35" s="27">
        <f t="shared" si="88"/>
        <v>-55736248.850000001</v>
      </c>
      <c r="CC35" s="27">
        <f>ROUND(+CB46,2)</f>
        <v>-49394190.840000004</v>
      </c>
      <c r="CD35" s="27">
        <f>ROUND(+CC46,2)</f>
        <v>-40643132.420000002</v>
      </c>
      <c r="CE35" s="27">
        <f t="shared" ref="CE35:EF35" si="89">ROUND(+CD46,2)</f>
        <v>-30961308.920000002</v>
      </c>
      <c r="CF35" s="27">
        <f t="shared" si="89"/>
        <v>-23643545.890000001</v>
      </c>
      <c r="CG35" s="27">
        <f t="shared" si="89"/>
        <v>-16092032.58</v>
      </c>
      <c r="CH35" s="27">
        <f t="shared" si="89"/>
        <v>-10075018.279999999</v>
      </c>
      <c r="CI35" s="27">
        <f t="shared" si="89"/>
        <v>-6543800.6299999999</v>
      </c>
      <c r="CJ35" s="27">
        <f t="shared" si="89"/>
        <v>-3540656.44</v>
      </c>
      <c r="CK35" s="27">
        <f t="shared" si="89"/>
        <v>-1610029.52</v>
      </c>
      <c r="CL35" s="27">
        <f t="shared" si="89"/>
        <v>742230.4</v>
      </c>
      <c r="CM35" s="27">
        <f t="shared" si="89"/>
        <v>3063647.6</v>
      </c>
      <c r="CN35" s="27">
        <f t="shared" si="89"/>
        <v>-15502795.82</v>
      </c>
      <c r="CO35" s="27">
        <f t="shared" si="89"/>
        <v>-13965540.73</v>
      </c>
      <c r="CP35" s="27">
        <f t="shared" si="89"/>
        <v>-11228537.02</v>
      </c>
      <c r="CQ35" s="27">
        <f t="shared" si="89"/>
        <v>-8537179.0999999996</v>
      </c>
      <c r="CR35" s="27">
        <f t="shared" si="89"/>
        <v>-6356424.5199999996</v>
      </c>
      <c r="CS35" s="27">
        <f t="shared" si="89"/>
        <v>-4077308.19</v>
      </c>
      <c r="CT35" s="27">
        <f t="shared" si="89"/>
        <v>-2636575.09</v>
      </c>
      <c r="CU35" s="27">
        <f t="shared" si="89"/>
        <v>-1677845.16</v>
      </c>
      <c r="CV35" s="27">
        <f t="shared" si="89"/>
        <v>-21810225.920000002</v>
      </c>
      <c r="CW35" s="27">
        <f t="shared" si="89"/>
        <v>-20812349.800000001</v>
      </c>
      <c r="CX35" s="27">
        <f t="shared" si="89"/>
        <v>-19513897.780000001</v>
      </c>
      <c r="CY35" s="27">
        <f t="shared" si="89"/>
        <v>-18279061.530000001</v>
      </c>
      <c r="CZ35" s="27">
        <f t="shared" si="89"/>
        <v>-76477619.079999998</v>
      </c>
      <c r="DA35" s="27">
        <f t="shared" si="89"/>
        <v>-67705822.75</v>
      </c>
      <c r="DB35" s="27">
        <f t="shared" si="89"/>
        <v>-53687985.439999998</v>
      </c>
      <c r="DC35" s="27">
        <f t="shared" si="89"/>
        <v>-44043095.82</v>
      </c>
      <c r="DD35" s="27">
        <f t="shared" si="89"/>
        <v>-35629285.950000003</v>
      </c>
      <c r="DE35" s="27">
        <f t="shared" si="89"/>
        <v>-27002796.039999999</v>
      </c>
      <c r="DF35" s="27">
        <f t="shared" si="89"/>
        <v>-19928628.530000001</v>
      </c>
      <c r="DG35" s="27">
        <f t="shared" si="89"/>
        <v>-14491586.16</v>
      </c>
      <c r="DH35" s="27">
        <f t="shared" si="89"/>
        <v>-11550804.84</v>
      </c>
      <c r="DI35" s="27">
        <f t="shared" si="89"/>
        <v>-9450505.4600000009</v>
      </c>
      <c r="DJ35" s="27">
        <f t="shared" si="89"/>
        <v>-7126068.25</v>
      </c>
      <c r="DK35" s="27">
        <f t="shared" si="89"/>
        <v>-4813751.6100000003</v>
      </c>
      <c r="DL35" s="49">
        <f t="shared" si="89"/>
        <v>-483396.77</v>
      </c>
      <c r="DM35" s="49">
        <f t="shared" si="89"/>
        <v>-14932396.380000001</v>
      </c>
      <c r="DN35" s="49">
        <f t="shared" si="89"/>
        <v>-12666302.529999999</v>
      </c>
      <c r="DO35" s="49">
        <f t="shared" si="89"/>
        <v>-10334600.41</v>
      </c>
      <c r="DP35" s="49">
        <f t="shared" si="89"/>
        <v>-8031332.4199999999</v>
      </c>
      <c r="DQ35" s="49">
        <f t="shared" si="89"/>
        <v>-6058508.9199999999</v>
      </c>
      <c r="DR35" s="49">
        <f t="shared" si="89"/>
        <v>-4230305.8899999997</v>
      </c>
      <c r="DS35" s="49">
        <f t="shared" si="89"/>
        <v>-3121583.03</v>
      </c>
      <c r="DT35" s="49">
        <f t="shared" si="89"/>
        <v>-2391341.79</v>
      </c>
      <c r="DU35" s="49">
        <f t="shared" si="89"/>
        <v>-1815586.69</v>
      </c>
      <c r="DV35" s="49">
        <f t="shared" si="89"/>
        <v>-1064507.31</v>
      </c>
      <c r="DW35" s="49">
        <f t="shared" si="89"/>
        <v>-481654.81</v>
      </c>
      <c r="DX35" s="49">
        <f t="shared" si="89"/>
        <v>748012.99</v>
      </c>
      <c r="DY35" s="49">
        <f t="shared" si="89"/>
        <v>-19639622.48</v>
      </c>
      <c r="DZ35" s="49">
        <f t="shared" si="89"/>
        <v>-16272241.710000001</v>
      </c>
      <c r="EA35" s="49">
        <f t="shared" si="89"/>
        <v>-12771006.609999999</v>
      </c>
      <c r="EB35" s="49">
        <f t="shared" si="89"/>
        <v>-9953492.6400000006</v>
      </c>
      <c r="EC35" s="49">
        <f t="shared" si="89"/>
        <v>-6756305.4000000004</v>
      </c>
      <c r="ED35" s="49">
        <f t="shared" si="89"/>
        <v>-5042014.97</v>
      </c>
      <c r="EE35" s="49">
        <f t="shared" si="89"/>
        <v>-3768029.39</v>
      </c>
      <c r="EF35" s="49">
        <f t="shared" si="89"/>
        <v>-2783986.16</v>
      </c>
      <c r="EG35" s="49">
        <f>ROUND(+EF46,2)</f>
        <v>-2029131.58</v>
      </c>
      <c r="EH35" s="49">
        <f t="shared" ref="EH35:EO35" si="90">ROUND(+EG46,2)</f>
        <v>-1352524.62</v>
      </c>
      <c r="EI35" s="49">
        <f t="shared" si="90"/>
        <v>-575027.31000000006</v>
      </c>
      <c r="EJ35" s="49">
        <f t="shared" si="90"/>
        <v>1000711.77</v>
      </c>
      <c r="EK35" s="49">
        <f t="shared" si="90"/>
        <v>-31140784.91</v>
      </c>
      <c r="EL35" s="49">
        <f t="shared" si="90"/>
        <v>-26231978.109999999</v>
      </c>
      <c r="EM35" s="49">
        <f t="shared" si="90"/>
        <v>-20504782</v>
      </c>
      <c r="EN35" s="49">
        <f t="shared" si="90"/>
        <v>-16411917.699999999</v>
      </c>
      <c r="EO35" s="49">
        <f t="shared" si="90"/>
        <v>-12697279.82</v>
      </c>
      <c r="EP35" s="49">
        <f>ROUND(+EO46,2)</f>
        <v>-9978409.25</v>
      </c>
      <c r="EQ35" s="49">
        <f>ROUND(+EP46,2)</f>
        <v>-8168399.6200000001</v>
      </c>
      <c r="ER35" s="49">
        <f t="shared" ref="ER35:GP35" si="91">ROUND(+EQ46,2)</f>
        <v>-7022426.9400000004</v>
      </c>
      <c r="ES35" s="49">
        <f t="shared" si="91"/>
        <v>-5986236.04</v>
      </c>
      <c r="ET35" s="49">
        <f t="shared" si="91"/>
        <v>-5105491.58</v>
      </c>
      <c r="EU35" s="49">
        <f t="shared" si="91"/>
        <v>-3777616.03</v>
      </c>
      <c r="EV35" s="49">
        <f t="shared" si="91"/>
        <v>-963408.83</v>
      </c>
      <c r="EW35" s="49">
        <f t="shared" si="91"/>
        <v>-9693498.8599999994</v>
      </c>
      <c r="EX35" s="49">
        <f t="shared" si="91"/>
        <v>-7879246.0199999996</v>
      </c>
      <c r="EY35" s="49">
        <f t="shared" si="91"/>
        <v>-6301236.29</v>
      </c>
      <c r="EZ35" s="49">
        <f t="shared" si="91"/>
        <v>-4712988.55</v>
      </c>
      <c r="FA35" s="49">
        <f t="shared" si="91"/>
        <v>-3510242.41</v>
      </c>
      <c r="FB35" s="49">
        <f t="shared" si="91"/>
        <v>-2684396.24</v>
      </c>
      <c r="FC35" s="49">
        <f t="shared" si="91"/>
        <v>-2153143.92</v>
      </c>
      <c r="FD35" s="49">
        <f t="shared" si="91"/>
        <v>-1764800.76</v>
      </c>
      <c r="FE35" s="49">
        <f t="shared" si="91"/>
        <v>-1448210.49</v>
      </c>
      <c r="FF35" s="49">
        <f t="shared" si="91"/>
        <v>-1135250.8700000001</v>
      </c>
      <c r="FG35" s="49">
        <f t="shared" si="91"/>
        <v>-786311.16</v>
      </c>
      <c r="FH35" s="49">
        <f t="shared" si="91"/>
        <v>-221203.58</v>
      </c>
      <c r="FI35" s="49">
        <f t="shared" si="91"/>
        <v>27061218.699999999</v>
      </c>
      <c r="FJ35" s="49">
        <f t="shared" si="91"/>
        <v>23412922.489999998</v>
      </c>
      <c r="FK35" s="49">
        <f t="shared" si="91"/>
        <v>19936038.809999999</v>
      </c>
      <c r="FL35" s="49">
        <f t="shared" si="91"/>
        <v>17269316.079999998</v>
      </c>
      <c r="FM35" s="49">
        <f t="shared" si="91"/>
        <v>14679659.59</v>
      </c>
      <c r="FN35" s="49">
        <f t="shared" si="91"/>
        <v>12474547.960000001</v>
      </c>
      <c r="FO35" s="49">
        <f t="shared" si="91"/>
        <v>11158429.630000001</v>
      </c>
      <c r="FP35" s="49">
        <f t="shared" si="91"/>
        <v>10282607.43</v>
      </c>
      <c r="FQ35" s="49">
        <f t="shared" si="91"/>
        <v>9554955.9299999997</v>
      </c>
      <c r="FR35" s="49">
        <f t="shared" si="91"/>
        <v>8788247.0899999999</v>
      </c>
      <c r="FS35" s="49">
        <f t="shared" si="91"/>
        <v>7739045.9100000001</v>
      </c>
      <c r="FT35" s="49">
        <f t="shared" si="91"/>
        <v>6221622.8300000001</v>
      </c>
      <c r="FU35" s="49">
        <f t="shared" si="91"/>
        <v>-30801283.710000001</v>
      </c>
      <c r="FV35" s="49">
        <f t="shared" si="91"/>
        <v>-26110356.699999999</v>
      </c>
      <c r="FW35" s="49">
        <f t="shared" si="91"/>
        <v>-21663883.510000002</v>
      </c>
      <c r="FX35" s="49">
        <f t="shared" si="91"/>
        <v>-18214913.48</v>
      </c>
      <c r="FY35" s="49">
        <f t="shared" si="91"/>
        <v>-14862273.890000001</v>
      </c>
      <c r="FZ35" s="49">
        <f t="shared" si="91"/>
        <v>-13014860.460000001</v>
      </c>
      <c r="GA35" s="49">
        <f t="shared" si="91"/>
        <v>-11568933.68</v>
      </c>
      <c r="GB35" s="49">
        <f t="shared" si="91"/>
        <v>-10440344.279999999</v>
      </c>
      <c r="GC35" s="49">
        <f t="shared" si="91"/>
        <v>-9361904.75</v>
      </c>
      <c r="GD35" s="49">
        <f t="shared" si="91"/>
        <v>-8468762.6500000004</v>
      </c>
      <c r="GE35" s="49">
        <f t="shared" si="91"/>
        <v>-7298124.4299999997</v>
      </c>
      <c r="GF35" s="49">
        <f t="shared" si="91"/>
        <v>-5245649.45</v>
      </c>
      <c r="GG35" s="49">
        <f t="shared" si="91"/>
        <v>-14721121.26</v>
      </c>
      <c r="GH35" s="49">
        <f t="shared" si="91"/>
        <v>-12301313.109999999</v>
      </c>
      <c r="GI35" s="49">
        <f t="shared" si="91"/>
        <v>-9661395.8800000008</v>
      </c>
      <c r="GJ35" s="49">
        <f t="shared" si="91"/>
        <v>-7566544.0999999996</v>
      </c>
      <c r="GK35" s="49">
        <f t="shared" si="91"/>
        <v>-5696754.5099999998</v>
      </c>
      <c r="GL35" s="49">
        <f t="shared" si="91"/>
        <v>-4352651.4000000004</v>
      </c>
      <c r="GM35" s="49">
        <f t="shared" si="91"/>
        <v>-3446459.88</v>
      </c>
      <c r="GN35" s="49">
        <f t="shared" si="91"/>
        <v>-2863852.23</v>
      </c>
      <c r="GO35" s="49">
        <f t="shared" si="91"/>
        <v>-2375869.37</v>
      </c>
      <c r="GP35" s="49">
        <f t="shared" si="91"/>
        <v>-1943144.88</v>
      </c>
      <c r="GQ35" s="49">
        <f t="shared" ref="GQ35" si="92">ROUND(+GP46,2)</f>
        <v>-1399304.42</v>
      </c>
      <c r="GR35" s="49">
        <f t="shared" ref="GR35" si="93">ROUND(+GQ46,2)</f>
        <v>-239838.47</v>
      </c>
      <c r="GS35" s="49">
        <f t="shared" ref="GS35" si="94">ROUND(+GR46,2)</f>
        <v>-13815977.59</v>
      </c>
      <c r="GT35" s="49">
        <f t="shared" ref="GT35" si="95">ROUND(+GS46,2)</f>
        <v>-11542868.01</v>
      </c>
      <c r="GU35" s="49">
        <f t="shared" ref="GU35" si="96">ROUND(+GT46,2)</f>
        <v>-9516850.0800000001</v>
      </c>
      <c r="GV35" s="49">
        <f t="shared" ref="GV35" si="97">ROUND(+GU46,2)</f>
        <v>-7473563.96</v>
      </c>
      <c r="GW35" s="49">
        <f t="shared" ref="GW35" si="98">ROUND(+GV46,2)</f>
        <v>-5626654.4000000004</v>
      </c>
      <c r="GX35" s="49">
        <f t="shared" ref="GX35" si="99">ROUND(+GW46,2)</f>
        <v>-4372606.41</v>
      </c>
      <c r="GY35" s="49">
        <f t="shared" ref="GY35" si="100">ROUND(+GX46,2)</f>
        <v>-3709483.96</v>
      </c>
      <c r="GZ35" s="49">
        <f t="shared" ref="GZ35" si="101">ROUND(+GY46,2)</f>
        <v>-3061542.48</v>
      </c>
      <c r="HA35" s="49">
        <f t="shared" ref="HA35" si="102">ROUND(+GZ46,2)</f>
        <v>-2677559.9500000002</v>
      </c>
      <c r="HB35" s="49">
        <f t="shared" ref="HB35" si="103">ROUND(+HA46,2)</f>
        <v>-2202585.89</v>
      </c>
      <c r="HC35" s="49">
        <f t="shared" ref="HC35" si="104">ROUND(+HB46,2)</f>
        <v>-1670798.99</v>
      </c>
      <c r="HD35" s="49">
        <f t="shared" ref="HD35:HG35" si="105">ROUND(+HC46,2)</f>
        <v>-565204.44999999995</v>
      </c>
      <c r="HE35" s="49">
        <f t="shared" si="105"/>
        <v>-49919517.590000004</v>
      </c>
      <c r="HF35" s="49">
        <f t="shared" si="105"/>
        <v>-42678708.93</v>
      </c>
      <c r="HG35" s="49">
        <f t="shared" si="105"/>
        <v>-35706212.939999998</v>
      </c>
      <c r="HH35" s="50"/>
      <c r="HI35" s="52"/>
      <c r="HJ35" s="52"/>
      <c r="HK35" s="52"/>
      <c r="HL35" s="52"/>
      <c r="HM35" s="52"/>
      <c r="HN35" s="52"/>
      <c r="HO35" s="51"/>
    </row>
    <row r="36" spans="1:223" x14ac:dyDescent="0.2">
      <c r="B36" s="1" t="s">
        <v>122</v>
      </c>
      <c r="D36" s="53"/>
      <c r="E36" s="54">
        <v>64953103.469999999</v>
      </c>
      <c r="F36" s="53"/>
      <c r="G36" s="53"/>
      <c r="H36" s="53"/>
      <c r="I36" s="53"/>
      <c r="J36" s="53"/>
      <c r="K36" s="53"/>
      <c r="L36" s="53"/>
      <c r="M36" s="53"/>
      <c r="N36" s="53"/>
      <c r="O36" s="53"/>
      <c r="P36" s="53"/>
      <c r="Q36" s="53"/>
      <c r="R36" s="53"/>
      <c r="S36" s="53"/>
      <c r="T36" s="53"/>
      <c r="U36" s="53"/>
      <c r="V36" s="54">
        <v>-107036629.08</v>
      </c>
      <c r="W36" s="53"/>
      <c r="X36" s="53"/>
      <c r="Y36" s="54">
        <v>39394237.259999998</v>
      </c>
      <c r="Z36" s="53"/>
      <c r="AA36" s="53"/>
      <c r="AB36" s="53"/>
      <c r="AC36" s="53"/>
      <c r="AD36" s="53"/>
      <c r="AE36" s="53">
        <f>AE7+AE16</f>
        <v>6143042.8700000001</v>
      </c>
      <c r="AF36" s="53">
        <f t="shared" ref="AF36:AX37" si="106">AF7+AF16</f>
        <v>0</v>
      </c>
      <c r="AG36" s="53">
        <f t="shared" si="106"/>
        <v>0</v>
      </c>
      <c r="AH36" s="53">
        <f t="shared" si="106"/>
        <v>0</v>
      </c>
      <c r="AI36" s="53">
        <f t="shared" si="106"/>
        <v>0</v>
      </c>
      <c r="AJ36" s="53">
        <f t="shared" si="106"/>
        <v>0</v>
      </c>
      <c r="AK36" s="53">
        <f t="shared" si="106"/>
        <v>0</v>
      </c>
      <c r="AL36" s="53">
        <f t="shared" si="106"/>
        <v>0</v>
      </c>
      <c r="AM36" s="53">
        <f t="shared" si="106"/>
        <v>0</v>
      </c>
      <c r="AN36" s="53">
        <f t="shared" si="106"/>
        <v>0</v>
      </c>
      <c r="AO36" s="53">
        <f t="shared" si="106"/>
        <v>0</v>
      </c>
      <c r="AP36" s="53">
        <f t="shared" si="106"/>
        <v>0</v>
      </c>
      <c r="AQ36" s="53">
        <f t="shared" si="106"/>
        <v>9477607.582945317</v>
      </c>
      <c r="AR36" s="53">
        <f t="shared" si="106"/>
        <v>0</v>
      </c>
      <c r="AS36" s="53">
        <f t="shared" si="106"/>
        <v>0</v>
      </c>
      <c r="AT36" s="53">
        <f t="shared" si="106"/>
        <v>0</v>
      </c>
      <c r="AU36" s="53">
        <f t="shared" si="106"/>
        <v>0</v>
      </c>
      <c r="AV36" s="53">
        <f t="shared" si="106"/>
        <v>0</v>
      </c>
      <c r="AW36" s="53">
        <f t="shared" si="106"/>
        <v>0</v>
      </c>
      <c r="AX36" s="53">
        <f t="shared" si="106"/>
        <v>0</v>
      </c>
      <c r="AY36" s="53"/>
      <c r="AZ36" s="49"/>
      <c r="BA36" s="49"/>
      <c r="BB36" s="49"/>
      <c r="BC36" s="49">
        <f>BC7+BC16</f>
        <v>31943040</v>
      </c>
      <c r="BD36" s="49"/>
      <c r="BE36" s="49"/>
      <c r="BF36" s="49"/>
      <c r="BG36" s="49"/>
      <c r="BH36" s="49"/>
      <c r="BI36" s="49"/>
      <c r="BJ36" s="49"/>
      <c r="BK36" s="49"/>
      <c r="BL36" s="49"/>
      <c r="BM36" s="49"/>
      <c r="BN36" s="49"/>
      <c r="BO36" s="49">
        <f>BO7+BO16</f>
        <v>71783742</v>
      </c>
      <c r="BP36" s="49"/>
      <c r="BQ36" s="49"/>
      <c r="BR36" s="49"/>
      <c r="BS36" s="49"/>
      <c r="BT36" s="49"/>
      <c r="BU36" s="49"/>
      <c r="BV36" s="49"/>
      <c r="BW36" s="49"/>
      <c r="BX36" s="49"/>
      <c r="BY36" s="49"/>
      <c r="BZ36" s="49"/>
      <c r="CA36" s="49">
        <f t="shared" ref="CA36:CH36" si="107">CA16+CA7</f>
        <v>-98163975</v>
      </c>
      <c r="CB36" s="49">
        <f t="shared" si="107"/>
        <v>0</v>
      </c>
      <c r="CC36" s="49">
        <f t="shared" si="107"/>
        <v>0</v>
      </c>
      <c r="CD36" s="49">
        <f t="shared" si="107"/>
        <v>0</v>
      </c>
      <c r="CE36" s="49">
        <f t="shared" si="107"/>
        <v>0</v>
      </c>
      <c r="CF36" s="49">
        <f t="shared" si="107"/>
        <v>0</v>
      </c>
      <c r="CG36" s="49">
        <f t="shared" si="107"/>
        <v>0</v>
      </c>
      <c r="CH36" s="49">
        <f t="shared" si="107"/>
        <v>0</v>
      </c>
      <c r="CI36" s="49">
        <f>CI16+CI7</f>
        <v>0</v>
      </c>
      <c r="CJ36" s="49"/>
      <c r="CK36" s="49"/>
      <c r="CL36" s="49"/>
      <c r="CM36" s="49">
        <f>CM7+CM16</f>
        <v>-20118493.158200338</v>
      </c>
      <c r="CN36" s="49"/>
      <c r="CO36" s="49"/>
      <c r="CP36" s="49"/>
      <c r="CQ36" s="49"/>
      <c r="CR36" s="49"/>
      <c r="CS36" s="49"/>
      <c r="CT36" s="49"/>
      <c r="CU36" s="49">
        <f>CU25</f>
        <v>-21160568</v>
      </c>
      <c r="CV36" s="49"/>
      <c r="CW36" s="49"/>
      <c r="CX36" s="49"/>
      <c r="CY36" s="49">
        <f>CY7+CY16</f>
        <v>-63740891</v>
      </c>
      <c r="CZ36" s="49"/>
      <c r="DA36" s="49"/>
      <c r="DB36" s="49"/>
      <c r="DC36" s="49"/>
      <c r="DD36" s="49"/>
      <c r="DE36" s="49"/>
      <c r="DF36" s="49"/>
      <c r="DG36" s="49"/>
      <c r="DH36" s="49"/>
      <c r="DI36" s="49"/>
      <c r="DJ36" s="49"/>
      <c r="DK36" s="49"/>
      <c r="DL36" s="49">
        <f>+DL7+DL16</f>
        <v>-17006341</v>
      </c>
      <c r="DM36" s="49"/>
      <c r="DN36" s="49"/>
      <c r="DO36" s="49"/>
      <c r="DP36" s="49"/>
      <c r="DQ36" s="49"/>
      <c r="DR36" s="49"/>
      <c r="DS36" s="49"/>
      <c r="DT36" s="49"/>
      <c r="DU36" s="49"/>
      <c r="DV36" s="49"/>
      <c r="DW36" s="49"/>
      <c r="DX36" s="49">
        <f>DX7+DX16</f>
        <v>-23082723</v>
      </c>
      <c r="DY36" s="49">
        <f>DY7+DY16</f>
        <v>0</v>
      </c>
      <c r="DZ36" s="49"/>
      <c r="EA36" s="49"/>
      <c r="EB36" s="49"/>
      <c r="EC36" s="49"/>
      <c r="ED36" s="49"/>
      <c r="EE36" s="49"/>
      <c r="EF36" s="49"/>
      <c r="EG36" s="49"/>
      <c r="EH36" s="49"/>
      <c r="EI36" s="49"/>
      <c r="EJ36" s="49">
        <f>EJ7+EJ16</f>
        <v>-35585750</v>
      </c>
      <c r="EK36" s="49"/>
      <c r="EL36" s="49"/>
      <c r="EM36" s="49"/>
      <c r="EN36" s="49"/>
      <c r="EO36" s="49"/>
      <c r="EP36" s="49"/>
      <c r="EQ36" s="49"/>
      <c r="ER36" s="49"/>
      <c r="ES36" s="49"/>
      <c r="ET36" s="49"/>
      <c r="EU36" s="49"/>
      <c r="EV36" s="49">
        <f>EV7+EV16</f>
        <v>-10139956</v>
      </c>
      <c r="EW36" s="49">
        <f>EW7+EW16</f>
        <v>0</v>
      </c>
      <c r="EX36" s="49">
        <f t="shared" ref="EX36:GO36" si="108">EX7+EX16</f>
        <v>0</v>
      </c>
      <c r="EY36" s="49">
        <f t="shared" si="108"/>
        <v>0</v>
      </c>
      <c r="EZ36" s="49">
        <f t="shared" si="108"/>
        <v>0</v>
      </c>
      <c r="FA36" s="49">
        <f t="shared" si="108"/>
        <v>0</v>
      </c>
      <c r="FB36" s="49">
        <f t="shared" si="108"/>
        <v>0</v>
      </c>
      <c r="FC36" s="49">
        <f t="shared" si="108"/>
        <v>0</v>
      </c>
      <c r="FD36" s="49">
        <f t="shared" si="108"/>
        <v>0</v>
      </c>
      <c r="FE36" s="49">
        <f t="shared" si="108"/>
        <v>0</v>
      </c>
      <c r="FF36" s="49">
        <f t="shared" si="108"/>
        <v>0</v>
      </c>
      <c r="FG36" s="49">
        <f t="shared" si="108"/>
        <v>0</v>
      </c>
      <c r="FH36" s="49">
        <f t="shared" si="108"/>
        <v>30171226</v>
      </c>
      <c r="FI36" s="49">
        <f t="shared" si="108"/>
        <v>0</v>
      </c>
      <c r="FJ36" s="49">
        <f t="shared" si="108"/>
        <v>0</v>
      </c>
      <c r="FK36" s="49">
        <f t="shared" si="108"/>
        <v>0</v>
      </c>
      <c r="FL36" s="49">
        <f t="shared" si="108"/>
        <v>0</v>
      </c>
      <c r="FM36" s="49">
        <f t="shared" si="108"/>
        <v>0</v>
      </c>
      <c r="FN36" s="49">
        <f t="shared" si="108"/>
        <v>0</v>
      </c>
      <c r="FO36" s="49">
        <f t="shared" si="108"/>
        <v>0</v>
      </c>
      <c r="FP36" s="49">
        <f t="shared" si="108"/>
        <v>0</v>
      </c>
      <c r="FQ36" s="49">
        <f t="shared" si="108"/>
        <v>0</v>
      </c>
      <c r="FR36" s="49">
        <f t="shared" si="108"/>
        <v>0</v>
      </c>
      <c r="FS36" s="49">
        <f t="shared" si="108"/>
        <v>0</v>
      </c>
      <c r="FT36" s="49">
        <f t="shared" si="108"/>
        <v>-39922545</v>
      </c>
      <c r="FU36" s="49">
        <f t="shared" si="108"/>
        <v>0</v>
      </c>
      <c r="FV36" s="49">
        <f t="shared" si="108"/>
        <v>0</v>
      </c>
      <c r="FW36" s="49">
        <f t="shared" si="108"/>
        <v>0</v>
      </c>
      <c r="FX36" s="49">
        <f t="shared" si="108"/>
        <v>0</v>
      </c>
      <c r="FY36" s="49">
        <f t="shared" si="108"/>
        <v>0</v>
      </c>
      <c r="FZ36" s="49">
        <f t="shared" si="108"/>
        <v>0</v>
      </c>
      <c r="GA36" s="49">
        <f t="shared" si="108"/>
        <v>0</v>
      </c>
      <c r="GB36" s="49">
        <f t="shared" si="108"/>
        <v>0</v>
      </c>
      <c r="GC36" s="49">
        <f t="shared" si="108"/>
        <v>0</v>
      </c>
      <c r="GD36" s="49">
        <f t="shared" si="108"/>
        <v>0</v>
      </c>
      <c r="GE36" s="49">
        <f t="shared" si="108"/>
        <v>0</v>
      </c>
      <c r="GF36" s="49">
        <f t="shared" si="108"/>
        <v>-10861871</v>
      </c>
      <c r="GG36" s="49">
        <f t="shared" si="108"/>
        <v>0</v>
      </c>
      <c r="GH36" s="49">
        <f t="shared" si="108"/>
        <v>0</v>
      </c>
      <c r="GI36" s="49">
        <f t="shared" si="108"/>
        <v>0</v>
      </c>
      <c r="GJ36" s="49">
        <f t="shared" si="108"/>
        <v>0</v>
      </c>
      <c r="GK36" s="49">
        <f t="shared" si="108"/>
        <v>0</v>
      </c>
      <c r="GL36" s="49">
        <f t="shared" si="108"/>
        <v>0</v>
      </c>
      <c r="GM36" s="49">
        <f t="shared" si="108"/>
        <v>0</v>
      </c>
      <c r="GN36" s="49">
        <f t="shared" si="108"/>
        <v>0</v>
      </c>
      <c r="GO36" s="49">
        <f t="shared" si="108"/>
        <v>0</v>
      </c>
      <c r="GP36" s="49">
        <f t="shared" ref="GP36:HA36" si="109">GP7+GP16</f>
        <v>0</v>
      </c>
      <c r="GQ36" s="49">
        <f t="shared" si="109"/>
        <v>0</v>
      </c>
      <c r="GR36" s="49">
        <f t="shared" si="109"/>
        <v>-15241895</v>
      </c>
      <c r="GS36" s="49">
        <f t="shared" si="109"/>
        <v>0</v>
      </c>
      <c r="GT36" s="49">
        <f t="shared" si="109"/>
        <v>0</v>
      </c>
      <c r="GU36" s="49">
        <f t="shared" si="109"/>
        <v>0</v>
      </c>
      <c r="GV36" s="49">
        <f t="shared" si="109"/>
        <v>0</v>
      </c>
      <c r="GW36" s="49">
        <f t="shared" si="109"/>
        <v>0</v>
      </c>
      <c r="GX36" s="49">
        <f t="shared" si="109"/>
        <v>0</v>
      </c>
      <c r="GY36" s="49">
        <f t="shared" si="109"/>
        <v>0</v>
      </c>
      <c r="GZ36" s="49">
        <f t="shared" si="109"/>
        <v>0</v>
      </c>
      <c r="HA36" s="49">
        <f t="shared" si="109"/>
        <v>0</v>
      </c>
      <c r="HB36" s="49"/>
      <c r="HC36" s="49"/>
      <c r="HD36" s="49">
        <f t="shared" ref="HD36:HG36" si="110">HD7+HD16+HD27</f>
        <v>-54166126</v>
      </c>
      <c r="HE36" s="49">
        <f t="shared" si="110"/>
        <v>0</v>
      </c>
      <c r="HF36" s="49">
        <f t="shared" si="110"/>
        <v>0</v>
      </c>
      <c r="HG36" s="49">
        <f t="shared" si="110"/>
        <v>0</v>
      </c>
      <c r="HH36" s="50"/>
      <c r="HI36" s="52"/>
      <c r="HJ36" s="52"/>
      <c r="HK36" s="52"/>
      <c r="HL36" s="52"/>
      <c r="HM36" s="52"/>
      <c r="HN36" s="52"/>
      <c r="HO36" s="51"/>
    </row>
    <row r="37" spans="1:223" x14ac:dyDescent="0.2">
      <c r="B37" s="1" t="s">
        <v>123</v>
      </c>
      <c r="D37" s="54">
        <v>-1667259.65</v>
      </c>
      <c r="E37" s="54">
        <v>-1570147.5</v>
      </c>
      <c r="F37" s="54">
        <v>-5057285.46</v>
      </c>
      <c r="G37" s="54">
        <v>-11020939.249936625</v>
      </c>
      <c r="H37" s="54">
        <v>-14091594.657434432</v>
      </c>
      <c r="I37" s="54">
        <v>-19195771.556504361</v>
      </c>
      <c r="J37" s="54">
        <v>-19531326.438945159</v>
      </c>
      <c r="K37" s="54">
        <v>-16704581.371991865</v>
      </c>
      <c r="L37" s="54">
        <v>-18305323.781115156</v>
      </c>
      <c r="M37" s="54">
        <v>-11823049.042422775</v>
      </c>
      <c r="N37" s="54">
        <v>-8832596.0728453323</v>
      </c>
      <c r="O37" s="54">
        <v>0</v>
      </c>
      <c r="P37" s="54">
        <v>0</v>
      </c>
      <c r="Q37" s="54">
        <v>0</v>
      </c>
      <c r="R37" s="54">
        <v>0</v>
      </c>
      <c r="S37" s="54">
        <v>0</v>
      </c>
      <c r="T37" s="54">
        <v>6864545.7226132955</v>
      </c>
      <c r="U37" s="54">
        <v>8811392.1376443356</v>
      </c>
      <c r="V37" s="54">
        <v>8249515.2962038415</v>
      </c>
      <c r="W37" s="54">
        <v>8346246.0950575564</v>
      </c>
      <c r="X37" s="54">
        <v>7257909.5962744839</v>
      </c>
      <c r="Y37" s="54">
        <v>4311272.9496905431</v>
      </c>
      <c r="Z37" s="54">
        <v>2034529.8900901622</v>
      </c>
      <c r="AA37" s="54">
        <v>1274997.0338693827</v>
      </c>
      <c r="AB37" s="54">
        <v>1051552.3999999999</v>
      </c>
      <c r="AC37" s="54">
        <v>1536663.3</v>
      </c>
      <c r="AD37" s="54">
        <v>1291678.71</v>
      </c>
      <c r="AE37" s="53">
        <f>AE8+AE17</f>
        <v>843595.56184537895</v>
      </c>
      <c r="AF37" s="53">
        <f t="shared" si="106"/>
        <v>1396360.58</v>
      </c>
      <c r="AG37" s="53">
        <f t="shared" si="106"/>
        <v>1528813.2399999998</v>
      </c>
      <c r="AH37" s="53">
        <f t="shared" si="106"/>
        <v>1596496.6500000004</v>
      </c>
      <c r="AI37" s="53">
        <f t="shared" si="106"/>
        <v>1285850.47</v>
      </c>
      <c r="AJ37" s="53">
        <f t="shared" si="106"/>
        <v>1093081.79</v>
      </c>
      <c r="AK37" s="53">
        <f t="shared" si="106"/>
        <v>690665.90999999992</v>
      </c>
      <c r="AL37" s="53">
        <f t="shared" si="106"/>
        <v>529921.65</v>
      </c>
      <c r="AM37" s="53">
        <f t="shared" si="106"/>
        <v>390932.9</v>
      </c>
      <c r="AN37" s="53">
        <f t="shared" si="106"/>
        <v>323011.56999999995</v>
      </c>
      <c r="AO37" s="53">
        <f t="shared" si="106"/>
        <v>361912.13</v>
      </c>
      <c r="AP37" s="53">
        <f t="shared" si="106"/>
        <v>444662.48</v>
      </c>
      <c r="AQ37" s="53">
        <f t="shared" si="106"/>
        <v>-656086.80000000005</v>
      </c>
      <c r="AR37" s="53">
        <f t="shared" si="106"/>
        <v>-1095712.1100000001</v>
      </c>
      <c r="AS37" s="53">
        <f t="shared" si="106"/>
        <v>-1325615.76</v>
      </c>
      <c r="AT37" s="53">
        <f t="shared" si="106"/>
        <v>-1457256.18</v>
      </c>
      <c r="AU37" s="53">
        <f t="shared" si="106"/>
        <v>-1152802.42</v>
      </c>
      <c r="AV37" s="53">
        <f t="shared" si="106"/>
        <v>-854644.62</v>
      </c>
      <c r="AW37" s="53">
        <f t="shared" si="106"/>
        <v>-745918.2</v>
      </c>
      <c r="AX37" s="53">
        <f t="shared" si="106"/>
        <v>-449419.45999999996</v>
      </c>
      <c r="AY37" s="53">
        <f>AY8+AY17</f>
        <v>-367788.92000000004</v>
      </c>
      <c r="AZ37" s="49">
        <f>AZ8+AZ17</f>
        <v>-288895.94999999995</v>
      </c>
      <c r="BA37" s="49">
        <f>BA8+BA17</f>
        <v>-303453.01</v>
      </c>
      <c r="BB37" s="49">
        <f>BB8+BB17</f>
        <v>-378257.78</v>
      </c>
      <c r="BC37" s="49">
        <f>BC8+BC17</f>
        <v>-2067367.2999999998</v>
      </c>
      <c r="BD37" s="49">
        <f t="shared" ref="BD37:CT37" si="111">BD8+BD17</f>
        <v>-4179949.43</v>
      </c>
      <c r="BE37" s="49">
        <f t="shared" si="111"/>
        <v>-4916852.71</v>
      </c>
      <c r="BF37" s="49">
        <f t="shared" si="111"/>
        <v>-4434188.71</v>
      </c>
      <c r="BG37" s="49">
        <f t="shared" si="111"/>
        <v>-4519507.33</v>
      </c>
      <c r="BH37" s="49">
        <f t="shared" si="111"/>
        <v>-3888940.5100000002</v>
      </c>
      <c r="BI37" s="49">
        <f t="shared" si="111"/>
        <v>-2700970.86</v>
      </c>
      <c r="BJ37" s="49">
        <f t="shared" si="111"/>
        <v>-1767318.35</v>
      </c>
      <c r="BK37" s="49">
        <f t="shared" si="111"/>
        <v>-1174804.83</v>
      </c>
      <c r="BL37" s="49">
        <f t="shared" si="111"/>
        <v>-972619.78999999992</v>
      </c>
      <c r="BM37" s="49">
        <f t="shared" si="111"/>
        <v>-1011837.77</v>
      </c>
      <c r="BN37" s="49">
        <f t="shared" si="111"/>
        <v>-1234884.55</v>
      </c>
      <c r="BO37" s="49">
        <f t="shared" si="111"/>
        <v>-2791116.97</v>
      </c>
      <c r="BP37" s="49">
        <f t="shared" si="111"/>
        <v>-4530437.25</v>
      </c>
      <c r="BQ37" s="49">
        <f t="shared" si="111"/>
        <v>-5496512.7599999998</v>
      </c>
      <c r="BR37" s="49">
        <f t="shared" si="111"/>
        <v>-6264832.3599999994</v>
      </c>
      <c r="BS37" s="49">
        <f t="shared" si="111"/>
        <v>-4496160.05</v>
      </c>
      <c r="BT37" s="49">
        <f t="shared" si="111"/>
        <v>-3987281.48</v>
      </c>
      <c r="BU37" s="49">
        <f t="shared" si="111"/>
        <v>-3018312.52</v>
      </c>
      <c r="BV37" s="49">
        <f t="shared" si="111"/>
        <v>-2084549.56</v>
      </c>
      <c r="BW37" s="49">
        <f t="shared" si="111"/>
        <v>-1482059.6600000001</v>
      </c>
      <c r="BX37" s="49">
        <f t="shared" si="111"/>
        <v>-1094045.77</v>
      </c>
      <c r="BY37" s="49">
        <f t="shared" si="111"/>
        <v>-1174779.9099999999</v>
      </c>
      <c r="BZ37" s="49">
        <f t="shared" si="111"/>
        <v>-1552986.12</v>
      </c>
      <c r="CA37" s="49">
        <f t="shared" si="111"/>
        <v>4593221.45</v>
      </c>
      <c r="CB37" s="49">
        <f t="shared" si="111"/>
        <v>7029172.7600000007</v>
      </c>
      <c r="CC37" s="49">
        <f t="shared" si="111"/>
        <v>9057267.6899999995</v>
      </c>
      <c r="CD37" s="49">
        <f t="shared" si="111"/>
        <v>9898498.0800000001</v>
      </c>
      <c r="CE37" s="49">
        <f t="shared" si="111"/>
        <v>7473241.8800000008</v>
      </c>
      <c r="CF37" s="49">
        <f t="shared" si="111"/>
        <v>7644925.5899999999</v>
      </c>
      <c r="CG37" s="49">
        <f t="shared" si="111"/>
        <v>6055655.7700000005</v>
      </c>
      <c r="CH37" s="49">
        <f t="shared" si="111"/>
        <v>3546356.6599999997</v>
      </c>
      <c r="CI37" s="49">
        <f>CI8+CI17</f>
        <v>2999918.8</v>
      </c>
      <c r="CJ37" s="49">
        <f t="shared" si="111"/>
        <v>1909909.25</v>
      </c>
      <c r="CK37" s="49">
        <f t="shared" si="111"/>
        <v>2322784.3099999996</v>
      </c>
      <c r="CL37" s="49">
        <f t="shared" si="111"/>
        <v>2281261.62</v>
      </c>
      <c r="CM37" s="49">
        <f t="shared" si="111"/>
        <v>1585810.59</v>
      </c>
      <c r="CN37" s="49">
        <f t="shared" si="111"/>
        <v>1564449.91</v>
      </c>
      <c r="CO37" s="49">
        <f t="shared" si="111"/>
        <v>2777021.98</v>
      </c>
      <c r="CP37" s="49">
        <f t="shared" si="111"/>
        <v>2714216.75</v>
      </c>
      <c r="CQ37" s="49">
        <f t="shared" si="111"/>
        <v>2196604.61</v>
      </c>
      <c r="CR37" s="49">
        <f t="shared" si="111"/>
        <v>2301438.0499999998</v>
      </c>
      <c r="CS37" s="49">
        <f t="shared" si="111"/>
        <v>1449032.4100000001</v>
      </c>
      <c r="CT37" s="49">
        <f t="shared" si="111"/>
        <v>963013.8</v>
      </c>
      <c r="CU37" s="49">
        <f>CU8+CU17+CU28</f>
        <v>1087176.6100000001</v>
      </c>
      <c r="CV37" s="49">
        <f>CV8+CV17+CV28</f>
        <v>1054104.73</v>
      </c>
      <c r="CW37" s="49">
        <f t="shared" ref="CW37:DV37" si="112">CW8+CW17+CW28</f>
        <v>1348544.58</v>
      </c>
      <c r="CX37" s="49">
        <f t="shared" si="112"/>
        <v>1278753.71</v>
      </c>
      <c r="CY37" s="49">
        <f t="shared" si="112"/>
        <v>5750688.29</v>
      </c>
      <c r="CZ37" s="49">
        <f t="shared" si="112"/>
        <v>8951533.1899999995</v>
      </c>
      <c r="DA37" s="49">
        <f t="shared" si="112"/>
        <v>14167376.399999999</v>
      </c>
      <c r="DB37" s="49">
        <f t="shared" si="112"/>
        <v>9762827.9199999999</v>
      </c>
      <c r="DC37" s="49">
        <f t="shared" si="112"/>
        <v>8497995.4100000001</v>
      </c>
      <c r="DD37" s="49">
        <f t="shared" si="112"/>
        <v>8696510.0800000001</v>
      </c>
      <c r="DE37" s="49">
        <f t="shared" si="112"/>
        <v>7121744.3100000005</v>
      </c>
      <c r="DF37" s="49">
        <f t="shared" si="112"/>
        <v>5473527.8500000006</v>
      </c>
      <c r="DG37" s="49">
        <f t="shared" si="112"/>
        <v>2965782.12</v>
      </c>
      <c r="DH37" s="49">
        <f t="shared" si="112"/>
        <v>2115698.7600000002</v>
      </c>
      <c r="DI37" s="49">
        <f t="shared" si="112"/>
        <v>2338642.38</v>
      </c>
      <c r="DJ37" s="49">
        <f t="shared" si="112"/>
        <v>2320111.56</v>
      </c>
      <c r="DK37" s="49">
        <f t="shared" si="112"/>
        <v>4329827.33</v>
      </c>
      <c r="DL37" s="49">
        <f>DL8+DL17+DL28</f>
        <v>2598692.8200000003</v>
      </c>
      <c r="DM37" s="49">
        <f t="shared" si="112"/>
        <v>2300936.37</v>
      </c>
      <c r="DN37" s="49">
        <f t="shared" si="112"/>
        <v>2359870.3200000003</v>
      </c>
      <c r="DO37" s="49">
        <f t="shared" si="112"/>
        <v>2321158.94</v>
      </c>
      <c r="DP37" s="49">
        <f t="shared" si="112"/>
        <v>1987097.49</v>
      </c>
      <c r="DQ37" s="49">
        <f t="shared" si="112"/>
        <v>1837887.2999999998</v>
      </c>
      <c r="DR37" s="49">
        <f t="shared" si="112"/>
        <v>1115168.7999999998</v>
      </c>
      <c r="DS37" s="49">
        <f t="shared" si="112"/>
        <v>733071.70000000007</v>
      </c>
      <c r="DT37" s="49">
        <f t="shared" si="112"/>
        <v>576465.1100000001</v>
      </c>
      <c r="DU37" s="49">
        <f t="shared" si="112"/>
        <v>750238.95000000007</v>
      </c>
      <c r="DV37" s="49">
        <f t="shared" si="112"/>
        <v>578884.51</v>
      </c>
      <c r="DW37" s="49">
        <f>DW8+DW17+DW28</f>
        <v>1221311.4599999997</v>
      </c>
      <c r="DX37" s="49">
        <f>DX8+DX17+DX28</f>
        <v>2742603.97</v>
      </c>
      <c r="DY37" s="49">
        <f>DY8+DY17+DY28</f>
        <v>3408849.19</v>
      </c>
      <c r="DZ37" s="49">
        <f>DZ8+DZ17+DZ28</f>
        <v>3532297.5100000002</v>
      </c>
      <c r="EA37" s="49">
        <f t="shared" ref="EA37:ED37" si="113">EA8+EA17+EA28</f>
        <v>2834906.74</v>
      </c>
      <c r="EB37" s="49">
        <f t="shared" si="113"/>
        <v>3205630.51</v>
      </c>
      <c r="EC37" s="49">
        <f t="shared" si="113"/>
        <v>1714819.0399999998</v>
      </c>
      <c r="ED37" s="49">
        <f t="shared" si="113"/>
        <v>1269080.3400000001</v>
      </c>
      <c r="EE37" s="49">
        <f>EE8+EE17+EE28</f>
        <v>976573.07</v>
      </c>
      <c r="EF37" s="49">
        <f t="shared" ref="EF37:HG37" si="114">EF8+EF17+EF28</f>
        <v>722738.72</v>
      </c>
      <c r="EG37" s="49">
        <f>EG8+EG17+EG28</f>
        <v>643337.28</v>
      </c>
      <c r="EH37" s="49">
        <f t="shared" ref="EH37:GO37" si="115">EH8+EH17+EH28</f>
        <v>734854.26</v>
      </c>
      <c r="EI37" s="49">
        <f t="shared" si="115"/>
        <v>1557925.55</v>
      </c>
      <c r="EJ37" s="49">
        <f t="shared" si="115"/>
        <v>3516428.47</v>
      </c>
      <c r="EK37" s="49">
        <f t="shared" si="115"/>
        <v>4970796.25</v>
      </c>
      <c r="EL37" s="49">
        <f t="shared" si="115"/>
        <v>5818303</v>
      </c>
      <c r="EM37" s="49">
        <f t="shared" si="115"/>
        <v>4132414</v>
      </c>
      <c r="EN37" s="49">
        <f t="shared" si="115"/>
        <v>3749439</v>
      </c>
      <c r="EO37" s="49">
        <f t="shared" si="115"/>
        <v>2741629</v>
      </c>
      <c r="EP37" s="49">
        <f>EP8+EP17+EP28</f>
        <v>1828489</v>
      </c>
      <c r="EQ37" s="49">
        <f t="shared" si="115"/>
        <v>1154555</v>
      </c>
      <c r="ER37" s="49">
        <f t="shared" si="115"/>
        <v>1048591</v>
      </c>
      <c r="ES37" s="49">
        <f t="shared" si="115"/>
        <v>891407</v>
      </c>
      <c r="ET37" s="49">
        <f t="shared" si="115"/>
        <v>1325337</v>
      </c>
      <c r="EU37" s="49">
        <f t="shared" si="115"/>
        <v>2804182</v>
      </c>
      <c r="EV37" s="49">
        <f t="shared" si="115"/>
        <v>1432761</v>
      </c>
      <c r="EW37" s="49">
        <f t="shared" si="115"/>
        <v>1833002</v>
      </c>
      <c r="EX37" s="49">
        <f t="shared" si="115"/>
        <v>1592064</v>
      </c>
      <c r="EY37" s="49">
        <f t="shared" si="115"/>
        <v>1596695</v>
      </c>
      <c r="EZ37" s="49">
        <f t="shared" si="115"/>
        <v>1208063</v>
      </c>
      <c r="FA37" s="49">
        <f t="shared" si="115"/>
        <v>829806</v>
      </c>
      <c r="FB37" s="49">
        <f t="shared" si="115"/>
        <v>532650</v>
      </c>
      <c r="FC37" s="49">
        <f t="shared" si="115"/>
        <v>388339</v>
      </c>
      <c r="FD37" s="49">
        <f t="shared" si="115"/>
        <v>315608</v>
      </c>
      <c r="FE37" s="49">
        <f t="shared" si="115"/>
        <v>311113</v>
      </c>
      <c r="FF37" s="49">
        <f t="shared" si="115"/>
        <v>346284</v>
      </c>
      <c r="FG37" s="49">
        <f t="shared" si="115"/>
        <v>561068</v>
      </c>
      <c r="FH37" s="49">
        <f t="shared" si="115"/>
        <v>-2965898</v>
      </c>
      <c r="FI37" s="49">
        <f t="shared" si="115"/>
        <v>-3722484</v>
      </c>
      <c r="FJ37" s="49">
        <f t="shared" si="115"/>
        <v>-3541071</v>
      </c>
      <c r="FK37" s="49">
        <f t="shared" si="115"/>
        <v>-2717324</v>
      </c>
      <c r="FL37" s="49">
        <f t="shared" si="115"/>
        <v>-2637484</v>
      </c>
      <c r="FM37" s="49">
        <f t="shared" si="115"/>
        <v>-2245476</v>
      </c>
      <c r="FN37" s="49">
        <f t="shared" si="115"/>
        <v>-1359044</v>
      </c>
      <c r="FO37" s="49">
        <f t="shared" si="115"/>
        <v>-920261</v>
      </c>
      <c r="FP37" s="49">
        <f t="shared" si="115"/>
        <v>-761287</v>
      </c>
      <c r="FQ37" s="49">
        <f t="shared" si="115"/>
        <v>-795960</v>
      </c>
      <c r="FR37" s="49">
        <f t="shared" si="115"/>
        <v>-1075017</v>
      </c>
      <c r="FS37" s="49">
        <f t="shared" si="115"/>
        <v>-1540383</v>
      </c>
      <c r="FT37" s="49">
        <f t="shared" si="115"/>
        <v>2981672</v>
      </c>
      <c r="FU37" s="49">
        <f t="shared" si="115"/>
        <v>4764642</v>
      </c>
      <c r="FV37" s="49">
        <f t="shared" si="115"/>
        <v>4493402</v>
      </c>
      <c r="FW37" s="49">
        <f t="shared" si="115"/>
        <v>3497730</v>
      </c>
      <c r="FX37" s="49">
        <f t="shared" si="115"/>
        <v>3393187</v>
      </c>
      <c r="FY37" s="49">
        <f t="shared" si="115"/>
        <v>1881976</v>
      </c>
      <c r="FZ37" s="49">
        <f t="shared" si="115"/>
        <v>1466214</v>
      </c>
      <c r="GA37" s="49">
        <f t="shared" si="115"/>
        <v>1152038</v>
      </c>
      <c r="GB37" s="49">
        <f t="shared" si="115"/>
        <v>1090086</v>
      </c>
      <c r="GC37" s="49">
        <f t="shared" si="115"/>
        <v>914070</v>
      </c>
      <c r="GD37" s="49">
        <f t="shared" si="115"/>
        <v>1187881</v>
      </c>
      <c r="GE37" s="49">
        <f t="shared" si="115"/>
        <v>2065278</v>
      </c>
      <c r="GF37" s="49">
        <f t="shared" si="115"/>
        <v>1425166</v>
      </c>
      <c r="GG37" s="49">
        <f t="shared" si="115"/>
        <v>2453890</v>
      </c>
      <c r="GH37" s="49">
        <f t="shared" si="115"/>
        <v>2665062</v>
      </c>
      <c r="GI37" s="49">
        <f t="shared" si="115"/>
        <v>2111008</v>
      </c>
      <c r="GJ37" s="49">
        <f t="shared" si="115"/>
        <v>1883301</v>
      </c>
      <c r="GK37" s="49">
        <f t="shared" si="115"/>
        <v>1353261</v>
      </c>
      <c r="GL37" s="49">
        <f t="shared" si="115"/>
        <v>911994</v>
      </c>
      <c r="GM37" s="49">
        <f t="shared" si="115"/>
        <v>586014</v>
      </c>
      <c r="GN37" s="49">
        <f t="shared" si="115"/>
        <v>487336</v>
      </c>
      <c r="GO37" s="49">
        <f t="shared" si="115"/>
        <v>433118</v>
      </c>
      <c r="GP37" s="49">
        <f t="shared" ref="GP37:HA37" si="116">GP8+GP17+GP28</f>
        <v>542640</v>
      </c>
      <c r="GQ37" s="49">
        <f t="shared" si="116"/>
        <v>1154977</v>
      </c>
      <c r="GR37" s="49">
        <f t="shared" si="116"/>
        <v>1708188</v>
      </c>
      <c r="GS37" s="49">
        <f t="shared" si="116"/>
        <v>2313890</v>
      </c>
      <c r="GT37" s="49">
        <f t="shared" si="116"/>
        <v>2055797</v>
      </c>
      <c r="GU37" s="49">
        <f t="shared" si="116"/>
        <v>2063629</v>
      </c>
      <c r="GV37" s="49">
        <f t="shared" si="116"/>
        <v>1862444</v>
      </c>
      <c r="GW37" s="49">
        <f t="shared" si="116"/>
        <v>1264292</v>
      </c>
      <c r="GX37" s="49">
        <f t="shared" si="116"/>
        <v>656475</v>
      </c>
      <c r="GY37" s="49">
        <f t="shared" si="116"/>
        <v>603626</v>
      </c>
      <c r="GZ37" s="49">
        <f t="shared" si="116"/>
        <v>386627</v>
      </c>
      <c r="HA37" s="49">
        <f t="shared" si="116"/>
        <v>473223</v>
      </c>
      <c r="HB37" s="49">
        <f>HB8+HB17+HB28</f>
        <v>530850</v>
      </c>
      <c r="HC37" s="49">
        <f t="shared" si="114"/>
        <v>1100872</v>
      </c>
      <c r="HD37" s="49">
        <f t="shared" si="114"/>
        <v>5015772</v>
      </c>
      <c r="HE37" s="49">
        <f t="shared" si="114"/>
        <v>7424759</v>
      </c>
      <c r="HF37" s="49">
        <f t="shared" si="114"/>
        <v>7132514</v>
      </c>
      <c r="HG37" s="49">
        <f t="shared" si="114"/>
        <v>8407917</v>
      </c>
      <c r="HH37" s="50"/>
      <c r="HI37" s="52"/>
      <c r="HJ37" s="52"/>
      <c r="HK37" s="52"/>
      <c r="HL37" s="52"/>
      <c r="HM37" s="52"/>
      <c r="HN37" s="52"/>
      <c r="HO37" s="51"/>
    </row>
    <row r="38" spans="1:223" hidden="1" x14ac:dyDescent="0.2">
      <c r="B38" s="1" t="s">
        <v>132</v>
      </c>
      <c r="D38" s="53"/>
      <c r="E38" s="54">
        <v>-2799448.38</v>
      </c>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50"/>
      <c r="HI38" s="52"/>
      <c r="HJ38" s="52"/>
      <c r="HK38" s="52"/>
      <c r="HL38" s="52"/>
      <c r="HM38" s="52"/>
      <c r="HN38" s="52"/>
      <c r="HO38" s="51"/>
    </row>
    <row r="39" spans="1:223" hidden="1" x14ac:dyDescent="0.2">
      <c r="B39" s="1" t="s">
        <v>133</v>
      </c>
      <c r="D39" s="53"/>
      <c r="E39" s="53"/>
      <c r="F39" s="54">
        <v>-1826662.8</v>
      </c>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50"/>
      <c r="HI39" s="52"/>
      <c r="HJ39" s="52"/>
      <c r="HK39" s="52"/>
      <c r="HL39" s="52"/>
      <c r="HM39" s="52"/>
      <c r="HN39" s="52"/>
      <c r="HO39" s="51"/>
    </row>
    <row r="40" spans="1:223" hidden="1" x14ac:dyDescent="0.2">
      <c r="B40" s="1" t="s">
        <v>134</v>
      </c>
      <c r="D40" s="53"/>
      <c r="E40" s="53"/>
      <c r="F40" s="54">
        <v>2007549.31</v>
      </c>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50"/>
      <c r="HI40" s="52"/>
      <c r="HJ40" s="52"/>
      <c r="HK40" s="52"/>
      <c r="HL40" s="52"/>
      <c r="HM40" s="52"/>
      <c r="HN40" s="52"/>
      <c r="HO40" s="51"/>
    </row>
    <row r="41" spans="1:223" hidden="1" x14ac:dyDescent="0.2">
      <c r="B41" s="1" t="s">
        <v>135</v>
      </c>
      <c r="D41" s="53"/>
      <c r="E41" s="53"/>
      <c r="F41" s="53"/>
      <c r="G41" s="53"/>
      <c r="H41" s="53"/>
      <c r="I41" s="53"/>
      <c r="J41" s="53"/>
      <c r="K41" s="53"/>
      <c r="L41" s="53"/>
      <c r="M41" s="53"/>
      <c r="N41" s="53"/>
      <c r="O41" s="54">
        <v>173771.79</v>
      </c>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50"/>
      <c r="HI41" s="52"/>
      <c r="HJ41" s="52"/>
      <c r="HK41" s="52"/>
      <c r="HL41" s="52"/>
      <c r="HM41" s="52"/>
      <c r="HN41" s="52"/>
      <c r="HO41" s="51"/>
    </row>
    <row r="42" spans="1:223" x14ac:dyDescent="0.2">
      <c r="B42" s="1" t="s">
        <v>124</v>
      </c>
      <c r="D42" s="54"/>
      <c r="E42" s="54"/>
      <c r="F42" s="54"/>
      <c r="G42" s="54"/>
      <c r="H42" s="54"/>
      <c r="I42" s="54"/>
      <c r="J42" s="54"/>
      <c r="K42" s="54"/>
      <c r="L42" s="54"/>
      <c r="M42" s="54"/>
      <c r="N42" s="54"/>
      <c r="O42" s="54"/>
      <c r="P42" s="54"/>
      <c r="Q42" s="54"/>
      <c r="R42" s="54">
        <v>564611.4</v>
      </c>
      <c r="S42" s="54"/>
      <c r="T42" s="54">
        <v>601204.69999999995</v>
      </c>
      <c r="U42" s="54">
        <v>341464.43</v>
      </c>
      <c r="V42" s="54">
        <v>330830.59999999998</v>
      </c>
      <c r="W42" s="54">
        <v>319595.78545416164</v>
      </c>
      <c r="X42" s="54">
        <v>328019.44519326882</v>
      </c>
      <c r="Y42" s="54">
        <v>297731.57</v>
      </c>
      <c r="Z42" s="54">
        <v>216505.71</v>
      </c>
      <c r="AA42" s="54">
        <v>50878</v>
      </c>
      <c r="AB42" s="54">
        <v>36150.39</v>
      </c>
      <c r="AC42" s="54">
        <v>28892.2</v>
      </c>
      <c r="AD42" s="54">
        <v>22871.759999999998</v>
      </c>
      <c r="AE42" s="53">
        <f t="shared" ref="AE42:CP42" si="117">AE9+AE18</f>
        <v>4406.75</v>
      </c>
      <c r="AF42" s="53">
        <f t="shared" si="117"/>
        <v>2610.86</v>
      </c>
      <c r="AG42" s="53">
        <f t="shared" si="117"/>
        <v>1292.44</v>
      </c>
      <c r="AH42" s="53">
        <f t="shared" si="117"/>
        <v>0</v>
      </c>
      <c r="AI42" s="53">
        <f t="shared" si="117"/>
        <v>5644.3200000000015</v>
      </c>
      <c r="AJ42" s="53">
        <f t="shared" si="117"/>
        <v>4698.4500000000007</v>
      </c>
      <c r="AK42" s="53">
        <f t="shared" si="117"/>
        <v>-32343.659999999996</v>
      </c>
      <c r="AL42" s="53">
        <f t="shared" si="117"/>
        <v>-4907.33</v>
      </c>
      <c r="AM42" s="53">
        <f t="shared" si="117"/>
        <v>-2477.0600000000004</v>
      </c>
      <c r="AN42" s="53">
        <f t="shared" si="117"/>
        <v>-2159.8900000000003</v>
      </c>
      <c r="AO42" s="53">
        <f t="shared" si="117"/>
        <v>-2048.83</v>
      </c>
      <c r="AP42" s="53">
        <f t="shared" si="117"/>
        <v>-2102.91</v>
      </c>
      <c r="AQ42" s="53">
        <f t="shared" si="117"/>
        <v>-2853.28</v>
      </c>
      <c r="AR42" s="53">
        <f t="shared" si="117"/>
        <v>3810.5600000000004</v>
      </c>
      <c r="AS42" s="53">
        <f t="shared" si="117"/>
        <v>4070.28</v>
      </c>
      <c r="AT42" s="53">
        <f t="shared" si="117"/>
        <v>3971.92</v>
      </c>
      <c r="AU42" s="53">
        <f t="shared" si="117"/>
        <v>3770.62</v>
      </c>
      <c r="AV42" s="53">
        <f t="shared" si="117"/>
        <v>3366.2400000000002</v>
      </c>
      <c r="AW42" s="53">
        <f t="shared" si="117"/>
        <v>2951.7400000000002</v>
      </c>
      <c r="AX42" s="53">
        <f t="shared" si="117"/>
        <v>676.27</v>
      </c>
      <c r="AY42" s="53">
        <f t="shared" si="117"/>
        <v>-80.799999999999955</v>
      </c>
      <c r="AZ42" s="49">
        <f t="shared" si="117"/>
        <v>-194.57999999999993</v>
      </c>
      <c r="BA42" s="49">
        <f t="shared" si="117"/>
        <v>-1631.6799999999998</v>
      </c>
      <c r="BB42" s="49">
        <f t="shared" si="117"/>
        <v>102.70000000000005</v>
      </c>
      <c r="BC42" s="49">
        <f t="shared" si="117"/>
        <v>45.350000000000023</v>
      </c>
      <c r="BD42" s="49">
        <f t="shared" si="117"/>
        <v>13711.01</v>
      </c>
      <c r="BE42" s="49">
        <f t="shared" si="117"/>
        <v>13509.49</v>
      </c>
      <c r="BF42" s="49">
        <f t="shared" si="117"/>
        <v>12877.59</v>
      </c>
      <c r="BG42" s="49">
        <f t="shared" si="117"/>
        <v>13416.45</v>
      </c>
      <c r="BH42" s="49">
        <f t="shared" si="117"/>
        <v>14386.08</v>
      </c>
      <c r="BI42" s="49">
        <f t="shared" si="117"/>
        <v>15334.29</v>
      </c>
      <c r="BJ42" s="49">
        <f t="shared" si="117"/>
        <v>16586.02</v>
      </c>
      <c r="BK42" s="49">
        <f t="shared" si="117"/>
        <v>16063.83</v>
      </c>
      <c r="BL42" s="49">
        <f t="shared" si="117"/>
        <v>14859.57</v>
      </c>
      <c r="BM42" s="49">
        <f t="shared" si="117"/>
        <v>14862.210000000001</v>
      </c>
      <c r="BN42" s="49">
        <f t="shared" si="117"/>
        <v>15053</v>
      </c>
      <c r="BO42" s="49">
        <f t="shared" si="117"/>
        <v>14788.41</v>
      </c>
      <c r="BP42" s="49">
        <f t="shared" si="117"/>
        <v>-19272.379999999997</v>
      </c>
      <c r="BQ42" s="49">
        <f t="shared" si="117"/>
        <v>-17173.93</v>
      </c>
      <c r="BR42" s="49">
        <f t="shared" si="117"/>
        <v>-15270.2</v>
      </c>
      <c r="BS42" s="49">
        <f t="shared" si="117"/>
        <v>-13970.7</v>
      </c>
      <c r="BT42" s="49">
        <f t="shared" si="117"/>
        <v>-15736.900000000001</v>
      </c>
      <c r="BU42" s="49">
        <f t="shared" si="117"/>
        <v>-15373.18</v>
      </c>
      <c r="BV42" s="49">
        <f t="shared" si="117"/>
        <v>-14933.73</v>
      </c>
      <c r="BW42" s="49">
        <f t="shared" si="117"/>
        <v>-14610.900000000001</v>
      </c>
      <c r="BX42" s="49">
        <f t="shared" si="117"/>
        <v>-13739.669999999998</v>
      </c>
      <c r="BY42" s="49">
        <f t="shared" si="117"/>
        <v>-7460.38</v>
      </c>
      <c r="BZ42" s="49">
        <f t="shared" si="117"/>
        <v>-7617.2900000000009</v>
      </c>
      <c r="CA42" s="49">
        <f t="shared" si="117"/>
        <v>-9450.48</v>
      </c>
      <c r="CB42" s="49">
        <f t="shared" si="117"/>
        <v>5568.21</v>
      </c>
      <c r="CC42" s="49">
        <f t="shared" si="117"/>
        <v>30657.690000000002</v>
      </c>
      <c r="CD42" s="49">
        <f t="shared" si="117"/>
        <v>37224.71</v>
      </c>
      <c r="CE42" s="49">
        <f t="shared" si="117"/>
        <v>30445.159999999996</v>
      </c>
      <c r="CF42" s="49">
        <f t="shared" si="117"/>
        <v>53635.009999999995</v>
      </c>
      <c r="CG42" s="49">
        <f t="shared" si="117"/>
        <v>48047.76</v>
      </c>
      <c r="CH42" s="49">
        <f t="shared" si="117"/>
        <v>46732.43</v>
      </c>
      <c r="CI42" s="49">
        <f>CI9+CI18</f>
        <v>45035.31</v>
      </c>
      <c r="CJ42" s="49">
        <f t="shared" si="117"/>
        <v>43322.38</v>
      </c>
      <c r="CK42" s="49">
        <f t="shared" si="117"/>
        <v>42271.509999999995</v>
      </c>
      <c r="CL42" s="49">
        <f t="shared" si="117"/>
        <v>42488.2</v>
      </c>
      <c r="CM42" s="49">
        <f t="shared" si="117"/>
        <v>45542.71</v>
      </c>
      <c r="CN42" s="49">
        <f t="shared" si="117"/>
        <v>42999.689999999995</v>
      </c>
      <c r="CO42" s="49">
        <f t="shared" si="117"/>
        <v>22810.350000000002</v>
      </c>
      <c r="CP42" s="49">
        <f t="shared" si="117"/>
        <v>23321.11</v>
      </c>
      <c r="CQ42" s="49">
        <f t="shared" ref="CQ42:CT42" si="118">CQ9+CQ18</f>
        <v>17735.099999999999</v>
      </c>
      <c r="CR42" s="49">
        <f t="shared" si="118"/>
        <v>5754.39</v>
      </c>
      <c r="CS42" s="49">
        <f t="shared" si="118"/>
        <v>6921.39</v>
      </c>
      <c r="CT42" s="49">
        <f t="shared" si="118"/>
        <v>7975.4299999999994</v>
      </c>
      <c r="CU42" s="49">
        <f>CU9+CU18+CU29</f>
        <v>8652.91</v>
      </c>
      <c r="CV42" s="49">
        <f t="shared" ref="CV42:DV42" si="119">CV9+CV18+CV29</f>
        <v>8159.96</v>
      </c>
      <c r="CW42" s="49">
        <f t="shared" si="119"/>
        <v>10914.009999999998</v>
      </c>
      <c r="CX42" s="49">
        <f t="shared" si="119"/>
        <v>11642.79</v>
      </c>
      <c r="CY42" s="49">
        <f t="shared" si="119"/>
        <v>14610.62</v>
      </c>
      <c r="CZ42" s="49">
        <f t="shared" si="119"/>
        <v>16305.02</v>
      </c>
      <c r="DA42" s="49">
        <f t="shared" si="119"/>
        <v>20010.37</v>
      </c>
      <c r="DB42" s="49">
        <f t="shared" si="119"/>
        <v>19118.59</v>
      </c>
      <c r="DC42" s="49">
        <f t="shared" si="119"/>
        <v>17978.11</v>
      </c>
      <c r="DD42" s="49">
        <f t="shared" si="119"/>
        <v>18145.02</v>
      </c>
      <c r="DE42" s="49">
        <f t="shared" si="119"/>
        <v>17060.95</v>
      </c>
      <c r="DF42" s="49">
        <f t="shared" si="119"/>
        <v>12806.51</v>
      </c>
      <c r="DG42" s="49">
        <f t="shared" si="119"/>
        <v>11840.36</v>
      </c>
      <c r="DH42" s="49">
        <f t="shared" si="119"/>
        <v>10552.49</v>
      </c>
      <c r="DI42" s="49">
        <f t="shared" si="119"/>
        <v>5296.77</v>
      </c>
      <c r="DJ42" s="49">
        <f t="shared" si="119"/>
        <v>4937.8899999999994</v>
      </c>
      <c r="DK42" s="49">
        <f t="shared" si="119"/>
        <v>4129.4900000000007</v>
      </c>
      <c r="DL42" s="49">
        <f>DL9+DL18+DL29</f>
        <v>-1366.38</v>
      </c>
      <c r="DM42" s="49">
        <f t="shared" si="119"/>
        <v>-352.71000000000004</v>
      </c>
      <c r="DN42" s="49">
        <f t="shared" si="119"/>
        <v>-118.19999999999982</v>
      </c>
      <c r="DO42" s="49">
        <f t="shared" si="119"/>
        <v>1891.7299999999996</v>
      </c>
      <c r="DP42" s="49">
        <f t="shared" si="119"/>
        <v>1412.1399999999994</v>
      </c>
      <c r="DQ42" s="49">
        <f t="shared" si="119"/>
        <v>477.94999999999982</v>
      </c>
      <c r="DR42" s="49">
        <f t="shared" si="119"/>
        <v>-1.0500000000001819</v>
      </c>
      <c r="DS42" s="49">
        <f t="shared" si="119"/>
        <v>1015.4099999999999</v>
      </c>
      <c r="DT42" s="49">
        <f t="shared" si="119"/>
        <v>1443.67</v>
      </c>
      <c r="DU42" s="49">
        <f t="shared" si="119"/>
        <v>1136.3499999999999</v>
      </c>
      <c r="DV42" s="49">
        <f t="shared" si="119"/>
        <v>2519.63</v>
      </c>
      <c r="DW42" s="49">
        <f>DW9+DW18+DW29</f>
        <v>4255.6400000000003</v>
      </c>
      <c r="DX42" s="49">
        <f>DX9+DX18+DX29</f>
        <v>4781.9000000000005</v>
      </c>
      <c r="DY42" s="49">
        <f>DY9+DY18+DY29</f>
        <v>3868.39</v>
      </c>
      <c r="DZ42" s="49">
        <f>DZ9+DZ18+DZ29</f>
        <v>4666.3</v>
      </c>
      <c r="EA42" s="49">
        <f t="shared" ref="EA42:ED42" si="120">EA9+EA18+EA29</f>
        <v>8119.87</v>
      </c>
      <c r="EB42" s="49">
        <f t="shared" si="120"/>
        <v>10183.450000000001</v>
      </c>
      <c r="EC42" s="49">
        <f t="shared" si="120"/>
        <v>11137.22</v>
      </c>
      <c r="ED42" s="49">
        <f t="shared" si="120"/>
        <v>12796.3</v>
      </c>
      <c r="EE42" s="49">
        <f>EE9+EE18+EE29</f>
        <v>12151.669999999998</v>
      </c>
      <c r="EF42" s="49">
        <f t="shared" ref="EF42:HG42" si="121">EF9+EF18+EF29</f>
        <v>34533.54</v>
      </c>
      <c r="EG42" s="49">
        <f t="shared" si="121"/>
        <v>33718.5</v>
      </c>
      <c r="EH42" s="49">
        <f t="shared" si="121"/>
        <v>41155.070000000007</v>
      </c>
      <c r="EI42" s="49">
        <f t="shared" si="121"/>
        <v>12898.59</v>
      </c>
      <c r="EJ42" s="49">
        <f t="shared" si="121"/>
        <v>11205.630000000001</v>
      </c>
      <c r="EK42" s="49">
        <f t="shared" si="121"/>
        <v>12084.07</v>
      </c>
      <c r="EL42" s="49">
        <f t="shared" si="121"/>
        <v>-32003.62</v>
      </c>
      <c r="EM42" s="49">
        <f t="shared" si="121"/>
        <v>2164.8200000000002</v>
      </c>
      <c r="EN42" s="49">
        <f t="shared" si="121"/>
        <v>0</v>
      </c>
      <c r="EO42" s="49">
        <f t="shared" si="121"/>
        <v>2488.4300000000003</v>
      </c>
      <c r="EP42" s="49">
        <f t="shared" si="121"/>
        <v>1304.52</v>
      </c>
      <c r="EQ42" s="49">
        <f t="shared" si="121"/>
        <v>6701.59</v>
      </c>
      <c r="ER42" s="49">
        <f t="shared" si="121"/>
        <v>309.72000000000003</v>
      </c>
      <c r="ES42" s="49">
        <f t="shared" si="121"/>
        <v>-608.66</v>
      </c>
      <c r="ET42" s="49">
        <f t="shared" si="121"/>
        <v>9292.06</v>
      </c>
      <c r="EU42" s="49">
        <f t="shared" si="121"/>
        <v>11023.32</v>
      </c>
      <c r="EV42" s="49">
        <f t="shared" si="121"/>
        <v>-279.89000000000004</v>
      </c>
      <c r="EW42" s="49">
        <f t="shared" si="121"/>
        <v>0</v>
      </c>
      <c r="EX42" s="49">
        <f t="shared" si="121"/>
        <v>0</v>
      </c>
      <c r="EY42" s="49">
        <f t="shared" si="121"/>
        <v>463.37</v>
      </c>
      <c r="EZ42" s="49">
        <f t="shared" si="121"/>
        <v>514.77</v>
      </c>
      <c r="FA42" s="49">
        <f t="shared" si="121"/>
        <v>-955.13000000000011</v>
      </c>
      <c r="FB42" s="49">
        <f t="shared" si="121"/>
        <v>-166.51000000000002</v>
      </c>
      <c r="FC42" s="49">
        <f t="shared" si="121"/>
        <v>0</v>
      </c>
      <c r="FD42" s="49">
        <f t="shared" si="121"/>
        <v>0</v>
      </c>
      <c r="FE42" s="49">
        <f t="shared" si="121"/>
        <v>0</v>
      </c>
      <c r="FF42" s="49">
        <f t="shared" si="121"/>
        <v>0</v>
      </c>
      <c r="FG42" s="49">
        <f t="shared" si="121"/>
        <v>0</v>
      </c>
      <c r="FH42" s="49">
        <f t="shared" si="121"/>
        <v>-3855.33</v>
      </c>
      <c r="FI42" s="49">
        <f t="shared" si="121"/>
        <v>0</v>
      </c>
      <c r="FJ42" s="49">
        <f t="shared" si="121"/>
        <v>0</v>
      </c>
      <c r="FK42" s="49">
        <f t="shared" si="121"/>
        <v>0</v>
      </c>
      <c r="FL42" s="49">
        <f t="shared" si="121"/>
        <v>-452.69</v>
      </c>
      <c r="FM42" s="49">
        <f t="shared" si="121"/>
        <v>24.26</v>
      </c>
      <c r="FN42" s="49">
        <f t="shared" si="121"/>
        <v>6180.43</v>
      </c>
      <c r="FO42" s="49">
        <f t="shared" si="121"/>
        <v>11805.18</v>
      </c>
      <c r="FP42" s="49">
        <f t="shared" si="121"/>
        <v>2233.27</v>
      </c>
      <c r="FQ42" s="49">
        <f t="shared" si="121"/>
        <v>0</v>
      </c>
      <c r="FR42" s="49">
        <f t="shared" si="121"/>
        <v>0</v>
      </c>
      <c r="FS42" s="49">
        <f t="shared" si="121"/>
        <v>0</v>
      </c>
      <c r="FT42" s="49">
        <f t="shared" si="121"/>
        <v>0</v>
      </c>
      <c r="FU42" s="49">
        <f t="shared" si="121"/>
        <v>0</v>
      </c>
      <c r="FV42" s="49">
        <f t="shared" si="121"/>
        <v>14023.8</v>
      </c>
      <c r="FW42" s="49">
        <f t="shared" si="121"/>
        <v>-1665.5199999999998</v>
      </c>
      <c r="FX42" s="49">
        <f t="shared" si="121"/>
        <v>0</v>
      </c>
      <c r="FY42" s="49">
        <f t="shared" si="121"/>
        <v>0</v>
      </c>
      <c r="FZ42" s="49">
        <f t="shared" si="121"/>
        <v>10466.890000000001</v>
      </c>
      <c r="GA42" s="49">
        <f t="shared" si="121"/>
        <v>2665.56</v>
      </c>
      <c r="GB42" s="49">
        <f t="shared" si="121"/>
        <v>12251.34</v>
      </c>
      <c r="GC42" s="49">
        <f t="shared" si="121"/>
        <v>0</v>
      </c>
      <c r="GD42" s="49">
        <f t="shared" si="121"/>
        <v>0</v>
      </c>
      <c r="GE42" s="49">
        <f t="shared" si="121"/>
        <v>0</v>
      </c>
      <c r="GF42" s="49">
        <f t="shared" si="121"/>
        <v>0</v>
      </c>
      <c r="GG42" s="49">
        <f t="shared" si="121"/>
        <v>0</v>
      </c>
      <c r="GH42" s="49">
        <f t="shared" si="121"/>
        <v>1296.29</v>
      </c>
      <c r="GI42" s="49">
        <f t="shared" si="121"/>
        <v>1656.75</v>
      </c>
      <c r="GJ42" s="49">
        <f t="shared" si="121"/>
        <v>0</v>
      </c>
      <c r="GK42" s="49">
        <f t="shared" si="121"/>
        <v>-91.97999999999999</v>
      </c>
      <c r="GL42" s="49">
        <f t="shared" si="121"/>
        <v>0</v>
      </c>
      <c r="GM42" s="49">
        <f t="shared" si="121"/>
        <v>0</v>
      </c>
      <c r="GN42" s="49">
        <f t="shared" si="121"/>
        <v>2580.58</v>
      </c>
      <c r="GO42" s="49">
        <f t="shared" si="121"/>
        <v>-2.76</v>
      </c>
      <c r="GP42" s="49">
        <f t="shared" ref="GP42:HA42" si="122">GP9+GP18+GP29</f>
        <v>0</v>
      </c>
      <c r="GQ42" s="49">
        <f t="shared" si="122"/>
        <v>0</v>
      </c>
      <c r="GR42" s="49">
        <f t="shared" si="122"/>
        <v>1005.7</v>
      </c>
      <c r="GS42" s="49">
        <f t="shared" si="122"/>
        <v>-3277.37</v>
      </c>
      <c r="GT42" s="49">
        <f t="shared" si="122"/>
        <v>243.86</v>
      </c>
      <c r="GU42" s="49">
        <f t="shared" si="122"/>
        <v>382.70000000000005</v>
      </c>
      <c r="GV42" s="49">
        <f t="shared" si="122"/>
        <v>0</v>
      </c>
      <c r="GW42" s="49">
        <f t="shared" si="122"/>
        <v>0</v>
      </c>
      <c r="GX42" s="49">
        <f t="shared" si="122"/>
        <v>13597.99</v>
      </c>
      <c r="GY42" s="49">
        <f t="shared" si="122"/>
        <v>48651.9</v>
      </c>
      <c r="GZ42" s="49">
        <f t="shared" si="122"/>
        <v>0</v>
      </c>
      <c r="HA42" s="49">
        <f t="shared" si="122"/>
        <v>2660.5099999999998</v>
      </c>
      <c r="HB42" s="49">
        <f t="shared" si="121"/>
        <v>-102.6</v>
      </c>
      <c r="HC42" s="49">
        <f t="shared" si="121"/>
        <v>0</v>
      </c>
      <c r="HD42" s="49">
        <f t="shared" si="121"/>
        <v>-640.55999999999995</v>
      </c>
      <c r="HE42" s="49">
        <f t="shared" si="121"/>
        <v>-863.83999999999992</v>
      </c>
      <c r="HF42" s="49">
        <f t="shared" si="121"/>
        <v>-766.98</v>
      </c>
      <c r="HG42" s="49">
        <f t="shared" si="121"/>
        <v>-591.67999999999995</v>
      </c>
      <c r="HH42" s="50"/>
      <c r="HI42" s="52"/>
      <c r="HJ42" s="52"/>
      <c r="HK42" s="52"/>
      <c r="HL42" s="52"/>
      <c r="HM42" s="52"/>
      <c r="HN42" s="52"/>
      <c r="HO42" s="51"/>
    </row>
    <row r="43" spans="1:223" hidden="1" x14ac:dyDescent="0.2">
      <c r="B43" s="1" t="s">
        <v>136</v>
      </c>
      <c r="D43" s="53"/>
      <c r="E43" s="53"/>
      <c r="F43" s="53"/>
      <c r="G43" s="53"/>
      <c r="H43" s="53"/>
      <c r="I43" s="53"/>
      <c r="J43" s="53"/>
      <c r="K43" s="53"/>
      <c r="L43" s="53"/>
      <c r="M43" s="53"/>
      <c r="N43" s="53"/>
      <c r="O43" s="53"/>
      <c r="P43" s="53"/>
      <c r="Q43" s="53"/>
      <c r="R43" s="53"/>
      <c r="S43" s="54">
        <v>267127.90999999997</v>
      </c>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50"/>
      <c r="HI43" s="52"/>
      <c r="HJ43" s="52"/>
      <c r="HK43" s="52"/>
      <c r="HL43" s="52"/>
      <c r="HM43" s="52"/>
      <c r="HN43" s="52"/>
      <c r="HO43" s="51"/>
    </row>
    <row r="44" spans="1:223" x14ac:dyDescent="0.2">
      <c r="B44" s="1" t="s">
        <v>75</v>
      </c>
      <c r="D44" s="54">
        <v>370514.88</v>
      </c>
      <c r="E44" s="54">
        <v>349679.34</v>
      </c>
      <c r="F44" s="54">
        <v>530914.01</v>
      </c>
      <c r="G44" s="54">
        <v>605901.99</v>
      </c>
      <c r="H44" s="54">
        <v>516534.46</v>
      </c>
      <c r="I44" s="54">
        <v>434977.81</v>
      </c>
      <c r="J44" s="54">
        <v>267943.88</v>
      </c>
      <c r="K44" s="54">
        <v>167714.03</v>
      </c>
      <c r="L44" s="54">
        <v>97589.45</v>
      </c>
      <c r="M44" s="54">
        <v>22788.62</v>
      </c>
      <c r="N44" s="54">
        <v>-18515.009999999998</v>
      </c>
      <c r="O44" s="54">
        <v>-33225.15</v>
      </c>
      <c r="P44" s="54">
        <v>-33790.03</v>
      </c>
      <c r="Q44" s="54">
        <v>-33790.03</v>
      </c>
      <c r="R44" s="54">
        <v>-31524.400000000001</v>
      </c>
      <c r="S44" s="54">
        <v>-30921.279999999999</v>
      </c>
      <c r="T44" s="54">
        <v>-13907.7</v>
      </c>
      <c r="U44" s="54">
        <v>19933.22</v>
      </c>
      <c r="V44" s="54">
        <v>-1020607.02</v>
      </c>
      <c r="W44" s="54">
        <v>-301422.31</v>
      </c>
      <c r="X44" s="54">
        <v>-300392.63</v>
      </c>
      <c r="Y44" s="54">
        <v>-173475.34</v>
      </c>
      <c r="Z44" s="54">
        <v>-100679.67999999999</v>
      </c>
      <c r="AA44" s="54">
        <v>-91410.68</v>
      </c>
      <c r="AB44" s="54">
        <v>-90071.35</v>
      </c>
      <c r="AC44" s="54">
        <v>-85199.38</v>
      </c>
      <c r="AD44" s="54">
        <v>-77532.240000000005</v>
      </c>
      <c r="AE44" s="53">
        <f t="shared" ref="AE44:CP44" si="123">AE10+AE19</f>
        <v>-17912.59</v>
      </c>
      <c r="AF44" s="53">
        <f t="shared" si="123"/>
        <v>-29114.53</v>
      </c>
      <c r="AG44" s="53">
        <f t="shared" si="123"/>
        <v>-22252.489999999998</v>
      </c>
      <c r="AH44" s="53">
        <f t="shared" si="123"/>
        <v>-22346.350000000002</v>
      </c>
      <c r="AI44" s="53">
        <f t="shared" si="123"/>
        <v>-13031.71</v>
      </c>
      <c r="AJ44" s="53">
        <f t="shared" si="123"/>
        <v>-10295.07</v>
      </c>
      <c r="AK44" s="53">
        <f t="shared" si="123"/>
        <v>-7178.7100000000009</v>
      </c>
      <c r="AL44" s="53">
        <f t="shared" si="123"/>
        <v>-5396.1900000000005</v>
      </c>
      <c r="AM44" s="53">
        <f t="shared" si="123"/>
        <v>-3761.4799999999996</v>
      </c>
      <c r="AN44" s="53">
        <f t="shared" si="123"/>
        <v>-2669.2299999999996</v>
      </c>
      <c r="AO44" s="53">
        <f t="shared" si="123"/>
        <v>-1503.2199999999998</v>
      </c>
      <c r="AP44" s="53">
        <f t="shared" si="123"/>
        <v>-144.42999999999995</v>
      </c>
      <c r="AQ44" s="53">
        <f t="shared" si="123"/>
        <v>23.189999999999998</v>
      </c>
      <c r="AR44" s="53">
        <f t="shared" si="123"/>
        <v>46990.380000000005</v>
      </c>
      <c r="AS44" s="53">
        <f t="shared" si="123"/>
        <v>25671.129999999997</v>
      </c>
      <c r="AT44" s="53">
        <f t="shared" si="123"/>
        <v>23272.34</v>
      </c>
      <c r="AU44" s="53">
        <f t="shared" si="123"/>
        <v>16535.22</v>
      </c>
      <c r="AV44" s="53">
        <f t="shared" si="123"/>
        <v>14105.79</v>
      </c>
      <c r="AW44" s="53">
        <f t="shared" si="123"/>
        <v>-11830.55</v>
      </c>
      <c r="AX44" s="53">
        <f t="shared" si="123"/>
        <v>33217.57</v>
      </c>
      <c r="AY44" s="53">
        <f t="shared" si="123"/>
        <v>7510.71</v>
      </c>
      <c r="AZ44" s="49">
        <f t="shared" si="123"/>
        <v>6831.12</v>
      </c>
      <c r="BA44" s="49">
        <f t="shared" si="123"/>
        <v>5371.4400000000005</v>
      </c>
      <c r="BB44" s="49">
        <f t="shared" si="123"/>
        <v>3588.27</v>
      </c>
      <c r="BC44" s="49">
        <f t="shared" si="123"/>
        <v>89758.43</v>
      </c>
      <c r="BD44" s="49">
        <f t="shared" si="123"/>
        <v>144572.93</v>
      </c>
      <c r="BE44" s="49">
        <f t="shared" si="123"/>
        <v>124876.81</v>
      </c>
      <c r="BF44" s="49">
        <f t="shared" si="123"/>
        <v>109188.23</v>
      </c>
      <c r="BG44" s="49">
        <f t="shared" si="123"/>
        <v>76518.180000000008</v>
      </c>
      <c r="BH44" s="49">
        <f t="shared" si="123"/>
        <v>59507.64</v>
      </c>
      <c r="BI44" s="49">
        <f t="shared" si="123"/>
        <v>42911.96</v>
      </c>
      <c r="BJ44" s="49">
        <f t="shared" si="123"/>
        <v>30619.440000000002</v>
      </c>
      <c r="BK44" s="49">
        <f t="shared" si="123"/>
        <v>21179.829999999998</v>
      </c>
      <c r="BL44" s="49">
        <f t="shared" si="123"/>
        <v>16197.599999999999</v>
      </c>
      <c r="BM44" s="49">
        <f t="shared" si="123"/>
        <v>9760.2000000000007</v>
      </c>
      <c r="BN44" s="49">
        <f t="shared" si="123"/>
        <v>2442.3100000000004</v>
      </c>
      <c r="BO44" s="49">
        <f t="shared" si="123"/>
        <v>261301.31</v>
      </c>
      <c r="BP44" s="49">
        <f t="shared" si="123"/>
        <v>445850.73</v>
      </c>
      <c r="BQ44" s="49">
        <f t="shared" si="123"/>
        <v>424999.04000000004</v>
      </c>
      <c r="BR44" s="49">
        <f t="shared" si="123"/>
        <v>387661.36</v>
      </c>
      <c r="BS44" s="49">
        <f t="shared" si="123"/>
        <v>317773.59999999998</v>
      </c>
      <c r="BT44" s="49">
        <f t="shared" si="123"/>
        <v>320726.18</v>
      </c>
      <c r="BU44" s="49">
        <f t="shared" si="123"/>
        <v>287150.56</v>
      </c>
      <c r="BV44" s="49">
        <f t="shared" si="123"/>
        <v>278735.31</v>
      </c>
      <c r="BW44" s="49">
        <f t="shared" si="123"/>
        <v>257901.98</v>
      </c>
      <c r="BX44" s="49">
        <f t="shared" si="123"/>
        <v>257348.16999999579</v>
      </c>
      <c r="BY44" s="49">
        <f t="shared" si="123"/>
        <v>249300</v>
      </c>
      <c r="BZ44" s="49">
        <f t="shared" si="123"/>
        <v>231993.85</v>
      </c>
      <c r="CA44" s="49">
        <f t="shared" si="123"/>
        <v>-124954.70000000001</v>
      </c>
      <c r="CB44" s="49">
        <f t="shared" si="123"/>
        <v>-692682.96</v>
      </c>
      <c r="CC44" s="49">
        <f t="shared" si="123"/>
        <v>-336866.95999999996</v>
      </c>
      <c r="CD44" s="49">
        <f t="shared" si="123"/>
        <v>-253899.28999999998</v>
      </c>
      <c r="CE44" s="49">
        <f t="shared" si="123"/>
        <v>-185924.01</v>
      </c>
      <c r="CF44" s="49">
        <f t="shared" si="123"/>
        <v>-147047.29</v>
      </c>
      <c r="CG44" s="49">
        <f t="shared" si="123"/>
        <v>-86689.23000000001</v>
      </c>
      <c r="CH44" s="49">
        <f t="shared" si="123"/>
        <v>-61871.44</v>
      </c>
      <c r="CI44" s="49">
        <f>CI10+CI19</f>
        <v>-41809.919999999998</v>
      </c>
      <c r="CJ44" s="49">
        <f t="shared" si="123"/>
        <v>-22604.71</v>
      </c>
      <c r="CK44" s="49">
        <f t="shared" si="123"/>
        <v>-12795.9</v>
      </c>
      <c r="CL44" s="49">
        <f t="shared" si="123"/>
        <v>-2332.6200000000008</v>
      </c>
      <c r="CM44" s="49">
        <f t="shared" si="123"/>
        <v>-79303.56</v>
      </c>
      <c r="CN44" s="49">
        <f t="shared" si="123"/>
        <v>-70194.509999999995</v>
      </c>
      <c r="CO44" s="49">
        <f t="shared" si="123"/>
        <v>-62828.62</v>
      </c>
      <c r="CP44" s="49">
        <f t="shared" si="123"/>
        <v>-46179.94</v>
      </c>
      <c r="CQ44" s="49">
        <f t="shared" ref="CQ44:CT44" si="124">CQ10+CQ19</f>
        <v>-33585.130000000005</v>
      </c>
      <c r="CR44" s="49">
        <f t="shared" si="124"/>
        <v>-28076.11</v>
      </c>
      <c r="CS44" s="49">
        <f t="shared" si="124"/>
        <v>-15220.699999999999</v>
      </c>
      <c r="CT44" s="49">
        <f t="shared" si="124"/>
        <v>-12259.300000000001</v>
      </c>
      <c r="CU44" s="49">
        <f>CU10+CU19+CU30</f>
        <v>-67642.28</v>
      </c>
      <c r="CV44" s="49">
        <f t="shared" ref="CV44:DV44" si="125">CV10+CV19+CV30</f>
        <v>-64388.57</v>
      </c>
      <c r="CW44" s="49">
        <f t="shared" si="125"/>
        <v>-61006.57</v>
      </c>
      <c r="CX44" s="49">
        <f t="shared" si="125"/>
        <v>-55560.25</v>
      </c>
      <c r="CY44" s="49">
        <f t="shared" si="125"/>
        <v>-222965.46000000002</v>
      </c>
      <c r="CZ44" s="49">
        <f t="shared" si="125"/>
        <v>-196041.88</v>
      </c>
      <c r="DA44" s="49">
        <f t="shared" si="125"/>
        <v>-169549.46</v>
      </c>
      <c r="DB44" s="49">
        <f t="shared" si="125"/>
        <v>-137056.88999999998</v>
      </c>
      <c r="DC44" s="49">
        <f t="shared" si="125"/>
        <v>-102163.65000000001</v>
      </c>
      <c r="DD44" s="49">
        <f t="shared" si="125"/>
        <v>-88165.19</v>
      </c>
      <c r="DE44" s="49">
        <f t="shared" si="125"/>
        <v>-64637.75</v>
      </c>
      <c r="DF44" s="49">
        <f t="shared" si="125"/>
        <v>-49291.990000000005</v>
      </c>
      <c r="DG44" s="49">
        <f t="shared" si="125"/>
        <v>-36841.32</v>
      </c>
      <c r="DH44" s="49">
        <f t="shared" si="125"/>
        <v>-25951.870000000003</v>
      </c>
      <c r="DI44" s="49">
        <f t="shared" si="125"/>
        <v>-19501.939999999999</v>
      </c>
      <c r="DJ44" s="49">
        <f t="shared" si="125"/>
        <v>-12732.810000000001</v>
      </c>
      <c r="DK44" s="49">
        <f t="shared" si="125"/>
        <v>-3601.9800000000005</v>
      </c>
      <c r="DL44" s="49">
        <f>DL10+DL19+DL30</f>
        <v>-39985.050000000003</v>
      </c>
      <c r="DM44" s="49">
        <f t="shared" si="125"/>
        <v>-34489.810000000005</v>
      </c>
      <c r="DN44" s="49">
        <f t="shared" si="125"/>
        <v>-28050.000000000004</v>
      </c>
      <c r="DO44" s="49">
        <f t="shared" si="125"/>
        <v>-19782.679999999997</v>
      </c>
      <c r="DP44" s="49">
        <f t="shared" si="125"/>
        <v>-15686.13</v>
      </c>
      <c r="DQ44" s="49">
        <f t="shared" si="125"/>
        <v>-10162.219999999998</v>
      </c>
      <c r="DR44" s="49">
        <f t="shared" si="125"/>
        <v>-6444.89</v>
      </c>
      <c r="DS44" s="49">
        <f t="shared" si="125"/>
        <v>-3845.87</v>
      </c>
      <c r="DT44" s="49">
        <f t="shared" si="125"/>
        <v>-2153.6799999999998</v>
      </c>
      <c r="DU44" s="49">
        <f t="shared" si="125"/>
        <v>-295.91999999999996</v>
      </c>
      <c r="DV44" s="49">
        <f t="shared" si="125"/>
        <v>1448.3600000000001</v>
      </c>
      <c r="DW44" s="49">
        <f>DW10+DW19+DW30</f>
        <v>4100.7000000000007</v>
      </c>
      <c r="DX44" s="49">
        <f>DX10+DX19+DX30</f>
        <v>-52298.34</v>
      </c>
      <c r="DY44" s="49">
        <f>DY10+DY19+DY30</f>
        <v>-45336.81</v>
      </c>
      <c r="DZ44" s="49">
        <f>DZ10+DZ19+DZ30</f>
        <v>-35728.71</v>
      </c>
      <c r="EA44" s="49">
        <f t="shared" ref="EA44:ED44" si="126">EA10+EA19+EA30</f>
        <v>-25512.639999999999</v>
      </c>
      <c r="EB44" s="49">
        <f t="shared" si="126"/>
        <v>-18626.72</v>
      </c>
      <c r="EC44" s="49">
        <f t="shared" si="126"/>
        <v>-11665.83</v>
      </c>
      <c r="ED44" s="49">
        <f t="shared" si="126"/>
        <v>-7891.06</v>
      </c>
      <c r="EE44" s="49">
        <f>EE10+EE19+EE30</f>
        <v>-4681.5099999999993</v>
      </c>
      <c r="EF44" s="49">
        <f t="shared" ref="EF44:HG44" si="127">EF10+EF19+EF30</f>
        <v>-2417.6799999999998</v>
      </c>
      <c r="EG44" s="49">
        <f t="shared" si="127"/>
        <v>-448.81999999999971</v>
      </c>
      <c r="EH44" s="49">
        <f t="shared" si="127"/>
        <v>1487.9800000000005</v>
      </c>
      <c r="EI44" s="49">
        <f t="shared" si="127"/>
        <v>4914.9400000000005</v>
      </c>
      <c r="EJ44" s="49">
        <f t="shared" si="127"/>
        <v>-83380.78</v>
      </c>
      <c r="EK44" s="49">
        <f t="shared" si="127"/>
        <v>-74073.51999999999</v>
      </c>
      <c r="EL44" s="49">
        <f t="shared" si="127"/>
        <v>-59103.270000000004</v>
      </c>
      <c r="EM44" s="49">
        <f t="shared" si="127"/>
        <v>-41714.520000000004</v>
      </c>
      <c r="EN44" s="49">
        <f t="shared" si="127"/>
        <v>-34801.120000000003</v>
      </c>
      <c r="EO44" s="49">
        <f t="shared" si="127"/>
        <v>-25246.86</v>
      </c>
      <c r="EP44" s="49">
        <f t="shared" si="127"/>
        <v>-19783.89</v>
      </c>
      <c r="EQ44" s="49">
        <f t="shared" si="127"/>
        <v>-15283.91</v>
      </c>
      <c r="ER44" s="49">
        <f t="shared" si="127"/>
        <v>-12709.82</v>
      </c>
      <c r="ES44" s="49">
        <f t="shared" si="127"/>
        <v>-10053.880000000001</v>
      </c>
      <c r="ET44" s="49">
        <f t="shared" si="127"/>
        <v>-6753.51</v>
      </c>
      <c r="EU44" s="49">
        <f t="shared" si="127"/>
        <v>-998.11999999999989</v>
      </c>
      <c r="EV44" s="49">
        <f t="shared" si="127"/>
        <v>-22615.14</v>
      </c>
      <c r="EW44" s="49">
        <f t="shared" si="127"/>
        <v>-18749.16</v>
      </c>
      <c r="EX44" s="49">
        <f t="shared" si="127"/>
        <v>-14054.27</v>
      </c>
      <c r="EY44" s="49">
        <f t="shared" si="127"/>
        <v>-8910.6299999999992</v>
      </c>
      <c r="EZ44" s="49">
        <f t="shared" si="127"/>
        <v>-5831.63</v>
      </c>
      <c r="FA44" s="49">
        <f t="shared" si="127"/>
        <v>-3004.7</v>
      </c>
      <c r="FB44" s="49">
        <f t="shared" si="127"/>
        <v>-1231.17</v>
      </c>
      <c r="FC44" s="49">
        <f t="shared" si="127"/>
        <v>4.1599999999998545</v>
      </c>
      <c r="FD44" s="49">
        <f t="shared" si="127"/>
        <v>982.27000000000044</v>
      </c>
      <c r="FE44" s="49">
        <f t="shared" si="127"/>
        <v>1846.62</v>
      </c>
      <c r="FF44" s="49">
        <f t="shared" si="127"/>
        <v>2655.71</v>
      </c>
      <c r="FG44" s="49">
        <f t="shared" si="127"/>
        <v>4039.5800000000004</v>
      </c>
      <c r="FH44" s="49">
        <f t="shared" si="127"/>
        <v>80949.61</v>
      </c>
      <c r="FI44" s="49">
        <f t="shared" si="127"/>
        <v>74187.790000000008</v>
      </c>
      <c r="FJ44" s="49">
        <f t="shared" si="127"/>
        <v>64187.32</v>
      </c>
      <c r="FK44" s="49">
        <f t="shared" si="127"/>
        <v>50601.27</v>
      </c>
      <c r="FL44" s="49">
        <f t="shared" si="127"/>
        <v>48280.2</v>
      </c>
      <c r="FM44" s="49">
        <f t="shared" si="127"/>
        <v>40340.11</v>
      </c>
      <c r="FN44" s="49">
        <f t="shared" si="127"/>
        <v>36745.24</v>
      </c>
      <c r="FO44" s="49">
        <f t="shared" si="127"/>
        <v>32633.620000000003</v>
      </c>
      <c r="FP44" s="49">
        <f t="shared" si="127"/>
        <v>31402.230000000003</v>
      </c>
      <c r="FQ44" s="49">
        <f t="shared" si="127"/>
        <v>29251.160000000003</v>
      </c>
      <c r="FR44" s="49">
        <f t="shared" si="127"/>
        <v>25815.82</v>
      </c>
      <c r="FS44" s="49">
        <f t="shared" si="127"/>
        <v>22959.919999999998</v>
      </c>
      <c r="FT44" s="49">
        <f t="shared" si="127"/>
        <v>-82033.539999999994</v>
      </c>
      <c r="FU44" s="49">
        <f t="shared" si="127"/>
        <v>-73714.990000000005</v>
      </c>
      <c r="FV44" s="49">
        <f t="shared" si="127"/>
        <v>-60952.61</v>
      </c>
      <c r="FW44" s="49">
        <f t="shared" si="127"/>
        <v>-47094.45</v>
      </c>
      <c r="FX44" s="49">
        <f t="shared" si="127"/>
        <v>-40547.410000000003</v>
      </c>
      <c r="FY44" s="49">
        <f t="shared" si="127"/>
        <v>-34562.57</v>
      </c>
      <c r="FZ44" s="49">
        <f t="shared" si="127"/>
        <v>-30754.109999999997</v>
      </c>
      <c r="GA44" s="49">
        <f t="shared" si="127"/>
        <v>-26114.16</v>
      </c>
      <c r="GB44" s="49">
        <f t="shared" si="127"/>
        <v>-23897.81</v>
      </c>
      <c r="GC44" s="49">
        <f t="shared" si="127"/>
        <v>-20927.900000000001</v>
      </c>
      <c r="GD44" s="49">
        <f t="shared" si="127"/>
        <v>-17242.780000000002</v>
      </c>
      <c r="GE44" s="49">
        <f t="shared" si="127"/>
        <v>-12803.02</v>
      </c>
      <c r="GF44" s="49">
        <f t="shared" si="127"/>
        <v>-38766.810000000005</v>
      </c>
      <c r="GG44" s="49">
        <f t="shared" si="127"/>
        <v>-34081.850000000006</v>
      </c>
      <c r="GH44" s="49">
        <f t="shared" si="127"/>
        <v>-26441.060000000005</v>
      </c>
      <c r="GI44" s="49">
        <f t="shared" si="127"/>
        <v>-17812.969999999998</v>
      </c>
      <c r="GJ44" s="49">
        <f t="shared" si="127"/>
        <v>-13511.41</v>
      </c>
      <c r="GK44" s="49">
        <f t="shared" si="127"/>
        <v>-9065.91</v>
      </c>
      <c r="GL44" s="49">
        <f t="shared" si="127"/>
        <v>-5802.48</v>
      </c>
      <c r="GM44" s="49">
        <f t="shared" si="127"/>
        <v>-3406.3499999999995</v>
      </c>
      <c r="GN44" s="49">
        <f t="shared" si="127"/>
        <v>-1933.7199999999998</v>
      </c>
      <c r="GO44" s="49">
        <f t="shared" si="127"/>
        <v>-390.75</v>
      </c>
      <c r="GP44" s="49">
        <f t="shared" ref="GP44:HA44" si="128">GP10+GP19+GP30</f>
        <v>1200.46</v>
      </c>
      <c r="GQ44" s="49">
        <f t="shared" si="128"/>
        <v>4488.95</v>
      </c>
      <c r="GR44" s="49">
        <f t="shared" si="128"/>
        <v>-43437.82</v>
      </c>
      <c r="GS44" s="49">
        <f t="shared" si="128"/>
        <v>-37503.050000000003</v>
      </c>
      <c r="GT44" s="49">
        <f t="shared" si="128"/>
        <v>-30022.93</v>
      </c>
      <c r="GU44" s="49">
        <f t="shared" si="128"/>
        <v>-20725.579999999998</v>
      </c>
      <c r="GV44" s="49">
        <f t="shared" si="128"/>
        <v>-15534.439999999999</v>
      </c>
      <c r="GW44" s="49">
        <f t="shared" si="128"/>
        <v>-10244.01</v>
      </c>
      <c r="GX44" s="49">
        <f t="shared" si="128"/>
        <v>-6950.54</v>
      </c>
      <c r="GY44" s="49">
        <f t="shared" si="128"/>
        <v>-4336.42</v>
      </c>
      <c r="GZ44" s="49">
        <f t="shared" si="128"/>
        <v>-2644.4700000000003</v>
      </c>
      <c r="HA44" s="49">
        <f t="shared" si="128"/>
        <v>-909.44999999999982</v>
      </c>
      <c r="HB44" s="49">
        <f t="shared" si="127"/>
        <v>1039.5</v>
      </c>
      <c r="HC44" s="49">
        <f t="shared" si="127"/>
        <v>4722.5400000000009</v>
      </c>
      <c r="HD44" s="49">
        <f t="shared" si="127"/>
        <v>-203318.58</v>
      </c>
      <c r="HE44" s="49">
        <f t="shared" si="127"/>
        <v>-183086.5</v>
      </c>
      <c r="HF44" s="49">
        <f t="shared" si="127"/>
        <v>-159251.03</v>
      </c>
      <c r="HG44" s="49">
        <f t="shared" si="127"/>
        <v>-114337.11</v>
      </c>
      <c r="HH44" s="50"/>
      <c r="HI44" s="52"/>
      <c r="HJ44" s="52"/>
      <c r="HK44" s="52"/>
      <c r="HL44" s="52"/>
      <c r="HM44" s="52"/>
      <c r="HN44" s="52"/>
      <c r="HO44" s="51"/>
    </row>
    <row r="45" spans="1:223" x14ac:dyDescent="0.2">
      <c r="B45" s="1" t="s">
        <v>125</v>
      </c>
      <c r="D45" s="69">
        <f t="shared" ref="D45:AB45" si="129">SUM(D36:D44)</f>
        <v>-1296744.77</v>
      </c>
      <c r="E45" s="69">
        <f t="shared" si="129"/>
        <v>60933186.93</v>
      </c>
      <c r="F45" s="69">
        <f t="shared" si="129"/>
        <v>-4345484.9399999995</v>
      </c>
      <c r="G45" s="69">
        <f t="shared" si="129"/>
        <v>-10415037.259936625</v>
      </c>
      <c r="H45" s="69">
        <f t="shared" si="129"/>
        <v>-13575060.197434431</v>
      </c>
      <c r="I45" s="69">
        <f t="shared" si="129"/>
        <v>-18760793.746504363</v>
      </c>
      <c r="J45" s="69">
        <f t="shared" si="129"/>
        <v>-19263382.55894516</v>
      </c>
      <c r="K45" s="69">
        <f t="shared" si="129"/>
        <v>-16536867.341991866</v>
      </c>
      <c r="L45" s="69">
        <f t="shared" si="129"/>
        <v>-18207734.331115156</v>
      </c>
      <c r="M45" s="69">
        <f t="shared" si="129"/>
        <v>-11800260.422422776</v>
      </c>
      <c r="N45" s="69">
        <f t="shared" si="129"/>
        <v>-8851111.0828453321</v>
      </c>
      <c r="O45" s="69">
        <f t="shared" si="129"/>
        <v>140546.64000000001</v>
      </c>
      <c r="P45" s="69">
        <f t="shared" si="129"/>
        <v>-33790.03</v>
      </c>
      <c r="Q45" s="69">
        <f t="shared" si="129"/>
        <v>-33790.03</v>
      </c>
      <c r="R45" s="69">
        <f t="shared" si="129"/>
        <v>533087</v>
      </c>
      <c r="S45" s="69">
        <f t="shared" si="129"/>
        <v>236206.62999999998</v>
      </c>
      <c r="T45" s="69">
        <f t="shared" si="129"/>
        <v>7451842.7226132955</v>
      </c>
      <c r="U45" s="69">
        <f t="shared" si="129"/>
        <v>9172789.787644336</v>
      </c>
      <c r="V45" s="69">
        <f t="shared" si="129"/>
        <v>-99476890.203796163</v>
      </c>
      <c r="W45" s="69">
        <f t="shared" si="129"/>
        <v>8364419.5705117183</v>
      </c>
      <c r="X45" s="69">
        <f t="shared" si="129"/>
        <v>7285536.4114677524</v>
      </c>
      <c r="Y45" s="69">
        <f t="shared" si="129"/>
        <v>43829766.439690538</v>
      </c>
      <c r="Z45" s="69">
        <f t="shared" si="129"/>
        <v>2150355.9200901622</v>
      </c>
      <c r="AA45" s="69">
        <f t="shared" si="129"/>
        <v>1234464.3538693828</v>
      </c>
      <c r="AB45" s="69">
        <f t="shared" si="129"/>
        <v>997631.43999999983</v>
      </c>
      <c r="AC45" s="69">
        <f>SUM(AC36:AC44)</f>
        <v>1480356.12</v>
      </c>
      <c r="AD45" s="69">
        <f>SUM(AD36:AD44)</f>
        <v>1237018.23</v>
      </c>
      <c r="AE45" s="69">
        <f>SUM(AE36:AE44)</f>
        <v>6973132.5918453792</v>
      </c>
      <c r="AF45" s="69">
        <f t="shared" ref="AF45:CQ45" si="130">SUM(AF36:AF44)</f>
        <v>1369856.9100000001</v>
      </c>
      <c r="AG45" s="69">
        <f t="shared" si="130"/>
        <v>1507853.1899999997</v>
      </c>
      <c r="AH45" s="69">
        <f t="shared" si="130"/>
        <v>1574150.3000000003</v>
      </c>
      <c r="AI45" s="69">
        <f t="shared" si="130"/>
        <v>1278463.08</v>
      </c>
      <c r="AJ45" s="69">
        <f t="shared" si="130"/>
        <v>1087485.17</v>
      </c>
      <c r="AK45" s="69">
        <f t="shared" si="130"/>
        <v>651143.53999999992</v>
      </c>
      <c r="AL45" s="69">
        <f t="shared" si="130"/>
        <v>519618.13000000006</v>
      </c>
      <c r="AM45" s="69">
        <f t="shared" si="130"/>
        <v>384694.36000000004</v>
      </c>
      <c r="AN45" s="69">
        <f t="shared" si="130"/>
        <v>318182.44999999995</v>
      </c>
      <c r="AO45" s="69">
        <f t="shared" si="130"/>
        <v>358360.08</v>
      </c>
      <c r="AP45" s="69">
        <f t="shared" si="130"/>
        <v>442415.14</v>
      </c>
      <c r="AQ45" s="69">
        <f t="shared" si="130"/>
        <v>8818690.6929453164</v>
      </c>
      <c r="AR45" s="69">
        <f t="shared" si="130"/>
        <v>-1044911.17</v>
      </c>
      <c r="AS45" s="69">
        <f t="shared" si="130"/>
        <v>-1295874.3500000001</v>
      </c>
      <c r="AT45" s="69">
        <f t="shared" si="130"/>
        <v>-1430011.92</v>
      </c>
      <c r="AU45" s="69">
        <f t="shared" si="130"/>
        <v>-1132496.5799999998</v>
      </c>
      <c r="AV45" s="69">
        <f t="shared" si="130"/>
        <v>-837172.59</v>
      </c>
      <c r="AW45" s="69">
        <f t="shared" si="130"/>
        <v>-754797.01</v>
      </c>
      <c r="AX45" s="69">
        <f t="shared" si="130"/>
        <v>-415525.61999999994</v>
      </c>
      <c r="AY45" s="69">
        <f t="shared" si="130"/>
        <v>-360359.01</v>
      </c>
      <c r="AZ45" s="69">
        <f t="shared" si="130"/>
        <v>-282259.40999999997</v>
      </c>
      <c r="BA45" s="69">
        <f t="shared" si="130"/>
        <v>-299713.25</v>
      </c>
      <c r="BB45" s="69">
        <f t="shared" si="130"/>
        <v>-374566.81</v>
      </c>
      <c r="BC45" s="69">
        <f t="shared" si="130"/>
        <v>29965476.48</v>
      </c>
      <c r="BD45" s="69">
        <f t="shared" si="130"/>
        <v>-4021665.49</v>
      </c>
      <c r="BE45" s="69">
        <f t="shared" si="130"/>
        <v>-4778466.41</v>
      </c>
      <c r="BF45" s="69">
        <f t="shared" si="130"/>
        <v>-4312122.8899999997</v>
      </c>
      <c r="BG45" s="69">
        <f t="shared" si="130"/>
        <v>-4429572.7</v>
      </c>
      <c r="BH45" s="69">
        <f t="shared" si="130"/>
        <v>-3815046.79</v>
      </c>
      <c r="BI45" s="69">
        <f t="shared" si="130"/>
        <v>-2642724.61</v>
      </c>
      <c r="BJ45" s="69">
        <f t="shared" si="130"/>
        <v>-1720112.8900000001</v>
      </c>
      <c r="BK45" s="69">
        <f t="shared" si="130"/>
        <v>-1137561.17</v>
      </c>
      <c r="BL45" s="69">
        <f t="shared" si="130"/>
        <v>-941562.62</v>
      </c>
      <c r="BM45" s="69">
        <f t="shared" si="130"/>
        <v>-987215.3600000001</v>
      </c>
      <c r="BN45" s="69">
        <f t="shared" si="130"/>
        <v>-1217389.24</v>
      </c>
      <c r="BO45" s="69">
        <f t="shared" si="130"/>
        <v>69268714.75</v>
      </c>
      <c r="BP45" s="69">
        <f t="shared" si="130"/>
        <v>-4103858.9</v>
      </c>
      <c r="BQ45" s="69">
        <f t="shared" si="130"/>
        <v>-5088687.6499999994</v>
      </c>
      <c r="BR45" s="69">
        <f t="shared" si="130"/>
        <v>-5892441.1999999993</v>
      </c>
      <c r="BS45" s="69">
        <f t="shared" si="130"/>
        <v>-4192357.15</v>
      </c>
      <c r="BT45" s="69">
        <f t="shared" si="130"/>
        <v>-3682292.1999999997</v>
      </c>
      <c r="BU45" s="69">
        <f t="shared" si="130"/>
        <v>-2746535.14</v>
      </c>
      <c r="BV45" s="69">
        <f t="shared" si="130"/>
        <v>-1820747.98</v>
      </c>
      <c r="BW45" s="69">
        <f t="shared" si="130"/>
        <v>-1238768.58</v>
      </c>
      <c r="BX45" s="69">
        <f t="shared" si="130"/>
        <v>-850437.27000000421</v>
      </c>
      <c r="BY45" s="69">
        <f t="shared" si="130"/>
        <v>-932940.2899999998</v>
      </c>
      <c r="BZ45" s="69">
        <f t="shared" si="130"/>
        <v>-1328609.56</v>
      </c>
      <c r="CA45" s="69">
        <f t="shared" si="130"/>
        <v>-93705158.730000004</v>
      </c>
      <c r="CB45" s="69">
        <f t="shared" si="130"/>
        <v>6342058.0100000007</v>
      </c>
      <c r="CC45" s="69">
        <f t="shared" si="130"/>
        <v>8751058.4199999981</v>
      </c>
      <c r="CD45" s="69">
        <f t="shared" si="130"/>
        <v>9681823.5000000019</v>
      </c>
      <c r="CE45" s="69">
        <f t="shared" si="130"/>
        <v>7317763.0300000012</v>
      </c>
      <c r="CF45" s="69">
        <f t="shared" si="130"/>
        <v>7551513.3099999996</v>
      </c>
      <c r="CG45" s="69">
        <f t="shared" si="130"/>
        <v>6017014.2999999998</v>
      </c>
      <c r="CH45" s="69">
        <f t="shared" si="130"/>
        <v>3531217.65</v>
      </c>
      <c r="CI45" s="69">
        <f t="shared" si="130"/>
        <v>3003144.19</v>
      </c>
      <c r="CJ45" s="69">
        <f t="shared" si="130"/>
        <v>1930626.92</v>
      </c>
      <c r="CK45" s="69">
        <f t="shared" si="130"/>
        <v>2352259.9199999995</v>
      </c>
      <c r="CL45" s="69">
        <f t="shared" si="130"/>
        <v>2321417.2000000002</v>
      </c>
      <c r="CM45" s="69">
        <f t="shared" si="130"/>
        <v>-18566443.418200336</v>
      </c>
      <c r="CN45" s="69">
        <f t="shared" si="130"/>
        <v>1537255.0899999999</v>
      </c>
      <c r="CO45" s="69">
        <f t="shared" si="130"/>
        <v>2737003.71</v>
      </c>
      <c r="CP45" s="69">
        <f t="shared" si="130"/>
        <v>2691357.92</v>
      </c>
      <c r="CQ45" s="69">
        <f t="shared" si="130"/>
        <v>2180754.58</v>
      </c>
      <c r="CR45" s="69">
        <f t="shared" ref="CR45:DV45" si="131">SUM(CR36:CR44)</f>
        <v>2279116.33</v>
      </c>
      <c r="CS45" s="69">
        <f t="shared" si="131"/>
        <v>1440733.1</v>
      </c>
      <c r="CT45" s="69">
        <f t="shared" si="131"/>
        <v>958729.93</v>
      </c>
      <c r="CU45" s="69">
        <f t="shared" si="131"/>
        <v>-20132380.760000002</v>
      </c>
      <c r="CV45" s="69">
        <f t="shared" si="131"/>
        <v>997876.12</v>
      </c>
      <c r="CW45" s="69">
        <f t="shared" si="131"/>
        <v>1298452.02</v>
      </c>
      <c r="CX45" s="69">
        <f t="shared" si="131"/>
        <v>1234836.25</v>
      </c>
      <c r="CY45" s="69">
        <f t="shared" si="131"/>
        <v>-58198557.550000004</v>
      </c>
      <c r="CZ45" s="69">
        <f t="shared" si="131"/>
        <v>8771796.3299999982</v>
      </c>
      <c r="DA45" s="69">
        <f t="shared" si="131"/>
        <v>14017837.309999997</v>
      </c>
      <c r="DB45" s="69">
        <f t="shared" si="131"/>
        <v>9644889.6199999992</v>
      </c>
      <c r="DC45" s="69">
        <f t="shared" si="131"/>
        <v>8413809.8699999992</v>
      </c>
      <c r="DD45" s="69">
        <f t="shared" si="131"/>
        <v>8626489.9100000001</v>
      </c>
      <c r="DE45" s="69">
        <f t="shared" si="131"/>
        <v>7074167.5100000007</v>
      </c>
      <c r="DF45" s="69">
        <f t="shared" si="131"/>
        <v>5437042.3700000001</v>
      </c>
      <c r="DG45" s="69">
        <f t="shared" si="131"/>
        <v>2940781.16</v>
      </c>
      <c r="DH45" s="69">
        <f t="shared" si="131"/>
        <v>2100299.3800000004</v>
      </c>
      <c r="DI45" s="69">
        <f t="shared" si="131"/>
        <v>2324437.21</v>
      </c>
      <c r="DJ45" s="69">
        <f t="shared" si="131"/>
        <v>2312316.64</v>
      </c>
      <c r="DK45" s="69">
        <f t="shared" si="131"/>
        <v>4330354.84</v>
      </c>
      <c r="DL45" s="70">
        <f>SUM(DL36:DL44)</f>
        <v>-14448999.610000001</v>
      </c>
      <c r="DM45" s="70">
        <f t="shared" si="131"/>
        <v>2266093.85</v>
      </c>
      <c r="DN45" s="70">
        <f t="shared" si="131"/>
        <v>2331702.12</v>
      </c>
      <c r="DO45" s="70">
        <f t="shared" si="131"/>
        <v>2303267.9899999998</v>
      </c>
      <c r="DP45" s="70">
        <f t="shared" si="131"/>
        <v>1972823.5</v>
      </c>
      <c r="DQ45" s="70">
        <f t="shared" si="131"/>
        <v>1828203.0299999998</v>
      </c>
      <c r="DR45" s="70">
        <f t="shared" si="131"/>
        <v>1108722.8599999999</v>
      </c>
      <c r="DS45" s="70">
        <f t="shared" si="131"/>
        <v>730241.24000000011</v>
      </c>
      <c r="DT45" s="70">
        <f t="shared" si="131"/>
        <v>575755.10000000009</v>
      </c>
      <c r="DU45" s="70">
        <f t="shared" si="131"/>
        <v>751079.38</v>
      </c>
      <c r="DV45" s="70">
        <f t="shared" si="131"/>
        <v>582852.5</v>
      </c>
      <c r="DW45" s="70">
        <f>SUM(DW36:DW44)</f>
        <v>1229667.7999999996</v>
      </c>
      <c r="DX45" s="70">
        <f>SUM(DX36:DX44)</f>
        <v>-20387635.470000003</v>
      </c>
      <c r="DY45" s="70">
        <f>SUM(DY36:DY44)</f>
        <v>3367380.77</v>
      </c>
      <c r="DZ45" s="70">
        <f>SUM(DZ36:DZ44)</f>
        <v>3501235.1</v>
      </c>
      <c r="EA45" s="70">
        <f t="shared" ref="EA45:GL45" si="132">SUM(EA36:EA44)</f>
        <v>2817513.97</v>
      </c>
      <c r="EB45" s="70">
        <f t="shared" si="132"/>
        <v>3197187.2399999998</v>
      </c>
      <c r="EC45" s="70">
        <f t="shared" si="132"/>
        <v>1714290.4299999997</v>
      </c>
      <c r="ED45" s="70">
        <f t="shared" si="132"/>
        <v>1273985.58</v>
      </c>
      <c r="EE45" s="70">
        <f t="shared" si="132"/>
        <v>984043.23</v>
      </c>
      <c r="EF45" s="70">
        <f t="shared" si="132"/>
        <v>754854.58</v>
      </c>
      <c r="EG45" s="70">
        <f t="shared" si="132"/>
        <v>676606.96000000008</v>
      </c>
      <c r="EH45" s="70">
        <f t="shared" si="132"/>
        <v>777497.31</v>
      </c>
      <c r="EI45" s="70">
        <f t="shared" si="132"/>
        <v>1575739.08</v>
      </c>
      <c r="EJ45" s="70">
        <f t="shared" si="132"/>
        <v>-32141496.680000003</v>
      </c>
      <c r="EK45" s="70">
        <f t="shared" si="132"/>
        <v>4908806.8000000007</v>
      </c>
      <c r="EL45" s="70">
        <f t="shared" si="132"/>
        <v>5727196.1100000003</v>
      </c>
      <c r="EM45" s="70">
        <f t="shared" si="132"/>
        <v>4092864.3</v>
      </c>
      <c r="EN45" s="70">
        <f t="shared" si="132"/>
        <v>3714637.88</v>
      </c>
      <c r="EO45" s="70">
        <f t="shared" si="132"/>
        <v>2718870.5700000003</v>
      </c>
      <c r="EP45" s="70">
        <f t="shared" si="132"/>
        <v>1810009.6300000001</v>
      </c>
      <c r="EQ45" s="70">
        <f t="shared" si="132"/>
        <v>1145972.6800000002</v>
      </c>
      <c r="ER45" s="70">
        <f t="shared" si="132"/>
        <v>1036190.9</v>
      </c>
      <c r="ES45" s="70">
        <f t="shared" si="132"/>
        <v>880744.46</v>
      </c>
      <c r="ET45" s="70">
        <f t="shared" si="132"/>
        <v>1327875.55</v>
      </c>
      <c r="EU45" s="70">
        <f t="shared" si="132"/>
        <v>2814207.1999999997</v>
      </c>
      <c r="EV45" s="70">
        <f t="shared" si="132"/>
        <v>-8730090.0300000012</v>
      </c>
      <c r="EW45" s="70">
        <f t="shared" si="132"/>
        <v>1814252.84</v>
      </c>
      <c r="EX45" s="70">
        <f t="shared" si="132"/>
        <v>1578009.73</v>
      </c>
      <c r="EY45" s="70">
        <f t="shared" si="132"/>
        <v>1588247.7400000002</v>
      </c>
      <c r="EZ45" s="70">
        <f t="shared" si="132"/>
        <v>1202746.1400000001</v>
      </c>
      <c r="FA45" s="70">
        <f t="shared" si="132"/>
        <v>825846.17</v>
      </c>
      <c r="FB45" s="70">
        <f t="shared" si="132"/>
        <v>531252.31999999995</v>
      </c>
      <c r="FC45" s="70">
        <f t="shared" si="132"/>
        <v>388343.16</v>
      </c>
      <c r="FD45" s="70">
        <f t="shared" si="132"/>
        <v>316590.27</v>
      </c>
      <c r="FE45" s="70">
        <f t="shared" si="132"/>
        <v>312959.62</v>
      </c>
      <c r="FF45" s="70">
        <f t="shared" si="132"/>
        <v>348939.71</v>
      </c>
      <c r="FG45" s="70">
        <f t="shared" si="132"/>
        <v>565107.57999999996</v>
      </c>
      <c r="FH45" s="70">
        <f t="shared" si="132"/>
        <v>27282422.280000001</v>
      </c>
      <c r="FI45" s="70">
        <f t="shared" si="132"/>
        <v>-3648296.21</v>
      </c>
      <c r="FJ45" s="70">
        <f t="shared" si="132"/>
        <v>-3476883.68</v>
      </c>
      <c r="FK45" s="70">
        <f t="shared" si="132"/>
        <v>-2666722.73</v>
      </c>
      <c r="FL45" s="70">
        <f t="shared" si="132"/>
        <v>-2589656.4899999998</v>
      </c>
      <c r="FM45" s="70">
        <f t="shared" si="132"/>
        <v>-2205111.6300000004</v>
      </c>
      <c r="FN45" s="70">
        <f t="shared" si="132"/>
        <v>-1316118.33</v>
      </c>
      <c r="FO45" s="70">
        <f t="shared" si="132"/>
        <v>-875822.2</v>
      </c>
      <c r="FP45" s="70">
        <f t="shared" si="132"/>
        <v>-727651.5</v>
      </c>
      <c r="FQ45" s="70">
        <f t="shared" si="132"/>
        <v>-766708.84</v>
      </c>
      <c r="FR45" s="70">
        <f t="shared" si="132"/>
        <v>-1049201.18</v>
      </c>
      <c r="FS45" s="70">
        <f t="shared" si="132"/>
        <v>-1517423.08</v>
      </c>
      <c r="FT45" s="70">
        <f t="shared" si="132"/>
        <v>-37022906.539999999</v>
      </c>
      <c r="FU45" s="70">
        <f t="shared" si="132"/>
        <v>4690927.01</v>
      </c>
      <c r="FV45" s="70">
        <f t="shared" si="132"/>
        <v>4446473.1899999995</v>
      </c>
      <c r="FW45" s="70">
        <f t="shared" si="132"/>
        <v>3448970.03</v>
      </c>
      <c r="FX45" s="70">
        <f t="shared" si="132"/>
        <v>3352639.59</v>
      </c>
      <c r="FY45" s="70">
        <f t="shared" si="132"/>
        <v>1847413.43</v>
      </c>
      <c r="FZ45" s="70">
        <f t="shared" si="132"/>
        <v>1445926.7799999998</v>
      </c>
      <c r="GA45" s="70">
        <f t="shared" si="132"/>
        <v>1128589.4000000001</v>
      </c>
      <c r="GB45" s="70">
        <f t="shared" si="132"/>
        <v>1078439.53</v>
      </c>
      <c r="GC45" s="70">
        <f t="shared" si="132"/>
        <v>893142.1</v>
      </c>
      <c r="GD45" s="70">
        <f t="shared" si="132"/>
        <v>1170638.22</v>
      </c>
      <c r="GE45" s="70">
        <f t="shared" si="132"/>
        <v>2052474.98</v>
      </c>
      <c r="GF45" s="70">
        <f t="shared" si="132"/>
        <v>-9475471.8100000005</v>
      </c>
      <c r="GG45" s="70">
        <f t="shared" si="132"/>
        <v>2419808.15</v>
      </c>
      <c r="GH45" s="70">
        <f t="shared" si="132"/>
        <v>2639917.23</v>
      </c>
      <c r="GI45" s="70">
        <f t="shared" si="132"/>
        <v>2094851.78</v>
      </c>
      <c r="GJ45" s="70">
        <f t="shared" si="132"/>
        <v>1869789.59</v>
      </c>
      <c r="GK45" s="70">
        <f t="shared" si="132"/>
        <v>1344103.11</v>
      </c>
      <c r="GL45" s="70">
        <f t="shared" si="132"/>
        <v>906191.52</v>
      </c>
      <c r="GM45" s="70">
        <f t="shared" ref="GM45:HG45" si="133">SUM(GM36:GM44)</f>
        <v>582607.65</v>
      </c>
      <c r="GN45" s="70">
        <f t="shared" si="133"/>
        <v>487982.86000000004</v>
      </c>
      <c r="GO45" s="70">
        <f t="shared" si="133"/>
        <v>432724.49</v>
      </c>
      <c r="GP45" s="70">
        <f t="shared" ref="GP45:HA45" si="134">SUM(GP36:GP44)</f>
        <v>543840.46</v>
      </c>
      <c r="GQ45" s="70">
        <f t="shared" si="134"/>
        <v>1159465.95</v>
      </c>
      <c r="GR45" s="70">
        <f t="shared" si="134"/>
        <v>-13576139.120000001</v>
      </c>
      <c r="GS45" s="70">
        <f t="shared" si="134"/>
        <v>2273109.58</v>
      </c>
      <c r="GT45" s="70">
        <f t="shared" si="134"/>
        <v>2026017.9300000002</v>
      </c>
      <c r="GU45" s="70">
        <f t="shared" si="134"/>
        <v>2043286.1199999999</v>
      </c>
      <c r="GV45" s="70">
        <f t="shared" si="134"/>
        <v>1846909.56</v>
      </c>
      <c r="GW45" s="70">
        <f t="shared" si="134"/>
        <v>1254047.99</v>
      </c>
      <c r="GX45" s="70">
        <f t="shared" si="134"/>
        <v>663122.44999999995</v>
      </c>
      <c r="GY45" s="70">
        <f t="shared" si="134"/>
        <v>647941.48</v>
      </c>
      <c r="GZ45" s="70">
        <f t="shared" si="134"/>
        <v>383982.53</v>
      </c>
      <c r="HA45" s="70">
        <f t="shared" si="134"/>
        <v>474974.06</v>
      </c>
      <c r="HB45" s="70">
        <f t="shared" si="133"/>
        <v>531786.9</v>
      </c>
      <c r="HC45" s="70">
        <f t="shared" si="133"/>
        <v>1105594.54</v>
      </c>
      <c r="HD45" s="70">
        <f t="shared" si="133"/>
        <v>-49354313.140000001</v>
      </c>
      <c r="HE45" s="70">
        <f t="shared" si="133"/>
        <v>7240808.6600000001</v>
      </c>
      <c r="HF45" s="70">
        <f t="shared" si="133"/>
        <v>6972495.9899999993</v>
      </c>
      <c r="HG45" s="70">
        <f t="shared" si="133"/>
        <v>8292988.21</v>
      </c>
      <c r="HH45" s="71"/>
      <c r="HI45" s="73"/>
      <c r="HJ45" s="73"/>
      <c r="HK45" s="73"/>
      <c r="HL45" s="73"/>
      <c r="HM45" s="73"/>
      <c r="HN45" s="73"/>
      <c r="HO45" s="72"/>
    </row>
    <row r="46" spans="1:223" x14ac:dyDescent="0.2">
      <c r="B46" s="1" t="s">
        <v>126</v>
      </c>
      <c r="D46" s="32">
        <f t="shared" ref="D46:AB46" si="135">+D35+D45</f>
        <v>59812470.350000001</v>
      </c>
      <c r="E46" s="32">
        <f t="shared" si="135"/>
        <v>120745657.28</v>
      </c>
      <c r="F46" s="32">
        <f t="shared" si="135"/>
        <v>116400172.34</v>
      </c>
      <c r="G46" s="32">
        <f t="shared" si="135"/>
        <v>105985135.08006337</v>
      </c>
      <c r="H46" s="32">
        <f t="shared" si="135"/>
        <v>92410074.882628947</v>
      </c>
      <c r="I46" s="32">
        <f t="shared" si="135"/>
        <v>73649281.133495629</v>
      </c>
      <c r="J46" s="32">
        <f t="shared" si="135"/>
        <v>54385898.571054831</v>
      </c>
      <c r="K46" s="32">
        <f t="shared" si="135"/>
        <v>37849031.228008136</v>
      </c>
      <c r="L46" s="32">
        <f t="shared" si="135"/>
        <v>19641296.89888484</v>
      </c>
      <c r="M46" s="32">
        <f t="shared" si="135"/>
        <v>7841036.4775772225</v>
      </c>
      <c r="N46" s="32">
        <f t="shared" si="135"/>
        <v>-1010074.6028453317</v>
      </c>
      <c r="O46" s="32">
        <f t="shared" si="135"/>
        <v>-869527.96</v>
      </c>
      <c r="P46" s="32">
        <f t="shared" si="135"/>
        <v>-903317.99</v>
      </c>
      <c r="Q46" s="32">
        <f t="shared" si="135"/>
        <v>-937108.02</v>
      </c>
      <c r="R46" s="32">
        <f t="shared" si="135"/>
        <v>-404021.02</v>
      </c>
      <c r="S46" s="32">
        <f t="shared" si="135"/>
        <v>-167814.39000000004</v>
      </c>
      <c r="T46" s="32">
        <f t="shared" si="135"/>
        <v>7284028.3326132959</v>
      </c>
      <c r="U46" s="32">
        <f t="shared" si="135"/>
        <v>16456818.117644336</v>
      </c>
      <c r="V46" s="32">
        <f t="shared" si="135"/>
        <v>-83020072.083796158</v>
      </c>
      <c r="W46" s="32">
        <f t="shared" si="135"/>
        <v>-74655652.509488285</v>
      </c>
      <c r="X46" s="32">
        <f t="shared" si="135"/>
        <v>-67370116.098532259</v>
      </c>
      <c r="Y46" s="32">
        <f t="shared" si="135"/>
        <v>-23540349.660309456</v>
      </c>
      <c r="Z46" s="32">
        <f t="shared" si="135"/>
        <v>-21389993.739909839</v>
      </c>
      <c r="AA46" s="32">
        <f t="shared" si="135"/>
        <v>-20155529.386130616</v>
      </c>
      <c r="AB46" s="32">
        <f t="shared" si="135"/>
        <v>-19157897.949999999</v>
      </c>
      <c r="AC46" s="32">
        <f>+AC35+AC45</f>
        <v>-17677541.829999998</v>
      </c>
      <c r="AD46" s="32">
        <f>+AD35+AD45</f>
        <v>-16440523.599999998</v>
      </c>
      <c r="AE46" s="32">
        <f t="shared" ref="AE46:CB46" si="136">+AE35+AE45</f>
        <v>-9467390.9981546216</v>
      </c>
      <c r="AF46" s="32">
        <f t="shared" si="136"/>
        <v>-8097534.0899999999</v>
      </c>
      <c r="AG46" s="32">
        <f t="shared" si="136"/>
        <v>-6589680.9000000004</v>
      </c>
      <c r="AH46" s="32">
        <f t="shared" si="136"/>
        <v>-5015530.5999999996</v>
      </c>
      <c r="AI46" s="32">
        <f t="shared" si="136"/>
        <v>-3737067.5199999996</v>
      </c>
      <c r="AJ46" s="32">
        <f t="shared" si="136"/>
        <v>-2649582.35</v>
      </c>
      <c r="AK46" s="32">
        <f t="shared" si="136"/>
        <v>-1998438.81</v>
      </c>
      <c r="AL46" s="32">
        <f t="shared" si="136"/>
        <v>-1478820.68</v>
      </c>
      <c r="AM46" s="32">
        <f t="shared" si="136"/>
        <v>-1094126.3199999998</v>
      </c>
      <c r="AN46" s="32">
        <f t="shared" si="136"/>
        <v>-775943.87000000011</v>
      </c>
      <c r="AO46" s="32">
        <f t="shared" si="136"/>
        <v>-417583.79</v>
      </c>
      <c r="AP46" s="32">
        <f t="shared" si="136"/>
        <v>24831.350000000035</v>
      </c>
      <c r="AQ46" s="32">
        <f t="shared" si="136"/>
        <v>8843522.0429453161</v>
      </c>
      <c r="AR46" s="32">
        <f t="shared" si="136"/>
        <v>7798610.8699999992</v>
      </c>
      <c r="AS46" s="32">
        <f t="shared" si="136"/>
        <v>6502736.5199999996</v>
      </c>
      <c r="AT46" s="32">
        <f t="shared" si="136"/>
        <v>5072724.5999999996</v>
      </c>
      <c r="AU46" s="32">
        <f t="shared" si="136"/>
        <v>3940228.0199999996</v>
      </c>
      <c r="AV46" s="32">
        <f t="shared" si="136"/>
        <v>3103055.43</v>
      </c>
      <c r="AW46" s="32">
        <f t="shared" si="136"/>
        <v>2348258.42</v>
      </c>
      <c r="AX46" s="32">
        <f t="shared" si="136"/>
        <v>1932732.8</v>
      </c>
      <c r="AY46" s="32">
        <f t="shared" si="136"/>
        <v>1572373.79</v>
      </c>
      <c r="AZ46" s="27">
        <f t="shared" si="136"/>
        <v>1290114.3800000001</v>
      </c>
      <c r="BA46" s="27">
        <f t="shared" si="136"/>
        <v>990401.12999999989</v>
      </c>
      <c r="BB46" s="27">
        <f t="shared" si="136"/>
        <v>615834.32000000007</v>
      </c>
      <c r="BC46" s="27">
        <f t="shared" si="136"/>
        <v>30581310.800000001</v>
      </c>
      <c r="BD46" s="27">
        <f t="shared" si="136"/>
        <v>26559645.310000002</v>
      </c>
      <c r="BE46" s="27">
        <f t="shared" si="136"/>
        <v>21781178.899999999</v>
      </c>
      <c r="BF46" s="27">
        <f t="shared" si="136"/>
        <v>17469056.009999998</v>
      </c>
      <c r="BG46" s="27">
        <f t="shared" si="136"/>
        <v>13039483.310000002</v>
      </c>
      <c r="BH46" s="27">
        <f t="shared" si="136"/>
        <v>9224436.5199999996</v>
      </c>
      <c r="BI46" s="27">
        <f t="shared" si="136"/>
        <v>6581711.9100000001</v>
      </c>
      <c r="BJ46" s="27">
        <f t="shared" si="136"/>
        <v>4861599.0199999996</v>
      </c>
      <c r="BK46" s="27">
        <f t="shared" si="136"/>
        <v>3724037.8499999996</v>
      </c>
      <c r="BL46" s="27">
        <f t="shared" si="136"/>
        <v>2782475.23</v>
      </c>
      <c r="BM46" s="27">
        <f t="shared" si="136"/>
        <v>1795259.8699999999</v>
      </c>
      <c r="BN46" s="27">
        <f t="shared" si="136"/>
        <v>577870.63000000012</v>
      </c>
      <c r="BO46" s="27">
        <f t="shared" si="136"/>
        <v>69846585.379999995</v>
      </c>
      <c r="BP46" s="27">
        <f t="shared" si="136"/>
        <v>65742726.479999997</v>
      </c>
      <c r="BQ46" s="27">
        <f t="shared" si="136"/>
        <v>60654038.829999998</v>
      </c>
      <c r="BR46" s="27">
        <f>BR12+BR21</f>
        <v>54761598.049999997</v>
      </c>
      <c r="BS46" s="27">
        <f t="shared" si="136"/>
        <v>50569240.899999999</v>
      </c>
      <c r="BT46" s="27">
        <f t="shared" si="136"/>
        <v>46886948.699999996</v>
      </c>
      <c r="BU46" s="27">
        <f t="shared" si="136"/>
        <v>44140413.560000002</v>
      </c>
      <c r="BV46" s="27">
        <f t="shared" si="136"/>
        <v>42319665.580000006</v>
      </c>
      <c r="BW46" s="27">
        <f t="shared" si="136"/>
        <v>41080897</v>
      </c>
      <c r="BX46" s="27">
        <f t="shared" si="136"/>
        <v>40230459.729999997</v>
      </c>
      <c r="BY46" s="27">
        <f t="shared" si="136"/>
        <v>39297519.439999998</v>
      </c>
      <c r="BZ46" s="27">
        <f t="shared" si="136"/>
        <v>37968909.879999995</v>
      </c>
      <c r="CA46" s="27">
        <f t="shared" si="136"/>
        <v>-55736248.850000001</v>
      </c>
      <c r="CB46" s="27">
        <f t="shared" si="136"/>
        <v>-49394190.840000004</v>
      </c>
      <c r="CC46" s="27">
        <f>+CC35+CC45</f>
        <v>-40643132.420000002</v>
      </c>
      <c r="CD46" s="27">
        <f>+CD35+CD45</f>
        <v>-30961308.920000002</v>
      </c>
      <c r="CE46" s="27">
        <f>+CE35+CE45</f>
        <v>-23643545.890000001</v>
      </c>
      <c r="CF46" s="74">
        <f t="shared" ref="CF46:DV46" si="137">+CF35+CF45</f>
        <v>-16092032.580000002</v>
      </c>
      <c r="CG46" s="74">
        <f t="shared" si="137"/>
        <v>-10075018.280000001</v>
      </c>
      <c r="CH46" s="74">
        <f t="shared" si="137"/>
        <v>-6543800.629999999</v>
      </c>
      <c r="CI46" s="74">
        <f t="shared" si="137"/>
        <v>-3540656.44</v>
      </c>
      <c r="CJ46" s="74">
        <f t="shared" si="137"/>
        <v>-1610029.52</v>
      </c>
      <c r="CK46" s="74">
        <f t="shared" si="137"/>
        <v>742230.39999999944</v>
      </c>
      <c r="CL46" s="74">
        <f t="shared" si="137"/>
        <v>3063647.6</v>
      </c>
      <c r="CM46" s="74">
        <f t="shared" si="137"/>
        <v>-15502795.818200337</v>
      </c>
      <c r="CN46" s="74">
        <f t="shared" si="137"/>
        <v>-13965540.73</v>
      </c>
      <c r="CO46" s="74">
        <f t="shared" si="137"/>
        <v>-11228537.02</v>
      </c>
      <c r="CP46" s="74">
        <f t="shared" si="137"/>
        <v>-8537179.0999999996</v>
      </c>
      <c r="CQ46" s="74">
        <f t="shared" si="137"/>
        <v>-6356424.5199999996</v>
      </c>
      <c r="CR46" s="74">
        <f t="shared" si="137"/>
        <v>-4077308.1899999995</v>
      </c>
      <c r="CS46" s="74">
        <f t="shared" si="137"/>
        <v>-2636575.09</v>
      </c>
      <c r="CT46" s="74">
        <f t="shared" si="137"/>
        <v>-1677845.1599999997</v>
      </c>
      <c r="CU46" s="74">
        <f t="shared" si="137"/>
        <v>-21810225.920000002</v>
      </c>
      <c r="CV46" s="74">
        <f t="shared" si="137"/>
        <v>-20812349.800000001</v>
      </c>
      <c r="CW46" s="74">
        <f t="shared" si="137"/>
        <v>-19513897.780000001</v>
      </c>
      <c r="CX46" s="74">
        <f t="shared" si="137"/>
        <v>-18279061.530000001</v>
      </c>
      <c r="CY46" s="74">
        <f t="shared" si="137"/>
        <v>-76477619.080000013</v>
      </c>
      <c r="CZ46" s="74">
        <f t="shared" si="137"/>
        <v>-67705822.75</v>
      </c>
      <c r="DA46" s="74">
        <f t="shared" si="137"/>
        <v>-53687985.440000005</v>
      </c>
      <c r="DB46" s="74">
        <f t="shared" si="137"/>
        <v>-44043095.82</v>
      </c>
      <c r="DC46" s="74">
        <f t="shared" si="137"/>
        <v>-35629285.950000003</v>
      </c>
      <c r="DD46" s="74">
        <f t="shared" si="137"/>
        <v>-27002796.040000003</v>
      </c>
      <c r="DE46" s="74">
        <f t="shared" si="137"/>
        <v>-19928628.529999997</v>
      </c>
      <c r="DF46" s="74">
        <f t="shared" si="137"/>
        <v>-14491586.16</v>
      </c>
      <c r="DG46" s="74">
        <f>DG12+DG21+DG32</f>
        <v>-11550804.84</v>
      </c>
      <c r="DH46" s="27">
        <f t="shared" si="137"/>
        <v>-9450505.459999999</v>
      </c>
      <c r="DI46" s="27">
        <f t="shared" si="137"/>
        <v>-7126068.2500000009</v>
      </c>
      <c r="DJ46" s="27">
        <f t="shared" si="137"/>
        <v>-4813751.6099999994</v>
      </c>
      <c r="DK46" s="27">
        <f t="shared" si="137"/>
        <v>-483396.77000000048</v>
      </c>
      <c r="DL46" s="49">
        <f t="shared" si="137"/>
        <v>-14932396.380000001</v>
      </c>
      <c r="DM46" s="49">
        <f t="shared" si="137"/>
        <v>-12666302.530000001</v>
      </c>
      <c r="DN46" s="49">
        <f t="shared" si="137"/>
        <v>-10334600.41</v>
      </c>
      <c r="DO46" s="49">
        <f t="shared" si="137"/>
        <v>-8031332.4199999999</v>
      </c>
      <c r="DP46" s="49">
        <f t="shared" si="137"/>
        <v>-6058508.9199999999</v>
      </c>
      <c r="DQ46" s="49">
        <f t="shared" si="137"/>
        <v>-4230305.8900000006</v>
      </c>
      <c r="DR46" s="49">
        <f t="shared" si="137"/>
        <v>-3121583.03</v>
      </c>
      <c r="DS46" s="49">
        <f t="shared" si="137"/>
        <v>-2391341.7899999996</v>
      </c>
      <c r="DT46" s="49">
        <f t="shared" si="137"/>
        <v>-1815586.69</v>
      </c>
      <c r="DU46" s="49">
        <f t="shared" si="137"/>
        <v>-1064507.31</v>
      </c>
      <c r="DV46" s="49">
        <f t="shared" si="137"/>
        <v>-481654.81000000006</v>
      </c>
      <c r="DW46" s="49">
        <f>+DW35+DW45</f>
        <v>748012.98999999953</v>
      </c>
      <c r="DX46" s="49">
        <f>+DX35+DX45</f>
        <v>-19639622.480000004</v>
      </c>
      <c r="DY46" s="49">
        <f>+DY35+DY45</f>
        <v>-16272241.710000001</v>
      </c>
      <c r="DZ46" s="49">
        <f>+DZ35+DZ45</f>
        <v>-12771006.610000001</v>
      </c>
      <c r="EA46" s="49">
        <f t="shared" ref="EA46:EE46" si="138">+EA35+EA45</f>
        <v>-9953492.6399999987</v>
      </c>
      <c r="EB46" s="49">
        <f t="shared" si="138"/>
        <v>-6756305.4000000004</v>
      </c>
      <c r="EC46" s="49">
        <f t="shared" si="138"/>
        <v>-5042014.9700000007</v>
      </c>
      <c r="ED46" s="49">
        <f t="shared" si="138"/>
        <v>-3768029.3899999997</v>
      </c>
      <c r="EE46" s="49">
        <f t="shared" si="138"/>
        <v>-2783986.16</v>
      </c>
      <c r="EF46" s="49">
        <f>+EF35+EF45</f>
        <v>-2029131.58</v>
      </c>
      <c r="EG46" s="49">
        <f t="shared" ref="EG46:HG46" si="139">+EG35+EG45</f>
        <v>-1352524.62</v>
      </c>
      <c r="EH46" s="49">
        <f t="shared" si="139"/>
        <v>-575027.31000000006</v>
      </c>
      <c r="EI46" s="49">
        <f t="shared" si="139"/>
        <v>1000711.77</v>
      </c>
      <c r="EJ46" s="49">
        <f t="shared" si="139"/>
        <v>-31140784.910000004</v>
      </c>
      <c r="EK46" s="49">
        <f t="shared" si="139"/>
        <v>-26231978.109999999</v>
      </c>
      <c r="EL46" s="49">
        <f t="shared" si="139"/>
        <v>-20504782</v>
      </c>
      <c r="EM46" s="49">
        <f t="shared" si="139"/>
        <v>-16411917.699999999</v>
      </c>
      <c r="EN46" s="49">
        <f t="shared" si="139"/>
        <v>-12697279.82</v>
      </c>
      <c r="EO46" s="49">
        <f t="shared" si="139"/>
        <v>-9978409.25</v>
      </c>
      <c r="EP46" s="49">
        <f t="shared" si="139"/>
        <v>-8168399.6200000001</v>
      </c>
      <c r="EQ46" s="49">
        <f t="shared" si="139"/>
        <v>-7022426.9399999995</v>
      </c>
      <c r="ER46" s="49">
        <f t="shared" si="139"/>
        <v>-5986236.04</v>
      </c>
      <c r="ES46" s="49">
        <f t="shared" si="139"/>
        <v>-5105491.58</v>
      </c>
      <c r="ET46" s="49">
        <f t="shared" si="139"/>
        <v>-3777616.0300000003</v>
      </c>
      <c r="EU46" s="49">
        <f t="shared" si="139"/>
        <v>-963408.83000000007</v>
      </c>
      <c r="EV46" s="49">
        <f t="shared" si="139"/>
        <v>-9693498.8600000013</v>
      </c>
      <c r="EW46" s="49">
        <f t="shared" si="139"/>
        <v>-7879246.0199999996</v>
      </c>
      <c r="EX46" s="49">
        <f t="shared" si="139"/>
        <v>-6301236.2899999991</v>
      </c>
      <c r="EY46" s="49">
        <f t="shared" si="139"/>
        <v>-4712988.55</v>
      </c>
      <c r="EZ46" s="49">
        <f t="shared" si="139"/>
        <v>-3510242.4099999997</v>
      </c>
      <c r="FA46" s="49">
        <f t="shared" si="139"/>
        <v>-2684396.24</v>
      </c>
      <c r="FB46" s="49">
        <f t="shared" si="139"/>
        <v>-2153143.9200000004</v>
      </c>
      <c r="FC46" s="49">
        <f t="shared" si="139"/>
        <v>-1764800.76</v>
      </c>
      <c r="FD46" s="49">
        <f t="shared" si="139"/>
        <v>-1448210.49</v>
      </c>
      <c r="FE46" s="49">
        <f t="shared" si="139"/>
        <v>-1135250.8700000001</v>
      </c>
      <c r="FF46" s="49">
        <f t="shared" si="139"/>
        <v>-786311.16000000015</v>
      </c>
      <c r="FG46" s="49">
        <f t="shared" si="139"/>
        <v>-221203.58000000007</v>
      </c>
      <c r="FH46" s="49">
        <f t="shared" si="139"/>
        <v>27061218.700000003</v>
      </c>
      <c r="FI46" s="49">
        <f t="shared" si="139"/>
        <v>23412922.489999998</v>
      </c>
      <c r="FJ46" s="49">
        <f t="shared" si="139"/>
        <v>19936038.809999999</v>
      </c>
      <c r="FK46" s="49">
        <f t="shared" si="139"/>
        <v>17269316.079999998</v>
      </c>
      <c r="FL46" s="49">
        <f t="shared" si="139"/>
        <v>14679659.589999998</v>
      </c>
      <c r="FM46" s="49">
        <f t="shared" si="139"/>
        <v>12474547.959999999</v>
      </c>
      <c r="FN46" s="49">
        <f t="shared" si="139"/>
        <v>11158429.630000001</v>
      </c>
      <c r="FO46" s="49">
        <f t="shared" si="139"/>
        <v>10282607.430000002</v>
      </c>
      <c r="FP46" s="49">
        <f t="shared" si="139"/>
        <v>9554955.9299999997</v>
      </c>
      <c r="FQ46" s="49">
        <f t="shared" si="139"/>
        <v>8788247.0899999999</v>
      </c>
      <c r="FR46" s="49">
        <f t="shared" si="139"/>
        <v>7739045.9100000001</v>
      </c>
      <c r="FS46" s="49">
        <f t="shared" si="139"/>
        <v>6221622.8300000001</v>
      </c>
      <c r="FT46" s="49">
        <f t="shared" si="139"/>
        <v>-30801283.710000001</v>
      </c>
      <c r="FU46" s="49">
        <f t="shared" si="139"/>
        <v>-26110356.700000003</v>
      </c>
      <c r="FV46" s="49">
        <f t="shared" si="139"/>
        <v>-21663883.509999998</v>
      </c>
      <c r="FW46" s="49">
        <f t="shared" si="139"/>
        <v>-18214913.48</v>
      </c>
      <c r="FX46" s="49">
        <f t="shared" si="139"/>
        <v>-14862273.890000001</v>
      </c>
      <c r="FY46" s="49">
        <f t="shared" si="139"/>
        <v>-13014860.460000001</v>
      </c>
      <c r="FZ46" s="49">
        <f t="shared" si="139"/>
        <v>-11568933.680000002</v>
      </c>
      <c r="GA46" s="49">
        <f t="shared" si="139"/>
        <v>-10440344.279999999</v>
      </c>
      <c r="GB46" s="49">
        <f t="shared" si="139"/>
        <v>-9361904.75</v>
      </c>
      <c r="GC46" s="49">
        <f t="shared" si="139"/>
        <v>-8468762.6500000004</v>
      </c>
      <c r="GD46" s="49">
        <f t="shared" si="139"/>
        <v>-7298124.4300000006</v>
      </c>
      <c r="GE46" s="49">
        <f t="shared" si="139"/>
        <v>-5245649.4499999993</v>
      </c>
      <c r="GF46" s="49">
        <f t="shared" si="139"/>
        <v>-14721121.260000002</v>
      </c>
      <c r="GG46" s="49">
        <f t="shared" si="139"/>
        <v>-12301313.109999999</v>
      </c>
      <c r="GH46" s="49">
        <f t="shared" si="139"/>
        <v>-9661395.879999999</v>
      </c>
      <c r="GI46" s="49">
        <f t="shared" si="139"/>
        <v>-7566544.1000000006</v>
      </c>
      <c r="GJ46" s="49">
        <f t="shared" si="139"/>
        <v>-5696754.5099999998</v>
      </c>
      <c r="GK46" s="49">
        <f t="shared" si="139"/>
        <v>-4352651.3999999994</v>
      </c>
      <c r="GL46" s="49">
        <f t="shared" si="139"/>
        <v>-3446459.8800000004</v>
      </c>
      <c r="GM46" s="49">
        <f t="shared" si="139"/>
        <v>-2863852.23</v>
      </c>
      <c r="GN46" s="49">
        <f t="shared" si="139"/>
        <v>-2375869.37</v>
      </c>
      <c r="GO46" s="49">
        <f t="shared" si="139"/>
        <v>-1943144.8800000001</v>
      </c>
      <c r="GP46" s="49">
        <f t="shared" ref="GP46:HA46" si="140">+GP35+GP45</f>
        <v>-1399304.42</v>
      </c>
      <c r="GQ46" s="49">
        <f t="shared" si="140"/>
        <v>-239838.46999999997</v>
      </c>
      <c r="GR46" s="49">
        <f t="shared" si="140"/>
        <v>-13815977.590000002</v>
      </c>
      <c r="GS46" s="49">
        <f t="shared" si="140"/>
        <v>-11542868.01</v>
      </c>
      <c r="GT46" s="49">
        <f t="shared" si="140"/>
        <v>-9516850.0800000001</v>
      </c>
      <c r="GU46" s="49">
        <f t="shared" si="140"/>
        <v>-7473563.96</v>
      </c>
      <c r="GV46" s="49">
        <f t="shared" si="140"/>
        <v>-5626654.4000000004</v>
      </c>
      <c r="GW46" s="49">
        <f t="shared" si="140"/>
        <v>-4372606.41</v>
      </c>
      <c r="GX46" s="49">
        <f t="shared" si="140"/>
        <v>-3709483.96</v>
      </c>
      <c r="GY46" s="49">
        <f t="shared" si="140"/>
        <v>-3061542.48</v>
      </c>
      <c r="GZ46" s="49">
        <f t="shared" si="140"/>
        <v>-2677559.9500000002</v>
      </c>
      <c r="HA46" s="49">
        <f t="shared" si="140"/>
        <v>-2202585.89</v>
      </c>
      <c r="HB46" s="49">
        <f t="shared" si="139"/>
        <v>-1670798.9900000002</v>
      </c>
      <c r="HC46" s="49">
        <f>+HC35+HC45</f>
        <v>-565204.44999999995</v>
      </c>
      <c r="HD46" s="49">
        <f t="shared" si="139"/>
        <v>-49919517.590000004</v>
      </c>
      <c r="HE46" s="49">
        <f t="shared" si="139"/>
        <v>-42678708.930000007</v>
      </c>
      <c r="HF46" s="49">
        <f t="shared" si="139"/>
        <v>-35706212.939999998</v>
      </c>
      <c r="HG46" s="49">
        <f t="shared" si="139"/>
        <v>-27413224.729999997</v>
      </c>
      <c r="HH46" s="50"/>
      <c r="HI46" s="52"/>
      <c r="HJ46" s="52"/>
      <c r="HK46" s="52"/>
      <c r="HL46" s="52"/>
      <c r="HM46" s="52"/>
      <c r="HN46" s="52"/>
      <c r="HO46" s="51"/>
    </row>
    <row r="47" spans="1:223" x14ac:dyDescent="0.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50"/>
      <c r="HI47" s="52"/>
      <c r="HJ47" s="52"/>
      <c r="HK47" s="52"/>
      <c r="HL47" s="52"/>
      <c r="HM47" s="52"/>
      <c r="HN47" s="52"/>
      <c r="HO47" s="51"/>
    </row>
    <row r="48" spans="1:223" x14ac:dyDescent="0.2">
      <c r="A48" s="2" t="s">
        <v>137</v>
      </c>
      <c r="C48" s="1">
        <v>19100012</v>
      </c>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50"/>
      <c r="HI48" s="52"/>
      <c r="HJ48" s="52"/>
      <c r="HK48" s="52"/>
      <c r="HL48" s="52"/>
      <c r="HM48" s="52"/>
      <c r="HN48" s="52"/>
      <c r="HO48" s="51"/>
    </row>
    <row r="49" spans="1:223" x14ac:dyDescent="0.2">
      <c r="B49" s="1" t="s">
        <v>121</v>
      </c>
      <c r="D49" s="32">
        <v>1588024.97</v>
      </c>
      <c r="E49" s="32">
        <f>+D57</f>
        <v>6582659.4399999995</v>
      </c>
      <c r="F49" s="32">
        <f>+E57</f>
        <v>5149738.0699999994</v>
      </c>
      <c r="G49" s="32">
        <f>+F57</f>
        <v>9736881.959999999</v>
      </c>
      <c r="H49" s="32">
        <f>+G57</f>
        <v>9465493.7632345539</v>
      </c>
      <c r="I49" s="32">
        <f t="shared" ref="I49:AA49" si="141">ROUND(+H57,2)</f>
        <v>8173201.3600000003</v>
      </c>
      <c r="J49" s="32">
        <f t="shared" si="141"/>
        <v>524523.13</v>
      </c>
      <c r="K49" s="32">
        <f t="shared" si="141"/>
        <v>-5891876.8600000003</v>
      </c>
      <c r="L49" s="32">
        <f t="shared" si="141"/>
        <v>-10979374.390000001</v>
      </c>
      <c r="M49" s="32">
        <f t="shared" si="141"/>
        <v>-16753543.960000001</v>
      </c>
      <c r="N49" s="32">
        <f t="shared" si="141"/>
        <v>-18109970.579999998</v>
      </c>
      <c r="O49" s="32">
        <f t="shared" si="141"/>
        <v>-16625041.869999999</v>
      </c>
      <c r="P49" s="32">
        <f t="shared" si="141"/>
        <v>-11933883.35</v>
      </c>
      <c r="Q49" s="32">
        <f t="shared" si="141"/>
        <v>-5815922.6699999999</v>
      </c>
      <c r="R49" s="32">
        <f t="shared" si="141"/>
        <v>-761260.19</v>
      </c>
      <c r="S49" s="32">
        <f t="shared" si="141"/>
        <v>3474860.95</v>
      </c>
      <c r="T49" s="32">
        <f t="shared" si="141"/>
        <v>4513502.49</v>
      </c>
      <c r="U49" s="32">
        <f t="shared" si="141"/>
        <v>2972009.22</v>
      </c>
      <c r="V49" s="32">
        <f>ROUND(+U57,2)</f>
        <v>-595559.25</v>
      </c>
      <c r="W49" s="32">
        <f t="shared" si="141"/>
        <v>1285637.8600000001</v>
      </c>
      <c r="X49" s="32">
        <f t="shared" si="141"/>
        <v>-2473429.0699999998</v>
      </c>
      <c r="Y49" s="32">
        <f t="shared" si="141"/>
        <v>-3511047.84</v>
      </c>
      <c r="Z49" s="32">
        <f>ROUND(+Y57,2)</f>
        <v>-4104772.36</v>
      </c>
      <c r="AA49" s="32">
        <f t="shared" si="141"/>
        <v>-2009785.02</v>
      </c>
      <c r="AB49" s="32">
        <f>+AA57</f>
        <v>2741768.1679445463</v>
      </c>
      <c r="AC49" s="32">
        <f>+AB57</f>
        <v>7865588.6069445461</v>
      </c>
      <c r="AD49" s="32">
        <f>+AC57</f>
        <v>12194523.546944547</v>
      </c>
      <c r="AE49" s="32">
        <f t="shared" ref="AE49:AM49" si="142">+AD57</f>
        <v>16933402.656944547</v>
      </c>
      <c r="AF49" s="32">
        <f t="shared" si="142"/>
        <v>13097949.356944546</v>
      </c>
      <c r="AG49" s="32">
        <f t="shared" si="142"/>
        <v>8583069.6869445462</v>
      </c>
      <c r="AH49" s="32">
        <f t="shared" si="142"/>
        <v>4214314.8869445464</v>
      </c>
      <c r="AI49" s="32">
        <f t="shared" si="142"/>
        <v>-1264872.9630554533</v>
      </c>
      <c r="AJ49" s="32">
        <f t="shared" si="142"/>
        <v>-4362046.3830554532</v>
      </c>
      <c r="AK49" s="32">
        <f t="shared" si="142"/>
        <v>-5712635.0630554538</v>
      </c>
      <c r="AL49" s="32">
        <f t="shared" si="142"/>
        <v>-3875780.5730554536</v>
      </c>
      <c r="AM49" s="32">
        <f t="shared" si="142"/>
        <v>-522518.99305545352</v>
      </c>
      <c r="AN49" s="32">
        <f>+AM57</f>
        <v>3766785.0469445465</v>
      </c>
      <c r="AO49" s="32">
        <f>+AN57</f>
        <v>8723362.9969445467</v>
      </c>
      <c r="AP49" s="32">
        <f>+AO57</f>
        <v>13464257.476944547</v>
      </c>
      <c r="AQ49" s="32">
        <f>AP57</f>
        <v>17594509.646944545</v>
      </c>
      <c r="AR49" s="32">
        <f>+AQ57</f>
        <v>14864994.622064564</v>
      </c>
      <c r="AS49" s="32">
        <f>+AR57</f>
        <v>13536491.302064564</v>
      </c>
      <c r="AT49" s="32">
        <f t="shared" ref="AT49:DE49" si="143">+AS57</f>
        <v>10162336.362064563</v>
      </c>
      <c r="AU49" s="32">
        <f t="shared" si="143"/>
        <v>5251216.1120645627</v>
      </c>
      <c r="AV49" s="32">
        <f t="shared" si="143"/>
        <v>2501977.0820645625</v>
      </c>
      <c r="AW49" s="32">
        <f t="shared" si="143"/>
        <v>3854350.3320645625</v>
      </c>
      <c r="AX49" s="32">
        <f t="shared" si="143"/>
        <v>4666461.4120645626</v>
      </c>
      <c r="AY49" s="32">
        <f t="shared" si="143"/>
        <v>8141879.1720645633</v>
      </c>
      <c r="AZ49" s="27">
        <f t="shared" si="143"/>
        <v>6143930.2720645629</v>
      </c>
      <c r="BA49" s="27">
        <f t="shared" si="143"/>
        <v>10500617.862064563</v>
      </c>
      <c r="BB49" s="27">
        <f t="shared" si="143"/>
        <v>14644081.872064563</v>
      </c>
      <c r="BC49" s="27">
        <f t="shared" si="143"/>
        <v>18029288.402064562</v>
      </c>
      <c r="BD49" s="27">
        <f t="shared" si="143"/>
        <v>11540972.062064562</v>
      </c>
      <c r="BE49" s="27">
        <f t="shared" si="143"/>
        <v>9477201.4020645618</v>
      </c>
      <c r="BF49" s="27">
        <f t="shared" si="143"/>
        <v>5769416.272064562</v>
      </c>
      <c r="BG49" s="27">
        <f t="shared" si="143"/>
        <v>3415611.2520645619</v>
      </c>
      <c r="BH49" s="27">
        <f t="shared" si="143"/>
        <v>657937.75206456194</v>
      </c>
      <c r="BI49" s="27">
        <f t="shared" si="143"/>
        <v>-626156.37793543818</v>
      </c>
      <c r="BJ49" s="27">
        <f t="shared" si="143"/>
        <v>695436.4620645619</v>
      </c>
      <c r="BK49" s="27">
        <f t="shared" si="143"/>
        <v>3994722.9220645619</v>
      </c>
      <c r="BL49" s="27">
        <f t="shared" si="143"/>
        <v>8667182.0120645612</v>
      </c>
      <c r="BM49" s="27">
        <f t="shared" si="143"/>
        <v>13554048.442064561</v>
      </c>
      <c r="BN49" s="27">
        <f t="shared" si="143"/>
        <v>18505601.30206456</v>
      </c>
      <c r="BO49" s="27">
        <f t="shared" si="143"/>
        <v>22814355.772064559</v>
      </c>
      <c r="BP49" s="27">
        <f t="shared" si="143"/>
        <v>11307013.272064559</v>
      </c>
      <c r="BQ49" s="27">
        <f t="shared" si="143"/>
        <v>7704419.2820645589</v>
      </c>
      <c r="BR49" s="27">
        <f t="shared" si="143"/>
        <v>1503462.2320645591</v>
      </c>
      <c r="BS49" s="27">
        <f t="shared" si="143"/>
        <v>-6183149.46</v>
      </c>
      <c r="BT49" s="27">
        <f t="shared" si="143"/>
        <v>-5000919.9800000004</v>
      </c>
      <c r="BU49" s="27">
        <f t="shared" si="143"/>
        <v>-5614088.7800000003</v>
      </c>
      <c r="BV49" s="27">
        <f t="shared" si="143"/>
        <v>-7281013.5600000005</v>
      </c>
      <c r="BW49" s="27">
        <f t="shared" si="143"/>
        <v>-3392870.6300000004</v>
      </c>
      <c r="BX49" s="27">
        <f t="shared" si="143"/>
        <v>1711998.9499999997</v>
      </c>
      <c r="BY49" s="27">
        <f t="shared" si="143"/>
        <v>7915220.7400000002</v>
      </c>
      <c r="BZ49" s="27">
        <f t="shared" si="143"/>
        <v>14019578.050000001</v>
      </c>
      <c r="CA49" s="27">
        <f t="shared" si="143"/>
        <v>19143605.91</v>
      </c>
      <c r="CB49" s="27">
        <f t="shared" si="143"/>
        <v>13886149.810000001</v>
      </c>
      <c r="CC49" s="27">
        <f>+CB57</f>
        <v>12186223.99</v>
      </c>
      <c r="CD49" s="27">
        <f>+CC57</f>
        <v>7202820.2199999997</v>
      </c>
      <c r="CE49" s="27">
        <f t="shared" si="143"/>
        <v>829214.09999999963</v>
      </c>
      <c r="CF49" s="27">
        <f t="shared" si="143"/>
        <v>-2077507.9200000004</v>
      </c>
      <c r="CG49" s="27">
        <f t="shared" si="143"/>
        <v>-6182522.1600000001</v>
      </c>
      <c r="CH49" s="27">
        <f t="shared" si="143"/>
        <v>-6665349.9800000004</v>
      </c>
      <c r="CI49" s="27">
        <f t="shared" si="143"/>
        <v>-2817107.4400000004</v>
      </c>
      <c r="CJ49" s="27">
        <f t="shared" si="143"/>
        <v>1628558.7699999996</v>
      </c>
      <c r="CK49" s="27">
        <f t="shared" si="143"/>
        <v>7685713.8799999999</v>
      </c>
      <c r="CL49" s="27">
        <f t="shared" si="143"/>
        <v>13263418.949999999</v>
      </c>
      <c r="CM49" s="27">
        <f t="shared" si="143"/>
        <v>19750679.460000001</v>
      </c>
      <c r="CN49" s="27">
        <f t="shared" si="143"/>
        <v>14348846.869476592</v>
      </c>
      <c r="CO49" s="27">
        <f t="shared" si="143"/>
        <v>14803911.569476591</v>
      </c>
      <c r="CP49" s="27">
        <f t="shared" si="143"/>
        <v>7233570.8894765917</v>
      </c>
      <c r="CQ49" s="27">
        <f t="shared" si="143"/>
        <v>1251613.6994765913</v>
      </c>
      <c r="CR49" s="27">
        <f t="shared" si="143"/>
        <v>-1871992.6105234087</v>
      </c>
      <c r="CS49" s="27">
        <f t="shared" si="143"/>
        <v>-4970628.4705234086</v>
      </c>
      <c r="CT49" s="27">
        <f t="shared" si="143"/>
        <v>-3810468.0105234087</v>
      </c>
      <c r="CU49" s="27">
        <f t="shared" si="143"/>
        <v>370044.94947659131</v>
      </c>
      <c r="CV49" s="27">
        <f t="shared" si="143"/>
        <v>2976301.3594765915</v>
      </c>
      <c r="CW49" s="27">
        <f t="shared" si="143"/>
        <v>9177086.2694765925</v>
      </c>
      <c r="CX49" s="27">
        <f t="shared" si="143"/>
        <v>14606652.499476593</v>
      </c>
      <c r="CY49" s="27">
        <f t="shared" si="143"/>
        <v>19970773.469476592</v>
      </c>
      <c r="CZ49" s="27">
        <f t="shared" si="143"/>
        <v>13233601.469476592</v>
      </c>
      <c r="DA49" s="27">
        <f t="shared" si="143"/>
        <v>11026504.849476591</v>
      </c>
      <c r="DB49" s="27">
        <f t="shared" si="143"/>
        <v>3767837.0794765912</v>
      </c>
      <c r="DC49" s="27">
        <f t="shared" si="143"/>
        <v>3110582.0394765912</v>
      </c>
      <c r="DD49" s="27">
        <f t="shared" si="143"/>
        <v>2964627.4594765911</v>
      </c>
      <c r="DE49" s="27">
        <f t="shared" si="143"/>
        <v>2725764.069476591</v>
      </c>
      <c r="DF49" s="27">
        <f t="shared" ref="DF49:FQ49" si="144">+DE57</f>
        <v>3476120.609476591</v>
      </c>
      <c r="DG49" s="27">
        <f t="shared" si="144"/>
        <v>6197076.6694765911</v>
      </c>
      <c r="DH49" s="27">
        <f t="shared" si="144"/>
        <v>10777915.599476591</v>
      </c>
      <c r="DI49" s="27">
        <f t="shared" si="144"/>
        <v>16619058.38947659</v>
      </c>
      <c r="DJ49" s="27">
        <f t="shared" si="144"/>
        <v>21568757.089476589</v>
      </c>
      <c r="DK49" s="27">
        <f t="shared" si="144"/>
        <v>26763111.219476588</v>
      </c>
      <c r="DL49" s="49">
        <f t="shared" si="144"/>
        <v>29201198.149476588</v>
      </c>
      <c r="DM49" s="49">
        <f t="shared" si="144"/>
        <v>10010392.579476587</v>
      </c>
      <c r="DN49" s="49">
        <f t="shared" si="144"/>
        <v>5076255.4794765878</v>
      </c>
      <c r="DO49" s="49">
        <f t="shared" si="144"/>
        <v>-608500.29052341171</v>
      </c>
      <c r="DP49" s="49">
        <f t="shared" si="144"/>
        <v>-5622920.4605234116</v>
      </c>
      <c r="DQ49" s="49">
        <f t="shared" si="144"/>
        <v>-8274598.3105234113</v>
      </c>
      <c r="DR49" s="49">
        <f t="shared" si="144"/>
        <v>-10434879.310523411</v>
      </c>
      <c r="DS49" s="49">
        <f t="shared" si="144"/>
        <v>-9000140.490523411</v>
      </c>
      <c r="DT49" s="49">
        <f t="shared" si="144"/>
        <v>-4881008.6405234113</v>
      </c>
      <c r="DU49" s="49">
        <f t="shared" si="144"/>
        <v>1070838.9494765885</v>
      </c>
      <c r="DV49" s="49">
        <f t="shared" si="144"/>
        <v>6048402.179476589</v>
      </c>
      <c r="DW49" s="49">
        <f t="shared" si="144"/>
        <v>6370851.2394765886</v>
      </c>
      <c r="DX49" s="49">
        <f t="shared" si="144"/>
        <v>8229609.429476589</v>
      </c>
      <c r="DY49" s="49">
        <f t="shared" si="144"/>
        <v>2336291.8594765887</v>
      </c>
      <c r="DZ49" s="49">
        <f t="shared" si="144"/>
        <v>-4340949.2705234112</v>
      </c>
      <c r="EA49" s="49">
        <f t="shared" si="144"/>
        <v>-12381227.890523411</v>
      </c>
      <c r="EB49" s="49">
        <f t="shared" si="144"/>
        <v>-17594177.310523413</v>
      </c>
      <c r="EC49" s="49">
        <f t="shared" si="144"/>
        <v>-24187297.680523414</v>
      </c>
      <c r="ED49" s="49">
        <f t="shared" si="144"/>
        <v>-23825985.680523414</v>
      </c>
      <c r="EE49" s="49">
        <f t="shared" si="144"/>
        <v>-21271461.360523414</v>
      </c>
      <c r="EF49" s="49">
        <f t="shared" si="144"/>
        <v>-17174306.640523415</v>
      </c>
      <c r="EG49" s="49">
        <f t="shared" si="144"/>
        <v>-11635496.380523415</v>
      </c>
      <c r="EH49" s="49">
        <f t="shared" si="144"/>
        <v>-5613092.1505234148</v>
      </c>
      <c r="EI49" s="49">
        <f t="shared" si="144"/>
        <v>-337628.70052341465</v>
      </c>
      <c r="EJ49" s="49">
        <f t="shared" si="144"/>
        <v>861777.78947658534</v>
      </c>
      <c r="EK49" s="49">
        <f t="shared" si="144"/>
        <v>-1870320.3405234145</v>
      </c>
      <c r="EL49" s="49">
        <f t="shared" si="144"/>
        <v>-8416253.6105234139</v>
      </c>
      <c r="EM49" s="49">
        <f t="shared" si="144"/>
        <v>-17908154.670523413</v>
      </c>
      <c r="EN49" s="49">
        <f t="shared" si="144"/>
        <v>-22407046.300523411</v>
      </c>
      <c r="EO49" s="49">
        <f t="shared" si="144"/>
        <v>-24081421.090523411</v>
      </c>
      <c r="EP49" s="49">
        <f t="shared" si="144"/>
        <v>-23994087.38052341</v>
      </c>
      <c r="EQ49" s="49">
        <f t="shared" si="144"/>
        <v>-20045520.080523409</v>
      </c>
      <c r="ER49" s="49">
        <f t="shared" si="144"/>
        <v>-14246753.88052341</v>
      </c>
      <c r="ES49" s="49">
        <f t="shared" si="144"/>
        <v>-7547667.1205234099</v>
      </c>
      <c r="ET49" s="49">
        <f t="shared" si="144"/>
        <v>-526099.02052341029</v>
      </c>
      <c r="EU49" s="49">
        <f t="shared" si="144"/>
        <v>4766846.9994765893</v>
      </c>
      <c r="EV49" s="49">
        <f t="shared" si="144"/>
        <v>5260686.7494765893</v>
      </c>
      <c r="EW49" s="49">
        <f t="shared" si="144"/>
        <v>2151287.4894765895</v>
      </c>
      <c r="EX49" s="49">
        <f t="shared" si="144"/>
        <v>-7362405.2105234098</v>
      </c>
      <c r="EY49" s="49">
        <f t="shared" si="144"/>
        <v>-14433551.45052341</v>
      </c>
      <c r="EZ49" s="49">
        <f t="shared" si="144"/>
        <v>-22077829.20052341</v>
      </c>
      <c r="FA49" s="49">
        <f t="shared" si="144"/>
        <v>-24539980.460523412</v>
      </c>
      <c r="FB49" s="49">
        <f t="shared" si="144"/>
        <v>-23444566.640523411</v>
      </c>
      <c r="FC49" s="49">
        <f t="shared" si="144"/>
        <v>-20385273.54052341</v>
      </c>
      <c r="FD49" s="49">
        <f t="shared" si="144"/>
        <v>-14837725.86052341</v>
      </c>
      <c r="FE49" s="49">
        <f t="shared" si="144"/>
        <v>-8469001.3305234089</v>
      </c>
      <c r="FF49" s="49">
        <f t="shared" si="144"/>
        <v>-2017902.1105234092</v>
      </c>
      <c r="FG49" s="49">
        <f t="shared" si="144"/>
        <v>3815543.1794765908</v>
      </c>
      <c r="FH49" s="49">
        <f t="shared" si="144"/>
        <v>7366194.8894765908</v>
      </c>
      <c r="FI49" s="49">
        <f t="shared" si="144"/>
        <v>3703444.1894765906</v>
      </c>
      <c r="FJ49" s="49">
        <f t="shared" si="144"/>
        <v>-690244.69052340928</v>
      </c>
      <c r="FK49" s="49">
        <f t="shared" si="144"/>
        <v>-3947216.3105234094</v>
      </c>
      <c r="FL49" s="49">
        <f t="shared" si="144"/>
        <v>-4959661.0205234094</v>
      </c>
      <c r="FM49" s="49">
        <f t="shared" si="144"/>
        <v>-4754414.2105234098</v>
      </c>
      <c r="FN49" s="49">
        <f t="shared" si="144"/>
        <v>-4048869.7905234098</v>
      </c>
      <c r="FO49" s="49">
        <f t="shared" si="144"/>
        <v>86784.269476590212</v>
      </c>
      <c r="FP49" s="49">
        <f t="shared" si="144"/>
        <v>5814614.2094765902</v>
      </c>
      <c r="FQ49" s="49">
        <f t="shared" si="144"/>
        <v>10972834.97947659</v>
      </c>
      <c r="FR49" s="49">
        <f t="shared" ref="FR49:GO49" si="145">+FQ57</f>
        <v>15960040.989476589</v>
      </c>
      <c r="FS49" s="49">
        <f t="shared" si="145"/>
        <v>23824579.749476589</v>
      </c>
      <c r="FT49" s="49">
        <f t="shared" si="145"/>
        <v>27234431.929476589</v>
      </c>
      <c r="FU49" s="49">
        <f t="shared" si="145"/>
        <v>15794015.22947659</v>
      </c>
      <c r="FV49" s="49">
        <f t="shared" si="145"/>
        <v>10034410.14947659</v>
      </c>
      <c r="FW49" s="49">
        <f t="shared" si="145"/>
        <v>4238992.6694765892</v>
      </c>
      <c r="FX49" s="49">
        <f t="shared" si="145"/>
        <v>2541998.219476589</v>
      </c>
      <c r="FY49" s="49">
        <f t="shared" si="145"/>
        <v>1324879.5994765889</v>
      </c>
      <c r="FZ49" s="49">
        <f t="shared" si="145"/>
        <v>3706753.6494765887</v>
      </c>
      <c r="GA49" s="49">
        <f t="shared" si="145"/>
        <v>7960030.1594765885</v>
      </c>
      <c r="GB49" s="49">
        <f t="shared" si="145"/>
        <v>13218822.009476587</v>
      </c>
      <c r="GC49" s="49">
        <f t="shared" si="145"/>
        <v>19058582.849476587</v>
      </c>
      <c r="GD49" s="49">
        <f t="shared" si="145"/>
        <v>25541747.879476588</v>
      </c>
      <c r="GE49" s="49">
        <f t="shared" si="145"/>
        <v>30439276.939476587</v>
      </c>
      <c r="GF49" s="49">
        <f t="shared" si="145"/>
        <v>32727248.019476585</v>
      </c>
      <c r="GG49" s="49">
        <f t="shared" si="145"/>
        <v>15321503.279476587</v>
      </c>
      <c r="GH49" s="49">
        <f t="shared" si="145"/>
        <v>6595868.9894765876</v>
      </c>
      <c r="GI49" s="49">
        <f t="shared" si="145"/>
        <v>-3451783.6405234132</v>
      </c>
      <c r="GJ49" s="49">
        <f t="shared" si="145"/>
        <v>-10044571.680523414</v>
      </c>
      <c r="GK49" s="49">
        <f t="shared" si="145"/>
        <v>-14028382.290523414</v>
      </c>
      <c r="GL49" s="49">
        <f t="shared" si="145"/>
        <v>-15074047.910523413</v>
      </c>
      <c r="GM49" s="49">
        <f t="shared" si="145"/>
        <v>-12725871.760523412</v>
      </c>
      <c r="GN49" s="49">
        <f t="shared" si="145"/>
        <v>-7350443.0605234122</v>
      </c>
      <c r="GO49" s="49">
        <f t="shared" si="145"/>
        <v>-1431685.900523412</v>
      </c>
      <c r="GP49" s="49">
        <f t="shared" ref="GP49" si="146">+GO57</f>
        <v>4707235.4494765876</v>
      </c>
      <c r="GQ49" s="49">
        <f t="shared" ref="GQ49" si="147">+GP57</f>
        <v>9929333.6894765869</v>
      </c>
      <c r="GR49" s="49">
        <f t="shared" ref="GR49" si="148">+GQ57</f>
        <v>10966404.809476586</v>
      </c>
      <c r="GS49" s="49">
        <f t="shared" ref="GS49" si="149">+GR57</f>
        <v>8424517.4394765869</v>
      </c>
      <c r="GT49" s="49">
        <f t="shared" ref="GT49" si="150">+GS57</f>
        <v>630515.73947658669</v>
      </c>
      <c r="GU49" s="49">
        <f t="shared" ref="GU49" si="151">+GT57</f>
        <v>-4216485.900523413</v>
      </c>
      <c r="GV49" s="49">
        <f t="shared" ref="GV49" si="152">+GU57</f>
        <v>-10216957.210523412</v>
      </c>
      <c r="GW49" s="49">
        <f t="shared" ref="GW49" si="153">+GV57</f>
        <v>-13686696.100523412</v>
      </c>
      <c r="GX49" s="49">
        <f t="shared" ref="GX49" si="154">+GW57</f>
        <v>-13931829.500523413</v>
      </c>
      <c r="GY49" s="49">
        <f t="shared" ref="GY49" si="155">+GX57</f>
        <v>-9169059.5105234124</v>
      </c>
      <c r="GZ49" s="49">
        <f t="shared" ref="GZ49" si="156">+GY57</f>
        <v>-4155658.5305234119</v>
      </c>
      <c r="HA49" s="49">
        <f t="shared" ref="HA49" si="157">+GZ57</f>
        <v>2398822.0594765879</v>
      </c>
      <c r="HB49" s="49">
        <f t="shared" ref="HB49" si="158">+HA57</f>
        <v>8411940.0294765867</v>
      </c>
      <c r="HC49" s="49">
        <f t="shared" ref="HC49:HG49" si="159">+HB57</f>
        <v>13780230.569476586</v>
      </c>
      <c r="HD49" s="49">
        <f t="shared" si="159"/>
        <v>15254201.369476587</v>
      </c>
      <c r="HE49" s="49">
        <f t="shared" si="159"/>
        <v>13727082.049476586</v>
      </c>
      <c r="HF49" s="49">
        <f t="shared" si="159"/>
        <v>6663061.5494765863</v>
      </c>
      <c r="HG49" s="49">
        <f t="shared" si="159"/>
        <v>1535552.9494765867</v>
      </c>
      <c r="HH49" s="50"/>
      <c r="HI49" s="52"/>
      <c r="HJ49" s="52"/>
      <c r="HK49" s="52"/>
      <c r="HL49" s="52"/>
      <c r="HM49" s="52"/>
      <c r="HN49" s="52"/>
      <c r="HO49" s="51"/>
    </row>
    <row r="50" spans="1:223" x14ac:dyDescent="0.2">
      <c r="B50" s="1" t="s">
        <v>122</v>
      </c>
      <c r="D50" s="53"/>
      <c r="E50" s="54">
        <v>-6500000</v>
      </c>
      <c r="F50" s="53"/>
      <c r="G50" s="53"/>
      <c r="H50" s="53"/>
      <c r="I50" s="53"/>
      <c r="J50" s="53"/>
      <c r="K50" s="53"/>
      <c r="L50" s="53"/>
      <c r="M50" s="53"/>
      <c r="N50" s="53"/>
      <c r="O50" s="53"/>
      <c r="P50" s="53"/>
      <c r="Q50" s="53"/>
      <c r="R50" s="53"/>
      <c r="S50" s="53"/>
      <c r="T50" s="53"/>
      <c r="U50" s="53"/>
      <c r="V50" s="53">
        <v>5000000</v>
      </c>
      <c r="W50" s="53"/>
      <c r="X50" s="53"/>
      <c r="Y50" s="54">
        <v>-1488952.16</v>
      </c>
      <c r="Z50" s="53"/>
      <c r="AA50" s="53"/>
      <c r="AB50" s="53"/>
      <c r="AC50" s="53"/>
      <c r="AD50" s="53"/>
      <c r="AE50" s="54">
        <v>-5785467.3200000003</v>
      </c>
      <c r="AF50" s="53"/>
      <c r="AG50" s="53"/>
      <c r="AH50" s="53"/>
      <c r="AI50" s="53"/>
      <c r="AJ50" s="53"/>
      <c r="AK50" s="53"/>
      <c r="AL50" s="53"/>
      <c r="AM50" s="53"/>
      <c r="AN50" s="53"/>
      <c r="AO50" s="53"/>
      <c r="AP50" s="53"/>
      <c r="AQ50" s="54">
        <v>-5311645.1048799818</v>
      </c>
      <c r="AR50" s="53"/>
      <c r="AS50" s="53"/>
      <c r="AT50" s="53"/>
      <c r="AU50" s="53"/>
      <c r="AV50" s="53"/>
      <c r="AW50" s="53"/>
      <c r="AX50" s="53"/>
      <c r="AY50" s="53"/>
      <c r="AZ50" s="49"/>
      <c r="BA50" s="49"/>
      <c r="BB50" s="49"/>
      <c r="BC50" s="55">
        <v>-8616943</v>
      </c>
      <c r="BD50" s="49"/>
      <c r="BE50" s="49"/>
      <c r="BF50" s="49"/>
      <c r="BG50" s="49"/>
      <c r="BH50" s="49"/>
      <c r="BI50" s="49"/>
      <c r="BJ50" s="49"/>
      <c r="BK50" s="49"/>
      <c r="BL50" s="49"/>
      <c r="BM50" s="49"/>
      <c r="BN50" s="55">
        <v>0</v>
      </c>
      <c r="BO50" s="55">
        <v>-12049393</v>
      </c>
      <c r="BP50" s="49"/>
      <c r="BQ50" s="49"/>
      <c r="BR50" s="49"/>
      <c r="BS50" s="49"/>
      <c r="BT50" s="49"/>
      <c r="BU50" s="49"/>
      <c r="BV50" s="49"/>
      <c r="BW50" s="49"/>
      <c r="BX50" s="49"/>
      <c r="BY50" s="49"/>
      <c r="BZ50" s="49"/>
      <c r="CA50" s="58">
        <v>-6825775</v>
      </c>
      <c r="CB50" s="49"/>
      <c r="CC50" s="49"/>
      <c r="CD50" s="49"/>
      <c r="CE50" s="49"/>
      <c r="CF50" s="49"/>
      <c r="CG50" s="49"/>
      <c r="CH50" s="49"/>
      <c r="CI50" s="49"/>
      <c r="CJ50" s="49"/>
      <c r="CK50" s="49"/>
      <c r="CL50" s="49"/>
      <c r="CM50" s="55">
        <v>-8083679.7805234082</v>
      </c>
      <c r="CN50" s="49"/>
      <c r="CO50" s="49"/>
      <c r="CP50" s="49"/>
      <c r="CQ50" s="49"/>
      <c r="CR50" s="49"/>
      <c r="CS50" s="49"/>
      <c r="CT50" s="49"/>
      <c r="CU50" s="49"/>
      <c r="CV50" s="49"/>
      <c r="CW50" s="49"/>
      <c r="CX50" s="49"/>
      <c r="CY50" s="55">
        <v>-7939606</v>
      </c>
      <c r="CZ50" s="49"/>
      <c r="DA50" s="49"/>
      <c r="DB50" s="49"/>
      <c r="DC50" s="49"/>
      <c r="DD50" s="49"/>
      <c r="DE50" s="49"/>
      <c r="DF50" s="49"/>
      <c r="DG50" s="49"/>
      <c r="DH50" s="49"/>
      <c r="DI50" s="49"/>
      <c r="DJ50" s="49"/>
      <c r="DK50" s="49"/>
      <c r="DL50" s="56">
        <v>-15724253</v>
      </c>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56">
        <v>-8686364</v>
      </c>
      <c r="FU50" s="49"/>
      <c r="FV50" s="49"/>
      <c r="FW50" s="49"/>
      <c r="FX50" s="49"/>
      <c r="FY50" s="49"/>
      <c r="FZ50" s="49"/>
      <c r="GA50" s="49"/>
      <c r="GB50" s="49"/>
      <c r="GC50" s="49"/>
      <c r="GD50" s="49"/>
      <c r="GE50" s="49"/>
      <c r="GF50" s="56">
        <v>-17453921</v>
      </c>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50"/>
      <c r="HI50" s="63"/>
      <c r="HJ50" s="150"/>
      <c r="HK50" s="52"/>
      <c r="HL50" s="52"/>
      <c r="HM50" s="52"/>
      <c r="HN50" s="52"/>
      <c r="HO50" s="51"/>
    </row>
    <row r="51" spans="1:223" hidden="1" x14ac:dyDescent="0.2">
      <c r="B51" s="1" t="s">
        <v>138</v>
      </c>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4"/>
      <c r="AF51" s="53"/>
      <c r="AG51" s="53"/>
      <c r="AH51" s="53"/>
      <c r="AI51" s="53"/>
      <c r="AJ51" s="53"/>
      <c r="AK51" s="53"/>
      <c r="AL51" s="53"/>
      <c r="AM51" s="53"/>
      <c r="AN51" s="53"/>
      <c r="AO51" s="53"/>
      <c r="AP51" s="53"/>
      <c r="AQ51" s="54"/>
      <c r="AR51" s="53"/>
      <c r="AS51" s="53"/>
      <c r="AT51" s="53"/>
      <c r="AU51" s="53"/>
      <c r="AV51" s="53"/>
      <c r="AW51" s="53"/>
      <c r="AX51" s="53"/>
      <c r="AY51" s="54">
        <v>-5531970</v>
      </c>
      <c r="AZ51" s="49"/>
      <c r="BA51" s="49"/>
      <c r="BB51" s="55">
        <v>-93681</v>
      </c>
      <c r="BC51" s="88"/>
      <c r="BD51" s="49"/>
      <c r="BE51" s="49"/>
      <c r="BF51" s="49"/>
      <c r="BG51" s="49"/>
      <c r="BH51" s="49"/>
      <c r="BI51" s="55">
        <v>-8899</v>
      </c>
      <c r="BJ51" s="49"/>
      <c r="BK51" s="49"/>
      <c r="BL51" s="49"/>
      <c r="BM51" s="49"/>
      <c r="BN51" s="49"/>
      <c r="BO51" s="49"/>
      <c r="BP51" s="49"/>
      <c r="BQ51" s="49"/>
      <c r="BR51" s="49"/>
      <c r="BS51" s="49"/>
      <c r="BT51" s="49"/>
      <c r="BU51" s="49"/>
      <c r="BV51" s="49"/>
      <c r="BW51" s="49"/>
      <c r="BX51" s="49"/>
      <c r="BY51" s="49"/>
      <c r="BZ51" s="49"/>
      <c r="CA51" s="58">
        <v>0</v>
      </c>
      <c r="CB51" s="49"/>
      <c r="CC51" s="49"/>
      <c r="CD51" s="49"/>
      <c r="CE51" s="49"/>
      <c r="CF51" s="49"/>
      <c r="CG51" s="49"/>
      <c r="CH51" s="49"/>
      <c r="CI51" s="49"/>
      <c r="CJ51" s="49"/>
      <c r="CK51" s="49"/>
      <c r="CL51" s="49"/>
      <c r="CM51" s="49"/>
      <c r="CN51" s="49"/>
      <c r="CO51" s="49"/>
      <c r="CP51" s="49"/>
      <c r="CQ51" s="49"/>
      <c r="CR51" s="49"/>
      <c r="CS51" s="49"/>
      <c r="CT51" s="49"/>
      <c r="CU51" s="55">
        <v>-1997732</v>
      </c>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50"/>
      <c r="HI51" s="52"/>
      <c r="HJ51" s="52"/>
      <c r="HK51" s="52"/>
      <c r="HL51" s="52"/>
      <c r="HM51" s="52"/>
      <c r="HN51" s="52"/>
      <c r="HO51" s="51"/>
    </row>
    <row r="52" spans="1:223" x14ac:dyDescent="0.2">
      <c r="B52" s="1" t="s">
        <v>139</v>
      </c>
      <c r="D52" s="54">
        <v>4089474.75</v>
      </c>
      <c r="E52" s="54">
        <v>4171714.94</v>
      </c>
      <c r="F52" s="54">
        <v>3475909.27</v>
      </c>
      <c r="G52" s="54">
        <v>-685344.51676544547</v>
      </c>
      <c r="H52" s="54">
        <v>-2053967.0809244113</v>
      </c>
      <c r="I52" s="54">
        <v>-8602333.5951142237</v>
      </c>
      <c r="J52" s="54">
        <v>-7205548.7879950386</v>
      </c>
      <c r="K52" s="54">
        <v>-5813378.8954994567</v>
      </c>
      <c r="L52" s="54">
        <v>-6578340.4865404824</v>
      </c>
      <c r="M52" s="54">
        <v>-2134672.3015407939</v>
      </c>
      <c r="N52" s="54">
        <v>685041.50399310607</v>
      </c>
      <c r="O52" s="54">
        <v>3754575.8780643744</v>
      </c>
      <c r="P52" s="54">
        <v>4023462.7666025441</v>
      </c>
      <c r="Q52" s="54">
        <v>4209565.4793500304</v>
      </c>
      <c r="R52" s="54">
        <v>3430386.24087924</v>
      </c>
      <c r="S52" s="54">
        <v>254545.04356379434</v>
      </c>
      <c r="T52" s="54">
        <v>-2307275.2363704294</v>
      </c>
      <c r="U52" s="54">
        <v>-4369507.1405999837</v>
      </c>
      <c r="V52" s="54">
        <v>-3900757.2618460394</v>
      </c>
      <c r="W52" s="54">
        <v>-4459013.8136782376</v>
      </c>
      <c r="X52" s="54">
        <v>-1820992.2164993491</v>
      </c>
      <c r="Y52" s="54">
        <v>117497.61788626108</v>
      </c>
      <c r="Z52" s="54">
        <v>1275890.5752564166</v>
      </c>
      <c r="AA52" s="54">
        <v>3973574.2279445468</v>
      </c>
      <c r="AB52" s="54">
        <v>4318540.9689999996</v>
      </c>
      <c r="AC52" s="54">
        <v>3525306.66</v>
      </c>
      <c r="AD52" s="54">
        <v>3961149.07</v>
      </c>
      <c r="AE52" s="54">
        <v>1146359.6399999999</v>
      </c>
      <c r="AF52" s="54">
        <v>-5310997.51</v>
      </c>
      <c r="AG52" s="54">
        <v>-5183461.5999999996</v>
      </c>
      <c r="AH52" s="54">
        <v>-6303314.5999999996</v>
      </c>
      <c r="AI52" s="54">
        <v>-3846434.75</v>
      </c>
      <c r="AJ52" s="54">
        <v>-2152560.7000000002</v>
      </c>
      <c r="AK52" s="54">
        <v>1061385.58</v>
      </c>
      <c r="AL52" s="54">
        <v>2546062.39</v>
      </c>
      <c r="AM52" s="54">
        <v>3513699.31</v>
      </c>
      <c r="AN52" s="54">
        <v>4150880.7</v>
      </c>
      <c r="AO52" s="54">
        <v>3939457.42</v>
      </c>
      <c r="AP52" s="54">
        <v>3354720.16</v>
      </c>
      <c r="AQ52" s="54">
        <v>1780730.85</v>
      </c>
      <c r="AR52" s="54">
        <v>-1528565.91</v>
      </c>
      <c r="AS52" s="54">
        <v>-3722444.97</v>
      </c>
      <c r="AT52" s="54">
        <v>-5194446.09</v>
      </c>
      <c r="AU52" s="54">
        <v>-3002248.49</v>
      </c>
      <c r="AV52" s="54">
        <v>1213489.3</v>
      </c>
      <c r="AW52" s="54">
        <v>550381.85</v>
      </c>
      <c r="AX52" s="54">
        <v>3204964.2</v>
      </c>
      <c r="AY52" s="54">
        <v>3272460.05</v>
      </c>
      <c r="AZ52" s="55">
        <v>4086234.02</v>
      </c>
      <c r="BA52" s="55">
        <v>3871035.97</v>
      </c>
      <c r="BB52" s="55">
        <v>3212442.77</v>
      </c>
      <c r="BC52" s="55">
        <v>1857157.57</v>
      </c>
      <c r="BD52" s="55">
        <v>-2320993.63</v>
      </c>
      <c r="BE52" s="55">
        <v>-3976360.15</v>
      </c>
      <c r="BF52" s="55">
        <v>-2632743.71</v>
      </c>
      <c r="BG52" s="55">
        <v>-3002346</v>
      </c>
      <c r="BH52" s="55">
        <v>-1554456.36</v>
      </c>
      <c r="BI52" s="55">
        <v>1065835.1200000001</v>
      </c>
      <c r="BJ52" s="55">
        <v>3017783.15</v>
      </c>
      <c r="BK52" s="55">
        <v>4402673.84</v>
      </c>
      <c r="BL52" s="55">
        <v>4604580.49</v>
      </c>
      <c r="BM52" s="55">
        <v>4672570.95</v>
      </c>
      <c r="BN52" s="55">
        <v>4035203.38</v>
      </c>
      <c r="BO52" s="55">
        <v>274004.34000000003</v>
      </c>
      <c r="BP52" s="55">
        <v>-3878479.48</v>
      </c>
      <c r="BQ52" s="55">
        <v>-6488183.2599999998</v>
      </c>
      <c r="BR52" s="55">
        <v>-7969861.2400000002</v>
      </c>
      <c r="BS52" s="55">
        <v>655068.56000000006</v>
      </c>
      <c r="BT52" s="55">
        <v>-1036511.53</v>
      </c>
      <c r="BU52" s="55">
        <v>-1911207.27</v>
      </c>
      <c r="BV52" s="55">
        <v>3503834.24</v>
      </c>
      <c r="BW52" s="55">
        <v>4731883.2</v>
      </c>
      <c r="BX52" s="55">
        <v>5825225.9000000004</v>
      </c>
      <c r="BY52" s="89">
        <v>5718129.3899999997</v>
      </c>
      <c r="BZ52" s="58">
        <v>4747288.09</v>
      </c>
      <c r="CA52" s="58">
        <v>0</v>
      </c>
      <c r="CB52" s="55">
        <v>-1707827.71</v>
      </c>
      <c r="CC52" s="55">
        <v>-4983403.78</v>
      </c>
      <c r="CD52" s="55">
        <v>-6373606.1200000001</v>
      </c>
      <c r="CE52" s="55">
        <v>-2906722.02</v>
      </c>
      <c r="CF52" s="55">
        <v>-4105014.24</v>
      </c>
      <c r="CG52" s="55">
        <v>-482827.82</v>
      </c>
      <c r="CH52" s="55">
        <v>3848242.54</v>
      </c>
      <c r="CI52" s="55">
        <v>4445666.21</v>
      </c>
      <c r="CJ52" s="55">
        <v>6057155.1100000003</v>
      </c>
      <c r="CK52" s="55">
        <v>5577705.0700000003</v>
      </c>
      <c r="CL52" s="55">
        <v>6487260.5099999998</v>
      </c>
      <c r="CM52" s="55">
        <v>2681847.19</v>
      </c>
      <c r="CN52" s="55">
        <v>455064.7</v>
      </c>
      <c r="CO52" s="55">
        <v>-7570340.6799999997</v>
      </c>
      <c r="CP52" s="55">
        <v>-5981957.1900000004</v>
      </c>
      <c r="CQ52" s="55">
        <v>-3123606.31</v>
      </c>
      <c r="CR52" s="55">
        <v>-3098635.86</v>
      </c>
      <c r="CS52" s="55">
        <v>1160160.46</v>
      </c>
      <c r="CT52" s="55">
        <v>4180512.96</v>
      </c>
      <c r="CU52" s="55">
        <v>4603988.41</v>
      </c>
      <c r="CV52" s="55">
        <v>6200784.9100000001</v>
      </c>
      <c r="CW52" s="55">
        <v>5429566.2300000004</v>
      </c>
      <c r="CX52" s="55">
        <v>5364120.97</v>
      </c>
      <c r="CY52" s="55">
        <v>1202434</v>
      </c>
      <c r="CZ52" s="59">
        <v>-2207096.62</v>
      </c>
      <c r="DA52" s="55">
        <v>-7258667.7699999996</v>
      </c>
      <c r="DB52" s="59">
        <v>-657255.04</v>
      </c>
      <c r="DC52" s="59">
        <v>-145954.57999999999</v>
      </c>
      <c r="DD52" s="55">
        <v>-238863.39</v>
      </c>
      <c r="DE52" s="55">
        <v>750356.54</v>
      </c>
      <c r="DF52" s="58">
        <v>2720956.06</v>
      </c>
      <c r="DG52" s="55">
        <v>4580838.93</v>
      </c>
      <c r="DH52" s="55">
        <v>5841142.79</v>
      </c>
      <c r="DI52" s="55">
        <v>4949698.7</v>
      </c>
      <c r="DJ52" s="55">
        <v>5194354.13</v>
      </c>
      <c r="DK52" s="55">
        <v>2438086.9300000002</v>
      </c>
      <c r="DL52" s="55">
        <v>-3466552.57</v>
      </c>
      <c r="DM52" s="55">
        <v>-4934137.0999999996</v>
      </c>
      <c r="DN52" s="55">
        <v>-5684755.7699999996</v>
      </c>
      <c r="DO52" s="55">
        <v>-5014420.17</v>
      </c>
      <c r="DP52" s="55">
        <v>-2651677.85</v>
      </c>
      <c r="DQ52" s="55">
        <v>-2160281</v>
      </c>
      <c r="DR52" s="55">
        <v>1434738.82</v>
      </c>
      <c r="DS52" s="55">
        <v>4119131.85</v>
      </c>
      <c r="DT52" s="55">
        <v>5951847.5899999999</v>
      </c>
      <c r="DU52" s="55">
        <v>4977563.2300000004</v>
      </c>
      <c r="DV52" s="55">
        <v>322449.06</v>
      </c>
      <c r="DW52" s="55">
        <v>1858758.19</v>
      </c>
      <c r="DX52" s="55">
        <v>-5893317.5700000003</v>
      </c>
      <c r="DY52" s="55">
        <v>-6677241.1299999999</v>
      </c>
      <c r="DZ52" s="55">
        <v>-8040278.6200000001</v>
      </c>
      <c r="EA52" s="56">
        <v>-5212949.42</v>
      </c>
      <c r="EB52" s="55">
        <v>-6593120.3700000001</v>
      </c>
      <c r="EC52" s="55">
        <v>361312</v>
      </c>
      <c r="ED52" s="55">
        <v>2554524.3199999998</v>
      </c>
      <c r="EE52" s="55">
        <v>4097154.72</v>
      </c>
      <c r="EF52" s="55">
        <v>5538810.2599999998</v>
      </c>
      <c r="EG52" s="56">
        <v>6022404.2300000004</v>
      </c>
      <c r="EH52" s="56">
        <v>5275463.45</v>
      </c>
      <c r="EI52" s="56">
        <v>1199406.49</v>
      </c>
      <c r="EJ52" s="56">
        <v>-2732098.13</v>
      </c>
      <c r="EK52" s="56">
        <v>-6545933.2699999996</v>
      </c>
      <c r="EL52" s="56">
        <v>-9491901.0600000005</v>
      </c>
      <c r="EM52" s="56">
        <v>-4498891.63</v>
      </c>
      <c r="EN52" s="56">
        <v>-1674374.79</v>
      </c>
      <c r="EO52" s="56">
        <v>87333.71</v>
      </c>
      <c r="EP52" s="56">
        <v>3948567.3</v>
      </c>
      <c r="EQ52" s="56">
        <v>5798766.2000000002</v>
      </c>
      <c r="ER52" s="56">
        <v>6699086.7599999998</v>
      </c>
      <c r="ES52" s="56">
        <v>7021568.0999999996</v>
      </c>
      <c r="ET52" s="59">
        <v>5292946.0199999996</v>
      </c>
      <c r="EU52" s="59">
        <v>493839.75</v>
      </c>
      <c r="EV52" s="59">
        <v>-3109399.26</v>
      </c>
      <c r="EW52" s="59">
        <v>-9513692.6999999993</v>
      </c>
      <c r="EX52" s="59">
        <v>-7071146.2400000002</v>
      </c>
      <c r="EY52" s="59">
        <v>-7644277.75</v>
      </c>
      <c r="EZ52" s="59">
        <v>-2462151.2599999998</v>
      </c>
      <c r="FA52" s="59">
        <v>1095413.82</v>
      </c>
      <c r="FB52" s="59">
        <v>3059293.1</v>
      </c>
      <c r="FC52" s="59">
        <v>5547547.6799999997</v>
      </c>
      <c r="FD52" s="59">
        <v>6368724.5300000003</v>
      </c>
      <c r="FE52" s="56">
        <v>6451099.2199999997</v>
      </c>
      <c r="FF52" s="56">
        <v>5833445.29</v>
      </c>
      <c r="FG52" s="56">
        <v>3550651.71</v>
      </c>
      <c r="FH52" s="56">
        <v>-3662750.7</v>
      </c>
      <c r="FI52" s="56">
        <v>-4393688.88</v>
      </c>
      <c r="FJ52" s="56">
        <v>-3256971.62</v>
      </c>
      <c r="FK52" s="56">
        <v>-1012444.71</v>
      </c>
      <c r="FL52" s="56">
        <v>205246.81</v>
      </c>
      <c r="FM52" s="56">
        <v>705544.42</v>
      </c>
      <c r="FN52" s="56">
        <v>4135654.06</v>
      </c>
      <c r="FO52" s="56">
        <v>5727829.9400000004</v>
      </c>
      <c r="FP52" s="56">
        <v>5158220.7699999996</v>
      </c>
      <c r="FQ52" s="56">
        <v>4987206.01</v>
      </c>
      <c r="FR52" s="56">
        <v>7864538.7599999998</v>
      </c>
      <c r="FS52" s="56">
        <v>3409852.18</v>
      </c>
      <c r="FT52" s="56">
        <v>-2754052.7</v>
      </c>
      <c r="FU52" s="56">
        <v>-5759605.0800000001</v>
      </c>
      <c r="FV52" s="56">
        <v>-5795417.4800000004</v>
      </c>
      <c r="FW52" s="56">
        <v>-1696994.45</v>
      </c>
      <c r="FX52" s="56">
        <v>-1217118.6200000001</v>
      </c>
      <c r="FY52" s="56">
        <v>2381874.0499999998</v>
      </c>
      <c r="FZ52" s="56">
        <v>4253276.51</v>
      </c>
      <c r="GA52" s="56">
        <v>5258791.8499999996</v>
      </c>
      <c r="GB52" s="56">
        <v>5839760.8399999999</v>
      </c>
      <c r="GC52" s="56">
        <v>6483165.0300000003</v>
      </c>
      <c r="GD52" s="56">
        <v>4897529.0599999996</v>
      </c>
      <c r="GE52" s="56">
        <v>2287971.08</v>
      </c>
      <c r="GF52" s="56">
        <v>48176.26</v>
      </c>
      <c r="GG52" s="56">
        <v>-8725634.2899999991</v>
      </c>
      <c r="GH52" s="56">
        <v>-10047652.630000001</v>
      </c>
      <c r="GI52" s="56">
        <v>-6592788.04</v>
      </c>
      <c r="GJ52" s="56">
        <v>-3983810.61</v>
      </c>
      <c r="GK52" s="56">
        <v>-1045665.62</v>
      </c>
      <c r="GL52" s="56">
        <v>2348176.15</v>
      </c>
      <c r="GM52" s="56">
        <v>5375428.7000000002</v>
      </c>
      <c r="GN52" s="56">
        <v>5918757.1600000001</v>
      </c>
      <c r="GO52" s="56">
        <v>6138921.3499999996</v>
      </c>
      <c r="GP52" s="90">
        <v>5222098.24</v>
      </c>
      <c r="GQ52" s="56">
        <v>1037071.12</v>
      </c>
      <c r="GR52" s="56">
        <v>-2541887.37</v>
      </c>
      <c r="GS52" s="56">
        <v>-7794001.7000000002</v>
      </c>
      <c r="GT52" s="56">
        <v>-4847001.6399999997</v>
      </c>
      <c r="GU52" s="56">
        <v>-6000471.3099999996</v>
      </c>
      <c r="GV52" s="56">
        <v>-3469738.89</v>
      </c>
      <c r="GW52" s="56">
        <v>-245133.4</v>
      </c>
      <c r="GX52" s="56">
        <v>4762769.99</v>
      </c>
      <c r="GY52" s="56">
        <v>5013400.9800000004</v>
      </c>
      <c r="GZ52" s="56">
        <v>6554480.5899999999</v>
      </c>
      <c r="HA52" s="56">
        <v>6013117.9699999997</v>
      </c>
      <c r="HB52" s="56">
        <v>5368290.54</v>
      </c>
      <c r="HC52" s="56">
        <v>1473970.8</v>
      </c>
      <c r="HD52" s="56">
        <v>-1527119.32</v>
      </c>
      <c r="HE52" s="56">
        <v>-7064020.5</v>
      </c>
      <c r="HF52" s="56">
        <v>-5127508.5999999996</v>
      </c>
      <c r="HG52" s="56">
        <v>-9608350.4900000002</v>
      </c>
      <c r="HH52" s="61"/>
      <c r="HI52" s="63"/>
      <c r="HJ52" s="63"/>
      <c r="HK52" s="63"/>
      <c r="HL52" s="63"/>
      <c r="HM52" s="63"/>
      <c r="HN52" s="63"/>
      <c r="HO52" s="62"/>
    </row>
    <row r="53" spans="1:223" x14ac:dyDescent="0.2">
      <c r="B53" s="1" t="s">
        <v>140</v>
      </c>
      <c r="D53" s="54">
        <v>842600</v>
      </c>
      <c r="E53" s="54">
        <v>842600</v>
      </c>
      <c r="F53" s="54">
        <v>842600</v>
      </c>
      <c r="G53" s="54">
        <v>803654.38</v>
      </c>
      <c r="H53" s="54">
        <v>414433.28000000003</v>
      </c>
      <c r="I53" s="54">
        <v>803654.38</v>
      </c>
      <c r="J53" s="54">
        <v>803654.38</v>
      </c>
      <c r="K53" s="54">
        <v>725881.37</v>
      </c>
      <c r="L53" s="54">
        <v>804170.92</v>
      </c>
      <c r="M53" s="54">
        <v>778245.68</v>
      </c>
      <c r="N53" s="54">
        <v>799887.21</v>
      </c>
      <c r="O53" s="54">
        <v>784911.95</v>
      </c>
      <c r="P53" s="54">
        <v>826370.43</v>
      </c>
      <c r="Q53" s="54">
        <v>845097</v>
      </c>
      <c r="R53" s="54">
        <v>805734.9</v>
      </c>
      <c r="S53" s="54">
        <v>784096.5</v>
      </c>
      <c r="T53" s="54">
        <v>765781.97</v>
      </c>
      <c r="U53" s="54">
        <v>801938.67</v>
      </c>
      <c r="V53" s="54">
        <v>781954.37</v>
      </c>
      <c r="W53" s="54">
        <v>699946.88</v>
      </c>
      <c r="X53" s="54">
        <v>783373.45</v>
      </c>
      <c r="Y53" s="54">
        <v>777730.02</v>
      </c>
      <c r="Z53" s="54">
        <v>819096.76</v>
      </c>
      <c r="AA53" s="54">
        <v>777978.96</v>
      </c>
      <c r="AB53" s="54">
        <v>805279.47</v>
      </c>
      <c r="AC53" s="54">
        <v>803628.28</v>
      </c>
      <c r="AD53" s="54">
        <v>777730.04</v>
      </c>
      <c r="AE53" s="54">
        <v>803654.38</v>
      </c>
      <c r="AF53" s="54">
        <v>796117.84</v>
      </c>
      <c r="AG53" s="54">
        <v>814706.8</v>
      </c>
      <c r="AH53" s="54">
        <v>824126.75</v>
      </c>
      <c r="AI53" s="54">
        <v>749261.33</v>
      </c>
      <c r="AJ53" s="54">
        <v>801972.02</v>
      </c>
      <c r="AK53" s="54">
        <v>775468.91</v>
      </c>
      <c r="AL53" s="54">
        <v>807199.19</v>
      </c>
      <c r="AM53" s="54">
        <v>775604.73</v>
      </c>
      <c r="AN53" s="54">
        <v>805697.25</v>
      </c>
      <c r="AO53" s="54">
        <v>801437.06</v>
      </c>
      <c r="AP53" s="54">
        <v>775532.01</v>
      </c>
      <c r="AQ53" s="54">
        <v>801399.23</v>
      </c>
      <c r="AR53" s="54">
        <v>200062.59</v>
      </c>
      <c r="AS53" s="54">
        <v>348290.03</v>
      </c>
      <c r="AT53" s="54">
        <v>283325.84000000003</v>
      </c>
      <c r="AU53" s="54">
        <v>253009.46</v>
      </c>
      <c r="AV53" s="54">
        <v>272950.95</v>
      </c>
      <c r="AW53" s="54">
        <v>261729.23</v>
      </c>
      <c r="AX53" s="54">
        <v>270453.56</v>
      </c>
      <c r="AY53" s="54">
        <v>261561.05</v>
      </c>
      <c r="AZ53" s="55">
        <v>270453.57</v>
      </c>
      <c r="BA53" s="55">
        <v>272428.03999999998</v>
      </c>
      <c r="BB53" s="55">
        <v>266444.76</v>
      </c>
      <c r="BC53" s="55">
        <v>271469.09000000003</v>
      </c>
      <c r="BD53" s="55">
        <v>257222.97</v>
      </c>
      <c r="BE53" s="55">
        <v>268575.02</v>
      </c>
      <c r="BF53" s="55">
        <v>278938.69</v>
      </c>
      <c r="BG53" s="55">
        <v>244672.5</v>
      </c>
      <c r="BH53" s="55">
        <v>270362.23</v>
      </c>
      <c r="BI53" s="55">
        <v>264656.71999999997</v>
      </c>
      <c r="BJ53" s="55">
        <v>281503.31</v>
      </c>
      <c r="BK53" s="55">
        <v>269785.25</v>
      </c>
      <c r="BL53" s="55">
        <v>282285.94</v>
      </c>
      <c r="BM53" s="55">
        <v>278981.90999999997</v>
      </c>
      <c r="BN53" s="55">
        <v>273551.09000000003</v>
      </c>
      <c r="BO53" s="55">
        <v>268046.15999999997</v>
      </c>
      <c r="BP53" s="55">
        <v>275885.49</v>
      </c>
      <c r="BQ53" s="55">
        <v>287226.21000000002</v>
      </c>
      <c r="BR53" s="55">
        <v>283249.45</v>
      </c>
      <c r="BS53" s="55">
        <v>527160.92000000004</v>
      </c>
      <c r="BT53" s="55">
        <v>423342.73</v>
      </c>
      <c r="BU53" s="55">
        <v>244282.49</v>
      </c>
      <c r="BV53" s="55">
        <v>384308.69</v>
      </c>
      <c r="BW53" s="55">
        <v>372986.38</v>
      </c>
      <c r="BX53" s="55">
        <v>377995.8900000006</v>
      </c>
      <c r="BY53" s="89">
        <v>386227.92</v>
      </c>
      <c r="BZ53" s="58">
        <v>376739.77</v>
      </c>
      <c r="CA53" s="58">
        <v>1239328.6200000001</v>
      </c>
      <c r="CB53" s="55">
        <v>7901.89</v>
      </c>
      <c r="CC53" s="55">
        <v>0.01</v>
      </c>
      <c r="CD53" s="55">
        <v>0</v>
      </c>
      <c r="CE53" s="49">
        <v>0</v>
      </c>
      <c r="CF53" s="49">
        <v>0</v>
      </c>
      <c r="CG53" s="49">
        <v>0</v>
      </c>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8"/>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50"/>
      <c r="HI53" s="52"/>
      <c r="HJ53" s="52"/>
      <c r="HK53" s="52"/>
      <c r="HL53" s="52"/>
      <c r="HM53" s="52"/>
      <c r="HN53" s="52"/>
      <c r="HO53" s="51"/>
    </row>
    <row r="54" spans="1:223" x14ac:dyDescent="0.2">
      <c r="B54" s="1" t="s">
        <v>141</v>
      </c>
      <c r="D54" s="54">
        <v>62559.72</v>
      </c>
      <c r="E54" s="54">
        <v>52763.69</v>
      </c>
      <c r="F54" s="54">
        <v>268634.62</v>
      </c>
      <c r="G54" s="54">
        <v>-389698.06</v>
      </c>
      <c r="H54" s="54">
        <v>347241.4</v>
      </c>
      <c r="I54" s="54">
        <v>150000.99</v>
      </c>
      <c r="J54" s="54">
        <v>-14505.58</v>
      </c>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v>-134067</v>
      </c>
      <c r="AW54" s="54"/>
      <c r="AX54" s="54"/>
      <c r="AY54" s="54"/>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58">
        <v>328990.28000000003</v>
      </c>
      <c r="CB54" s="49"/>
      <c r="CC54" s="55"/>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8"/>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50"/>
      <c r="HI54" s="52"/>
      <c r="HJ54" s="52"/>
      <c r="HK54" s="52"/>
      <c r="HL54" s="52"/>
      <c r="HM54" s="52"/>
      <c r="HN54" s="52"/>
      <c r="HO54" s="51"/>
    </row>
    <row r="55" spans="1:223" hidden="1" x14ac:dyDescent="0.2">
      <c r="B55" s="1" t="s">
        <v>135</v>
      </c>
      <c r="D55" s="53"/>
      <c r="E55" s="53"/>
      <c r="F55" s="53"/>
      <c r="G55" s="53"/>
      <c r="H55" s="53"/>
      <c r="I55" s="53"/>
      <c r="J55" s="53"/>
      <c r="K55" s="53"/>
      <c r="L55" s="53"/>
      <c r="M55" s="53"/>
      <c r="N55" s="53"/>
      <c r="O55" s="54">
        <v>151670.69</v>
      </c>
      <c r="P55" s="54">
        <v>1268127.48</v>
      </c>
      <c r="Q55" s="53"/>
      <c r="R55" s="53"/>
      <c r="S55" s="53"/>
      <c r="T55" s="53"/>
      <c r="U55" s="53"/>
      <c r="V55" s="53"/>
      <c r="W55" s="53"/>
      <c r="X55" s="53"/>
      <c r="Y55" s="53"/>
      <c r="Z55" s="53"/>
      <c r="AA55" s="53"/>
      <c r="AB55" s="53"/>
      <c r="AC55" s="53"/>
      <c r="AD55" s="53"/>
      <c r="AE55" s="54"/>
      <c r="AF55" s="54"/>
      <c r="AG55" s="54"/>
      <c r="AH55" s="54"/>
      <c r="AI55" s="54"/>
      <c r="AJ55" s="54"/>
      <c r="AK55" s="54"/>
      <c r="AL55" s="54"/>
      <c r="AM55" s="54"/>
      <c r="AN55" s="54"/>
      <c r="AO55" s="54"/>
      <c r="AP55" s="54"/>
      <c r="AQ55" s="54"/>
      <c r="AR55" s="54"/>
      <c r="AS55" s="54"/>
      <c r="AT55" s="54"/>
      <c r="AU55" s="54"/>
      <c r="AV55" s="54"/>
      <c r="AW55" s="54"/>
      <c r="AX55" s="54"/>
      <c r="AY55" s="54"/>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50"/>
      <c r="HI55" s="52"/>
      <c r="HJ55" s="52"/>
      <c r="HK55" s="52"/>
      <c r="HL55" s="52"/>
      <c r="HM55" s="52"/>
      <c r="HN55" s="52"/>
      <c r="HO55" s="51"/>
    </row>
    <row r="56" spans="1:223" x14ac:dyDescent="0.2">
      <c r="B56" s="1" t="s">
        <v>125</v>
      </c>
      <c r="D56" s="91">
        <f t="shared" ref="D56:N56" si="160">SUM(D50:D54)</f>
        <v>4994634.47</v>
      </c>
      <c r="E56" s="91">
        <f t="shared" si="160"/>
        <v>-1432921.37</v>
      </c>
      <c r="F56" s="91">
        <f t="shared" si="160"/>
        <v>4587143.8899999997</v>
      </c>
      <c r="G56" s="91">
        <f t="shared" si="160"/>
        <v>-271388.19676544546</v>
      </c>
      <c r="H56" s="91">
        <f t="shared" si="160"/>
        <v>-1292292.4009244111</v>
      </c>
      <c r="I56" s="91">
        <f t="shared" si="160"/>
        <v>-7648678.2251142235</v>
      </c>
      <c r="J56" s="91">
        <f t="shared" si="160"/>
        <v>-6416399.9879950387</v>
      </c>
      <c r="K56" s="91">
        <f t="shared" si="160"/>
        <v>-5087497.5254994566</v>
      </c>
      <c r="L56" s="91">
        <f t="shared" si="160"/>
        <v>-5774169.5665404825</v>
      </c>
      <c r="M56" s="91">
        <f t="shared" si="160"/>
        <v>-1356426.6215407937</v>
      </c>
      <c r="N56" s="91">
        <f t="shared" si="160"/>
        <v>1484928.713993106</v>
      </c>
      <c r="O56" s="91">
        <f t="shared" ref="O56:AB56" si="161">SUM(O50:O55)</f>
        <v>4691158.518064375</v>
      </c>
      <c r="P56" s="91">
        <f t="shared" si="161"/>
        <v>6117960.6766025443</v>
      </c>
      <c r="Q56" s="91">
        <f t="shared" si="161"/>
        <v>5054662.4793500304</v>
      </c>
      <c r="R56" s="91">
        <f t="shared" si="161"/>
        <v>4236121.1408792399</v>
      </c>
      <c r="S56" s="91">
        <f t="shared" si="161"/>
        <v>1038641.5435637943</v>
      </c>
      <c r="T56" s="91">
        <f t="shared" si="161"/>
        <v>-1541493.2663704294</v>
      </c>
      <c r="U56" s="91">
        <f t="shared" si="161"/>
        <v>-3567568.4705999838</v>
      </c>
      <c r="V56" s="91">
        <f t="shared" si="161"/>
        <v>1881197.1081539607</v>
      </c>
      <c r="W56" s="91">
        <f t="shared" si="161"/>
        <v>-3759066.9336782377</v>
      </c>
      <c r="X56" s="91">
        <f t="shared" si="161"/>
        <v>-1037618.7664993491</v>
      </c>
      <c r="Y56" s="91">
        <f t="shared" si="161"/>
        <v>-593724.52211373881</v>
      </c>
      <c r="Z56" s="91">
        <f t="shared" si="161"/>
        <v>2094987.3352564166</v>
      </c>
      <c r="AA56" s="91">
        <f t="shared" si="161"/>
        <v>4751553.1879445463</v>
      </c>
      <c r="AB56" s="91">
        <f t="shared" si="161"/>
        <v>5123820.4389999993</v>
      </c>
      <c r="AC56" s="91">
        <f>SUM(AC50:AC55)</f>
        <v>4328934.9400000004</v>
      </c>
      <c r="AD56" s="91">
        <f>SUM(AD50:AD55)</f>
        <v>4738879.1099999994</v>
      </c>
      <c r="AE56" s="91">
        <f>SUM(AE50:AE55)</f>
        <v>-3835453.3000000007</v>
      </c>
      <c r="AF56" s="91">
        <f t="shared" ref="AF56:AP56" si="162">SUM(AF50:AF55)</f>
        <v>-4514879.67</v>
      </c>
      <c r="AG56" s="91">
        <f t="shared" si="162"/>
        <v>-4368754.8</v>
      </c>
      <c r="AH56" s="91">
        <f t="shared" si="162"/>
        <v>-5479187.8499999996</v>
      </c>
      <c r="AI56" s="91">
        <f t="shared" si="162"/>
        <v>-3097173.42</v>
      </c>
      <c r="AJ56" s="91">
        <f t="shared" si="162"/>
        <v>-1350588.6800000002</v>
      </c>
      <c r="AK56" s="91">
        <f t="shared" si="162"/>
        <v>1836854.4900000002</v>
      </c>
      <c r="AL56" s="91">
        <f t="shared" si="162"/>
        <v>3353261.58</v>
      </c>
      <c r="AM56" s="91">
        <f t="shared" si="162"/>
        <v>4289304.04</v>
      </c>
      <c r="AN56" s="91">
        <f t="shared" si="162"/>
        <v>4956577.95</v>
      </c>
      <c r="AO56" s="91">
        <f t="shared" si="162"/>
        <v>4740894.4800000004</v>
      </c>
      <c r="AP56" s="91">
        <f t="shared" si="162"/>
        <v>4130252.17</v>
      </c>
      <c r="AQ56" s="91">
        <f>SUM(AQ50:AQ55)</f>
        <v>-2729515.0248799818</v>
      </c>
      <c r="AR56" s="91">
        <f>SUM(AR50:AR55)</f>
        <v>-1328503.3199999998</v>
      </c>
      <c r="AS56" s="91">
        <f>SUM(AS50:AS55)</f>
        <v>-3374154.9400000004</v>
      </c>
      <c r="AT56" s="91">
        <f t="shared" ref="AT56:DE56" si="163">SUM(AT50:AT55)</f>
        <v>-4911120.25</v>
      </c>
      <c r="AU56" s="91">
        <f t="shared" si="163"/>
        <v>-2749239.0300000003</v>
      </c>
      <c r="AV56" s="91">
        <f t="shared" si="163"/>
        <v>1352373.25</v>
      </c>
      <c r="AW56" s="91">
        <f t="shared" si="163"/>
        <v>812111.08</v>
      </c>
      <c r="AX56" s="91">
        <f t="shared" si="163"/>
        <v>3475417.7600000002</v>
      </c>
      <c r="AY56" s="91">
        <f t="shared" si="163"/>
        <v>-1997948.9000000001</v>
      </c>
      <c r="AZ56" s="91">
        <f t="shared" si="163"/>
        <v>4356687.59</v>
      </c>
      <c r="BA56" s="91">
        <f t="shared" si="163"/>
        <v>4143464.0100000002</v>
      </c>
      <c r="BB56" s="91">
        <f t="shared" si="163"/>
        <v>3385206.5300000003</v>
      </c>
      <c r="BC56" s="91">
        <f t="shared" si="163"/>
        <v>-6488316.3399999999</v>
      </c>
      <c r="BD56" s="91">
        <f t="shared" si="163"/>
        <v>-2063770.66</v>
      </c>
      <c r="BE56" s="91">
        <f t="shared" si="163"/>
        <v>-3707785.13</v>
      </c>
      <c r="BF56" s="91">
        <f t="shared" si="163"/>
        <v>-2353805.02</v>
      </c>
      <c r="BG56" s="91">
        <f t="shared" si="163"/>
        <v>-2757673.5</v>
      </c>
      <c r="BH56" s="91">
        <f t="shared" si="163"/>
        <v>-1284094.1300000001</v>
      </c>
      <c r="BI56" s="91">
        <f t="shared" si="163"/>
        <v>1321592.8400000001</v>
      </c>
      <c r="BJ56" s="91">
        <f t="shared" si="163"/>
        <v>3299286.46</v>
      </c>
      <c r="BK56" s="91">
        <f t="shared" si="163"/>
        <v>4672459.09</v>
      </c>
      <c r="BL56" s="91">
        <f t="shared" si="163"/>
        <v>4886866.4300000006</v>
      </c>
      <c r="BM56" s="91">
        <f t="shared" si="163"/>
        <v>4951552.8600000003</v>
      </c>
      <c r="BN56" s="91">
        <f t="shared" si="163"/>
        <v>4308754.47</v>
      </c>
      <c r="BO56" s="91">
        <f t="shared" si="163"/>
        <v>-11507342.5</v>
      </c>
      <c r="BP56" s="91">
        <f t="shared" si="163"/>
        <v>-3602593.99</v>
      </c>
      <c r="BQ56" s="91">
        <f t="shared" si="163"/>
        <v>-6200957.0499999998</v>
      </c>
      <c r="BR56" s="91">
        <f t="shared" si="163"/>
        <v>-7686611.79</v>
      </c>
      <c r="BS56" s="91">
        <f t="shared" si="163"/>
        <v>1182229.48</v>
      </c>
      <c r="BT56" s="91">
        <f t="shared" si="163"/>
        <v>-613168.80000000005</v>
      </c>
      <c r="BU56" s="91">
        <f t="shared" si="163"/>
        <v>-1666924.78</v>
      </c>
      <c r="BV56" s="91">
        <f t="shared" si="163"/>
        <v>3888142.93</v>
      </c>
      <c r="BW56" s="91">
        <f t="shared" si="163"/>
        <v>5104869.58</v>
      </c>
      <c r="BX56" s="91">
        <f t="shared" si="163"/>
        <v>6203221.790000001</v>
      </c>
      <c r="BY56" s="91">
        <f t="shared" si="163"/>
        <v>6104357.3099999996</v>
      </c>
      <c r="BZ56" s="91">
        <f t="shared" si="163"/>
        <v>5124027.8599999994</v>
      </c>
      <c r="CA56" s="91">
        <f t="shared" si="163"/>
        <v>-5257456.0999999996</v>
      </c>
      <c r="CB56" s="91">
        <f t="shared" si="163"/>
        <v>-1699925.82</v>
      </c>
      <c r="CC56" s="91">
        <f t="shared" si="163"/>
        <v>-4983403.7700000005</v>
      </c>
      <c r="CD56" s="91">
        <f t="shared" si="163"/>
        <v>-6373606.1200000001</v>
      </c>
      <c r="CE56" s="91">
        <f t="shared" si="163"/>
        <v>-2906722.02</v>
      </c>
      <c r="CF56" s="91">
        <f t="shared" si="163"/>
        <v>-4105014.24</v>
      </c>
      <c r="CG56" s="91">
        <f t="shared" si="163"/>
        <v>-482827.82</v>
      </c>
      <c r="CH56" s="91">
        <f t="shared" si="163"/>
        <v>3848242.54</v>
      </c>
      <c r="CI56" s="69">
        <f t="shared" si="163"/>
        <v>4445666.21</v>
      </c>
      <c r="CJ56" s="91">
        <f t="shared" si="163"/>
        <v>6057155.1100000003</v>
      </c>
      <c r="CK56" s="91">
        <f t="shared" si="163"/>
        <v>5577705.0700000003</v>
      </c>
      <c r="CL56" s="91">
        <f t="shared" si="163"/>
        <v>6487260.5099999998</v>
      </c>
      <c r="CM56" s="91">
        <f t="shared" si="163"/>
        <v>-5401832.5905234087</v>
      </c>
      <c r="CN56" s="91">
        <f t="shared" si="163"/>
        <v>455064.7</v>
      </c>
      <c r="CO56" s="91">
        <f t="shared" si="163"/>
        <v>-7570340.6799999997</v>
      </c>
      <c r="CP56" s="91">
        <f t="shared" si="163"/>
        <v>-5981957.1900000004</v>
      </c>
      <c r="CQ56" s="91">
        <f t="shared" si="163"/>
        <v>-3123606.31</v>
      </c>
      <c r="CR56" s="91">
        <f t="shared" si="163"/>
        <v>-3098635.86</v>
      </c>
      <c r="CS56" s="91">
        <f t="shared" si="163"/>
        <v>1160160.46</v>
      </c>
      <c r="CT56" s="91">
        <f t="shared" si="163"/>
        <v>4180512.96</v>
      </c>
      <c r="CU56" s="91">
        <f t="shared" si="163"/>
        <v>2606256.41</v>
      </c>
      <c r="CV56" s="91">
        <f t="shared" si="163"/>
        <v>6200784.9100000001</v>
      </c>
      <c r="CW56" s="91">
        <f t="shared" si="163"/>
        <v>5429566.2300000004</v>
      </c>
      <c r="CX56" s="91">
        <f t="shared" si="163"/>
        <v>5364120.97</v>
      </c>
      <c r="CY56" s="91">
        <f t="shared" si="163"/>
        <v>-6737172</v>
      </c>
      <c r="CZ56" s="91">
        <f t="shared" si="163"/>
        <v>-2207096.62</v>
      </c>
      <c r="DA56" s="91">
        <f t="shared" si="163"/>
        <v>-7258667.7699999996</v>
      </c>
      <c r="DB56" s="91">
        <f t="shared" si="163"/>
        <v>-657255.04</v>
      </c>
      <c r="DC56" s="91">
        <f t="shared" si="163"/>
        <v>-145954.57999999999</v>
      </c>
      <c r="DD56" s="91">
        <f t="shared" si="163"/>
        <v>-238863.39</v>
      </c>
      <c r="DE56" s="91">
        <f t="shared" si="163"/>
        <v>750356.54</v>
      </c>
      <c r="DF56" s="91">
        <f t="shared" ref="DF56:DV56" si="164">SUM(DF50:DF55)</f>
        <v>2720956.06</v>
      </c>
      <c r="DG56" s="91">
        <f t="shared" si="164"/>
        <v>4580838.93</v>
      </c>
      <c r="DH56" s="91">
        <f t="shared" si="164"/>
        <v>5841142.79</v>
      </c>
      <c r="DI56" s="91">
        <f t="shared" si="164"/>
        <v>4949698.7</v>
      </c>
      <c r="DJ56" s="91">
        <f t="shared" si="164"/>
        <v>5194354.13</v>
      </c>
      <c r="DK56" s="91">
        <f t="shared" si="164"/>
        <v>2438086.9300000002</v>
      </c>
      <c r="DL56" s="83">
        <f>SUM(DL50:DL55)</f>
        <v>-19190805.57</v>
      </c>
      <c r="DM56" s="83">
        <f t="shared" si="164"/>
        <v>-4934137.0999999996</v>
      </c>
      <c r="DN56" s="83">
        <f t="shared" si="164"/>
        <v>-5684755.7699999996</v>
      </c>
      <c r="DO56" s="83">
        <f t="shared" si="164"/>
        <v>-5014420.17</v>
      </c>
      <c r="DP56" s="83">
        <f t="shared" si="164"/>
        <v>-2651677.85</v>
      </c>
      <c r="DQ56" s="83">
        <f t="shared" si="164"/>
        <v>-2160281</v>
      </c>
      <c r="DR56" s="83">
        <f t="shared" si="164"/>
        <v>1434738.82</v>
      </c>
      <c r="DS56" s="83">
        <f t="shared" si="164"/>
        <v>4119131.85</v>
      </c>
      <c r="DT56" s="83">
        <f t="shared" si="164"/>
        <v>5951847.5899999999</v>
      </c>
      <c r="DU56" s="83">
        <f t="shared" si="164"/>
        <v>4977563.2300000004</v>
      </c>
      <c r="DV56" s="83">
        <f t="shared" si="164"/>
        <v>322449.06</v>
      </c>
      <c r="DW56" s="83">
        <f>SUM(DW50:DW55)</f>
        <v>1858758.19</v>
      </c>
      <c r="DX56" s="83">
        <f>SUM(DX50:DX55)</f>
        <v>-5893317.5700000003</v>
      </c>
      <c r="DY56" s="83">
        <f>SUM(DY50:DY55)</f>
        <v>-6677241.1299999999</v>
      </c>
      <c r="DZ56" s="83">
        <f>SUM(DZ50:DZ55)</f>
        <v>-8040278.6200000001</v>
      </c>
      <c r="EA56" s="83">
        <f>SUM(EA50:EA55)</f>
        <v>-5212949.42</v>
      </c>
      <c r="EB56" s="83">
        <f t="shared" ref="EB56:HD56" si="165">SUM(EB50:EB55)</f>
        <v>-6593120.3700000001</v>
      </c>
      <c r="EC56" s="83">
        <f t="shared" si="165"/>
        <v>361312</v>
      </c>
      <c r="ED56" s="83">
        <f t="shared" si="165"/>
        <v>2554524.3199999998</v>
      </c>
      <c r="EE56" s="83">
        <f t="shared" si="165"/>
        <v>4097154.72</v>
      </c>
      <c r="EF56" s="83">
        <f t="shared" si="165"/>
        <v>5538810.2599999998</v>
      </c>
      <c r="EG56" s="83">
        <f t="shared" si="165"/>
        <v>6022404.2300000004</v>
      </c>
      <c r="EH56" s="83">
        <f t="shared" si="165"/>
        <v>5275463.45</v>
      </c>
      <c r="EI56" s="83">
        <f t="shared" si="165"/>
        <v>1199406.49</v>
      </c>
      <c r="EJ56" s="83">
        <f t="shared" si="165"/>
        <v>-2732098.13</v>
      </c>
      <c r="EK56" s="83">
        <f t="shared" si="165"/>
        <v>-6545933.2699999996</v>
      </c>
      <c r="EL56" s="83">
        <f t="shared" si="165"/>
        <v>-9491901.0600000005</v>
      </c>
      <c r="EM56" s="83">
        <f t="shared" si="165"/>
        <v>-4498891.63</v>
      </c>
      <c r="EN56" s="83">
        <f t="shared" si="165"/>
        <v>-1674374.79</v>
      </c>
      <c r="EO56" s="83">
        <f t="shared" si="165"/>
        <v>87333.71</v>
      </c>
      <c r="EP56" s="83">
        <f t="shared" si="165"/>
        <v>3948567.3</v>
      </c>
      <c r="EQ56" s="83">
        <f t="shared" si="165"/>
        <v>5798766.2000000002</v>
      </c>
      <c r="ER56" s="83">
        <f t="shared" si="165"/>
        <v>6699086.7599999998</v>
      </c>
      <c r="ES56" s="83">
        <f t="shared" si="165"/>
        <v>7021568.0999999996</v>
      </c>
      <c r="ET56" s="83">
        <f t="shared" si="165"/>
        <v>5292946.0199999996</v>
      </c>
      <c r="EU56" s="83">
        <f t="shared" si="165"/>
        <v>493839.75</v>
      </c>
      <c r="EV56" s="83">
        <f t="shared" si="165"/>
        <v>-3109399.26</v>
      </c>
      <c r="EW56" s="83">
        <f t="shared" si="165"/>
        <v>-9513692.6999999993</v>
      </c>
      <c r="EX56" s="83">
        <f t="shared" si="165"/>
        <v>-7071146.2400000002</v>
      </c>
      <c r="EY56" s="83">
        <f t="shared" si="165"/>
        <v>-7644277.75</v>
      </c>
      <c r="EZ56" s="83">
        <f t="shared" si="165"/>
        <v>-2462151.2599999998</v>
      </c>
      <c r="FA56" s="83">
        <f t="shared" si="165"/>
        <v>1095413.82</v>
      </c>
      <c r="FB56" s="83">
        <f t="shared" si="165"/>
        <v>3059293.1</v>
      </c>
      <c r="FC56" s="83">
        <f t="shared" si="165"/>
        <v>5547547.6799999997</v>
      </c>
      <c r="FD56" s="83">
        <f t="shared" si="165"/>
        <v>6368724.5300000003</v>
      </c>
      <c r="FE56" s="83">
        <f t="shared" si="165"/>
        <v>6451099.2199999997</v>
      </c>
      <c r="FF56" s="83">
        <f t="shared" si="165"/>
        <v>5833445.29</v>
      </c>
      <c r="FG56" s="83">
        <f t="shared" si="165"/>
        <v>3550651.71</v>
      </c>
      <c r="FH56" s="83">
        <f t="shared" si="165"/>
        <v>-3662750.7</v>
      </c>
      <c r="FI56" s="83">
        <f t="shared" si="165"/>
        <v>-4393688.88</v>
      </c>
      <c r="FJ56" s="83">
        <f t="shared" si="165"/>
        <v>-3256971.62</v>
      </c>
      <c r="FK56" s="83">
        <f t="shared" si="165"/>
        <v>-1012444.71</v>
      </c>
      <c r="FL56" s="83">
        <f t="shared" si="165"/>
        <v>205246.81</v>
      </c>
      <c r="FM56" s="83">
        <f t="shared" si="165"/>
        <v>705544.42</v>
      </c>
      <c r="FN56" s="83">
        <f t="shared" si="165"/>
        <v>4135654.06</v>
      </c>
      <c r="FO56" s="83">
        <f t="shared" si="165"/>
        <v>5727829.9400000004</v>
      </c>
      <c r="FP56" s="83">
        <f t="shared" si="165"/>
        <v>5158220.7699999996</v>
      </c>
      <c r="FQ56" s="83">
        <f t="shared" si="165"/>
        <v>4987206.01</v>
      </c>
      <c r="FR56" s="83">
        <f t="shared" si="165"/>
        <v>7864538.7599999998</v>
      </c>
      <c r="FS56" s="83">
        <f t="shared" si="165"/>
        <v>3409852.18</v>
      </c>
      <c r="FT56" s="83">
        <f t="shared" si="165"/>
        <v>-11440416.699999999</v>
      </c>
      <c r="FU56" s="83">
        <f t="shared" si="165"/>
        <v>-5759605.0800000001</v>
      </c>
      <c r="FV56" s="83">
        <f t="shared" si="165"/>
        <v>-5795417.4800000004</v>
      </c>
      <c r="FW56" s="83">
        <f t="shared" si="165"/>
        <v>-1696994.45</v>
      </c>
      <c r="FX56" s="83">
        <f t="shared" si="165"/>
        <v>-1217118.6200000001</v>
      </c>
      <c r="FY56" s="83">
        <f t="shared" si="165"/>
        <v>2381874.0499999998</v>
      </c>
      <c r="FZ56" s="83">
        <f t="shared" si="165"/>
        <v>4253276.51</v>
      </c>
      <c r="GA56" s="83">
        <f t="shared" si="165"/>
        <v>5258791.8499999996</v>
      </c>
      <c r="GB56" s="83">
        <f t="shared" si="165"/>
        <v>5839760.8399999999</v>
      </c>
      <c r="GC56" s="83">
        <f t="shared" si="165"/>
        <v>6483165.0300000003</v>
      </c>
      <c r="GD56" s="83">
        <f t="shared" si="165"/>
        <v>4897529.0599999996</v>
      </c>
      <c r="GE56" s="83">
        <f t="shared" si="165"/>
        <v>2287971.08</v>
      </c>
      <c r="GF56" s="83">
        <f t="shared" si="165"/>
        <v>-17405744.739999998</v>
      </c>
      <c r="GG56" s="83">
        <f t="shared" si="165"/>
        <v>-8725634.2899999991</v>
      </c>
      <c r="GH56" s="83">
        <f t="shared" si="165"/>
        <v>-10047652.630000001</v>
      </c>
      <c r="GI56" s="83">
        <f t="shared" si="165"/>
        <v>-6592788.04</v>
      </c>
      <c r="GJ56" s="83">
        <f t="shared" si="165"/>
        <v>-3983810.61</v>
      </c>
      <c r="GK56" s="83">
        <f t="shared" si="165"/>
        <v>-1045665.62</v>
      </c>
      <c r="GL56" s="83">
        <f t="shared" si="165"/>
        <v>2348176.15</v>
      </c>
      <c r="GM56" s="83">
        <f t="shared" si="165"/>
        <v>5375428.7000000002</v>
      </c>
      <c r="GN56" s="83">
        <f t="shared" si="165"/>
        <v>5918757.1600000001</v>
      </c>
      <c r="GO56" s="83">
        <f t="shared" si="165"/>
        <v>6138921.3499999996</v>
      </c>
      <c r="GP56" s="83">
        <f t="shared" ref="GP56:GT56" si="166">SUM(GP50:GP55)</f>
        <v>5222098.24</v>
      </c>
      <c r="GQ56" s="83">
        <f t="shared" si="166"/>
        <v>1037071.12</v>
      </c>
      <c r="GR56" s="83">
        <f t="shared" si="166"/>
        <v>-2541887.37</v>
      </c>
      <c r="GS56" s="83">
        <f t="shared" si="166"/>
        <v>-7794001.7000000002</v>
      </c>
      <c r="GT56" s="83">
        <f t="shared" si="166"/>
        <v>-4847001.6399999997</v>
      </c>
      <c r="GU56" s="83">
        <f t="shared" ref="GU56:GY56" si="167">SUM(GU50:GU55)</f>
        <v>-6000471.3099999996</v>
      </c>
      <c r="GV56" s="83">
        <f t="shared" si="167"/>
        <v>-3469738.89</v>
      </c>
      <c r="GW56" s="83">
        <f t="shared" si="167"/>
        <v>-245133.4</v>
      </c>
      <c r="GX56" s="83">
        <f t="shared" si="167"/>
        <v>4762769.99</v>
      </c>
      <c r="GY56" s="83">
        <f t="shared" si="167"/>
        <v>5013400.9800000004</v>
      </c>
      <c r="GZ56" s="83">
        <f t="shared" ref="GZ56:HA56" si="168">SUM(GZ50:GZ55)</f>
        <v>6554480.5899999999</v>
      </c>
      <c r="HA56" s="83">
        <f t="shared" si="168"/>
        <v>6013117.9699999997</v>
      </c>
      <c r="HB56" s="83">
        <f t="shared" si="165"/>
        <v>5368290.54</v>
      </c>
      <c r="HC56" s="83">
        <f t="shared" si="165"/>
        <v>1473970.8</v>
      </c>
      <c r="HD56" s="83">
        <f t="shared" si="165"/>
        <v>-1527119.32</v>
      </c>
      <c r="HE56" s="83">
        <f t="shared" ref="HE56:HG56" si="169">SUM(HE50:HE55)</f>
        <v>-7064020.5</v>
      </c>
      <c r="HF56" s="83">
        <f t="shared" si="169"/>
        <v>-5127508.5999999996</v>
      </c>
      <c r="HG56" s="83">
        <f t="shared" si="169"/>
        <v>-9608350.4900000002</v>
      </c>
      <c r="HH56" s="84"/>
      <c r="HI56" s="86"/>
      <c r="HJ56" s="86"/>
      <c r="HK56" s="86"/>
      <c r="HL56" s="86"/>
      <c r="HM56" s="86"/>
      <c r="HN56" s="86"/>
      <c r="HO56" s="85"/>
    </row>
    <row r="57" spans="1:223" x14ac:dyDescent="0.2">
      <c r="B57" s="1" t="s">
        <v>126</v>
      </c>
      <c r="D57" s="32">
        <f t="shared" ref="D57:AB57" si="170">+D49+D56</f>
        <v>6582659.4399999995</v>
      </c>
      <c r="E57" s="32">
        <f t="shared" si="170"/>
        <v>5149738.0699999994</v>
      </c>
      <c r="F57" s="32">
        <f t="shared" si="170"/>
        <v>9736881.959999999</v>
      </c>
      <c r="G57" s="32">
        <f t="shared" si="170"/>
        <v>9465493.7632345539</v>
      </c>
      <c r="H57" s="32">
        <f t="shared" si="170"/>
        <v>8173201.3623101432</v>
      </c>
      <c r="I57" s="32">
        <f t="shared" si="170"/>
        <v>524523.13488577679</v>
      </c>
      <c r="J57" s="32">
        <f t="shared" si="170"/>
        <v>-5891876.8579950389</v>
      </c>
      <c r="K57" s="32">
        <f t="shared" si="170"/>
        <v>-10979374.385499457</v>
      </c>
      <c r="L57" s="32">
        <f t="shared" si="170"/>
        <v>-16753543.956540484</v>
      </c>
      <c r="M57" s="32">
        <f t="shared" si="170"/>
        <v>-18109970.581540793</v>
      </c>
      <c r="N57" s="32">
        <f t="shared" si="170"/>
        <v>-16625041.866006892</v>
      </c>
      <c r="O57" s="32">
        <f t="shared" si="170"/>
        <v>-11933883.351935625</v>
      </c>
      <c r="P57" s="32">
        <f t="shared" si="170"/>
        <v>-5815922.6733974554</v>
      </c>
      <c r="Q57" s="32">
        <f t="shared" si="170"/>
        <v>-761260.1906499695</v>
      </c>
      <c r="R57" s="32">
        <f t="shared" si="170"/>
        <v>3474860.9508792399</v>
      </c>
      <c r="S57" s="32">
        <f t="shared" si="170"/>
        <v>4513502.4935637945</v>
      </c>
      <c r="T57" s="32">
        <f t="shared" si="170"/>
        <v>2972009.2236295706</v>
      </c>
      <c r="U57" s="32">
        <f t="shared" si="170"/>
        <v>-595559.25059998361</v>
      </c>
      <c r="V57" s="32">
        <f t="shared" si="170"/>
        <v>1285637.8581539607</v>
      </c>
      <c r="W57" s="32">
        <f t="shared" si="170"/>
        <v>-2473429.0736782374</v>
      </c>
      <c r="X57" s="32">
        <f t="shared" si="170"/>
        <v>-3511047.8364993492</v>
      </c>
      <c r="Y57" s="32">
        <f t="shared" si="170"/>
        <v>-4104772.3621137384</v>
      </c>
      <c r="Z57" s="32">
        <f t="shared" si="170"/>
        <v>-2009785.0247435833</v>
      </c>
      <c r="AA57" s="32">
        <f t="shared" si="170"/>
        <v>2741768.1679445463</v>
      </c>
      <c r="AB57" s="32">
        <f t="shared" si="170"/>
        <v>7865588.6069445461</v>
      </c>
      <c r="AC57" s="32">
        <f>+AC49+AC56</f>
        <v>12194523.546944547</v>
      </c>
      <c r="AD57" s="32">
        <f>+AD49+AD56</f>
        <v>16933402.656944547</v>
      </c>
      <c r="AE57" s="32">
        <f t="shared" ref="AE57:AP57" si="171">+AE49+AE56</f>
        <v>13097949.356944546</v>
      </c>
      <c r="AF57" s="32">
        <f t="shared" si="171"/>
        <v>8583069.6869445462</v>
      </c>
      <c r="AG57" s="32">
        <f t="shared" si="171"/>
        <v>4214314.8869445464</v>
      </c>
      <c r="AH57" s="32">
        <f t="shared" si="171"/>
        <v>-1264872.9630554533</v>
      </c>
      <c r="AI57" s="32">
        <f t="shared" si="171"/>
        <v>-4362046.3830554532</v>
      </c>
      <c r="AJ57" s="32">
        <f t="shared" si="171"/>
        <v>-5712635.0630554538</v>
      </c>
      <c r="AK57" s="32">
        <f t="shared" si="171"/>
        <v>-3875780.5730554536</v>
      </c>
      <c r="AL57" s="32">
        <f t="shared" si="171"/>
        <v>-522518.99305545352</v>
      </c>
      <c r="AM57" s="32">
        <f t="shared" si="171"/>
        <v>3766785.0469445465</v>
      </c>
      <c r="AN57" s="32">
        <f t="shared" si="171"/>
        <v>8723362.9969445467</v>
      </c>
      <c r="AO57" s="32">
        <f t="shared" si="171"/>
        <v>13464257.476944547</v>
      </c>
      <c r="AP57" s="32">
        <f t="shared" si="171"/>
        <v>17594509.646944545</v>
      </c>
      <c r="AQ57" s="32">
        <f>+AQ49+AQ56</f>
        <v>14864994.622064564</v>
      </c>
      <c r="AR57" s="32">
        <f>+AR49+AR56</f>
        <v>13536491.302064564</v>
      </c>
      <c r="AS57" s="32">
        <f>+AS49+AS56</f>
        <v>10162336.362064563</v>
      </c>
      <c r="AT57" s="32">
        <f t="shared" ref="AT57:DE57" si="172">+AT49+AT56</f>
        <v>5251216.1120645627</v>
      </c>
      <c r="AU57" s="32">
        <f t="shared" si="172"/>
        <v>2501977.0820645625</v>
      </c>
      <c r="AV57" s="32">
        <f t="shared" si="172"/>
        <v>3854350.3320645625</v>
      </c>
      <c r="AW57" s="32">
        <f t="shared" si="172"/>
        <v>4666461.4120645626</v>
      </c>
      <c r="AX57" s="32">
        <f t="shared" si="172"/>
        <v>8141879.1720645633</v>
      </c>
      <c r="AY57" s="32">
        <f t="shared" si="172"/>
        <v>6143930.2720645629</v>
      </c>
      <c r="AZ57" s="32">
        <f t="shared" si="172"/>
        <v>10500617.862064563</v>
      </c>
      <c r="BA57" s="32">
        <f t="shared" si="172"/>
        <v>14644081.872064563</v>
      </c>
      <c r="BB57" s="32">
        <f t="shared" si="172"/>
        <v>18029288.402064562</v>
      </c>
      <c r="BC57" s="32">
        <f t="shared" si="172"/>
        <v>11540972.062064562</v>
      </c>
      <c r="BD57" s="32">
        <f t="shared" si="172"/>
        <v>9477201.4020645618</v>
      </c>
      <c r="BE57" s="32">
        <f t="shared" si="172"/>
        <v>5769416.272064562</v>
      </c>
      <c r="BF57" s="32">
        <f t="shared" si="172"/>
        <v>3415611.2520645619</v>
      </c>
      <c r="BG57" s="32">
        <f t="shared" si="172"/>
        <v>657937.75206456194</v>
      </c>
      <c r="BH57" s="32">
        <f t="shared" si="172"/>
        <v>-626156.37793543818</v>
      </c>
      <c r="BI57" s="32">
        <f t="shared" si="172"/>
        <v>695436.4620645619</v>
      </c>
      <c r="BJ57" s="32">
        <f t="shared" si="172"/>
        <v>3994722.9220645619</v>
      </c>
      <c r="BK57" s="32">
        <f t="shared" si="172"/>
        <v>8667182.0120645612</v>
      </c>
      <c r="BL57" s="32">
        <f t="shared" si="172"/>
        <v>13554048.442064561</v>
      </c>
      <c r="BM57" s="32">
        <f t="shared" si="172"/>
        <v>18505601.30206456</v>
      </c>
      <c r="BN57" s="32">
        <f t="shared" si="172"/>
        <v>22814355.772064559</v>
      </c>
      <c r="BO57" s="32">
        <f t="shared" si="172"/>
        <v>11307013.272064559</v>
      </c>
      <c r="BP57" s="32">
        <f t="shared" si="172"/>
        <v>7704419.2820645589</v>
      </c>
      <c r="BQ57" s="32">
        <f t="shared" si="172"/>
        <v>1503462.2320645591</v>
      </c>
      <c r="BR57" s="32">
        <v>-6183149.46</v>
      </c>
      <c r="BS57" s="32">
        <f t="shared" si="172"/>
        <v>-5000919.9800000004</v>
      </c>
      <c r="BT57" s="32">
        <f t="shared" si="172"/>
        <v>-5614088.7800000003</v>
      </c>
      <c r="BU57" s="32">
        <f t="shared" si="172"/>
        <v>-7281013.5600000005</v>
      </c>
      <c r="BV57" s="32">
        <f t="shared" si="172"/>
        <v>-3392870.6300000004</v>
      </c>
      <c r="BW57" s="32">
        <f t="shared" si="172"/>
        <v>1711998.9499999997</v>
      </c>
      <c r="BX57" s="32">
        <f t="shared" si="172"/>
        <v>7915220.7400000002</v>
      </c>
      <c r="BY57" s="32">
        <f t="shared" si="172"/>
        <v>14019578.050000001</v>
      </c>
      <c r="BZ57" s="32">
        <f t="shared" si="172"/>
        <v>19143605.91</v>
      </c>
      <c r="CA57" s="32">
        <f t="shared" si="172"/>
        <v>13886149.810000001</v>
      </c>
      <c r="CB57" s="32">
        <f t="shared" si="172"/>
        <v>12186223.99</v>
      </c>
      <c r="CC57" s="32">
        <f t="shared" si="172"/>
        <v>7202820.2199999997</v>
      </c>
      <c r="CD57" s="32">
        <f t="shared" si="172"/>
        <v>829214.09999999963</v>
      </c>
      <c r="CE57" s="32">
        <f t="shared" si="172"/>
        <v>-2077507.9200000004</v>
      </c>
      <c r="CF57" s="32">
        <f t="shared" si="172"/>
        <v>-6182522.1600000001</v>
      </c>
      <c r="CG57" s="32">
        <f t="shared" si="172"/>
        <v>-6665349.9800000004</v>
      </c>
      <c r="CH57" s="32">
        <f t="shared" si="172"/>
        <v>-2817107.4400000004</v>
      </c>
      <c r="CI57" s="32">
        <f t="shared" si="172"/>
        <v>1628558.7699999996</v>
      </c>
      <c r="CJ57" s="32">
        <f t="shared" si="172"/>
        <v>7685713.8799999999</v>
      </c>
      <c r="CK57" s="32">
        <f t="shared" si="172"/>
        <v>13263418.949999999</v>
      </c>
      <c r="CL57" s="32">
        <f t="shared" si="172"/>
        <v>19750679.460000001</v>
      </c>
      <c r="CM57" s="32">
        <f t="shared" si="172"/>
        <v>14348846.869476592</v>
      </c>
      <c r="CN57" s="32">
        <f t="shared" si="172"/>
        <v>14803911.569476591</v>
      </c>
      <c r="CO57" s="32">
        <f t="shared" si="172"/>
        <v>7233570.8894765917</v>
      </c>
      <c r="CP57" s="32">
        <f t="shared" si="172"/>
        <v>1251613.6994765913</v>
      </c>
      <c r="CQ57" s="32">
        <f t="shared" si="172"/>
        <v>-1871992.6105234087</v>
      </c>
      <c r="CR57" s="32">
        <f t="shared" si="172"/>
        <v>-4970628.4705234086</v>
      </c>
      <c r="CS57" s="32">
        <f t="shared" si="172"/>
        <v>-3810468.0105234087</v>
      </c>
      <c r="CT57" s="32">
        <f t="shared" si="172"/>
        <v>370044.94947659131</v>
      </c>
      <c r="CU57" s="32">
        <f t="shared" si="172"/>
        <v>2976301.3594765915</v>
      </c>
      <c r="CV57" s="32">
        <f t="shared" si="172"/>
        <v>9177086.2694765925</v>
      </c>
      <c r="CW57" s="32">
        <f t="shared" si="172"/>
        <v>14606652.499476593</v>
      </c>
      <c r="CX57" s="32">
        <f t="shared" si="172"/>
        <v>19970773.469476592</v>
      </c>
      <c r="CY57" s="32">
        <f t="shared" si="172"/>
        <v>13233601.469476592</v>
      </c>
      <c r="CZ57" s="32">
        <f t="shared" si="172"/>
        <v>11026504.849476591</v>
      </c>
      <c r="DA57" s="32">
        <f t="shared" si="172"/>
        <v>3767837.0794765912</v>
      </c>
      <c r="DB57" s="32">
        <f t="shared" si="172"/>
        <v>3110582.0394765912</v>
      </c>
      <c r="DC57" s="32">
        <f t="shared" si="172"/>
        <v>2964627.4594765911</v>
      </c>
      <c r="DD57" s="32">
        <f t="shared" si="172"/>
        <v>2725764.069476591</v>
      </c>
      <c r="DE57" s="32">
        <f t="shared" si="172"/>
        <v>3476120.609476591</v>
      </c>
      <c r="DF57" s="32">
        <f t="shared" ref="DF57:DJ57" si="173">+DF49+DF56</f>
        <v>6197076.6694765911</v>
      </c>
      <c r="DG57" s="32">
        <f t="shared" si="173"/>
        <v>10777915.599476591</v>
      </c>
      <c r="DH57" s="32">
        <f t="shared" si="173"/>
        <v>16619058.38947659</v>
      </c>
      <c r="DI57" s="32">
        <f t="shared" si="173"/>
        <v>21568757.089476589</v>
      </c>
      <c r="DJ57" s="32">
        <f t="shared" si="173"/>
        <v>26763111.219476588</v>
      </c>
      <c r="DK57" s="32">
        <f>+DK49+DK56</f>
        <v>29201198.149476588</v>
      </c>
      <c r="DL57" s="32">
        <f t="shared" ref="DL57:DV57" si="174">+DL49+DL56</f>
        <v>10010392.579476587</v>
      </c>
      <c r="DM57" s="32">
        <f t="shared" si="174"/>
        <v>5076255.4794765878</v>
      </c>
      <c r="DN57" s="32">
        <f t="shared" si="174"/>
        <v>-608500.29052341171</v>
      </c>
      <c r="DO57" s="32">
        <f t="shared" si="174"/>
        <v>-5622920.4605234116</v>
      </c>
      <c r="DP57" s="32">
        <f t="shared" si="174"/>
        <v>-8274598.3105234113</v>
      </c>
      <c r="DQ57" s="32">
        <f t="shared" si="174"/>
        <v>-10434879.310523411</v>
      </c>
      <c r="DR57" s="32">
        <f t="shared" si="174"/>
        <v>-9000140.490523411</v>
      </c>
      <c r="DS57" s="32">
        <f t="shared" si="174"/>
        <v>-4881008.6405234113</v>
      </c>
      <c r="DT57" s="32">
        <f t="shared" si="174"/>
        <v>1070838.9494765885</v>
      </c>
      <c r="DU57" s="32">
        <f t="shared" si="174"/>
        <v>6048402.179476589</v>
      </c>
      <c r="DV57" s="32">
        <f t="shared" si="174"/>
        <v>6370851.2394765886</v>
      </c>
      <c r="DW57" s="32">
        <f>+DW49+DW56</f>
        <v>8229609.429476589</v>
      </c>
      <c r="DX57" s="32">
        <f>+DX49+DX56</f>
        <v>2336291.8594765887</v>
      </c>
      <c r="DY57" s="32">
        <f>+DY49+DY56</f>
        <v>-4340949.2705234112</v>
      </c>
      <c r="DZ57" s="32">
        <f>+DZ49+DZ56</f>
        <v>-12381227.890523411</v>
      </c>
      <c r="EA57" s="32">
        <f>+EA49+EA56</f>
        <v>-17594177.310523413</v>
      </c>
      <c r="EB57" s="32">
        <f t="shared" ref="EB57:HD57" si="175">+EB49+EB56</f>
        <v>-24187297.680523414</v>
      </c>
      <c r="EC57" s="32">
        <f t="shared" si="175"/>
        <v>-23825985.680523414</v>
      </c>
      <c r="ED57" s="32">
        <f t="shared" si="175"/>
        <v>-21271461.360523414</v>
      </c>
      <c r="EE57" s="32">
        <f t="shared" si="175"/>
        <v>-17174306.640523415</v>
      </c>
      <c r="EF57" s="32">
        <f t="shared" si="175"/>
        <v>-11635496.380523415</v>
      </c>
      <c r="EG57" s="32">
        <f t="shared" si="175"/>
        <v>-5613092.1505234148</v>
      </c>
      <c r="EH57" s="32">
        <f t="shared" si="175"/>
        <v>-337628.70052341465</v>
      </c>
      <c r="EI57" s="32">
        <f t="shared" si="175"/>
        <v>861777.78947658534</v>
      </c>
      <c r="EJ57" s="32">
        <f t="shared" si="175"/>
        <v>-1870320.3405234145</v>
      </c>
      <c r="EK57" s="32">
        <f t="shared" si="175"/>
        <v>-8416253.6105234139</v>
      </c>
      <c r="EL57" s="32">
        <f t="shared" si="175"/>
        <v>-17908154.670523413</v>
      </c>
      <c r="EM57" s="32">
        <f t="shared" si="175"/>
        <v>-22407046.300523411</v>
      </c>
      <c r="EN57" s="32">
        <f t="shared" si="175"/>
        <v>-24081421.090523411</v>
      </c>
      <c r="EO57" s="32">
        <f t="shared" si="175"/>
        <v>-23994087.38052341</v>
      </c>
      <c r="EP57" s="32">
        <f t="shared" si="175"/>
        <v>-20045520.080523409</v>
      </c>
      <c r="EQ57" s="32">
        <f t="shared" si="175"/>
        <v>-14246753.88052341</v>
      </c>
      <c r="ER57" s="32">
        <f t="shared" si="175"/>
        <v>-7547667.1205234099</v>
      </c>
      <c r="ES57" s="32">
        <f t="shared" si="175"/>
        <v>-526099.02052341029</v>
      </c>
      <c r="ET57" s="32">
        <f t="shared" si="175"/>
        <v>4766846.9994765893</v>
      </c>
      <c r="EU57" s="32">
        <f t="shared" si="175"/>
        <v>5260686.7494765893</v>
      </c>
      <c r="EV57" s="32">
        <f t="shared" si="175"/>
        <v>2151287.4894765895</v>
      </c>
      <c r="EW57" s="32">
        <f t="shared" si="175"/>
        <v>-7362405.2105234098</v>
      </c>
      <c r="EX57" s="32">
        <f t="shared" si="175"/>
        <v>-14433551.45052341</v>
      </c>
      <c r="EY57" s="32">
        <f t="shared" si="175"/>
        <v>-22077829.20052341</v>
      </c>
      <c r="EZ57" s="32">
        <f t="shared" si="175"/>
        <v>-24539980.460523412</v>
      </c>
      <c r="FA57" s="32">
        <f t="shared" si="175"/>
        <v>-23444566.640523411</v>
      </c>
      <c r="FB57" s="32">
        <f t="shared" si="175"/>
        <v>-20385273.54052341</v>
      </c>
      <c r="FC57" s="32">
        <f t="shared" si="175"/>
        <v>-14837725.86052341</v>
      </c>
      <c r="FD57" s="32">
        <f t="shared" si="175"/>
        <v>-8469001.3305234089</v>
      </c>
      <c r="FE57" s="32">
        <f t="shared" si="175"/>
        <v>-2017902.1105234092</v>
      </c>
      <c r="FF57" s="32">
        <f t="shared" si="175"/>
        <v>3815543.1794765908</v>
      </c>
      <c r="FG57" s="32">
        <f t="shared" si="175"/>
        <v>7366194.8894765908</v>
      </c>
      <c r="FH57" s="32">
        <f t="shared" si="175"/>
        <v>3703444.1894765906</v>
      </c>
      <c r="FI57" s="32">
        <f t="shared" si="175"/>
        <v>-690244.69052340928</v>
      </c>
      <c r="FJ57" s="32">
        <f t="shared" si="175"/>
        <v>-3947216.3105234094</v>
      </c>
      <c r="FK57" s="32">
        <f t="shared" si="175"/>
        <v>-4959661.0205234094</v>
      </c>
      <c r="FL57" s="32">
        <f t="shared" si="175"/>
        <v>-4754414.2105234098</v>
      </c>
      <c r="FM57" s="32">
        <f t="shared" si="175"/>
        <v>-4048869.7905234098</v>
      </c>
      <c r="FN57" s="32">
        <f t="shared" si="175"/>
        <v>86784.269476590212</v>
      </c>
      <c r="FO57" s="32">
        <f t="shared" si="175"/>
        <v>5814614.2094765902</v>
      </c>
      <c r="FP57" s="32">
        <f t="shared" si="175"/>
        <v>10972834.97947659</v>
      </c>
      <c r="FQ57" s="32">
        <f t="shared" si="175"/>
        <v>15960040.989476589</v>
      </c>
      <c r="FR57" s="32">
        <f t="shared" si="175"/>
        <v>23824579.749476589</v>
      </c>
      <c r="FS57" s="32">
        <f t="shared" si="175"/>
        <v>27234431.929476589</v>
      </c>
      <c r="FT57" s="32">
        <f t="shared" si="175"/>
        <v>15794015.22947659</v>
      </c>
      <c r="FU57" s="32">
        <f t="shared" si="175"/>
        <v>10034410.14947659</v>
      </c>
      <c r="FV57" s="32">
        <f t="shared" si="175"/>
        <v>4238992.6694765892</v>
      </c>
      <c r="FW57" s="32">
        <f t="shared" si="175"/>
        <v>2541998.219476589</v>
      </c>
      <c r="FX57" s="32">
        <f t="shared" si="175"/>
        <v>1324879.5994765889</v>
      </c>
      <c r="FY57" s="32">
        <f t="shared" si="175"/>
        <v>3706753.6494765887</v>
      </c>
      <c r="FZ57" s="32">
        <f t="shared" si="175"/>
        <v>7960030.1594765885</v>
      </c>
      <c r="GA57" s="32">
        <f t="shared" si="175"/>
        <v>13218822.009476587</v>
      </c>
      <c r="GB57" s="32">
        <f t="shared" si="175"/>
        <v>19058582.849476587</v>
      </c>
      <c r="GC57" s="32">
        <f t="shared" si="175"/>
        <v>25541747.879476588</v>
      </c>
      <c r="GD57" s="32">
        <f t="shared" si="175"/>
        <v>30439276.939476587</v>
      </c>
      <c r="GE57" s="32">
        <f t="shared" si="175"/>
        <v>32727248.019476585</v>
      </c>
      <c r="GF57" s="32">
        <f t="shared" si="175"/>
        <v>15321503.279476587</v>
      </c>
      <c r="GG57" s="32">
        <f t="shared" si="175"/>
        <v>6595868.9894765876</v>
      </c>
      <c r="GH57" s="32">
        <f t="shared" si="175"/>
        <v>-3451783.6405234132</v>
      </c>
      <c r="GI57" s="32">
        <f t="shared" si="175"/>
        <v>-10044571.680523414</v>
      </c>
      <c r="GJ57" s="32">
        <f t="shared" si="175"/>
        <v>-14028382.290523414</v>
      </c>
      <c r="GK57" s="32">
        <f t="shared" si="175"/>
        <v>-15074047.910523413</v>
      </c>
      <c r="GL57" s="32">
        <f t="shared" si="175"/>
        <v>-12725871.760523412</v>
      </c>
      <c r="GM57" s="32">
        <f t="shared" si="175"/>
        <v>-7350443.0605234122</v>
      </c>
      <c r="GN57" s="32">
        <f t="shared" si="175"/>
        <v>-1431685.900523412</v>
      </c>
      <c r="GO57" s="32">
        <f t="shared" si="175"/>
        <v>4707235.4494765876</v>
      </c>
      <c r="GP57" s="32">
        <f t="shared" ref="GP57:GT57" si="176">+GP49+GP56</f>
        <v>9929333.6894765869</v>
      </c>
      <c r="GQ57" s="32">
        <f t="shared" si="176"/>
        <v>10966404.809476586</v>
      </c>
      <c r="GR57" s="32">
        <f t="shared" si="176"/>
        <v>8424517.4394765869</v>
      </c>
      <c r="GS57" s="32">
        <f t="shared" si="176"/>
        <v>630515.73947658669</v>
      </c>
      <c r="GT57" s="32">
        <f t="shared" si="176"/>
        <v>-4216485.900523413</v>
      </c>
      <c r="GU57" s="32">
        <f t="shared" ref="GU57:GY57" si="177">+GU49+GU56</f>
        <v>-10216957.210523412</v>
      </c>
      <c r="GV57" s="32">
        <f t="shared" si="177"/>
        <v>-13686696.100523412</v>
      </c>
      <c r="GW57" s="32">
        <f t="shared" si="177"/>
        <v>-13931829.500523413</v>
      </c>
      <c r="GX57" s="32">
        <f t="shared" si="177"/>
        <v>-9169059.5105234124</v>
      </c>
      <c r="GY57" s="32">
        <f t="shared" si="177"/>
        <v>-4155658.5305234119</v>
      </c>
      <c r="GZ57" s="32">
        <f t="shared" ref="GZ57:HA57" si="178">+GZ49+GZ56</f>
        <v>2398822.0594765879</v>
      </c>
      <c r="HA57" s="32">
        <f t="shared" si="178"/>
        <v>8411940.0294765867</v>
      </c>
      <c r="HB57" s="32">
        <f t="shared" si="175"/>
        <v>13780230.569476586</v>
      </c>
      <c r="HC57" s="32">
        <f t="shared" si="175"/>
        <v>15254201.369476587</v>
      </c>
      <c r="HD57" s="32">
        <f t="shared" si="175"/>
        <v>13727082.049476586</v>
      </c>
      <c r="HE57" s="32">
        <f t="shared" ref="HE57:HG57" si="179">+HE49+HE56</f>
        <v>6663061.5494765863</v>
      </c>
      <c r="HF57" s="32">
        <f t="shared" si="179"/>
        <v>1535552.9494765867</v>
      </c>
      <c r="HG57" s="32">
        <f t="shared" si="179"/>
        <v>-8072797.5405234136</v>
      </c>
      <c r="HH57" s="50"/>
      <c r="HI57" s="52"/>
      <c r="HJ57" s="52"/>
      <c r="HK57" s="52"/>
      <c r="HL57" s="52"/>
      <c r="HM57" s="52"/>
      <c r="HN57" s="52"/>
      <c r="HO57" s="51"/>
    </row>
    <row r="58" spans="1:223" x14ac:dyDescent="0.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50"/>
      <c r="HI58" s="52"/>
      <c r="HJ58" s="52"/>
      <c r="HK58" s="52"/>
      <c r="HL58" s="52"/>
      <c r="HM58" s="52"/>
      <c r="HN58" s="52"/>
      <c r="HO58" s="51"/>
    </row>
    <row r="59" spans="1:223" x14ac:dyDescent="0.2">
      <c r="A59" s="2" t="s">
        <v>142</v>
      </c>
      <c r="C59" s="1">
        <v>19100022</v>
      </c>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50"/>
      <c r="HI59" s="52"/>
      <c r="HJ59" s="52"/>
      <c r="HK59" s="52"/>
      <c r="HL59" s="52"/>
      <c r="HM59" s="52"/>
      <c r="HN59" s="52"/>
      <c r="HO59" s="51"/>
    </row>
    <row r="60" spans="1:223" x14ac:dyDescent="0.2">
      <c r="B60" s="1" t="s">
        <v>121</v>
      </c>
      <c r="D60" s="32">
        <v>65607275.25</v>
      </c>
      <c r="E60" s="32">
        <f>+D68</f>
        <v>56519466.859999999</v>
      </c>
      <c r="F60" s="32">
        <f>+E68</f>
        <v>-6499999.9999999925</v>
      </c>
      <c r="G60" s="32">
        <f>+F68</f>
        <v>-13239176.513999991</v>
      </c>
      <c r="H60" s="32">
        <f>+G68</f>
        <v>-22246184.579489488</v>
      </c>
      <c r="I60" s="32">
        <f t="shared" ref="I60:AA60" si="180">ROUND(+H68,2)</f>
        <v>-32353440.989999998</v>
      </c>
      <c r="J60" s="32">
        <f t="shared" si="180"/>
        <v>-37014395.659999996</v>
      </c>
      <c r="K60" s="32">
        <f t="shared" si="180"/>
        <v>-43103115.57</v>
      </c>
      <c r="L60" s="32">
        <f t="shared" si="180"/>
        <v>-51308767.009999998</v>
      </c>
      <c r="M60" s="32">
        <f t="shared" si="180"/>
        <v>-58505535.079999998</v>
      </c>
      <c r="N60" s="32">
        <f t="shared" si="180"/>
        <v>-64827307.780000001</v>
      </c>
      <c r="O60" s="32">
        <f t="shared" si="180"/>
        <v>-72423976.920000002</v>
      </c>
      <c r="P60" s="32">
        <f t="shared" si="180"/>
        <v>-76915521.689999998</v>
      </c>
      <c r="Q60" s="32">
        <f t="shared" si="180"/>
        <v>-83804423.620000005</v>
      </c>
      <c r="R60" s="32">
        <f t="shared" si="180"/>
        <v>-92032768.5</v>
      </c>
      <c r="S60" s="32">
        <f t="shared" si="180"/>
        <v>-98965733.810000002</v>
      </c>
      <c r="T60" s="32">
        <f t="shared" si="180"/>
        <v>-102965739.3</v>
      </c>
      <c r="U60" s="32">
        <f t="shared" si="180"/>
        <v>-99764774.129999995</v>
      </c>
      <c r="V60" s="32">
        <f>ROUND(+U68,2)</f>
        <v>-95806151.909999996</v>
      </c>
      <c r="W60" s="32">
        <f t="shared" si="180"/>
        <v>7646662.0899999999</v>
      </c>
      <c r="X60" s="32">
        <f t="shared" si="180"/>
        <v>12821179.130000001</v>
      </c>
      <c r="Y60" s="32">
        <f t="shared" si="180"/>
        <v>38171045.68</v>
      </c>
      <c r="Z60" s="32">
        <f>ROUND(+Y68,2)</f>
        <v>2317210.91</v>
      </c>
      <c r="AA60" s="32">
        <f t="shared" si="180"/>
        <v>2850794.18</v>
      </c>
      <c r="AB60" s="32">
        <f>+AA68</f>
        <v>2967761.6297787917</v>
      </c>
      <c r="AC60" s="32">
        <f>+AB68</f>
        <v>675199.85977879167</v>
      </c>
      <c r="AD60" s="32">
        <f>+AC68</f>
        <v>-6957148.4802212082</v>
      </c>
      <c r="AE60" s="32">
        <f t="shared" ref="AE60:AP60" si="181">+AD68</f>
        <v>-7524234.4402212081</v>
      </c>
      <c r="AF60" s="32">
        <f t="shared" si="181"/>
        <v>-11000918.650221208</v>
      </c>
      <c r="AG60" s="32">
        <f t="shared" si="181"/>
        <v>-10455352.130221209</v>
      </c>
      <c r="AH60" s="32">
        <f t="shared" si="181"/>
        <v>-9729307.6702212095</v>
      </c>
      <c r="AI60" s="32">
        <f t="shared" si="181"/>
        <v>-2572899.3102212092</v>
      </c>
      <c r="AJ60" s="32">
        <f t="shared" si="181"/>
        <v>3961806.2097787904</v>
      </c>
      <c r="AK60" s="32">
        <f t="shared" si="181"/>
        <v>7404319.6697787903</v>
      </c>
      <c r="AL60" s="32">
        <f t="shared" si="181"/>
        <v>7171842.9197787903</v>
      </c>
      <c r="AM60" s="32">
        <f t="shared" si="181"/>
        <v>7537093.7197787901</v>
      </c>
      <c r="AN60" s="32">
        <f t="shared" si="181"/>
        <v>6946445.80977879</v>
      </c>
      <c r="AO60" s="32">
        <f t="shared" si="181"/>
        <v>3451965.3997787898</v>
      </c>
      <c r="AP60" s="32">
        <f t="shared" si="181"/>
        <v>1763377.5897787898</v>
      </c>
      <c r="AQ60" s="32">
        <f>AP68</f>
        <v>251101.92977878987</v>
      </c>
      <c r="AR60" s="32">
        <f>+AQ68</f>
        <v>-10988772.520221209</v>
      </c>
      <c r="AS60" s="32">
        <f>+AR68</f>
        <v>-2659079.8002212094</v>
      </c>
      <c r="AT60" s="32">
        <f t="shared" ref="AT60:DE60" si="182">+AS68</f>
        <v>2211914.2097787904</v>
      </c>
      <c r="AU60" s="32">
        <f t="shared" si="182"/>
        <v>4039081.0197787904</v>
      </c>
      <c r="AV60" s="32">
        <f t="shared" si="182"/>
        <v>12620437.09977879</v>
      </c>
      <c r="AW60" s="32">
        <f t="shared" si="182"/>
        <v>15039904.899778791</v>
      </c>
      <c r="AX60" s="32">
        <f t="shared" si="182"/>
        <v>19064579.709778789</v>
      </c>
      <c r="AY60" s="32">
        <f t="shared" si="182"/>
        <v>22135780.43977879</v>
      </c>
      <c r="AZ60" s="27">
        <f t="shared" si="182"/>
        <v>24483780.749778789</v>
      </c>
      <c r="BA60" s="27">
        <f t="shared" si="182"/>
        <v>24512025.409778789</v>
      </c>
      <c r="BB60" s="27">
        <f t="shared" si="182"/>
        <v>14029548.209778789</v>
      </c>
      <c r="BC60" s="27">
        <f t="shared" si="182"/>
        <v>17985583.399778791</v>
      </c>
      <c r="BD60" s="27">
        <f t="shared" si="182"/>
        <v>2634357.8797787912</v>
      </c>
      <c r="BE60" s="27">
        <f t="shared" si="182"/>
        <v>20702413.699778792</v>
      </c>
      <c r="BF60" s="27">
        <f t="shared" si="182"/>
        <v>39336819.549778789</v>
      </c>
      <c r="BG60" s="27">
        <f t="shared" si="182"/>
        <v>54292370.819778793</v>
      </c>
      <c r="BH60" s="27">
        <f t="shared" si="182"/>
        <v>60603682.449778795</v>
      </c>
      <c r="BI60" s="27">
        <f t="shared" si="182"/>
        <v>62452104.339778796</v>
      </c>
      <c r="BJ60" s="27">
        <f t="shared" si="182"/>
        <v>56068093.029778793</v>
      </c>
      <c r="BK60" s="27">
        <f t="shared" si="182"/>
        <v>59361906.589778796</v>
      </c>
      <c r="BL60" s="27">
        <f t="shared" si="182"/>
        <v>58114566.589778796</v>
      </c>
      <c r="BM60" s="27">
        <f t="shared" si="182"/>
        <v>58296078.399778798</v>
      </c>
      <c r="BN60" s="27">
        <f t="shared" si="182"/>
        <v>57400150.789778799</v>
      </c>
      <c r="BO60" s="27">
        <f t="shared" si="182"/>
        <v>56396131.119778797</v>
      </c>
      <c r="BP60" s="27">
        <f t="shared" si="182"/>
        <v>-16175004.170221195</v>
      </c>
      <c r="BQ60" s="27">
        <f t="shared" si="182"/>
        <v>-19582386.780221194</v>
      </c>
      <c r="BR60" s="27">
        <f t="shared" si="182"/>
        <v>-22702056.750221193</v>
      </c>
      <c r="BS60" s="27">
        <f t="shared" si="182"/>
        <v>-32978431.140221193</v>
      </c>
      <c r="BT60" s="27">
        <f t="shared" si="182"/>
        <v>-39716853.670221195</v>
      </c>
      <c r="BU60" s="27">
        <f t="shared" si="182"/>
        <v>-44766870.850221194</v>
      </c>
      <c r="BV60" s="27">
        <f t="shared" si="182"/>
        <v>-58184705.930221193</v>
      </c>
      <c r="BW60" s="27">
        <f t="shared" si="182"/>
        <v>-70560158.110221192</v>
      </c>
      <c r="BX60" s="27">
        <f t="shared" si="182"/>
        <v>-82737607.840221196</v>
      </c>
      <c r="BY60" s="27">
        <f t="shared" si="182"/>
        <v>-91402725.100221202</v>
      </c>
      <c r="BZ60" s="27">
        <f t="shared" si="182"/>
        <v>-99421926.480221197</v>
      </c>
      <c r="CA60" s="27">
        <f t="shared" si="182"/>
        <v>-114876467.67022119</v>
      </c>
      <c r="CB60" s="27">
        <f t="shared" si="182"/>
        <v>-33791566.600221202</v>
      </c>
      <c r="CC60" s="27">
        <f>+CB68</f>
        <v>-41968797.520221204</v>
      </c>
      <c r="CD60" s="27">
        <f>+CC68</f>
        <v>-44269817.990221202</v>
      </c>
      <c r="CE60" s="27">
        <f t="shared" si="182"/>
        <v>-48292712.150221199</v>
      </c>
      <c r="CF60" s="27">
        <f t="shared" si="182"/>
        <v>-49252841.210221201</v>
      </c>
      <c r="CG60" s="27">
        <f t="shared" si="182"/>
        <v>-45121428.050221205</v>
      </c>
      <c r="CH60" s="27">
        <f t="shared" si="182"/>
        <v>-35107457.530221209</v>
      </c>
      <c r="CI60" s="27">
        <f t="shared" si="182"/>
        <v>-28385365.940221209</v>
      </c>
      <c r="CJ60" s="27">
        <f t="shared" si="182"/>
        <v>-23125968.950221211</v>
      </c>
      <c r="CK60" s="27">
        <f t="shared" si="182"/>
        <v>-20937029.870221213</v>
      </c>
      <c r="CL60" s="27">
        <f t="shared" si="182"/>
        <v>-30962729.750221215</v>
      </c>
      <c r="CM60" s="27">
        <f t="shared" si="182"/>
        <v>-37046441.260221213</v>
      </c>
      <c r="CN60" s="27">
        <f t="shared" si="182"/>
        <v>-25802949.971025757</v>
      </c>
      <c r="CO60" s="27">
        <f t="shared" si="182"/>
        <v>-17883578.611025758</v>
      </c>
      <c r="CP60" s="27">
        <f t="shared" si="182"/>
        <v>-5075465.071025759</v>
      </c>
      <c r="CQ60" s="27">
        <f t="shared" si="182"/>
        <v>-3503926.4210257591</v>
      </c>
      <c r="CR60" s="27">
        <f t="shared" si="182"/>
        <v>-15787749.361025758</v>
      </c>
      <c r="CS60" s="27">
        <f t="shared" si="182"/>
        <v>-20784448.821025759</v>
      </c>
      <c r="CT60" s="27">
        <f t="shared" si="182"/>
        <v>-36829632.811025761</v>
      </c>
      <c r="CU60" s="27">
        <f t="shared" si="182"/>
        <v>-54265223.041025758</v>
      </c>
      <c r="CV60" s="27">
        <f t="shared" si="182"/>
        <v>-44238808.751025759</v>
      </c>
      <c r="CW60" s="27">
        <f t="shared" si="182"/>
        <v>-50229578.641025759</v>
      </c>
      <c r="CX60" s="27">
        <f t="shared" si="182"/>
        <v>-62527417.17102576</v>
      </c>
      <c r="CY60" s="27">
        <f t="shared" si="182"/>
        <v>-71862716.161025763</v>
      </c>
      <c r="CZ60" s="27">
        <f t="shared" si="182"/>
        <v>-13696864.571025759</v>
      </c>
      <c r="DA60" s="27">
        <f t="shared" si="182"/>
        <v>-8783528.9210257586</v>
      </c>
      <c r="DB60" s="27">
        <f t="shared" si="182"/>
        <v>-9995.3610257580876</v>
      </c>
      <c r="DC60" s="27">
        <f t="shared" si="182"/>
        <v>5275431.7489742422</v>
      </c>
      <c r="DD60" s="27">
        <f t="shared" si="182"/>
        <v>12169022.188974243</v>
      </c>
      <c r="DE60" s="27">
        <f t="shared" si="182"/>
        <v>16036482.038974242</v>
      </c>
      <c r="DF60" s="27">
        <f t="shared" ref="DF60:FQ60" si="183">+DE68</f>
        <v>5089454.9289742429</v>
      </c>
      <c r="DG60" s="27">
        <f t="shared" si="183"/>
        <v>-4362980.9010257572</v>
      </c>
      <c r="DH60" s="27">
        <f t="shared" si="183"/>
        <v>-7102073.9010257572</v>
      </c>
      <c r="DI60" s="27">
        <f t="shared" si="183"/>
        <v>-10464431.841025757</v>
      </c>
      <c r="DJ60" s="27">
        <f t="shared" si="183"/>
        <v>-15832088.821025757</v>
      </c>
      <c r="DK60" s="27">
        <f t="shared" si="183"/>
        <v>-18940995.871025756</v>
      </c>
      <c r="DL60" s="49">
        <f t="shared" si="183"/>
        <v>-26419094.031025756</v>
      </c>
      <c r="DM60" s="49">
        <f t="shared" si="183"/>
        <v>6222483.5989742428</v>
      </c>
      <c r="DN60" s="49">
        <f t="shared" si="183"/>
        <v>13163498.808974244</v>
      </c>
      <c r="DO60" s="49">
        <f t="shared" si="183"/>
        <v>18802543.768974245</v>
      </c>
      <c r="DP60" s="49">
        <f t="shared" si="183"/>
        <v>14554488.378974244</v>
      </c>
      <c r="DQ60" s="49">
        <f t="shared" si="183"/>
        <v>11038231.698974244</v>
      </c>
      <c r="DR60" s="49">
        <f t="shared" si="183"/>
        <v>1237013.3489742447</v>
      </c>
      <c r="DS60" s="49">
        <f t="shared" si="183"/>
        <v>-2666544.5810257555</v>
      </c>
      <c r="DT60" s="49">
        <f t="shared" si="183"/>
        <v>-5938159.8110257555</v>
      </c>
      <c r="DU60" s="49">
        <f t="shared" si="183"/>
        <v>-7894055.001025755</v>
      </c>
      <c r="DV60" s="49">
        <f t="shared" si="183"/>
        <v>-15332472.511025755</v>
      </c>
      <c r="DW60" s="49">
        <f t="shared" si="183"/>
        <v>-17325207.541025754</v>
      </c>
      <c r="DX60" s="49">
        <f t="shared" si="183"/>
        <v>-23144920.991025753</v>
      </c>
      <c r="DY60" s="49">
        <f t="shared" si="183"/>
        <v>-4330124.3410257548</v>
      </c>
      <c r="DZ60" s="49">
        <f t="shared" si="183"/>
        <v>-5652955.041025755</v>
      </c>
      <c r="EA60" s="49">
        <f t="shared" si="183"/>
        <v>-7231737.081025755</v>
      </c>
      <c r="EB60" s="49">
        <f t="shared" si="183"/>
        <v>-11287476.251025755</v>
      </c>
      <c r="EC60" s="49">
        <f t="shared" si="183"/>
        <v>-25370803.081025757</v>
      </c>
      <c r="ED60" s="49">
        <f t="shared" si="183"/>
        <v>-32424663.901025757</v>
      </c>
      <c r="EE60" s="49">
        <f t="shared" si="183"/>
        <v>-33792175.151025757</v>
      </c>
      <c r="EF60" s="49">
        <f t="shared" si="183"/>
        <v>-29401080.071025759</v>
      </c>
      <c r="EG60" s="49">
        <f t="shared" si="183"/>
        <v>-31019169.26102576</v>
      </c>
      <c r="EH60" s="49">
        <f t="shared" si="183"/>
        <v>-30864919.451025762</v>
      </c>
      <c r="EI60" s="49">
        <f t="shared" si="183"/>
        <v>-36563615.60102576</v>
      </c>
      <c r="EJ60" s="49">
        <f t="shared" si="183"/>
        <v>-41243367.96102576</v>
      </c>
      <c r="EK60" s="49">
        <f t="shared" si="183"/>
        <v>-2351287.5810257643</v>
      </c>
      <c r="EL60" s="49">
        <f t="shared" si="183"/>
        <v>2119930.2089742357</v>
      </c>
      <c r="EM60" s="49">
        <f t="shared" si="183"/>
        <v>4424425.6089742351</v>
      </c>
      <c r="EN60" s="49">
        <f t="shared" si="183"/>
        <v>6087204.3089742353</v>
      </c>
      <c r="EO60" s="49">
        <f t="shared" si="183"/>
        <v>10055988.288974235</v>
      </c>
      <c r="EP60" s="49">
        <f t="shared" si="183"/>
        <v>9961465.4589742348</v>
      </c>
      <c r="EQ60" s="49">
        <f t="shared" si="183"/>
        <v>7465306.1589742349</v>
      </c>
      <c r="ER60" s="49">
        <f t="shared" si="183"/>
        <v>7013536.4289742354</v>
      </c>
      <c r="ES60" s="49">
        <f t="shared" si="183"/>
        <v>3313884.8889742354</v>
      </c>
      <c r="ET60" s="49">
        <f t="shared" si="183"/>
        <v>1545314.6889742354</v>
      </c>
      <c r="EU60" s="49">
        <f t="shared" si="183"/>
        <v>-5357838.8210257646</v>
      </c>
      <c r="EV60" s="49">
        <f t="shared" si="183"/>
        <v>-9018384.511025764</v>
      </c>
      <c r="EW60" s="49">
        <f t="shared" si="183"/>
        <v>4923166.7689742353</v>
      </c>
      <c r="EX60" s="49">
        <f t="shared" si="183"/>
        <v>9671414.5989742354</v>
      </c>
      <c r="EY60" s="49">
        <f t="shared" si="183"/>
        <v>12918728.478974234</v>
      </c>
      <c r="EZ60" s="49">
        <f t="shared" si="183"/>
        <v>21819944.668974236</v>
      </c>
      <c r="FA60" s="49">
        <f t="shared" si="183"/>
        <v>25557413.268974237</v>
      </c>
      <c r="FB60" s="49">
        <f t="shared" si="183"/>
        <v>26899182.938974239</v>
      </c>
      <c r="FC60" s="49">
        <f t="shared" si="183"/>
        <v>26703839.48897424</v>
      </c>
      <c r="FD60" s="49">
        <f t="shared" si="183"/>
        <v>29477121.088974241</v>
      </c>
      <c r="FE60" s="49">
        <f t="shared" si="183"/>
        <v>30679409.868974242</v>
      </c>
      <c r="FF60" s="49">
        <f t="shared" si="183"/>
        <v>29290580.698974244</v>
      </c>
      <c r="FG60" s="49">
        <f t="shared" si="183"/>
        <v>29522436.668974243</v>
      </c>
      <c r="FH60" s="49">
        <f t="shared" si="183"/>
        <v>29187288.548974242</v>
      </c>
      <c r="FI60" s="49">
        <f t="shared" si="183"/>
        <v>-224298.84102575853</v>
      </c>
      <c r="FJ60" s="49">
        <f t="shared" si="183"/>
        <v>-927153.10102575854</v>
      </c>
      <c r="FK60" s="49">
        <f t="shared" si="183"/>
        <v>-4177514.0410257587</v>
      </c>
      <c r="FL60" s="49">
        <f t="shared" si="183"/>
        <v>-8301640.6410257593</v>
      </c>
      <c r="FM60" s="49">
        <f t="shared" si="183"/>
        <v>-14685148.151025759</v>
      </c>
      <c r="FN60" s="49">
        <f t="shared" si="183"/>
        <v>-23629407.42102576</v>
      </c>
      <c r="FO60" s="49">
        <f t="shared" si="183"/>
        <v>-28298911.801025759</v>
      </c>
      <c r="FP60" s="49">
        <f t="shared" si="183"/>
        <v>-29997396.661025759</v>
      </c>
      <c r="FQ60" s="49">
        <f t="shared" si="183"/>
        <v>-31748842.841025759</v>
      </c>
      <c r="FR60" s="49">
        <f t="shared" ref="FR60:GO60" si="184">+FQ68</f>
        <v>-35447854.301025756</v>
      </c>
      <c r="FS60" s="49">
        <f t="shared" si="184"/>
        <v>-38745661.441025756</v>
      </c>
      <c r="FT60" s="49">
        <f t="shared" si="184"/>
        <v>-42956000.491025753</v>
      </c>
      <c r="FU60" s="49">
        <f t="shared" si="184"/>
        <v>5452408.2689742446</v>
      </c>
      <c r="FV60" s="49">
        <f t="shared" si="184"/>
        <v>3736783.5189742446</v>
      </c>
      <c r="FW60" s="49">
        <f t="shared" si="184"/>
        <v>3830852.1189742447</v>
      </c>
      <c r="FX60" s="49">
        <f t="shared" si="184"/>
        <v>3537841.4989742446</v>
      </c>
      <c r="FY60" s="49">
        <f t="shared" si="184"/>
        <v>-765497.07102575572</v>
      </c>
      <c r="FZ60" s="49">
        <f t="shared" si="184"/>
        <v>-5724405.4810257554</v>
      </c>
      <c r="GA60" s="49">
        <f t="shared" si="184"/>
        <v>-10482039.381025756</v>
      </c>
      <c r="GB60" s="49">
        <f t="shared" si="184"/>
        <v>-14152610.131025756</v>
      </c>
      <c r="GC60" s="49">
        <f t="shared" si="184"/>
        <v>-18251745.291025758</v>
      </c>
      <c r="GD60" s="49">
        <f t="shared" si="184"/>
        <v>-21701055.241025757</v>
      </c>
      <c r="GE60" s="49">
        <f t="shared" si="184"/>
        <v>-24811444.301025756</v>
      </c>
      <c r="GF60" s="49">
        <f t="shared" si="184"/>
        <v>-28151577.861025754</v>
      </c>
      <c r="GG60" s="49">
        <f t="shared" si="184"/>
        <v>1234033.0889742449</v>
      </c>
      <c r="GH60" s="49">
        <f t="shared" si="184"/>
        <v>8374400.9889742453</v>
      </c>
      <c r="GI60" s="49">
        <f t="shared" si="184"/>
        <v>14246394.098974247</v>
      </c>
      <c r="GJ60" s="49">
        <f t="shared" si="184"/>
        <v>12821504.618974246</v>
      </c>
      <c r="GK60" s="49">
        <f t="shared" si="184"/>
        <v>8939691.0489742458</v>
      </c>
      <c r="GL60" s="49">
        <f t="shared" si="184"/>
        <v>5022897.8189742453</v>
      </c>
      <c r="GM60" s="49">
        <f t="shared" si="184"/>
        <v>1614139.1789742452</v>
      </c>
      <c r="GN60" s="49">
        <f t="shared" si="184"/>
        <v>-879861.75102575496</v>
      </c>
      <c r="GO60" s="49">
        <f t="shared" si="184"/>
        <v>-5009990.1310257548</v>
      </c>
      <c r="GP60" s="49">
        <f t="shared" ref="GP60" si="185">+GO68</f>
        <v>-10135116.961025756</v>
      </c>
      <c r="GQ60" s="49">
        <f t="shared" ref="GQ60" si="186">+GP68</f>
        <v>-14361800.941025756</v>
      </c>
      <c r="GR60" s="49">
        <f t="shared" ref="GR60" si="187">+GQ68</f>
        <v>-20762465.261025757</v>
      </c>
      <c r="GS60" s="49">
        <f t="shared" ref="GS60" si="188">+GR68</f>
        <v>-7328050.9510257561</v>
      </c>
      <c r="GT60" s="49">
        <f t="shared" ref="GT60" si="189">+GS68</f>
        <v>-5134890.5110257566</v>
      </c>
      <c r="GU60" s="49">
        <f t="shared" ref="GU60" si="190">+GT68</f>
        <v>-7881615.991025757</v>
      </c>
      <c r="GV60" s="49">
        <f t="shared" ref="GV60" si="191">+GU68</f>
        <v>-8771563.5010257568</v>
      </c>
      <c r="GW60" s="49">
        <f t="shared" ref="GW60" si="192">+GV68</f>
        <v>-14218877.681025757</v>
      </c>
      <c r="GX60" s="49">
        <f t="shared" ref="GX60" si="193">+GW68</f>
        <v>-20752442.871025756</v>
      </c>
      <c r="GY60" s="49">
        <f t="shared" ref="GY60" si="194">+GX68</f>
        <v>-25576556.261025757</v>
      </c>
      <c r="GZ60" s="49">
        <f t="shared" ref="GZ60" si="195">+GY68</f>
        <v>-30934592.761025757</v>
      </c>
      <c r="HA60" s="49">
        <f t="shared" ref="HA60" si="196">+GZ68</f>
        <v>-36870711.501025759</v>
      </c>
      <c r="HB60" s="49">
        <f t="shared" ref="HB60" si="197">+HA68</f>
        <v>-43173729.041025758</v>
      </c>
      <c r="HC60" s="49">
        <f t="shared" ref="HC60:HG60" si="198">+HB68</f>
        <v>-47216677.221025757</v>
      </c>
      <c r="HD60" s="49">
        <f t="shared" si="198"/>
        <v>-50047410.571025759</v>
      </c>
      <c r="HE60" s="49">
        <f t="shared" si="198"/>
        <v>25459600.028974235</v>
      </c>
      <c r="HF60" s="49">
        <f t="shared" si="198"/>
        <v>45741130.948974237</v>
      </c>
      <c r="HG60" s="49">
        <f t="shared" si="198"/>
        <v>54348936.918974236</v>
      </c>
      <c r="HH60" s="50"/>
      <c r="HI60" s="52"/>
      <c r="HJ60" s="52"/>
      <c r="HK60" s="52"/>
      <c r="HL60" s="52"/>
      <c r="HM60" s="52"/>
      <c r="HN60" s="52"/>
      <c r="HO60" s="51"/>
    </row>
    <row r="61" spans="1:223" x14ac:dyDescent="0.2">
      <c r="B61" s="1" t="s">
        <v>122</v>
      </c>
      <c r="D61" s="54"/>
      <c r="E61" s="54">
        <v>-54207809.649999999</v>
      </c>
      <c r="F61" s="54"/>
      <c r="G61" s="54"/>
      <c r="H61" s="54"/>
      <c r="I61" s="54"/>
      <c r="J61" s="54"/>
      <c r="K61" s="54"/>
      <c r="L61" s="54"/>
      <c r="M61" s="54"/>
      <c r="N61" s="54"/>
      <c r="O61" s="54"/>
      <c r="P61" s="54"/>
      <c r="Q61" s="54"/>
      <c r="R61" s="54"/>
      <c r="S61" s="54"/>
      <c r="T61" s="54"/>
      <c r="U61" s="54"/>
      <c r="V61" s="54">
        <v>98965739.299999997</v>
      </c>
      <c r="W61" s="54"/>
      <c r="X61" s="54"/>
      <c r="Y61" s="54">
        <v>-38171045.68</v>
      </c>
      <c r="Z61" s="54"/>
      <c r="AA61" s="54"/>
      <c r="AB61" s="54"/>
      <c r="AC61" s="54"/>
      <c r="AD61" s="54"/>
      <c r="AE61" s="54">
        <v>-236917.06</v>
      </c>
      <c r="AF61" s="54"/>
      <c r="AG61" s="54"/>
      <c r="AH61" s="54"/>
      <c r="AI61" s="54"/>
      <c r="AJ61" s="54"/>
      <c r="AK61" s="54"/>
      <c r="AL61" s="54"/>
      <c r="AM61" s="54"/>
      <c r="AN61" s="54">
        <v>0</v>
      </c>
      <c r="AO61" s="54">
        <v>0</v>
      </c>
      <c r="AP61" s="54">
        <v>0</v>
      </c>
      <c r="AQ61" s="54">
        <v>-3985426</v>
      </c>
      <c r="AR61" s="54">
        <v>0</v>
      </c>
      <c r="AS61" s="54">
        <v>0</v>
      </c>
      <c r="AT61" s="54">
        <v>0</v>
      </c>
      <c r="AU61" s="54">
        <v>0</v>
      </c>
      <c r="AV61" s="54"/>
      <c r="AW61" s="54">
        <v>0</v>
      </c>
      <c r="AX61" s="54">
        <v>0</v>
      </c>
      <c r="AY61" s="53"/>
      <c r="AZ61" s="49"/>
      <c r="BA61" s="49"/>
      <c r="BB61" s="49"/>
      <c r="BC61" s="55">
        <v>-22534670</v>
      </c>
      <c r="BD61" s="49"/>
      <c r="BE61" s="49"/>
      <c r="BF61" s="49"/>
      <c r="BG61" s="49"/>
      <c r="BH61" s="49"/>
      <c r="BI61" s="49"/>
      <c r="BJ61" s="49"/>
      <c r="BK61" s="49"/>
      <c r="BL61" s="49"/>
      <c r="BM61" s="49"/>
      <c r="BN61" s="55">
        <v>0</v>
      </c>
      <c r="BO61" s="55">
        <v>-56068402</v>
      </c>
      <c r="BP61" s="49"/>
      <c r="BQ61" s="49"/>
      <c r="BR61" s="49"/>
      <c r="BS61" s="49"/>
      <c r="BT61" s="49"/>
      <c r="BU61" s="49"/>
      <c r="BV61" s="49"/>
      <c r="BW61" s="49"/>
      <c r="BX61" s="49"/>
      <c r="BY61" s="49"/>
      <c r="BZ61" s="49"/>
      <c r="CA61" s="58">
        <v>101389368</v>
      </c>
      <c r="CB61" s="49"/>
      <c r="CC61" s="49"/>
      <c r="CD61" s="49"/>
      <c r="CE61" s="49"/>
      <c r="CF61" s="49"/>
      <c r="CG61" s="49"/>
      <c r="CH61" s="49"/>
      <c r="CI61" s="49"/>
      <c r="CJ61" s="49"/>
      <c r="CK61" s="49"/>
      <c r="CL61" s="49"/>
      <c r="CM61" s="55">
        <v>26007865.589195456</v>
      </c>
      <c r="CN61" s="49"/>
      <c r="CO61" s="49"/>
      <c r="CP61" s="49"/>
      <c r="CQ61" s="49"/>
      <c r="CR61" s="49"/>
      <c r="CS61" s="49"/>
      <c r="CT61" s="49"/>
      <c r="CU61" s="49">
        <v>20784449</v>
      </c>
      <c r="CV61" s="49"/>
      <c r="CW61" s="49"/>
      <c r="CX61" s="49"/>
      <c r="CY61" s="55">
        <v>71192992</v>
      </c>
      <c r="CZ61" s="49"/>
      <c r="DA61" s="49"/>
      <c r="DB61" s="49"/>
      <c r="DC61" s="49"/>
      <c r="DD61" s="49"/>
      <c r="DE61" s="49"/>
      <c r="DF61" s="49"/>
      <c r="DG61" s="49"/>
      <c r="DH61" s="49"/>
      <c r="DI61" s="49"/>
      <c r="DJ61" s="49"/>
      <c r="DK61" s="49"/>
      <c r="DL61" s="56">
        <v>32968977</v>
      </c>
      <c r="DM61" s="49"/>
      <c r="DN61" s="49"/>
      <c r="DO61" s="49"/>
      <c r="DP61" s="49"/>
      <c r="DQ61" s="49"/>
      <c r="DR61" s="49"/>
      <c r="DS61" s="49"/>
      <c r="DT61" s="49"/>
      <c r="DU61" s="49"/>
      <c r="DV61" s="49"/>
      <c r="DW61" s="49"/>
      <c r="DX61" s="55">
        <v>23154442</v>
      </c>
      <c r="DY61" s="49"/>
      <c r="DZ61" s="49"/>
      <c r="EA61" s="49"/>
      <c r="EB61" s="49"/>
      <c r="EC61" s="49"/>
      <c r="ED61" s="49"/>
      <c r="EE61" s="49"/>
      <c r="EF61" s="49"/>
      <c r="EG61" s="49"/>
      <c r="EH61" s="49"/>
      <c r="EI61" s="49"/>
      <c r="EJ61" s="55">
        <v>34928541</v>
      </c>
      <c r="EK61" s="49"/>
      <c r="EL61" s="49"/>
      <c r="EM61" s="49"/>
      <c r="EN61" s="49"/>
      <c r="EO61" s="49"/>
      <c r="EP61" s="49"/>
      <c r="EQ61" s="49"/>
      <c r="ER61" s="49"/>
      <c r="ES61" s="49"/>
      <c r="ET61" s="49"/>
      <c r="EU61" s="49"/>
      <c r="EV61" s="75">
        <v>10260070</v>
      </c>
      <c r="EW61" s="49"/>
      <c r="EX61" s="49"/>
      <c r="EY61" s="49"/>
      <c r="EZ61" s="49"/>
      <c r="FA61" s="49"/>
      <c r="FB61" s="49"/>
      <c r="FC61" s="49"/>
      <c r="FD61" s="49"/>
      <c r="FE61" s="49"/>
      <c r="FF61" s="49"/>
      <c r="FG61" s="49"/>
      <c r="FH61" s="56">
        <v>-29487858</v>
      </c>
      <c r="FI61" s="49"/>
      <c r="FJ61" s="49"/>
      <c r="FK61" s="49"/>
      <c r="FL61" s="49"/>
      <c r="FM61" s="49"/>
      <c r="FN61" s="49"/>
      <c r="FO61" s="49"/>
      <c r="FP61" s="49"/>
      <c r="FQ61" s="49"/>
      <c r="FR61" s="49"/>
      <c r="FS61" s="49"/>
      <c r="FT61" s="56">
        <v>47773311</v>
      </c>
      <c r="FU61" s="49"/>
      <c r="FV61" s="49"/>
      <c r="FW61" s="49"/>
      <c r="FX61" s="49"/>
      <c r="FY61" s="49"/>
      <c r="FZ61" s="49"/>
      <c r="GA61" s="49"/>
      <c r="GB61" s="49"/>
      <c r="GC61" s="49"/>
      <c r="GD61" s="49"/>
      <c r="GE61" s="49"/>
      <c r="GF61" s="56">
        <v>28133510</v>
      </c>
      <c r="GG61" s="49"/>
      <c r="GH61" s="49"/>
      <c r="GI61" s="49"/>
      <c r="GJ61" s="49"/>
      <c r="GK61" s="49"/>
      <c r="GL61" s="49"/>
      <c r="GM61" s="49"/>
      <c r="GN61" s="49"/>
      <c r="GO61" s="49"/>
      <c r="GP61" s="49"/>
      <c r="GQ61" s="49"/>
      <c r="GR61" s="56">
        <v>15298587</v>
      </c>
      <c r="GS61" s="49"/>
      <c r="GT61" s="49"/>
      <c r="GU61" s="49"/>
      <c r="GV61" s="49"/>
      <c r="GW61" s="49"/>
      <c r="GX61" s="49"/>
      <c r="GY61" s="49"/>
      <c r="GZ61" s="49"/>
      <c r="HA61" s="49"/>
      <c r="HB61" s="49"/>
      <c r="HC61" s="49"/>
      <c r="HD61" s="56">
        <v>53168901</v>
      </c>
      <c r="HE61" s="56"/>
      <c r="HF61" s="56"/>
      <c r="HG61" s="56"/>
      <c r="HH61" s="50"/>
      <c r="HI61" s="63"/>
      <c r="HJ61" s="52"/>
      <c r="HK61" s="52"/>
      <c r="HL61" s="52"/>
      <c r="HM61" s="52"/>
      <c r="HN61" s="52"/>
      <c r="HO61" s="51"/>
    </row>
    <row r="62" spans="1:223" hidden="1" x14ac:dyDescent="0.2">
      <c r="B62" s="1" t="s">
        <v>143</v>
      </c>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v>-2266363</v>
      </c>
      <c r="AW62" s="54"/>
      <c r="AX62" s="54"/>
      <c r="AY62" s="53"/>
      <c r="AZ62" s="49"/>
      <c r="BA62" s="49"/>
      <c r="BB62" s="49"/>
      <c r="BC62" s="55"/>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58">
        <v>0</v>
      </c>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50"/>
      <c r="HI62" s="52"/>
      <c r="HJ62" s="52"/>
      <c r="HK62" s="52"/>
      <c r="HL62" s="52"/>
      <c r="HM62" s="52"/>
      <c r="HN62" s="52"/>
      <c r="HO62" s="51"/>
    </row>
    <row r="63" spans="1:223" hidden="1" x14ac:dyDescent="0.2">
      <c r="B63" s="1" t="s">
        <v>144</v>
      </c>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3"/>
      <c r="AZ63" s="49"/>
      <c r="BA63" s="49"/>
      <c r="BB63" s="49"/>
      <c r="BC63" s="55"/>
      <c r="BD63" s="49"/>
      <c r="BE63" s="49"/>
      <c r="BF63" s="55">
        <v>-255.19</v>
      </c>
      <c r="BG63" s="49"/>
      <c r="BH63" s="49"/>
      <c r="BI63" s="49"/>
      <c r="BJ63" s="49"/>
      <c r="BK63" s="49"/>
      <c r="BL63" s="49"/>
      <c r="BM63" s="49"/>
      <c r="BN63" s="49"/>
      <c r="BO63" s="49"/>
      <c r="BP63" s="49"/>
      <c r="BQ63" s="49"/>
      <c r="BR63" s="49"/>
      <c r="BS63" s="49"/>
      <c r="BT63" s="49"/>
      <c r="BU63" s="49"/>
      <c r="BV63" s="49"/>
      <c r="BW63" s="49"/>
      <c r="BX63" s="49"/>
      <c r="BY63" s="49"/>
      <c r="BZ63" s="49"/>
      <c r="CA63" s="58">
        <v>0</v>
      </c>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50"/>
      <c r="HI63" s="52"/>
      <c r="HJ63" s="52"/>
      <c r="HK63" s="52"/>
      <c r="HL63" s="52"/>
      <c r="HM63" s="52"/>
      <c r="HN63" s="52"/>
      <c r="HO63" s="51"/>
    </row>
    <row r="64" spans="1:223" x14ac:dyDescent="0.2">
      <c r="B64" s="1" t="s">
        <v>145</v>
      </c>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3"/>
      <c r="AZ64" s="49"/>
      <c r="BA64" s="49"/>
      <c r="BB64" s="49"/>
      <c r="BC64" s="55"/>
      <c r="BD64" s="49"/>
      <c r="BE64" s="49"/>
      <c r="BF64" s="55"/>
      <c r="BG64" s="49"/>
      <c r="BH64" s="49"/>
      <c r="BI64" s="49"/>
      <c r="BJ64" s="49"/>
      <c r="BK64" s="49"/>
      <c r="BL64" s="49"/>
      <c r="BM64" s="49"/>
      <c r="BN64" s="49"/>
      <c r="BO64" s="49"/>
      <c r="BP64" s="49"/>
      <c r="BQ64" s="49"/>
      <c r="BR64" s="49"/>
      <c r="BS64" s="49"/>
      <c r="BT64" s="49"/>
      <c r="BU64" s="49"/>
      <c r="BV64" s="49"/>
      <c r="BW64" s="49"/>
      <c r="BX64" s="49"/>
      <c r="BY64" s="49"/>
      <c r="BZ64" s="49"/>
      <c r="CA64" s="58"/>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56">
        <v>6857681.3499999996</v>
      </c>
      <c r="EF64" s="56">
        <v>310546.52</v>
      </c>
      <c r="EG64" s="56">
        <v>232909.89</v>
      </c>
      <c r="EH64" s="56">
        <v>-1930.9200000000073</v>
      </c>
      <c r="EI64" s="56">
        <v>446944.77</v>
      </c>
      <c r="EJ64" s="56">
        <v>744907.94</v>
      </c>
      <c r="EK64" s="56">
        <v>1117361.9099999999</v>
      </c>
      <c r="EL64" s="56">
        <v>1266343.5</v>
      </c>
      <c r="EM64" s="56">
        <v>1191852.71</v>
      </c>
      <c r="EN64" s="56">
        <v>1042871.12</v>
      </c>
      <c r="EO64" s="56">
        <v>819398.74</v>
      </c>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92"/>
      <c r="HI64" s="93"/>
      <c r="HJ64" s="93"/>
      <c r="HK64" s="52"/>
      <c r="HL64" s="52"/>
      <c r="HM64" s="52"/>
      <c r="HN64" s="52"/>
      <c r="HO64" s="51"/>
    </row>
    <row r="65" spans="1:223" x14ac:dyDescent="0.2">
      <c r="B65" s="1" t="s">
        <v>139</v>
      </c>
      <c r="D65" s="54">
        <v>-9309611.0399999991</v>
      </c>
      <c r="E65" s="54">
        <v>-8998728.4499999993</v>
      </c>
      <c r="F65" s="54">
        <v>-7691608.3700000001</v>
      </c>
      <c r="G65" s="54">
        <v>-7625351.3254894968</v>
      </c>
      <c r="H65" s="54">
        <v>-11338385.041528828</v>
      </c>
      <c r="I65" s="54">
        <v>-5192776.3790033562</v>
      </c>
      <c r="J65" s="54">
        <v>-6037291.0314844772</v>
      </c>
      <c r="K65" s="54">
        <v>-8205651.4357875213</v>
      </c>
      <c r="L65" s="54">
        <v>-7196768.0671058232</v>
      </c>
      <c r="M65" s="54">
        <v>-6321772.7041240409</v>
      </c>
      <c r="N65" s="54">
        <v>-7596669.1441258285</v>
      </c>
      <c r="O65" s="54">
        <v>-4491544.7749753818</v>
      </c>
      <c r="P65" s="54">
        <v>-6888901.9336469946</v>
      </c>
      <c r="Q65" s="54">
        <v>-8228344.880969042</v>
      </c>
      <c r="R65" s="54">
        <v>-6932965.3065840043</v>
      </c>
      <c r="S65" s="54">
        <v>-4000005.4894040972</v>
      </c>
      <c r="T65" s="54">
        <v>3200965.1741301194</v>
      </c>
      <c r="U65" s="54">
        <v>3958622.2170984074</v>
      </c>
      <c r="V65" s="54">
        <v>4487074.7047606483</v>
      </c>
      <c r="W65" s="54">
        <v>5174517.0417939611</v>
      </c>
      <c r="X65" s="54">
        <v>25349866.55425451</v>
      </c>
      <c r="Y65" s="54">
        <v>2317210.9144901969</v>
      </c>
      <c r="Z65" s="54">
        <v>533583.2712472789</v>
      </c>
      <c r="AA65" s="54">
        <v>116967.44977879152</v>
      </c>
      <c r="AB65" s="54">
        <v>-2292561.77</v>
      </c>
      <c r="AC65" s="54">
        <v>-7632348.3399999999</v>
      </c>
      <c r="AD65" s="54">
        <v>-567085.96</v>
      </c>
      <c r="AE65" s="54">
        <v>-3239767.15</v>
      </c>
      <c r="AF65" s="54">
        <v>545566.52</v>
      </c>
      <c r="AG65" s="54">
        <v>726044.46</v>
      </c>
      <c r="AH65" s="54">
        <v>7156408.3600000003</v>
      </c>
      <c r="AI65" s="54">
        <v>6534705.5199999996</v>
      </c>
      <c r="AJ65" s="54">
        <v>3442513.46</v>
      </c>
      <c r="AK65" s="54">
        <v>-232476.75</v>
      </c>
      <c r="AL65" s="54">
        <v>365250.8</v>
      </c>
      <c r="AM65" s="54">
        <v>-590647.91</v>
      </c>
      <c r="AN65" s="54">
        <v>-3494480.41</v>
      </c>
      <c r="AO65" s="54">
        <v>-1688587.81</v>
      </c>
      <c r="AP65" s="54">
        <v>-1512275.66</v>
      </c>
      <c r="AQ65" s="54">
        <v>-7254448.4500000002</v>
      </c>
      <c r="AR65" s="54">
        <v>8329692.7199999997</v>
      </c>
      <c r="AS65" s="54">
        <v>4870994.01</v>
      </c>
      <c r="AT65" s="54">
        <v>1827166.81</v>
      </c>
      <c r="AU65" s="54">
        <v>8581356.0800000001</v>
      </c>
      <c r="AV65" s="54">
        <v>4685830.8</v>
      </c>
      <c r="AW65" s="54">
        <v>4024674.81</v>
      </c>
      <c r="AX65" s="54">
        <v>3071200.73</v>
      </c>
      <c r="AY65" s="54">
        <v>2348000.31</v>
      </c>
      <c r="AZ65" s="55">
        <v>28244.66</v>
      </c>
      <c r="BA65" s="55">
        <v>-10482477.199999999</v>
      </c>
      <c r="BB65" s="55">
        <v>3956035.19</v>
      </c>
      <c r="BC65" s="55">
        <v>7183444.4800000004</v>
      </c>
      <c r="BD65" s="55">
        <v>18068055.82</v>
      </c>
      <c r="BE65" s="55">
        <v>18634405.850000001</v>
      </c>
      <c r="BF65" s="55">
        <v>14955806.460000001</v>
      </c>
      <c r="BG65" s="55">
        <v>6311311.6299999999</v>
      </c>
      <c r="BH65" s="55">
        <v>1848421.89</v>
      </c>
      <c r="BI65" s="55">
        <v>-6384011.3099999996</v>
      </c>
      <c r="BJ65" s="55">
        <v>3293813.56</v>
      </c>
      <c r="BK65" s="55">
        <v>-1247340</v>
      </c>
      <c r="BL65" s="55">
        <v>181511.81</v>
      </c>
      <c r="BM65" s="55">
        <v>-895927.61</v>
      </c>
      <c r="BN65" s="55">
        <v>-1004019.67</v>
      </c>
      <c r="BO65" s="55">
        <v>-16502733.289999999</v>
      </c>
      <c r="BP65" s="55">
        <v>-3407382.61</v>
      </c>
      <c r="BQ65" s="55">
        <v>-3119669.97</v>
      </c>
      <c r="BR65" s="55">
        <v>-10276374.390000001</v>
      </c>
      <c r="BS65" s="55">
        <v>-6738422.5300000003</v>
      </c>
      <c r="BT65" s="55">
        <v>-5050017.18</v>
      </c>
      <c r="BU65" s="55">
        <v>-13417835.08</v>
      </c>
      <c r="BV65" s="55">
        <v>-12375452.18</v>
      </c>
      <c r="BW65" s="55">
        <v>-12177449.73</v>
      </c>
      <c r="BX65" s="55">
        <v>-8665117.2599999998</v>
      </c>
      <c r="BY65" s="58">
        <v>-8019201.3799999999</v>
      </c>
      <c r="BZ65" s="58">
        <v>-15454541.189999999</v>
      </c>
      <c r="CA65" s="58">
        <v>-20304466.93</v>
      </c>
      <c r="CB65" s="55">
        <v>-8177230.9199999999</v>
      </c>
      <c r="CC65" s="55">
        <v>-2301020.4700000002</v>
      </c>
      <c r="CD65" s="55">
        <v>-4022894.16</v>
      </c>
      <c r="CE65" s="55">
        <v>-960129.06</v>
      </c>
      <c r="CF65" s="55">
        <v>4131413.16</v>
      </c>
      <c r="CG65" s="55">
        <v>10013970.52</v>
      </c>
      <c r="CH65" s="55">
        <v>6722091.5899999999</v>
      </c>
      <c r="CI65" s="55">
        <v>5259396.99</v>
      </c>
      <c r="CJ65" s="55">
        <v>2188939.08</v>
      </c>
      <c r="CK65" s="55">
        <v>-10025699.880000001</v>
      </c>
      <c r="CL65" s="55">
        <v>-6083711.5099999998</v>
      </c>
      <c r="CM65" s="55">
        <v>-14764374.300000001</v>
      </c>
      <c r="CN65" s="55">
        <v>7919371.3600000003</v>
      </c>
      <c r="CO65" s="55">
        <v>12808113.539999999</v>
      </c>
      <c r="CP65" s="55">
        <v>1571538.65</v>
      </c>
      <c r="CQ65" s="55">
        <v>-12283822.939999999</v>
      </c>
      <c r="CR65" s="55">
        <v>-4996699.46</v>
      </c>
      <c r="CS65" s="55">
        <v>-16045183.99</v>
      </c>
      <c r="CT65" s="55">
        <v>-17435590.23</v>
      </c>
      <c r="CU65" s="55">
        <v>-10758034.710000001</v>
      </c>
      <c r="CV65" s="55">
        <v>-5990769.8899999997</v>
      </c>
      <c r="CW65" s="55">
        <v>-12297838.529999999</v>
      </c>
      <c r="CX65" s="55">
        <v>-9335298.9900000002</v>
      </c>
      <c r="CY65" s="55">
        <v>-13027140.41</v>
      </c>
      <c r="CZ65" s="59">
        <v>4913335.6500000004</v>
      </c>
      <c r="DA65" s="55">
        <v>8773533.5600000005</v>
      </c>
      <c r="DB65" s="60">
        <v>5285427.1100000003</v>
      </c>
      <c r="DC65" s="60">
        <v>6893590.4400000004</v>
      </c>
      <c r="DD65" s="55">
        <v>3867459.85</v>
      </c>
      <c r="DE65" s="55">
        <v>-10947027.109999999</v>
      </c>
      <c r="DF65" s="58">
        <v>-9452435.8300000001</v>
      </c>
      <c r="DG65" s="55">
        <v>-2739093</v>
      </c>
      <c r="DH65" s="55">
        <v>-3362357.94</v>
      </c>
      <c r="DI65" s="55">
        <v>-5367656.9800000004</v>
      </c>
      <c r="DJ65" s="55">
        <v>-3108907.05</v>
      </c>
      <c r="DK65" s="55">
        <v>-7478098.1600000001</v>
      </c>
      <c r="DL65" s="55">
        <v>-327399.37</v>
      </c>
      <c r="DM65" s="55">
        <v>6941015.21</v>
      </c>
      <c r="DN65" s="55">
        <v>5639044.96</v>
      </c>
      <c r="DO65" s="55">
        <v>-4248055.3899999997</v>
      </c>
      <c r="DP65" s="55">
        <v>-3516256.68</v>
      </c>
      <c r="DQ65" s="55">
        <v>-9801218.3499999996</v>
      </c>
      <c r="DR65" s="55">
        <v>-3903557.93</v>
      </c>
      <c r="DS65" s="55">
        <v>-3271615.23</v>
      </c>
      <c r="DT65" s="55">
        <v>-1955895.19</v>
      </c>
      <c r="DU65" s="55">
        <v>-7438417.5099999998</v>
      </c>
      <c r="DV65" s="55">
        <v>-1992735.03</v>
      </c>
      <c r="DW65" s="55">
        <v>-5819713.4500000002</v>
      </c>
      <c r="DX65" s="55">
        <v>-4339645.3499999996</v>
      </c>
      <c r="DY65" s="55">
        <v>-1322830.7</v>
      </c>
      <c r="DZ65" s="55">
        <v>-1578782.04</v>
      </c>
      <c r="EA65" s="56">
        <v>-4055739.17</v>
      </c>
      <c r="EB65" s="55">
        <v>-14083326.83</v>
      </c>
      <c r="EC65" s="55">
        <v>-7053860.8200000003</v>
      </c>
      <c r="ED65" s="55">
        <v>-1367511.25</v>
      </c>
      <c r="EE65" s="55">
        <v>-2466586.27</v>
      </c>
      <c r="EF65" s="55">
        <v>-1928635.71</v>
      </c>
      <c r="EG65" s="56">
        <v>-78660.08</v>
      </c>
      <c r="EH65" s="56">
        <v>-5696765.2300000004</v>
      </c>
      <c r="EI65" s="56">
        <v>-5126697.13</v>
      </c>
      <c r="EJ65" s="56">
        <v>3218631.44</v>
      </c>
      <c r="EK65" s="56">
        <v>3353855.88</v>
      </c>
      <c r="EL65" s="56">
        <v>1038151.9</v>
      </c>
      <c r="EM65" s="56">
        <v>470925.99</v>
      </c>
      <c r="EN65" s="56">
        <v>2925912.86</v>
      </c>
      <c r="EO65" s="56">
        <v>-913921.57</v>
      </c>
      <c r="EP65" s="56">
        <v>-2496159.2999999998</v>
      </c>
      <c r="EQ65" s="56">
        <v>-451769.73</v>
      </c>
      <c r="ER65" s="56">
        <v>-3699651.54</v>
      </c>
      <c r="ES65" s="56">
        <v>-1768570.2</v>
      </c>
      <c r="ET65" s="59">
        <v>-6903153.5099999998</v>
      </c>
      <c r="EU65" s="59">
        <v>-3660545.69</v>
      </c>
      <c r="EV65" s="59">
        <v>3681481.28</v>
      </c>
      <c r="EW65" s="59">
        <v>4748247.83</v>
      </c>
      <c r="EX65" s="59">
        <v>3247313.88</v>
      </c>
      <c r="EY65" s="59">
        <v>8901216.1899999995</v>
      </c>
      <c r="EZ65" s="59">
        <v>3737468.6</v>
      </c>
      <c r="FA65" s="59">
        <v>1341769.67</v>
      </c>
      <c r="FB65" s="59">
        <v>-195343.45</v>
      </c>
      <c r="FC65" s="59">
        <v>2773281.6</v>
      </c>
      <c r="FD65" s="59">
        <v>1202288.78</v>
      </c>
      <c r="FE65" s="56">
        <v>-1388829.17</v>
      </c>
      <c r="FF65" s="56">
        <v>231855.97</v>
      </c>
      <c r="FG65" s="56">
        <v>-335148.12</v>
      </c>
      <c r="FH65" s="56">
        <v>76270.61</v>
      </c>
      <c r="FI65" s="56">
        <v>-702854.26</v>
      </c>
      <c r="FJ65" s="56">
        <v>-3250360.94</v>
      </c>
      <c r="FK65" s="56">
        <v>-4124126.6</v>
      </c>
      <c r="FL65" s="56">
        <v>-6383507.5099999998</v>
      </c>
      <c r="FM65" s="56">
        <v>-8944259.2699999996</v>
      </c>
      <c r="FN65" s="56">
        <v>-4669504.38</v>
      </c>
      <c r="FO65" s="56">
        <v>-1698484.86</v>
      </c>
      <c r="FP65" s="56">
        <v>-1751446.18</v>
      </c>
      <c r="FQ65" s="56">
        <v>-3699011.46</v>
      </c>
      <c r="FR65" s="56">
        <v>-3297807.14</v>
      </c>
      <c r="FS65" s="56">
        <v>-4210339.05</v>
      </c>
      <c r="FT65" s="56">
        <v>635097.76</v>
      </c>
      <c r="FU65" s="56">
        <v>-1715624.75</v>
      </c>
      <c r="FV65" s="56">
        <v>94068.6</v>
      </c>
      <c r="FW65" s="56">
        <v>-293010.62</v>
      </c>
      <c r="FX65" s="56">
        <v>-4303338.57</v>
      </c>
      <c r="FY65" s="56">
        <v>-4958908.41</v>
      </c>
      <c r="FZ65" s="56">
        <v>-4757633.9000000004</v>
      </c>
      <c r="GA65" s="56">
        <v>-3670570.75</v>
      </c>
      <c r="GB65" s="56">
        <v>-4099135.16</v>
      </c>
      <c r="GC65" s="56">
        <v>-3449309.95</v>
      </c>
      <c r="GD65" s="56">
        <v>-3110389.06</v>
      </c>
      <c r="GE65" s="56">
        <v>-3340133.56</v>
      </c>
      <c r="GF65" s="56">
        <v>1252100.95</v>
      </c>
      <c r="GG65" s="56">
        <v>7140367.9000000004</v>
      </c>
      <c r="GH65" s="56">
        <v>5871993.1100000003</v>
      </c>
      <c r="GI65" s="56">
        <v>-1424889.48</v>
      </c>
      <c r="GJ65" s="56">
        <v>-3881813.57</v>
      </c>
      <c r="GK65" s="56">
        <v>-3916793.23</v>
      </c>
      <c r="GL65" s="56">
        <v>-3408758.64</v>
      </c>
      <c r="GM65" s="56">
        <v>-2494000.9300000002</v>
      </c>
      <c r="GN65" s="56">
        <v>-4130128.38</v>
      </c>
      <c r="GO65" s="56">
        <v>-5125126.83</v>
      </c>
      <c r="GP65" s="56">
        <v>-4226683.9800000004</v>
      </c>
      <c r="GQ65" s="56">
        <v>-6400664.3200000003</v>
      </c>
      <c r="GR65" s="56">
        <v>-1864172.69</v>
      </c>
      <c r="GS65" s="56">
        <v>2193160.44</v>
      </c>
      <c r="GT65" s="56">
        <v>-2746725.48</v>
      </c>
      <c r="GU65" s="56">
        <v>-889947.51</v>
      </c>
      <c r="GV65" s="56">
        <v>-5447314.1799999997</v>
      </c>
      <c r="GW65" s="56">
        <v>-6533565.1900000004</v>
      </c>
      <c r="GX65" s="56">
        <v>-4824113.3899999997</v>
      </c>
      <c r="GY65" s="56">
        <v>-5358036.5</v>
      </c>
      <c r="GZ65" s="56">
        <v>-5936118.7400000002</v>
      </c>
      <c r="HA65" s="56">
        <v>-6303017.54</v>
      </c>
      <c r="HB65" s="56">
        <v>-4042948.18</v>
      </c>
      <c r="HC65" s="56">
        <v>-2830733.35</v>
      </c>
      <c r="HD65" s="56">
        <v>22338109.600000001</v>
      </c>
      <c r="HE65" s="56">
        <v>20281530.920000002</v>
      </c>
      <c r="HF65" s="56">
        <v>8607805.9700000007</v>
      </c>
      <c r="HG65" s="56">
        <v>57136388.979999997</v>
      </c>
      <c r="HH65" s="177"/>
      <c r="HI65" s="63"/>
      <c r="HJ65" s="63"/>
      <c r="HK65" s="63"/>
      <c r="HL65" s="63"/>
      <c r="HM65" s="63"/>
      <c r="HN65" s="63"/>
      <c r="HO65" s="62"/>
    </row>
    <row r="66" spans="1:223" x14ac:dyDescent="0.2">
      <c r="B66" s="1" t="s">
        <v>141</v>
      </c>
      <c r="D66" s="54">
        <v>221802.65</v>
      </c>
      <c r="E66" s="54">
        <v>187071.24</v>
      </c>
      <c r="F66" s="54">
        <v>952431.85600000073</v>
      </c>
      <c r="G66" s="54">
        <v>-1381656.74</v>
      </c>
      <c r="H66" s="54">
        <v>1231128.6299999999</v>
      </c>
      <c r="I66" s="54">
        <v>531821.71</v>
      </c>
      <c r="J66" s="54">
        <v>-51428.88</v>
      </c>
      <c r="K66" s="54">
        <v>0</v>
      </c>
      <c r="L66" s="54">
        <v>0</v>
      </c>
      <c r="M66" s="54">
        <v>0</v>
      </c>
      <c r="N66" s="54">
        <v>0</v>
      </c>
      <c r="O66" s="54">
        <v>0</v>
      </c>
      <c r="P66" s="54">
        <v>0</v>
      </c>
      <c r="Q66" s="54">
        <v>0</v>
      </c>
      <c r="R66" s="54">
        <v>0</v>
      </c>
      <c r="S66" s="54">
        <v>0</v>
      </c>
      <c r="T66" s="54">
        <v>0</v>
      </c>
      <c r="U66" s="54">
        <v>0</v>
      </c>
      <c r="V66" s="54">
        <v>0</v>
      </c>
      <c r="W66" s="54">
        <v>0</v>
      </c>
      <c r="X66" s="54">
        <v>0</v>
      </c>
      <c r="Y66" s="54">
        <v>0</v>
      </c>
      <c r="Z66" s="54">
        <v>0</v>
      </c>
      <c r="AA66" s="54">
        <v>0</v>
      </c>
      <c r="AB66" s="54">
        <v>0</v>
      </c>
      <c r="AC66" s="54">
        <v>0</v>
      </c>
      <c r="AD66" s="54">
        <v>0</v>
      </c>
      <c r="AE66" s="54">
        <v>0</v>
      </c>
      <c r="AF66" s="54">
        <v>0</v>
      </c>
      <c r="AG66" s="54">
        <v>0</v>
      </c>
      <c r="AH66" s="54">
        <v>0</v>
      </c>
      <c r="AI66" s="54">
        <v>0</v>
      </c>
      <c r="AJ66" s="54">
        <v>0</v>
      </c>
      <c r="AK66" s="54">
        <v>0</v>
      </c>
      <c r="AL66" s="54">
        <v>0</v>
      </c>
      <c r="AM66" s="54">
        <v>0</v>
      </c>
      <c r="AN66" s="54">
        <v>0</v>
      </c>
      <c r="AO66" s="54">
        <v>0</v>
      </c>
      <c r="AP66" s="54">
        <v>0</v>
      </c>
      <c r="AQ66" s="54">
        <v>0</v>
      </c>
      <c r="AR66" s="54">
        <v>0</v>
      </c>
      <c r="AS66" s="54">
        <v>0</v>
      </c>
      <c r="AT66" s="54">
        <v>0</v>
      </c>
      <c r="AU66" s="54">
        <v>0</v>
      </c>
      <c r="AV66" s="54">
        <v>0</v>
      </c>
      <c r="AW66" s="54">
        <v>0</v>
      </c>
      <c r="AX66" s="54">
        <v>0</v>
      </c>
      <c r="AY66" s="54">
        <v>0</v>
      </c>
      <c r="AZ66" s="54">
        <v>0</v>
      </c>
      <c r="BA66" s="54">
        <v>0</v>
      </c>
      <c r="BB66" s="54">
        <v>0</v>
      </c>
      <c r="BC66" s="54">
        <v>0</v>
      </c>
      <c r="BD66" s="54">
        <v>0</v>
      </c>
      <c r="BE66" s="54">
        <v>0</v>
      </c>
      <c r="BF66" s="54">
        <v>0</v>
      </c>
      <c r="BG66" s="54">
        <v>0</v>
      </c>
      <c r="BH66" s="54">
        <v>0</v>
      </c>
      <c r="BI66" s="54">
        <v>0</v>
      </c>
      <c r="BJ66" s="54">
        <v>0</v>
      </c>
      <c r="BK66" s="54">
        <v>0</v>
      </c>
      <c r="BL66" s="54">
        <v>0</v>
      </c>
      <c r="BM66" s="54">
        <v>0</v>
      </c>
      <c r="BN66" s="54">
        <v>0</v>
      </c>
      <c r="BO66" s="54">
        <v>0</v>
      </c>
      <c r="BP66" s="54">
        <v>0</v>
      </c>
      <c r="BQ66" s="54">
        <v>0</v>
      </c>
      <c r="BR66" s="54">
        <v>0</v>
      </c>
      <c r="BS66" s="54">
        <v>0</v>
      </c>
      <c r="BT66" s="54">
        <v>0</v>
      </c>
      <c r="BU66" s="54">
        <v>0</v>
      </c>
      <c r="BV66" s="54">
        <v>0</v>
      </c>
      <c r="BW66" s="54">
        <v>0</v>
      </c>
      <c r="BX66" s="55">
        <v>0</v>
      </c>
      <c r="BY66" s="55">
        <v>0</v>
      </c>
      <c r="BZ66" s="55">
        <v>0</v>
      </c>
      <c r="CA66" s="58">
        <v>0</v>
      </c>
      <c r="CB66" s="55"/>
      <c r="CC66" s="55"/>
      <c r="CD66" s="55"/>
      <c r="CE66" s="55"/>
      <c r="CF66" s="55"/>
      <c r="CG66" s="55"/>
      <c r="CH66" s="55"/>
      <c r="CI66" s="55"/>
      <c r="CJ66" s="55">
        <v>0</v>
      </c>
      <c r="CK66" s="55">
        <v>0</v>
      </c>
      <c r="CL66" s="55">
        <v>0</v>
      </c>
      <c r="CM66" s="55">
        <v>0</v>
      </c>
      <c r="CN66" s="55">
        <v>0</v>
      </c>
      <c r="CO66" s="55">
        <v>0</v>
      </c>
      <c r="CP66" s="55">
        <v>0</v>
      </c>
      <c r="CQ66" s="55">
        <v>0</v>
      </c>
      <c r="CR66" s="55">
        <v>0</v>
      </c>
      <c r="CS66" s="55">
        <v>0</v>
      </c>
      <c r="CT66" s="55">
        <v>0</v>
      </c>
      <c r="CU66" s="55">
        <v>0</v>
      </c>
      <c r="CV66" s="55">
        <v>0</v>
      </c>
      <c r="CW66" s="55">
        <v>0</v>
      </c>
      <c r="CX66" s="55">
        <v>0</v>
      </c>
      <c r="CY66" s="55">
        <v>0</v>
      </c>
      <c r="CZ66" s="55">
        <v>0</v>
      </c>
      <c r="DA66" s="55">
        <v>0</v>
      </c>
      <c r="DB66" s="55">
        <v>0</v>
      </c>
      <c r="DC66" s="55">
        <v>0</v>
      </c>
      <c r="DD66" s="55">
        <v>0</v>
      </c>
      <c r="DE66" s="55">
        <v>0</v>
      </c>
      <c r="DF66" s="55">
        <v>0</v>
      </c>
      <c r="DG66" s="55">
        <v>0</v>
      </c>
      <c r="DH66" s="55">
        <v>0</v>
      </c>
      <c r="DI66" s="55">
        <v>0</v>
      </c>
      <c r="DJ66" s="55">
        <v>0</v>
      </c>
      <c r="DK66" s="55">
        <v>0</v>
      </c>
      <c r="DL66" s="55">
        <v>0</v>
      </c>
      <c r="DM66" s="55">
        <v>0</v>
      </c>
      <c r="DN66" s="55">
        <v>0</v>
      </c>
      <c r="DO66" s="55">
        <v>0</v>
      </c>
      <c r="DP66" s="55">
        <v>0</v>
      </c>
      <c r="DQ66" s="55">
        <v>0</v>
      </c>
      <c r="DR66" s="55">
        <v>0</v>
      </c>
      <c r="DS66" s="55">
        <v>0</v>
      </c>
      <c r="DT66" s="55">
        <v>0</v>
      </c>
      <c r="DU66" s="55">
        <v>0</v>
      </c>
      <c r="DV66" s="55">
        <v>0</v>
      </c>
      <c r="DW66" s="55">
        <v>0</v>
      </c>
      <c r="DX66" s="55">
        <v>0</v>
      </c>
      <c r="DY66" s="55">
        <v>0</v>
      </c>
      <c r="DZ66" s="55">
        <v>0</v>
      </c>
      <c r="EA66" s="55">
        <v>0</v>
      </c>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64"/>
      <c r="HI66" s="65"/>
      <c r="HJ66" s="65"/>
      <c r="HK66" s="65"/>
      <c r="HL66" s="65"/>
      <c r="HM66" s="65"/>
      <c r="HN66" s="65"/>
      <c r="HO66" s="57"/>
    </row>
    <row r="67" spans="1:223" x14ac:dyDescent="0.2">
      <c r="B67" s="1" t="s">
        <v>125</v>
      </c>
      <c r="D67" s="91">
        <f t="shared" ref="D67:BO67" si="199">SUM(D61:D66)</f>
        <v>-9087808.3899999987</v>
      </c>
      <c r="E67" s="91">
        <f t="shared" si="199"/>
        <v>-63019466.859999992</v>
      </c>
      <c r="F67" s="91">
        <f t="shared" si="199"/>
        <v>-6739176.5139999995</v>
      </c>
      <c r="G67" s="91">
        <f t="shared" si="199"/>
        <v>-9007008.065489497</v>
      </c>
      <c r="H67" s="91">
        <f t="shared" si="199"/>
        <v>-10107256.411528829</v>
      </c>
      <c r="I67" s="91">
        <f t="shared" si="199"/>
        <v>-4660954.6690033562</v>
      </c>
      <c r="J67" s="91">
        <f t="shared" si="199"/>
        <v>-6088719.9114844771</v>
      </c>
      <c r="K67" s="91">
        <f t="shared" si="199"/>
        <v>-8205651.4357875213</v>
      </c>
      <c r="L67" s="91">
        <f t="shared" si="199"/>
        <v>-7196768.0671058232</v>
      </c>
      <c r="M67" s="91">
        <f t="shared" si="199"/>
        <v>-6321772.7041240409</v>
      </c>
      <c r="N67" s="91">
        <f t="shared" si="199"/>
        <v>-7596669.1441258285</v>
      </c>
      <c r="O67" s="91">
        <f t="shared" si="199"/>
        <v>-4491544.7749753818</v>
      </c>
      <c r="P67" s="91">
        <f t="shared" si="199"/>
        <v>-6888901.9336469946</v>
      </c>
      <c r="Q67" s="91">
        <f t="shared" si="199"/>
        <v>-8228344.880969042</v>
      </c>
      <c r="R67" s="91">
        <f t="shared" si="199"/>
        <v>-6932965.3065840043</v>
      </c>
      <c r="S67" s="91">
        <f t="shared" si="199"/>
        <v>-4000005.4894040972</v>
      </c>
      <c r="T67" s="91">
        <f t="shared" si="199"/>
        <v>3200965.1741301194</v>
      </c>
      <c r="U67" s="91">
        <f t="shared" si="199"/>
        <v>3958622.2170984074</v>
      </c>
      <c r="V67" s="91">
        <f t="shared" si="199"/>
        <v>103452814.00476065</v>
      </c>
      <c r="W67" s="91">
        <f t="shared" si="199"/>
        <v>5174517.0417939611</v>
      </c>
      <c r="X67" s="91">
        <f t="shared" si="199"/>
        <v>25349866.55425451</v>
      </c>
      <c r="Y67" s="91">
        <f t="shared" si="199"/>
        <v>-35853834.765509799</v>
      </c>
      <c r="Z67" s="91">
        <f t="shared" si="199"/>
        <v>533583.2712472789</v>
      </c>
      <c r="AA67" s="91">
        <f t="shared" si="199"/>
        <v>116967.44977879152</v>
      </c>
      <c r="AB67" s="91">
        <f t="shared" si="199"/>
        <v>-2292561.77</v>
      </c>
      <c r="AC67" s="91">
        <f t="shared" si="199"/>
        <v>-7632348.3399999999</v>
      </c>
      <c r="AD67" s="91">
        <f t="shared" si="199"/>
        <v>-567085.96</v>
      </c>
      <c r="AE67" s="91">
        <f t="shared" si="199"/>
        <v>-3476684.21</v>
      </c>
      <c r="AF67" s="91">
        <f t="shared" si="199"/>
        <v>545566.52</v>
      </c>
      <c r="AG67" s="91">
        <f t="shared" si="199"/>
        <v>726044.46</v>
      </c>
      <c r="AH67" s="91">
        <f t="shared" si="199"/>
        <v>7156408.3600000003</v>
      </c>
      <c r="AI67" s="91">
        <f t="shared" si="199"/>
        <v>6534705.5199999996</v>
      </c>
      <c r="AJ67" s="91">
        <f t="shared" si="199"/>
        <v>3442513.46</v>
      </c>
      <c r="AK67" s="91">
        <f t="shared" si="199"/>
        <v>-232476.75</v>
      </c>
      <c r="AL67" s="91">
        <f t="shared" si="199"/>
        <v>365250.8</v>
      </c>
      <c r="AM67" s="91">
        <f t="shared" si="199"/>
        <v>-590647.91</v>
      </c>
      <c r="AN67" s="91">
        <f t="shared" si="199"/>
        <v>-3494480.41</v>
      </c>
      <c r="AO67" s="91">
        <f t="shared" si="199"/>
        <v>-1688587.81</v>
      </c>
      <c r="AP67" s="91">
        <f t="shared" si="199"/>
        <v>-1512275.66</v>
      </c>
      <c r="AQ67" s="91">
        <f t="shared" si="199"/>
        <v>-11239874.449999999</v>
      </c>
      <c r="AR67" s="91">
        <f t="shared" si="199"/>
        <v>8329692.7199999997</v>
      </c>
      <c r="AS67" s="91">
        <f t="shared" si="199"/>
        <v>4870994.01</v>
      </c>
      <c r="AT67" s="91">
        <f t="shared" si="199"/>
        <v>1827166.81</v>
      </c>
      <c r="AU67" s="91">
        <f t="shared" si="199"/>
        <v>8581356.0800000001</v>
      </c>
      <c r="AV67" s="91">
        <f t="shared" si="199"/>
        <v>2419467.7999999998</v>
      </c>
      <c r="AW67" s="91">
        <f t="shared" si="199"/>
        <v>4024674.81</v>
      </c>
      <c r="AX67" s="91">
        <f t="shared" si="199"/>
        <v>3071200.73</v>
      </c>
      <c r="AY67" s="91">
        <f t="shared" si="199"/>
        <v>2348000.31</v>
      </c>
      <c r="AZ67" s="91">
        <f t="shared" si="199"/>
        <v>28244.66</v>
      </c>
      <c r="BA67" s="91">
        <f t="shared" si="199"/>
        <v>-10482477.199999999</v>
      </c>
      <c r="BB67" s="91">
        <f t="shared" si="199"/>
        <v>3956035.19</v>
      </c>
      <c r="BC67" s="91">
        <f t="shared" si="199"/>
        <v>-15351225.52</v>
      </c>
      <c r="BD67" s="91">
        <f t="shared" si="199"/>
        <v>18068055.82</v>
      </c>
      <c r="BE67" s="91">
        <f t="shared" si="199"/>
        <v>18634405.850000001</v>
      </c>
      <c r="BF67" s="91">
        <f t="shared" si="199"/>
        <v>14955551.270000001</v>
      </c>
      <c r="BG67" s="91">
        <f t="shared" si="199"/>
        <v>6311311.6299999999</v>
      </c>
      <c r="BH67" s="91">
        <f t="shared" si="199"/>
        <v>1848421.89</v>
      </c>
      <c r="BI67" s="91">
        <f t="shared" si="199"/>
        <v>-6384011.3099999996</v>
      </c>
      <c r="BJ67" s="91">
        <f t="shared" si="199"/>
        <v>3293813.56</v>
      </c>
      <c r="BK67" s="91">
        <f t="shared" si="199"/>
        <v>-1247340</v>
      </c>
      <c r="BL67" s="91">
        <f t="shared" si="199"/>
        <v>181511.81</v>
      </c>
      <c r="BM67" s="91">
        <f t="shared" si="199"/>
        <v>-895927.61</v>
      </c>
      <c r="BN67" s="91">
        <f t="shared" si="199"/>
        <v>-1004019.67</v>
      </c>
      <c r="BO67" s="91">
        <f t="shared" si="199"/>
        <v>-72571135.289999992</v>
      </c>
      <c r="BP67" s="91">
        <f t="shared" ref="BP67:EA67" si="200">SUM(BP61:BP66)</f>
        <v>-3407382.61</v>
      </c>
      <c r="BQ67" s="91">
        <f t="shared" si="200"/>
        <v>-3119669.97</v>
      </c>
      <c r="BR67" s="91">
        <f t="shared" si="200"/>
        <v>-10276374.390000001</v>
      </c>
      <c r="BS67" s="91">
        <f t="shared" si="200"/>
        <v>-6738422.5300000003</v>
      </c>
      <c r="BT67" s="91">
        <f t="shared" si="200"/>
        <v>-5050017.18</v>
      </c>
      <c r="BU67" s="91">
        <f t="shared" si="200"/>
        <v>-13417835.08</v>
      </c>
      <c r="BV67" s="91">
        <f t="shared" si="200"/>
        <v>-12375452.18</v>
      </c>
      <c r="BW67" s="91">
        <f t="shared" si="200"/>
        <v>-12177449.73</v>
      </c>
      <c r="BX67" s="91">
        <f t="shared" si="200"/>
        <v>-8665117.2599999998</v>
      </c>
      <c r="BY67" s="91">
        <f t="shared" si="200"/>
        <v>-8019201.3799999999</v>
      </c>
      <c r="BZ67" s="91">
        <f t="shared" si="200"/>
        <v>-15454541.189999999</v>
      </c>
      <c r="CA67" s="91">
        <f t="shared" si="200"/>
        <v>81084901.069999993</v>
      </c>
      <c r="CB67" s="91">
        <f t="shared" si="200"/>
        <v>-8177230.9199999999</v>
      </c>
      <c r="CC67" s="91">
        <f t="shared" si="200"/>
        <v>-2301020.4700000002</v>
      </c>
      <c r="CD67" s="91">
        <f t="shared" si="200"/>
        <v>-4022894.16</v>
      </c>
      <c r="CE67" s="91">
        <f t="shared" si="200"/>
        <v>-960129.06</v>
      </c>
      <c r="CF67" s="91">
        <f t="shared" si="200"/>
        <v>4131413.16</v>
      </c>
      <c r="CG67" s="91">
        <f t="shared" si="200"/>
        <v>10013970.52</v>
      </c>
      <c r="CH67" s="91">
        <f t="shared" si="200"/>
        <v>6722091.5899999999</v>
      </c>
      <c r="CI67" s="69">
        <f t="shared" si="200"/>
        <v>5259396.99</v>
      </c>
      <c r="CJ67" s="91">
        <f t="shared" si="200"/>
        <v>2188939.08</v>
      </c>
      <c r="CK67" s="91">
        <f t="shared" si="200"/>
        <v>-10025699.880000001</v>
      </c>
      <c r="CL67" s="91">
        <f t="shared" si="200"/>
        <v>-6083711.5099999998</v>
      </c>
      <c r="CM67" s="91">
        <f t="shared" si="200"/>
        <v>11243491.289195456</v>
      </c>
      <c r="CN67" s="91">
        <f t="shared" si="200"/>
        <v>7919371.3600000003</v>
      </c>
      <c r="CO67" s="91">
        <f t="shared" si="200"/>
        <v>12808113.539999999</v>
      </c>
      <c r="CP67" s="91">
        <f t="shared" si="200"/>
        <v>1571538.65</v>
      </c>
      <c r="CQ67" s="91">
        <f t="shared" si="200"/>
        <v>-12283822.939999999</v>
      </c>
      <c r="CR67" s="91">
        <f t="shared" si="200"/>
        <v>-4996699.46</v>
      </c>
      <c r="CS67" s="91">
        <f t="shared" si="200"/>
        <v>-16045183.99</v>
      </c>
      <c r="CT67" s="91">
        <f t="shared" si="200"/>
        <v>-17435590.23</v>
      </c>
      <c r="CU67" s="91">
        <f t="shared" si="200"/>
        <v>10026414.289999999</v>
      </c>
      <c r="CV67" s="91">
        <f t="shared" si="200"/>
        <v>-5990769.8899999997</v>
      </c>
      <c r="CW67" s="91">
        <f t="shared" si="200"/>
        <v>-12297838.529999999</v>
      </c>
      <c r="CX67" s="91">
        <f t="shared" si="200"/>
        <v>-9335298.9900000002</v>
      </c>
      <c r="CY67" s="91">
        <f t="shared" si="200"/>
        <v>58165851.590000004</v>
      </c>
      <c r="CZ67" s="91">
        <f t="shared" si="200"/>
        <v>4913335.6500000004</v>
      </c>
      <c r="DA67" s="91">
        <f t="shared" si="200"/>
        <v>8773533.5600000005</v>
      </c>
      <c r="DB67" s="91">
        <f t="shared" si="200"/>
        <v>5285427.1100000003</v>
      </c>
      <c r="DC67" s="91">
        <f t="shared" si="200"/>
        <v>6893590.4400000004</v>
      </c>
      <c r="DD67" s="91">
        <f t="shared" si="200"/>
        <v>3867459.85</v>
      </c>
      <c r="DE67" s="91">
        <f t="shared" si="200"/>
        <v>-10947027.109999999</v>
      </c>
      <c r="DF67" s="91">
        <f t="shared" si="200"/>
        <v>-9452435.8300000001</v>
      </c>
      <c r="DG67" s="91">
        <f t="shared" si="200"/>
        <v>-2739093</v>
      </c>
      <c r="DH67" s="91">
        <f t="shared" si="200"/>
        <v>-3362357.94</v>
      </c>
      <c r="DI67" s="91">
        <f t="shared" si="200"/>
        <v>-5367656.9800000004</v>
      </c>
      <c r="DJ67" s="91">
        <f t="shared" si="200"/>
        <v>-3108907.05</v>
      </c>
      <c r="DK67" s="91">
        <f t="shared" si="200"/>
        <v>-7478098.1600000001</v>
      </c>
      <c r="DL67" s="83">
        <f t="shared" si="200"/>
        <v>32641577.629999999</v>
      </c>
      <c r="DM67" s="83">
        <f t="shared" si="200"/>
        <v>6941015.21</v>
      </c>
      <c r="DN67" s="83">
        <f t="shared" si="200"/>
        <v>5639044.96</v>
      </c>
      <c r="DO67" s="83">
        <f t="shared" si="200"/>
        <v>-4248055.3899999997</v>
      </c>
      <c r="DP67" s="83">
        <f t="shared" si="200"/>
        <v>-3516256.68</v>
      </c>
      <c r="DQ67" s="83">
        <f t="shared" si="200"/>
        <v>-9801218.3499999996</v>
      </c>
      <c r="DR67" s="83">
        <f t="shared" si="200"/>
        <v>-3903557.93</v>
      </c>
      <c r="DS67" s="83">
        <f t="shared" si="200"/>
        <v>-3271615.23</v>
      </c>
      <c r="DT67" s="83">
        <f t="shared" si="200"/>
        <v>-1955895.19</v>
      </c>
      <c r="DU67" s="83">
        <f t="shared" si="200"/>
        <v>-7438417.5099999998</v>
      </c>
      <c r="DV67" s="83">
        <f t="shared" si="200"/>
        <v>-1992735.03</v>
      </c>
      <c r="DW67" s="83">
        <f t="shared" si="200"/>
        <v>-5819713.4500000002</v>
      </c>
      <c r="DX67" s="83">
        <f t="shared" si="200"/>
        <v>18814796.649999999</v>
      </c>
      <c r="DY67" s="83">
        <f t="shared" si="200"/>
        <v>-1322830.7</v>
      </c>
      <c r="DZ67" s="83">
        <f t="shared" si="200"/>
        <v>-1578782.04</v>
      </c>
      <c r="EA67" s="83">
        <f t="shared" si="200"/>
        <v>-4055739.17</v>
      </c>
      <c r="EB67" s="83">
        <f t="shared" ref="EB67:GM67" si="201">SUM(EB61:EB66)</f>
        <v>-14083326.83</v>
      </c>
      <c r="EC67" s="83">
        <f t="shared" si="201"/>
        <v>-7053860.8200000003</v>
      </c>
      <c r="ED67" s="83">
        <f t="shared" si="201"/>
        <v>-1367511.25</v>
      </c>
      <c r="EE67" s="83">
        <f t="shared" si="201"/>
        <v>4391095.08</v>
      </c>
      <c r="EF67" s="83">
        <f t="shared" si="201"/>
        <v>-1618089.19</v>
      </c>
      <c r="EG67" s="83">
        <f t="shared" si="201"/>
        <v>154249.81</v>
      </c>
      <c r="EH67" s="83">
        <f t="shared" si="201"/>
        <v>-5698696.1500000004</v>
      </c>
      <c r="EI67" s="83">
        <f t="shared" si="201"/>
        <v>-4679752.3599999994</v>
      </c>
      <c r="EJ67" s="83">
        <f t="shared" si="201"/>
        <v>38892080.379999995</v>
      </c>
      <c r="EK67" s="83">
        <f t="shared" si="201"/>
        <v>4471217.79</v>
      </c>
      <c r="EL67" s="83">
        <f t="shared" si="201"/>
        <v>2304495.4</v>
      </c>
      <c r="EM67" s="83">
        <f t="shared" si="201"/>
        <v>1662778.7</v>
      </c>
      <c r="EN67" s="83">
        <f t="shared" si="201"/>
        <v>3968783.98</v>
      </c>
      <c r="EO67" s="83">
        <f t="shared" si="201"/>
        <v>-94522.829999999958</v>
      </c>
      <c r="EP67" s="83">
        <f t="shared" si="201"/>
        <v>-2496159.2999999998</v>
      </c>
      <c r="EQ67" s="83">
        <f t="shared" si="201"/>
        <v>-451769.73</v>
      </c>
      <c r="ER67" s="83">
        <f t="shared" si="201"/>
        <v>-3699651.54</v>
      </c>
      <c r="ES67" s="83">
        <f t="shared" si="201"/>
        <v>-1768570.2</v>
      </c>
      <c r="ET67" s="83">
        <f t="shared" si="201"/>
        <v>-6903153.5099999998</v>
      </c>
      <c r="EU67" s="83">
        <f t="shared" si="201"/>
        <v>-3660545.69</v>
      </c>
      <c r="EV67" s="83">
        <f t="shared" si="201"/>
        <v>13941551.279999999</v>
      </c>
      <c r="EW67" s="83">
        <f t="shared" si="201"/>
        <v>4748247.83</v>
      </c>
      <c r="EX67" s="83">
        <f t="shared" si="201"/>
        <v>3247313.88</v>
      </c>
      <c r="EY67" s="83">
        <f t="shared" si="201"/>
        <v>8901216.1899999995</v>
      </c>
      <c r="EZ67" s="83">
        <f t="shared" si="201"/>
        <v>3737468.6</v>
      </c>
      <c r="FA67" s="83">
        <f t="shared" si="201"/>
        <v>1341769.67</v>
      </c>
      <c r="FB67" s="83">
        <f t="shared" si="201"/>
        <v>-195343.45</v>
      </c>
      <c r="FC67" s="83">
        <f t="shared" si="201"/>
        <v>2773281.6</v>
      </c>
      <c r="FD67" s="83">
        <f t="shared" si="201"/>
        <v>1202288.78</v>
      </c>
      <c r="FE67" s="83">
        <f t="shared" si="201"/>
        <v>-1388829.17</v>
      </c>
      <c r="FF67" s="83">
        <f t="shared" si="201"/>
        <v>231855.97</v>
      </c>
      <c r="FG67" s="83">
        <f t="shared" si="201"/>
        <v>-335148.12</v>
      </c>
      <c r="FH67" s="83">
        <f t="shared" si="201"/>
        <v>-29411587.390000001</v>
      </c>
      <c r="FI67" s="83">
        <f t="shared" si="201"/>
        <v>-702854.26</v>
      </c>
      <c r="FJ67" s="83">
        <f t="shared" si="201"/>
        <v>-3250360.94</v>
      </c>
      <c r="FK67" s="83">
        <f t="shared" si="201"/>
        <v>-4124126.6</v>
      </c>
      <c r="FL67" s="83">
        <f t="shared" si="201"/>
        <v>-6383507.5099999998</v>
      </c>
      <c r="FM67" s="83">
        <f t="shared" si="201"/>
        <v>-8944259.2699999996</v>
      </c>
      <c r="FN67" s="83">
        <f t="shared" si="201"/>
        <v>-4669504.38</v>
      </c>
      <c r="FO67" s="83">
        <f t="shared" si="201"/>
        <v>-1698484.86</v>
      </c>
      <c r="FP67" s="83">
        <f t="shared" si="201"/>
        <v>-1751446.18</v>
      </c>
      <c r="FQ67" s="83">
        <f t="shared" si="201"/>
        <v>-3699011.46</v>
      </c>
      <c r="FR67" s="83">
        <f t="shared" si="201"/>
        <v>-3297807.14</v>
      </c>
      <c r="FS67" s="83">
        <f t="shared" si="201"/>
        <v>-4210339.05</v>
      </c>
      <c r="FT67" s="83">
        <f t="shared" si="201"/>
        <v>48408408.759999998</v>
      </c>
      <c r="FU67" s="83">
        <f t="shared" si="201"/>
        <v>-1715624.75</v>
      </c>
      <c r="FV67" s="83">
        <f t="shared" si="201"/>
        <v>94068.6</v>
      </c>
      <c r="FW67" s="83">
        <f t="shared" si="201"/>
        <v>-293010.62</v>
      </c>
      <c r="FX67" s="83">
        <f t="shared" si="201"/>
        <v>-4303338.57</v>
      </c>
      <c r="FY67" s="83">
        <f t="shared" si="201"/>
        <v>-4958908.41</v>
      </c>
      <c r="FZ67" s="83">
        <f t="shared" si="201"/>
        <v>-4757633.9000000004</v>
      </c>
      <c r="GA67" s="83">
        <f t="shared" si="201"/>
        <v>-3670570.75</v>
      </c>
      <c r="GB67" s="83">
        <f t="shared" si="201"/>
        <v>-4099135.16</v>
      </c>
      <c r="GC67" s="83">
        <f t="shared" si="201"/>
        <v>-3449309.95</v>
      </c>
      <c r="GD67" s="83">
        <f t="shared" si="201"/>
        <v>-3110389.06</v>
      </c>
      <c r="GE67" s="83">
        <f t="shared" si="201"/>
        <v>-3340133.56</v>
      </c>
      <c r="GF67" s="83">
        <f t="shared" si="201"/>
        <v>29385610.949999999</v>
      </c>
      <c r="GG67" s="83">
        <f t="shared" si="201"/>
        <v>7140367.9000000004</v>
      </c>
      <c r="GH67" s="83">
        <f t="shared" si="201"/>
        <v>5871993.1100000003</v>
      </c>
      <c r="GI67" s="83">
        <f t="shared" si="201"/>
        <v>-1424889.48</v>
      </c>
      <c r="GJ67" s="83">
        <f t="shared" si="201"/>
        <v>-3881813.57</v>
      </c>
      <c r="GK67" s="83">
        <f t="shared" si="201"/>
        <v>-3916793.23</v>
      </c>
      <c r="GL67" s="83">
        <f t="shared" si="201"/>
        <v>-3408758.64</v>
      </c>
      <c r="GM67" s="83">
        <f t="shared" si="201"/>
        <v>-2494000.9300000002</v>
      </c>
      <c r="GN67" s="83">
        <f t="shared" ref="GN67:HG67" si="202">SUM(GN61:GN66)</f>
        <v>-4130128.38</v>
      </c>
      <c r="GO67" s="83">
        <f t="shared" si="202"/>
        <v>-5125126.83</v>
      </c>
      <c r="GP67" s="83">
        <f t="shared" si="202"/>
        <v>-4226683.9800000004</v>
      </c>
      <c r="GQ67" s="83">
        <f t="shared" si="202"/>
        <v>-6400664.3200000003</v>
      </c>
      <c r="GR67" s="83">
        <f t="shared" si="202"/>
        <v>13434414.310000001</v>
      </c>
      <c r="GS67" s="83">
        <f t="shared" si="202"/>
        <v>2193160.44</v>
      </c>
      <c r="GT67" s="83">
        <f t="shared" si="202"/>
        <v>-2746725.48</v>
      </c>
      <c r="GU67" s="83">
        <f t="shared" si="202"/>
        <v>-889947.51</v>
      </c>
      <c r="GV67" s="83">
        <f t="shared" si="202"/>
        <v>-5447314.1799999997</v>
      </c>
      <c r="GW67" s="83">
        <f t="shared" si="202"/>
        <v>-6533565.1900000004</v>
      </c>
      <c r="GX67" s="83">
        <f t="shared" si="202"/>
        <v>-4824113.3899999997</v>
      </c>
      <c r="GY67" s="83">
        <f t="shared" si="202"/>
        <v>-5358036.5</v>
      </c>
      <c r="GZ67" s="83">
        <f t="shared" si="202"/>
        <v>-5936118.7400000002</v>
      </c>
      <c r="HA67" s="83">
        <f t="shared" si="202"/>
        <v>-6303017.54</v>
      </c>
      <c r="HB67" s="83">
        <f t="shared" si="202"/>
        <v>-4042948.18</v>
      </c>
      <c r="HC67" s="83">
        <f t="shared" si="202"/>
        <v>-2830733.35</v>
      </c>
      <c r="HD67" s="83">
        <f t="shared" si="202"/>
        <v>75507010.599999994</v>
      </c>
      <c r="HE67" s="83">
        <f t="shared" si="202"/>
        <v>20281530.920000002</v>
      </c>
      <c r="HF67" s="83">
        <f t="shared" si="202"/>
        <v>8607805.9700000007</v>
      </c>
      <c r="HG67" s="83">
        <f t="shared" si="202"/>
        <v>57136388.979999997</v>
      </c>
      <c r="HH67" s="84"/>
      <c r="HI67" s="86"/>
      <c r="HJ67" s="86"/>
      <c r="HK67" s="86"/>
      <c r="HL67" s="86"/>
      <c r="HM67" s="86"/>
      <c r="HN67" s="86"/>
      <c r="HO67" s="85"/>
    </row>
    <row r="68" spans="1:223" x14ac:dyDescent="0.2">
      <c r="B68" s="1" t="s">
        <v>126</v>
      </c>
      <c r="D68" s="32">
        <f t="shared" ref="D68:BO68" si="203">+D60+D67</f>
        <v>56519466.859999999</v>
      </c>
      <c r="E68" s="32">
        <f t="shared" si="203"/>
        <v>-6499999.9999999925</v>
      </c>
      <c r="F68" s="32">
        <f t="shared" si="203"/>
        <v>-13239176.513999991</v>
      </c>
      <c r="G68" s="32">
        <f t="shared" si="203"/>
        <v>-22246184.579489488</v>
      </c>
      <c r="H68" s="32">
        <f t="shared" si="203"/>
        <v>-32353440.991018318</v>
      </c>
      <c r="I68" s="32">
        <f t="shared" si="203"/>
        <v>-37014395.659003355</v>
      </c>
      <c r="J68" s="32">
        <f t="shared" si="203"/>
        <v>-43103115.571484476</v>
      </c>
      <c r="K68" s="32">
        <f t="shared" si="203"/>
        <v>-51308767.005787522</v>
      </c>
      <c r="L68" s="32">
        <f t="shared" si="203"/>
        <v>-58505535.07710582</v>
      </c>
      <c r="M68" s="32">
        <f t="shared" si="203"/>
        <v>-64827307.784124039</v>
      </c>
      <c r="N68" s="32">
        <f t="shared" si="203"/>
        <v>-72423976.924125835</v>
      </c>
      <c r="O68" s="32">
        <f t="shared" si="203"/>
        <v>-76915521.694975376</v>
      </c>
      <c r="P68" s="32">
        <f t="shared" si="203"/>
        <v>-83804423.623646989</v>
      </c>
      <c r="Q68" s="32">
        <f t="shared" si="203"/>
        <v>-92032768.500969052</v>
      </c>
      <c r="R68" s="32">
        <f t="shared" si="203"/>
        <v>-98965733.806584001</v>
      </c>
      <c r="S68" s="32">
        <f t="shared" si="203"/>
        <v>-102965739.2994041</v>
      </c>
      <c r="T68" s="32">
        <f t="shared" si="203"/>
        <v>-99764774.12586987</v>
      </c>
      <c r="U68" s="32">
        <f t="shared" si="203"/>
        <v>-95806151.91290158</v>
      </c>
      <c r="V68" s="32">
        <f t="shared" si="203"/>
        <v>7646662.0947606564</v>
      </c>
      <c r="W68" s="32">
        <f t="shared" si="203"/>
        <v>12821179.131793961</v>
      </c>
      <c r="X68" s="32">
        <f t="shared" si="203"/>
        <v>38171045.684254512</v>
      </c>
      <c r="Y68" s="32">
        <f t="shared" si="203"/>
        <v>2317210.9144902006</v>
      </c>
      <c r="Z68" s="32">
        <f t="shared" si="203"/>
        <v>2850794.181247279</v>
      </c>
      <c r="AA68" s="32">
        <f t="shared" si="203"/>
        <v>2967761.6297787917</v>
      </c>
      <c r="AB68" s="32">
        <f t="shared" si="203"/>
        <v>675199.85977879167</v>
      </c>
      <c r="AC68" s="32">
        <f t="shared" si="203"/>
        <v>-6957148.4802212082</v>
      </c>
      <c r="AD68" s="32">
        <f t="shared" si="203"/>
        <v>-7524234.4402212081</v>
      </c>
      <c r="AE68" s="32">
        <f t="shared" si="203"/>
        <v>-11000918.650221208</v>
      </c>
      <c r="AF68" s="32">
        <f t="shared" si="203"/>
        <v>-10455352.130221209</v>
      </c>
      <c r="AG68" s="32">
        <f t="shared" si="203"/>
        <v>-9729307.6702212095</v>
      </c>
      <c r="AH68" s="32">
        <f t="shared" si="203"/>
        <v>-2572899.3102212092</v>
      </c>
      <c r="AI68" s="32">
        <f t="shared" si="203"/>
        <v>3961806.2097787904</v>
      </c>
      <c r="AJ68" s="32">
        <f t="shared" si="203"/>
        <v>7404319.6697787903</v>
      </c>
      <c r="AK68" s="32">
        <f t="shared" si="203"/>
        <v>7171842.9197787903</v>
      </c>
      <c r="AL68" s="32">
        <f t="shared" si="203"/>
        <v>7537093.7197787901</v>
      </c>
      <c r="AM68" s="32">
        <f t="shared" si="203"/>
        <v>6946445.80977879</v>
      </c>
      <c r="AN68" s="32">
        <f t="shared" si="203"/>
        <v>3451965.3997787898</v>
      </c>
      <c r="AO68" s="32">
        <f t="shared" si="203"/>
        <v>1763377.5897787898</v>
      </c>
      <c r="AP68" s="32">
        <f t="shared" si="203"/>
        <v>251101.92977878987</v>
      </c>
      <c r="AQ68" s="32">
        <f t="shared" si="203"/>
        <v>-10988772.520221209</v>
      </c>
      <c r="AR68" s="32">
        <f t="shared" si="203"/>
        <v>-2659079.8002212094</v>
      </c>
      <c r="AS68" s="32">
        <f t="shared" si="203"/>
        <v>2211914.2097787904</v>
      </c>
      <c r="AT68" s="32">
        <f t="shared" si="203"/>
        <v>4039081.0197787904</v>
      </c>
      <c r="AU68" s="32">
        <f t="shared" si="203"/>
        <v>12620437.09977879</v>
      </c>
      <c r="AV68" s="32">
        <f t="shared" si="203"/>
        <v>15039904.899778791</v>
      </c>
      <c r="AW68" s="32">
        <f t="shared" si="203"/>
        <v>19064579.709778789</v>
      </c>
      <c r="AX68" s="32">
        <f t="shared" si="203"/>
        <v>22135780.43977879</v>
      </c>
      <c r="AY68" s="32">
        <f t="shared" si="203"/>
        <v>24483780.749778789</v>
      </c>
      <c r="AZ68" s="27">
        <f t="shared" si="203"/>
        <v>24512025.409778789</v>
      </c>
      <c r="BA68" s="27">
        <f t="shared" si="203"/>
        <v>14029548.209778789</v>
      </c>
      <c r="BB68" s="27">
        <f t="shared" si="203"/>
        <v>17985583.399778791</v>
      </c>
      <c r="BC68" s="27">
        <f t="shared" si="203"/>
        <v>2634357.8797787912</v>
      </c>
      <c r="BD68" s="27">
        <f t="shared" si="203"/>
        <v>20702413.699778792</v>
      </c>
      <c r="BE68" s="27">
        <f t="shared" si="203"/>
        <v>39336819.549778789</v>
      </c>
      <c r="BF68" s="27">
        <f t="shared" si="203"/>
        <v>54292370.819778793</v>
      </c>
      <c r="BG68" s="27">
        <f t="shared" si="203"/>
        <v>60603682.449778795</v>
      </c>
      <c r="BH68" s="27">
        <f t="shared" si="203"/>
        <v>62452104.339778796</v>
      </c>
      <c r="BI68" s="27">
        <f t="shared" si="203"/>
        <v>56068093.029778793</v>
      </c>
      <c r="BJ68" s="27">
        <f t="shared" si="203"/>
        <v>59361906.589778796</v>
      </c>
      <c r="BK68" s="27">
        <f t="shared" si="203"/>
        <v>58114566.589778796</v>
      </c>
      <c r="BL68" s="27">
        <f t="shared" si="203"/>
        <v>58296078.399778798</v>
      </c>
      <c r="BM68" s="27">
        <f t="shared" si="203"/>
        <v>57400150.789778799</v>
      </c>
      <c r="BN68" s="27">
        <f t="shared" si="203"/>
        <v>56396131.119778797</v>
      </c>
      <c r="BO68" s="27">
        <f t="shared" si="203"/>
        <v>-16175004.170221195</v>
      </c>
      <c r="BP68" s="27">
        <f t="shared" ref="BP68:EA68" si="204">+BP60+BP67</f>
        <v>-19582386.780221194</v>
      </c>
      <c r="BQ68" s="27">
        <f t="shared" si="204"/>
        <v>-22702056.750221193</v>
      </c>
      <c r="BR68" s="27">
        <f t="shared" si="204"/>
        <v>-32978431.140221193</v>
      </c>
      <c r="BS68" s="27">
        <f t="shared" si="204"/>
        <v>-39716853.670221195</v>
      </c>
      <c r="BT68" s="27">
        <f t="shared" si="204"/>
        <v>-44766870.850221194</v>
      </c>
      <c r="BU68" s="27">
        <f t="shared" si="204"/>
        <v>-58184705.930221193</v>
      </c>
      <c r="BV68" s="27">
        <f t="shared" si="204"/>
        <v>-70560158.110221192</v>
      </c>
      <c r="BW68" s="27">
        <f t="shared" si="204"/>
        <v>-82737607.840221196</v>
      </c>
      <c r="BX68" s="27">
        <f t="shared" si="204"/>
        <v>-91402725.100221202</v>
      </c>
      <c r="BY68" s="27">
        <f t="shared" si="204"/>
        <v>-99421926.480221197</v>
      </c>
      <c r="BZ68" s="27">
        <f t="shared" si="204"/>
        <v>-114876467.67022119</v>
      </c>
      <c r="CA68" s="27">
        <f t="shared" si="204"/>
        <v>-33791566.600221202</v>
      </c>
      <c r="CB68" s="27">
        <f t="shared" si="204"/>
        <v>-41968797.520221204</v>
      </c>
      <c r="CC68" s="27">
        <f t="shared" si="204"/>
        <v>-44269817.990221202</v>
      </c>
      <c r="CD68" s="27">
        <f t="shared" si="204"/>
        <v>-48292712.150221199</v>
      </c>
      <c r="CE68" s="27">
        <f t="shared" si="204"/>
        <v>-49252841.210221201</v>
      </c>
      <c r="CF68" s="27">
        <f t="shared" si="204"/>
        <v>-45121428.050221205</v>
      </c>
      <c r="CG68" s="27">
        <f t="shared" si="204"/>
        <v>-35107457.530221209</v>
      </c>
      <c r="CH68" s="27">
        <f t="shared" si="204"/>
        <v>-28385365.940221209</v>
      </c>
      <c r="CI68" s="74">
        <f t="shared" si="204"/>
        <v>-23125968.950221211</v>
      </c>
      <c r="CJ68" s="27">
        <f t="shared" si="204"/>
        <v>-20937029.870221213</v>
      </c>
      <c r="CK68" s="27">
        <f t="shared" si="204"/>
        <v>-30962729.750221215</v>
      </c>
      <c r="CL68" s="27">
        <f t="shared" si="204"/>
        <v>-37046441.260221213</v>
      </c>
      <c r="CM68" s="27">
        <f t="shared" si="204"/>
        <v>-25802949.971025757</v>
      </c>
      <c r="CN68" s="27">
        <f t="shared" si="204"/>
        <v>-17883578.611025758</v>
      </c>
      <c r="CO68" s="27">
        <f t="shared" si="204"/>
        <v>-5075465.071025759</v>
      </c>
      <c r="CP68" s="27">
        <f t="shared" si="204"/>
        <v>-3503926.4210257591</v>
      </c>
      <c r="CQ68" s="27">
        <f t="shared" si="204"/>
        <v>-15787749.361025758</v>
      </c>
      <c r="CR68" s="27">
        <f t="shared" si="204"/>
        <v>-20784448.821025759</v>
      </c>
      <c r="CS68" s="27">
        <f t="shared" si="204"/>
        <v>-36829632.811025761</v>
      </c>
      <c r="CT68" s="27">
        <f t="shared" si="204"/>
        <v>-54265223.041025758</v>
      </c>
      <c r="CU68" s="27">
        <f t="shared" si="204"/>
        <v>-44238808.751025759</v>
      </c>
      <c r="CV68" s="27">
        <f t="shared" si="204"/>
        <v>-50229578.641025759</v>
      </c>
      <c r="CW68" s="27">
        <f t="shared" si="204"/>
        <v>-62527417.17102576</v>
      </c>
      <c r="CX68" s="27">
        <f t="shared" si="204"/>
        <v>-71862716.161025763</v>
      </c>
      <c r="CY68" s="27">
        <f t="shared" si="204"/>
        <v>-13696864.571025759</v>
      </c>
      <c r="CZ68" s="27">
        <f t="shared" si="204"/>
        <v>-8783528.9210257586</v>
      </c>
      <c r="DA68" s="27">
        <f t="shared" si="204"/>
        <v>-9995.3610257580876</v>
      </c>
      <c r="DB68" s="27">
        <f t="shared" si="204"/>
        <v>5275431.7489742422</v>
      </c>
      <c r="DC68" s="27">
        <f t="shared" si="204"/>
        <v>12169022.188974243</v>
      </c>
      <c r="DD68" s="27">
        <f t="shared" si="204"/>
        <v>16036482.038974242</v>
      </c>
      <c r="DE68" s="27">
        <f t="shared" si="204"/>
        <v>5089454.9289742429</v>
      </c>
      <c r="DF68" s="27">
        <f t="shared" si="204"/>
        <v>-4362980.9010257572</v>
      </c>
      <c r="DG68" s="27">
        <f t="shared" si="204"/>
        <v>-7102073.9010257572</v>
      </c>
      <c r="DH68" s="27">
        <f t="shared" si="204"/>
        <v>-10464431.841025757</v>
      </c>
      <c r="DI68" s="27">
        <f t="shared" si="204"/>
        <v>-15832088.821025757</v>
      </c>
      <c r="DJ68" s="27">
        <f t="shared" si="204"/>
        <v>-18940995.871025756</v>
      </c>
      <c r="DK68" s="27">
        <f t="shared" si="204"/>
        <v>-26419094.031025756</v>
      </c>
      <c r="DL68" s="49">
        <f t="shared" si="204"/>
        <v>6222483.5989742428</v>
      </c>
      <c r="DM68" s="49">
        <f t="shared" si="204"/>
        <v>13163498.808974244</v>
      </c>
      <c r="DN68" s="49">
        <f t="shared" si="204"/>
        <v>18802543.768974245</v>
      </c>
      <c r="DO68" s="49">
        <f t="shared" si="204"/>
        <v>14554488.378974244</v>
      </c>
      <c r="DP68" s="49">
        <f t="shared" si="204"/>
        <v>11038231.698974244</v>
      </c>
      <c r="DQ68" s="49">
        <f t="shared" si="204"/>
        <v>1237013.3489742447</v>
      </c>
      <c r="DR68" s="49">
        <f t="shared" si="204"/>
        <v>-2666544.5810257555</v>
      </c>
      <c r="DS68" s="49">
        <f t="shared" si="204"/>
        <v>-5938159.8110257555</v>
      </c>
      <c r="DT68" s="49">
        <f t="shared" si="204"/>
        <v>-7894055.001025755</v>
      </c>
      <c r="DU68" s="49">
        <f t="shared" si="204"/>
        <v>-15332472.511025755</v>
      </c>
      <c r="DV68" s="49">
        <f t="shared" si="204"/>
        <v>-17325207.541025754</v>
      </c>
      <c r="DW68" s="49">
        <f t="shared" si="204"/>
        <v>-23144920.991025753</v>
      </c>
      <c r="DX68" s="49">
        <f t="shared" si="204"/>
        <v>-4330124.3410257548</v>
      </c>
      <c r="DY68" s="49">
        <f t="shared" si="204"/>
        <v>-5652955.041025755</v>
      </c>
      <c r="DZ68" s="49">
        <f t="shared" si="204"/>
        <v>-7231737.081025755</v>
      </c>
      <c r="EA68" s="49">
        <f t="shared" si="204"/>
        <v>-11287476.251025755</v>
      </c>
      <c r="EB68" s="49">
        <f t="shared" ref="EB68:GM68" si="205">+EB60+EB67</f>
        <v>-25370803.081025757</v>
      </c>
      <c r="EC68" s="49">
        <f t="shared" si="205"/>
        <v>-32424663.901025757</v>
      </c>
      <c r="ED68" s="49">
        <f t="shared" si="205"/>
        <v>-33792175.151025757</v>
      </c>
      <c r="EE68" s="49">
        <f t="shared" si="205"/>
        <v>-29401080.071025759</v>
      </c>
      <c r="EF68" s="49">
        <f t="shared" si="205"/>
        <v>-31019169.26102576</v>
      </c>
      <c r="EG68" s="49">
        <f t="shared" si="205"/>
        <v>-30864919.451025762</v>
      </c>
      <c r="EH68" s="49">
        <f t="shared" si="205"/>
        <v>-36563615.60102576</v>
      </c>
      <c r="EI68" s="49">
        <f t="shared" si="205"/>
        <v>-41243367.96102576</v>
      </c>
      <c r="EJ68" s="49">
        <f t="shared" si="205"/>
        <v>-2351287.5810257643</v>
      </c>
      <c r="EK68" s="49">
        <f t="shared" si="205"/>
        <v>2119930.2089742357</v>
      </c>
      <c r="EL68" s="49">
        <f t="shared" si="205"/>
        <v>4424425.6089742351</v>
      </c>
      <c r="EM68" s="49">
        <f t="shared" si="205"/>
        <v>6087204.3089742353</v>
      </c>
      <c r="EN68" s="49">
        <f t="shared" si="205"/>
        <v>10055988.288974235</v>
      </c>
      <c r="EO68" s="49">
        <f t="shared" si="205"/>
        <v>9961465.4589742348</v>
      </c>
      <c r="EP68" s="49">
        <f t="shared" si="205"/>
        <v>7465306.1589742349</v>
      </c>
      <c r="EQ68" s="49">
        <f t="shared" si="205"/>
        <v>7013536.4289742354</v>
      </c>
      <c r="ER68" s="49">
        <f t="shared" si="205"/>
        <v>3313884.8889742354</v>
      </c>
      <c r="ES68" s="49">
        <f t="shared" si="205"/>
        <v>1545314.6889742354</v>
      </c>
      <c r="ET68" s="49">
        <f t="shared" si="205"/>
        <v>-5357838.8210257646</v>
      </c>
      <c r="EU68" s="49">
        <f t="shared" si="205"/>
        <v>-9018384.511025764</v>
      </c>
      <c r="EV68" s="49">
        <f t="shared" si="205"/>
        <v>4923166.7689742353</v>
      </c>
      <c r="EW68" s="49">
        <f t="shared" si="205"/>
        <v>9671414.5989742354</v>
      </c>
      <c r="EX68" s="49">
        <f t="shared" si="205"/>
        <v>12918728.478974234</v>
      </c>
      <c r="EY68" s="49">
        <f t="shared" si="205"/>
        <v>21819944.668974236</v>
      </c>
      <c r="EZ68" s="49">
        <f t="shared" si="205"/>
        <v>25557413.268974237</v>
      </c>
      <c r="FA68" s="49">
        <f t="shared" si="205"/>
        <v>26899182.938974239</v>
      </c>
      <c r="FB68" s="49">
        <f t="shared" si="205"/>
        <v>26703839.48897424</v>
      </c>
      <c r="FC68" s="49">
        <f t="shared" si="205"/>
        <v>29477121.088974241</v>
      </c>
      <c r="FD68" s="49">
        <f t="shared" si="205"/>
        <v>30679409.868974242</v>
      </c>
      <c r="FE68" s="49">
        <f t="shared" si="205"/>
        <v>29290580.698974244</v>
      </c>
      <c r="FF68" s="49">
        <f t="shared" si="205"/>
        <v>29522436.668974243</v>
      </c>
      <c r="FG68" s="49">
        <f t="shared" si="205"/>
        <v>29187288.548974242</v>
      </c>
      <c r="FH68" s="49">
        <f t="shared" si="205"/>
        <v>-224298.84102575853</v>
      </c>
      <c r="FI68" s="49">
        <f t="shared" si="205"/>
        <v>-927153.10102575854</v>
      </c>
      <c r="FJ68" s="49">
        <f t="shared" si="205"/>
        <v>-4177514.0410257587</v>
      </c>
      <c r="FK68" s="49">
        <f t="shared" si="205"/>
        <v>-8301640.6410257593</v>
      </c>
      <c r="FL68" s="49">
        <f t="shared" si="205"/>
        <v>-14685148.151025759</v>
      </c>
      <c r="FM68" s="49">
        <f t="shared" si="205"/>
        <v>-23629407.42102576</v>
      </c>
      <c r="FN68" s="49">
        <f t="shared" si="205"/>
        <v>-28298911.801025759</v>
      </c>
      <c r="FO68" s="49">
        <f t="shared" si="205"/>
        <v>-29997396.661025759</v>
      </c>
      <c r="FP68" s="49">
        <f t="shared" si="205"/>
        <v>-31748842.841025759</v>
      </c>
      <c r="FQ68" s="49">
        <f t="shared" si="205"/>
        <v>-35447854.301025756</v>
      </c>
      <c r="FR68" s="49">
        <f t="shared" si="205"/>
        <v>-38745661.441025756</v>
      </c>
      <c r="FS68" s="49">
        <f t="shared" si="205"/>
        <v>-42956000.491025753</v>
      </c>
      <c r="FT68" s="49">
        <f t="shared" si="205"/>
        <v>5452408.2689742446</v>
      </c>
      <c r="FU68" s="49">
        <f t="shared" si="205"/>
        <v>3736783.5189742446</v>
      </c>
      <c r="FV68" s="49">
        <f t="shared" si="205"/>
        <v>3830852.1189742447</v>
      </c>
      <c r="FW68" s="49">
        <f t="shared" si="205"/>
        <v>3537841.4989742446</v>
      </c>
      <c r="FX68" s="49">
        <f t="shared" si="205"/>
        <v>-765497.07102575572</v>
      </c>
      <c r="FY68" s="49">
        <f t="shared" si="205"/>
        <v>-5724405.4810257554</v>
      </c>
      <c r="FZ68" s="49">
        <f t="shared" si="205"/>
        <v>-10482039.381025756</v>
      </c>
      <c r="GA68" s="49">
        <f t="shared" si="205"/>
        <v>-14152610.131025756</v>
      </c>
      <c r="GB68" s="49">
        <f t="shared" si="205"/>
        <v>-18251745.291025758</v>
      </c>
      <c r="GC68" s="49">
        <f t="shared" si="205"/>
        <v>-21701055.241025757</v>
      </c>
      <c r="GD68" s="49">
        <f t="shared" si="205"/>
        <v>-24811444.301025756</v>
      </c>
      <c r="GE68" s="49">
        <f t="shared" si="205"/>
        <v>-28151577.861025754</v>
      </c>
      <c r="GF68" s="49">
        <f t="shared" si="205"/>
        <v>1234033.0889742449</v>
      </c>
      <c r="GG68" s="49">
        <f t="shared" si="205"/>
        <v>8374400.9889742453</v>
      </c>
      <c r="GH68" s="49">
        <f t="shared" si="205"/>
        <v>14246394.098974247</v>
      </c>
      <c r="GI68" s="49">
        <f t="shared" si="205"/>
        <v>12821504.618974246</v>
      </c>
      <c r="GJ68" s="49">
        <f t="shared" si="205"/>
        <v>8939691.0489742458</v>
      </c>
      <c r="GK68" s="49">
        <f t="shared" si="205"/>
        <v>5022897.8189742453</v>
      </c>
      <c r="GL68" s="49">
        <f t="shared" si="205"/>
        <v>1614139.1789742452</v>
      </c>
      <c r="GM68" s="49">
        <f t="shared" si="205"/>
        <v>-879861.75102575496</v>
      </c>
      <c r="GN68" s="49">
        <f t="shared" ref="GN68:HG68" si="206">+GN60+GN67</f>
        <v>-5009990.1310257548</v>
      </c>
      <c r="GO68" s="49">
        <f t="shared" si="206"/>
        <v>-10135116.961025756</v>
      </c>
      <c r="GP68" s="49">
        <f t="shared" si="206"/>
        <v>-14361800.941025756</v>
      </c>
      <c r="GQ68" s="49">
        <f t="shared" si="206"/>
        <v>-20762465.261025757</v>
      </c>
      <c r="GR68" s="49">
        <f t="shared" si="206"/>
        <v>-7328050.9510257561</v>
      </c>
      <c r="GS68" s="49">
        <f t="shared" si="206"/>
        <v>-5134890.5110257566</v>
      </c>
      <c r="GT68" s="49">
        <f t="shared" si="206"/>
        <v>-7881615.991025757</v>
      </c>
      <c r="GU68" s="49">
        <f t="shared" si="206"/>
        <v>-8771563.5010257568</v>
      </c>
      <c r="GV68" s="49">
        <f t="shared" si="206"/>
        <v>-14218877.681025757</v>
      </c>
      <c r="GW68" s="49">
        <f t="shared" si="206"/>
        <v>-20752442.871025756</v>
      </c>
      <c r="GX68" s="49">
        <f t="shared" si="206"/>
        <v>-25576556.261025757</v>
      </c>
      <c r="GY68" s="49">
        <f t="shared" si="206"/>
        <v>-30934592.761025757</v>
      </c>
      <c r="GZ68" s="49">
        <f t="shared" si="206"/>
        <v>-36870711.501025759</v>
      </c>
      <c r="HA68" s="49">
        <f t="shared" si="206"/>
        <v>-43173729.041025758</v>
      </c>
      <c r="HB68" s="49">
        <f t="shared" si="206"/>
        <v>-47216677.221025757</v>
      </c>
      <c r="HC68" s="49">
        <f t="shared" si="206"/>
        <v>-50047410.571025759</v>
      </c>
      <c r="HD68" s="49">
        <f t="shared" si="206"/>
        <v>25459600.028974235</v>
      </c>
      <c r="HE68" s="49">
        <f t="shared" si="206"/>
        <v>45741130.948974237</v>
      </c>
      <c r="HF68" s="49">
        <f t="shared" si="206"/>
        <v>54348936.918974236</v>
      </c>
      <c r="HG68" s="49">
        <f t="shared" si="206"/>
        <v>111485325.89897424</v>
      </c>
      <c r="HH68" s="50"/>
      <c r="HI68" s="52"/>
      <c r="HJ68" s="52"/>
      <c r="HK68" s="52"/>
      <c r="HL68" s="52"/>
      <c r="HM68" s="52"/>
      <c r="HN68" s="52"/>
      <c r="HO68" s="51"/>
    </row>
    <row r="69" spans="1:223" x14ac:dyDescent="0.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50"/>
      <c r="HI69" s="52"/>
      <c r="HJ69" s="52"/>
      <c r="HK69" s="52"/>
      <c r="HL69" s="52"/>
      <c r="HM69" s="52"/>
      <c r="HN69" s="52"/>
      <c r="HO69" s="51"/>
    </row>
    <row r="70" spans="1:223" ht="14.25" customHeight="1" x14ac:dyDescent="0.2">
      <c r="A70" s="2" t="s">
        <v>146</v>
      </c>
      <c r="C70" s="1">
        <v>19100142</v>
      </c>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50"/>
      <c r="HI70" s="52"/>
      <c r="HJ70" s="52"/>
      <c r="HK70" s="52"/>
      <c r="HL70" s="52"/>
      <c r="HM70" s="52"/>
      <c r="HN70" s="52"/>
      <c r="HO70" s="51"/>
    </row>
    <row r="71" spans="1:223" x14ac:dyDescent="0.2">
      <c r="B71" s="1" t="s">
        <v>121</v>
      </c>
      <c r="D71" s="26">
        <v>-53927.15</v>
      </c>
      <c r="E71" s="32">
        <f>+D76</f>
        <v>-10375.190000000002</v>
      </c>
      <c r="F71" s="32">
        <f>+E76</f>
        <v>0</v>
      </c>
      <c r="G71" s="32">
        <f>+F76</f>
        <v>64829.06</v>
      </c>
      <c r="H71" s="32">
        <f>+G76</f>
        <v>119495.51999999999</v>
      </c>
      <c r="I71" s="32">
        <f t="shared" ref="I71:AA71" si="207">ROUND(+H76,2)</f>
        <v>165175.88</v>
      </c>
      <c r="J71" s="32">
        <f t="shared" si="207"/>
        <v>168205.18</v>
      </c>
      <c r="K71" s="32">
        <f t="shared" si="207"/>
        <v>139982.28</v>
      </c>
      <c r="L71" s="32">
        <f t="shared" si="207"/>
        <v>92479.19</v>
      </c>
      <c r="M71" s="32">
        <f t="shared" si="207"/>
        <v>12227.42</v>
      </c>
      <c r="N71" s="32">
        <f t="shared" si="207"/>
        <v>-58922.44</v>
      </c>
      <c r="O71" s="32">
        <f t="shared" si="207"/>
        <v>-126415.56</v>
      </c>
      <c r="P71" s="32">
        <f t="shared" si="207"/>
        <v>-173301.01</v>
      </c>
      <c r="Q71" s="32">
        <f t="shared" si="207"/>
        <v>-196763.88</v>
      </c>
      <c r="R71" s="32">
        <f t="shared" si="207"/>
        <v>-199834.99</v>
      </c>
      <c r="S71" s="32">
        <f t="shared" si="207"/>
        <v>-186268.75</v>
      </c>
      <c r="T71" s="32">
        <f t="shared" si="207"/>
        <v>-168060.17</v>
      </c>
      <c r="U71" s="32">
        <f t="shared" si="207"/>
        <v>-156457.12</v>
      </c>
      <c r="V71" s="32">
        <f>ROUND(+U76,2)</f>
        <v>-158859.75</v>
      </c>
      <c r="W71" s="32">
        <f t="shared" si="207"/>
        <v>53936.38</v>
      </c>
      <c r="X71" s="32">
        <f t="shared" si="207"/>
        <v>45170.29</v>
      </c>
      <c r="Y71" s="32">
        <f t="shared" si="207"/>
        <v>31393.52</v>
      </c>
      <c r="Z71" s="32">
        <f>ROUND(+Y76,2)</f>
        <v>-14338.59</v>
      </c>
      <c r="AA71" s="32">
        <f t="shared" si="207"/>
        <v>-21593.09</v>
      </c>
      <c r="AB71" s="32">
        <f>+AA76</f>
        <v>-12015.68</v>
      </c>
      <c r="AC71" s="32">
        <f>+AB76</f>
        <v>16375.869999999999</v>
      </c>
      <c r="AD71" s="32">
        <f>+AC76</f>
        <v>60393.09</v>
      </c>
      <c r="AE71" s="32">
        <f t="shared" ref="AE71:AP71" si="208">+AD76</f>
        <v>119544.01999999999</v>
      </c>
      <c r="AF71" s="32">
        <f t="shared" si="208"/>
        <v>102009.44999999998</v>
      </c>
      <c r="AG71" s="32">
        <f t="shared" si="208"/>
        <v>130721.57999999999</v>
      </c>
      <c r="AH71" s="32">
        <f t="shared" si="208"/>
        <v>145289.25</v>
      </c>
      <c r="AI71" s="32">
        <f t="shared" si="208"/>
        <v>140992.14000000001</v>
      </c>
      <c r="AJ71" s="32">
        <f t="shared" si="208"/>
        <v>127129.20000000001</v>
      </c>
      <c r="AK71" s="32">
        <f t="shared" si="208"/>
        <v>107721.89000000001</v>
      </c>
      <c r="AL71" s="32">
        <f t="shared" si="208"/>
        <v>94979.6</v>
      </c>
      <c r="AM71" s="32">
        <f t="shared" si="208"/>
        <v>93204.47</v>
      </c>
      <c r="AN71" s="32">
        <f t="shared" si="208"/>
        <v>105588.42</v>
      </c>
      <c r="AO71" s="32">
        <f t="shared" si="208"/>
        <v>135223.96</v>
      </c>
      <c r="AP71" s="32">
        <f t="shared" si="208"/>
        <v>180965.55</v>
      </c>
      <c r="AQ71" s="32">
        <f>AP76</f>
        <v>238810.52</v>
      </c>
      <c r="AR71" s="32">
        <f>+AQ76</f>
        <v>211545.51</v>
      </c>
      <c r="AS71" s="32">
        <f>+AR76</f>
        <v>242331.52000000002</v>
      </c>
      <c r="AT71" s="32">
        <f t="shared" ref="AT71:DE71" si="209">+AS76</f>
        <v>278754.44</v>
      </c>
      <c r="AU71" s="32">
        <f t="shared" si="209"/>
        <v>299939.14</v>
      </c>
      <c r="AV71" s="32">
        <f t="shared" si="209"/>
        <v>309055.93</v>
      </c>
      <c r="AW71" s="32">
        <f t="shared" si="209"/>
        <v>324605.33</v>
      </c>
      <c r="AX71" s="32">
        <f t="shared" si="209"/>
        <v>304277.45</v>
      </c>
      <c r="AY71" s="32">
        <f t="shared" si="209"/>
        <v>381582.83</v>
      </c>
      <c r="AZ71" s="27">
        <f t="shared" si="209"/>
        <v>104436.58000000002</v>
      </c>
      <c r="BA71" s="27">
        <f t="shared" si="209"/>
        <v>155895.36000000002</v>
      </c>
      <c r="BB71" s="27">
        <f t="shared" si="209"/>
        <v>227659.39</v>
      </c>
      <c r="BC71" s="27">
        <f t="shared" si="209"/>
        <v>313162.67000000004</v>
      </c>
      <c r="BD71" s="27">
        <f t="shared" si="209"/>
        <v>176676.64000000004</v>
      </c>
      <c r="BE71" s="27">
        <f t="shared" si="209"/>
        <v>225205.11000000004</v>
      </c>
      <c r="BF71" s="27">
        <f t="shared" si="209"/>
        <v>255732.43000000005</v>
      </c>
      <c r="BG71" s="27">
        <f t="shared" si="209"/>
        <v>288517.56000000006</v>
      </c>
      <c r="BH71" s="27">
        <f t="shared" si="209"/>
        <v>305770.23000000004</v>
      </c>
      <c r="BI71" s="27">
        <f t="shared" si="209"/>
        <v>309320.35000000003</v>
      </c>
      <c r="BJ71" s="27">
        <f t="shared" si="209"/>
        <v>305827.73000000004</v>
      </c>
      <c r="BK71" s="27">
        <f t="shared" si="209"/>
        <v>310799.29000000004</v>
      </c>
      <c r="BL71" s="27">
        <f t="shared" si="209"/>
        <v>335702.12000000005</v>
      </c>
      <c r="BM71" s="27">
        <f t="shared" si="209"/>
        <v>393713.85000000003</v>
      </c>
      <c r="BN71" s="27">
        <f t="shared" si="209"/>
        <v>483804.92000000004</v>
      </c>
      <c r="BO71" s="27">
        <f t="shared" si="209"/>
        <v>602503.81000000006</v>
      </c>
      <c r="BP71" s="27">
        <f t="shared" si="209"/>
        <v>344651.68000000005</v>
      </c>
      <c r="BQ71" s="27">
        <f t="shared" si="209"/>
        <v>419772.66000000003</v>
      </c>
      <c r="BR71" s="27">
        <f t="shared" si="209"/>
        <v>428691.56000000006</v>
      </c>
      <c r="BS71" s="27">
        <f t="shared" si="209"/>
        <v>436873.02</v>
      </c>
      <c r="BT71" s="27">
        <f t="shared" si="209"/>
        <v>398624.22000000003</v>
      </c>
      <c r="BU71" s="27">
        <f t="shared" si="209"/>
        <v>363444.93000000005</v>
      </c>
      <c r="BV71" s="27">
        <f t="shared" si="209"/>
        <v>325000.02</v>
      </c>
      <c r="BW71" s="27">
        <f t="shared" si="209"/>
        <v>274861.88</v>
      </c>
      <c r="BX71" s="27">
        <f t="shared" si="209"/>
        <v>253009.27000000002</v>
      </c>
      <c r="BY71" s="27">
        <f t="shared" si="209"/>
        <v>266407.09000000003</v>
      </c>
      <c r="BZ71" s="27">
        <f t="shared" si="209"/>
        <v>323247.60000000003</v>
      </c>
      <c r="CA71" s="27">
        <f t="shared" si="209"/>
        <v>419470.03</v>
      </c>
      <c r="CB71" s="27">
        <f t="shared" si="209"/>
        <v>337524.06000000006</v>
      </c>
      <c r="CC71" s="27">
        <f>+CB76</f>
        <v>385014.98000000004</v>
      </c>
      <c r="CD71" s="27">
        <f>+CC76</f>
        <v>469275.62000000005</v>
      </c>
      <c r="CE71" s="27">
        <f t="shared" si="209"/>
        <v>515392.09000000008</v>
      </c>
      <c r="CF71" s="27">
        <f t="shared" si="209"/>
        <v>519886.62000000011</v>
      </c>
      <c r="CG71" s="27">
        <f t="shared" si="209"/>
        <v>505321.68000000011</v>
      </c>
      <c r="CH71" s="27">
        <f t="shared" si="209"/>
        <v>470830.20000000013</v>
      </c>
      <c r="CI71" s="27">
        <f t="shared" si="209"/>
        <v>433219.12000000011</v>
      </c>
      <c r="CJ71" s="27">
        <f t="shared" si="209"/>
        <v>418368.2300000001</v>
      </c>
      <c r="CK71" s="27">
        <f t="shared" si="209"/>
        <v>426578.51000000013</v>
      </c>
      <c r="CL71" s="27">
        <f t="shared" si="209"/>
        <v>461984.66000000015</v>
      </c>
      <c r="CM71" s="27">
        <f t="shared" si="209"/>
        <v>520704.28000000014</v>
      </c>
      <c r="CN71" s="27">
        <f t="shared" si="209"/>
        <v>339595.74007598899</v>
      </c>
      <c r="CO71" s="27">
        <f t="shared" si="209"/>
        <v>398625.940075989</v>
      </c>
      <c r="CP71" s="27">
        <f t="shared" si="209"/>
        <v>460454.83007598901</v>
      </c>
      <c r="CQ71" s="27">
        <f t="shared" si="209"/>
        <v>487483.03007598902</v>
      </c>
      <c r="CR71" s="27">
        <f t="shared" si="209"/>
        <v>491402.65007598902</v>
      </c>
      <c r="CS71" s="27">
        <f t="shared" si="209"/>
        <v>483832.53007598902</v>
      </c>
      <c r="CT71" s="27">
        <f t="shared" si="209"/>
        <v>470171.68007598905</v>
      </c>
      <c r="CU71" s="27">
        <f t="shared" si="209"/>
        <v>459651.37007598905</v>
      </c>
      <c r="CV71" s="27">
        <f t="shared" si="209"/>
        <v>435706.72007598903</v>
      </c>
      <c r="CW71" s="27">
        <f t="shared" si="209"/>
        <v>444474.25007598905</v>
      </c>
      <c r="CX71" s="27">
        <f t="shared" si="209"/>
        <v>470288.97007598903</v>
      </c>
      <c r="CY71" s="27">
        <f t="shared" si="209"/>
        <v>509784.37007598905</v>
      </c>
      <c r="CZ71" s="27">
        <f t="shared" si="209"/>
        <v>318460.75007598905</v>
      </c>
      <c r="DA71" s="27">
        <f t="shared" si="209"/>
        <v>353614.26007598906</v>
      </c>
      <c r="DB71" s="27">
        <f t="shared" si="209"/>
        <v>383404.11007598904</v>
      </c>
      <c r="DC71" s="27">
        <f t="shared" si="209"/>
        <v>393745.85007598903</v>
      </c>
      <c r="DD71" s="27">
        <f t="shared" si="209"/>
        <v>401488.00007598905</v>
      </c>
      <c r="DE71" s="27">
        <f t="shared" si="209"/>
        <v>409649.92007598904</v>
      </c>
      <c r="DF71" s="27">
        <f t="shared" ref="DF71:FQ71" si="210">+DE76</f>
        <v>416997.89007598901</v>
      </c>
      <c r="DG71" s="27">
        <f t="shared" si="210"/>
        <v>426835.21007598902</v>
      </c>
      <c r="DH71" s="27">
        <f t="shared" si="210"/>
        <v>443796.93007598899</v>
      </c>
      <c r="DI71" s="27">
        <f t="shared" si="210"/>
        <v>474067.03007598897</v>
      </c>
      <c r="DJ71" s="27">
        <f t="shared" si="210"/>
        <v>520380.91007598897</v>
      </c>
      <c r="DK71" s="27">
        <f t="shared" si="210"/>
        <v>578458.60007598903</v>
      </c>
      <c r="DL71" s="49">
        <f t="shared" si="210"/>
        <v>652549.21007598902</v>
      </c>
      <c r="DM71" s="49">
        <f t="shared" si="210"/>
        <v>329352.61007598904</v>
      </c>
      <c r="DN71" s="49">
        <f t="shared" si="210"/>
        <v>356544.70007598907</v>
      </c>
      <c r="DO71" s="49">
        <f t="shared" si="210"/>
        <v>370050.38007598906</v>
      </c>
      <c r="DP71" s="49">
        <f t="shared" si="210"/>
        <v>368086.81007598905</v>
      </c>
      <c r="DQ71" s="49">
        <f t="shared" si="210"/>
        <v>352329.90007598908</v>
      </c>
      <c r="DR71" s="49">
        <f t="shared" si="210"/>
        <v>330034.1700759891</v>
      </c>
      <c r="DS71" s="49">
        <f t="shared" si="210"/>
        <v>301358.79007598909</v>
      </c>
      <c r="DT71" s="49">
        <f t="shared" si="210"/>
        <v>277654.96007598907</v>
      </c>
      <c r="DU71" s="49">
        <f t="shared" si="210"/>
        <v>264741.13007598906</v>
      </c>
      <c r="DV71" s="49">
        <f t="shared" si="210"/>
        <v>268140.15007598908</v>
      </c>
      <c r="DW71" s="49">
        <f t="shared" si="210"/>
        <v>284325.5500759891</v>
      </c>
      <c r="DX71" s="49">
        <f t="shared" si="210"/>
        <v>302076.35007598909</v>
      </c>
      <c r="DY71" s="49">
        <f t="shared" si="210"/>
        <v>323534.81007598911</v>
      </c>
      <c r="DZ71" s="49">
        <f t="shared" si="210"/>
        <v>329389.07007598912</v>
      </c>
      <c r="EA71" s="49">
        <f t="shared" si="210"/>
        <v>316690.94007598911</v>
      </c>
      <c r="EB71" s="49">
        <f t="shared" si="210"/>
        <v>284256.07007598912</v>
      </c>
      <c r="EC71" s="49">
        <f t="shared" si="210"/>
        <v>235104.26007598912</v>
      </c>
      <c r="ED71" s="49">
        <f t="shared" si="210"/>
        <v>170526.53007598911</v>
      </c>
      <c r="EE71" s="49">
        <f t="shared" si="210"/>
        <v>104987.74007598912</v>
      </c>
      <c r="EF71" s="49">
        <f t="shared" si="210"/>
        <v>48531.530075989118</v>
      </c>
      <c r="EG71" s="49">
        <f t="shared" si="210"/>
        <v>1618.9200759891173</v>
      </c>
      <c r="EH71" s="49">
        <f t="shared" si="210"/>
        <v>-29961.999924010881</v>
      </c>
      <c r="EI71" s="49">
        <f t="shared" si="210"/>
        <v>-44486.13992401088</v>
      </c>
      <c r="EJ71" s="49">
        <f t="shared" si="210"/>
        <v>-45311.289924010882</v>
      </c>
      <c r="EK71" s="49">
        <f t="shared" si="210"/>
        <v>-43252.549924010884</v>
      </c>
      <c r="EL71" s="49">
        <f t="shared" si="210"/>
        <v>-48997.999924010881</v>
      </c>
      <c r="EM71" s="49">
        <f t="shared" si="210"/>
        <v>-73074.339924010885</v>
      </c>
      <c r="EN71" s="49">
        <f t="shared" si="210"/>
        <v>-118122.64992401088</v>
      </c>
      <c r="EO71" s="49">
        <f t="shared" si="210"/>
        <v>-180121.32992401088</v>
      </c>
      <c r="EP71" s="49">
        <f t="shared" si="210"/>
        <v>-244440.63992401087</v>
      </c>
      <c r="EQ71" s="49">
        <f t="shared" si="210"/>
        <v>-310319.30992401089</v>
      </c>
      <c r="ER71" s="49">
        <f t="shared" si="210"/>
        <v>-363349.22992401087</v>
      </c>
      <c r="ES71" s="49">
        <f t="shared" si="210"/>
        <v>-402077.67992401088</v>
      </c>
      <c r="ET71" s="49">
        <f t="shared" si="210"/>
        <v>-422286.09992401086</v>
      </c>
      <c r="EU71" s="49">
        <f t="shared" si="210"/>
        <v>-423220.13992401084</v>
      </c>
      <c r="EV71" s="49">
        <f t="shared" si="210"/>
        <v>-410018.35992401082</v>
      </c>
      <c r="EW71" s="49">
        <f t="shared" si="210"/>
        <v>-396242.70992401079</v>
      </c>
      <c r="EX71" s="49">
        <f t="shared" si="210"/>
        <v>-391151.67992401076</v>
      </c>
      <c r="EY71" s="49">
        <f t="shared" si="210"/>
        <v>-412103.55992401077</v>
      </c>
      <c r="EZ71" s="49">
        <f t="shared" si="210"/>
        <v>-448769.22992401075</v>
      </c>
      <c r="FA71" s="49">
        <f t="shared" si="210"/>
        <v>-509929.31992401078</v>
      </c>
      <c r="FB71" s="49">
        <f t="shared" si="210"/>
        <v>-575383.78992401075</v>
      </c>
      <c r="FC71" s="49">
        <f t="shared" si="210"/>
        <v>-639824.80992401077</v>
      </c>
      <c r="FD71" s="49">
        <f t="shared" si="210"/>
        <v>-693784.65992401075</v>
      </c>
      <c r="FE71" s="49">
        <f t="shared" si="210"/>
        <v>-734173.76992401073</v>
      </c>
      <c r="FF71" s="49">
        <f t="shared" si="210"/>
        <v>-756976.11992401071</v>
      </c>
      <c r="FG71" s="49">
        <f t="shared" si="210"/>
        <v>-761846.9899240107</v>
      </c>
      <c r="FH71" s="49">
        <f t="shared" si="210"/>
        <v>-750998.88992401073</v>
      </c>
      <c r="FI71" s="49">
        <f t="shared" si="210"/>
        <v>-731648.19992401078</v>
      </c>
      <c r="FJ71" s="49">
        <f t="shared" si="210"/>
        <v>-721816.89992401074</v>
      </c>
      <c r="FK71" s="49">
        <f t="shared" si="210"/>
        <v>-724012.16992401076</v>
      </c>
      <c r="FL71" s="49">
        <f t="shared" si="210"/>
        <v>-733943.31992401078</v>
      </c>
      <c r="FM71" s="49">
        <f t="shared" si="210"/>
        <v>-747615.06992401078</v>
      </c>
      <c r="FN71" s="49">
        <f t="shared" si="210"/>
        <v>-760252.39992401074</v>
      </c>
      <c r="FO71" s="49">
        <f t="shared" si="210"/>
        <v>-771060.14992401074</v>
      </c>
      <c r="FP71" s="49">
        <f t="shared" si="210"/>
        <v>-770318.31992401078</v>
      </c>
      <c r="FQ71" s="49">
        <f t="shared" si="210"/>
        <v>-753809.09992401081</v>
      </c>
      <c r="FR71" s="49">
        <f t="shared" ref="FR71:GO71" si="211">+FQ76</f>
        <v>-723076.99992401083</v>
      </c>
      <c r="FS71" s="49">
        <f t="shared" si="211"/>
        <v>-679743.74992401083</v>
      </c>
      <c r="FT71" s="49">
        <f t="shared" si="211"/>
        <v>-613677.76992401085</v>
      </c>
      <c r="FU71" s="49">
        <f t="shared" si="211"/>
        <v>-337738.78992401087</v>
      </c>
      <c r="FV71" s="49">
        <f t="shared" si="211"/>
        <v>-294655.8199240109</v>
      </c>
      <c r="FW71" s="49">
        <f t="shared" si="211"/>
        <v>-267474.12992401089</v>
      </c>
      <c r="FX71" s="49">
        <f t="shared" si="211"/>
        <v>-256679.33992401088</v>
      </c>
      <c r="FY71" s="49">
        <f t="shared" si="211"/>
        <v>-249771.09992401089</v>
      </c>
      <c r="FZ71" s="49">
        <f t="shared" si="211"/>
        <v>-245777.5699240109</v>
      </c>
      <c r="GA71" s="49">
        <f t="shared" si="211"/>
        <v>-234481.6099240109</v>
      </c>
      <c r="GB71" s="49">
        <f t="shared" si="211"/>
        <v>-211346.08992401091</v>
      </c>
      <c r="GC71" s="49">
        <f t="shared" si="211"/>
        <v>-171491.80992401091</v>
      </c>
      <c r="GD71" s="49">
        <f t="shared" si="211"/>
        <v>-114216.53992401093</v>
      </c>
      <c r="GE71" s="49">
        <f t="shared" si="211"/>
        <v>-40270.649924010926</v>
      </c>
      <c r="GF71" s="49">
        <f t="shared" si="211"/>
        <v>50432.620075989078</v>
      </c>
      <c r="GG71" s="49">
        <f t="shared" si="211"/>
        <v>61972.210075989075</v>
      </c>
      <c r="GH71" s="49">
        <f t="shared" si="211"/>
        <v>106680.25007598908</v>
      </c>
      <c r="GI71" s="49">
        <f t="shared" si="211"/>
        <v>125323.67007598908</v>
      </c>
      <c r="GJ71" s="49">
        <f t="shared" si="211"/>
        <v>115423.68007598908</v>
      </c>
      <c r="GK71" s="49">
        <f t="shared" si="211"/>
        <v>85183.150075989077</v>
      </c>
      <c r="GL71" s="49">
        <f t="shared" si="211"/>
        <v>42299.910075989079</v>
      </c>
      <c r="GM71" s="49">
        <f t="shared" si="211"/>
        <v>-4959.1199240109199</v>
      </c>
      <c r="GN71" s="49">
        <f t="shared" si="211"/>
        <v>-43217.929924010918</v>
      </c>
      <c r="GO71" s="49">
        <f t="shared" si="211"/>
        <v>-67297.43992401092</v>
      </c>
      <c r="GP71" s="49">
        <f t="shared" ref="GP71" si="212">+GO76</f>
        <v>-71446.579924010919</v>
      </c>
      <c r="GQ71" s="49">
        <f t="shared" ref="GQ71" si="213">+GP76</f>
        <v>-55558.929924010918</v>
      </c>
      <c r="GR71" s="49">
        <f t="shared" ref="GR71" si="214">+GQ76</f>
        <v>-19935.819924010917</v>
      </c>
      <c r="GS71" s="49">
        <f t="shared" ref="GS71" si="215">+GR76</f>
        <v>17717.760075989085</v>
      </c>
      <c r="GT71" s="49">
        <f t="shared" ref="GT71" si="216">+GS76</f>
        <v>46941.620075989085</v>
      </c>
      <c r="GU71" s="49">
        <f t="shared" ref="GU71" si="217">+GT76</f>
        <v>48653.150075989084</v>
      </c>
      <c r="GV71" s="49">
        <f t="shared" ref="GV71" si="218">+GU76</f>
        <v>34207.570075989082</v>
      </c>
      <c r="GW71" s="49">
        <f t="shared" ref="GW71" si="219">+GV76</f>
        <v>-3075.4599240109164</v>
      </c>
      <c r="GX71" s="49">
        <f t="shared" ref="GX71" si="220">+GW76</f>
        <v>-53390.029924010916</v>
      </c>
      <c r="GY71" s="49">
        <f t="shared" ref="GY71" si="221">+GX76</f>
        <v>-105698.08992401091</v>
      </c>
      <c r="GZ71" s="49">
        <f t="shared" ref="GZ71" si="222">+GY76</f>
        <v>-138770.98992401091</v>
      </c>
      <c r="HA71" s="49">
        <f t="shared" ref="HA71" si="223">+GZ76</f>
        <v>-154481.96992401092</v>
      </c>
      <c r="HB71" s="49">
        <f t="shared" ref="HB71" si="224">+HA76</f>
        <v>-144154.12992401092</v>
      </c>
      <c r="HC71" s="49">
        <f t="shared" ref="HC71:HG71" si="225">+HB76</f>
        <v>-111038.03992401093</v>
      </c>
      <c r="HD71" s="49">
        <f t="shared" si="225"/>
        <v>-52787.109924010925</v>
      </c>
      <c r="HE71" s="49">
        <f t="shared" si="225"/>
        <v>9192.360075989076</v>
      </c>
      <c r="HF71" s="49">
        <f t="shared" si="225"/>
        <v>66059.170075989066</v>
      </c>
      <c r="HG71" s="49">
        <f t="shared" si="225"/>
        <v>94645.300075989071</v>
      </c>
      <c r="HH71" s="50"/>
      <c r="HI71" s="52"/>
      <c r="HJ71" s="52"/>
      <c r="HK71" s="52"/>
      <c r="HL71" s="52"/>
      <c r="HM71" s="52"/>
      <c r="HN71" s="52"/>
      <c r="HO71" s="51"/>
    </row>
    <row r="72" spans="1:223" x14ac:dyDescent="0.2">
      <c r="B72" s="1" t="s">
        <v>122</v>
      </c>
      <c r="D72" s="54"/>
      <c r="E72" s="54">
        <v>-64215.05</v>
      </c>
      <c r="F72" s="54"/>
      <c r="G72" s="54"/>
      <c r="H72" s="54"/>
      <c r="I72" s="54"/>
      <c r="J72" s="54"/>
      <c r="K72" s="54"/>
      <c r="L72" s="54"/>
      <c r="M72" s="54"/>
      <c r="N72" s="54"/>
      <c r="O72" s="54"/>
      <c r="P72" s="54"/>
      <c r="Q72" s="54"/>
      <c r="R72" s="54"/>
      <c r="S72" s="54"/>
      <c r="T72" s="54"/>
      <c r="U72" s="54"/>
      <c r="V72" s="54">
        <v>168060.17</v>
      </c>
      <c r="W72" s="54"/>
      <c r="X72" s="54"/>
      <c r="Y72" s="54">
        <v>-31393.52</v>
      </c>
      <c r="Z72" s="54"/>
      <c r="AA72" s="54"/>
      <c r="AB72" s="54"/>
      <c r="AC72" s="54"/>
      <c r="AD72" s="54"/>
      <c r="AE72" s="54">
        <v>-59810.41</v>
      </c>
      <c r="AF72" s="54"/>
      <c r="AG72" s="54"/>
      <c r="AH72" s="54"/>
      <c r="AI72" s="54"/>
      <c r="AJ72" s="54"/>
      <c r="AK72" s="54"/>
      <c r="AL72" s="54"/>
      <c r="AM72" s="54"/>
      <c r="AN72" s="54">
        <v>0</v>
      </c>
      <c r="AO72" s="54">
        <v>0</v>
      </c>
      <c r="AP72" s="54">
        <v>0</v>
      </c>
      <c r="AQ72" s="54">
        <v>-96708</v>
      </c>
      <c r="AR72" s="54">
        <v>0</v>
      </c>
      <c r="AS72" s="54">
        <v>0</v>
      </c>
      <c r="AT72" s="54">
        <v>0</v>
      </c>
      <c r="AU72" s="54">
        <v>0</v>
      </c>
      <c r="AV72" s="54">
        <v>0</v>
      </c>
      <c r="AW72" s="54">
        <v>0</v>
      </c>
      <c r="AX72" s="54">
        <v>0</v>
      </c>
      <c r="AY72" s="54"/>
      <c r="AZ72" s="55"/>
      <c r="BA72" s="55"/>
      <c r="BB72" s="55"/>
      <c r="BC72" s="55">
        <v>-197552</v>
      </c>
      <c r="BD72" s="55">
        <v>0</v>
      </c>
      <c r="BE72" s="55">
        <v>0</v>
      </c>
      <c r="BF72" s="55">
        <v>0</v>
      </c>
      <c r="BG72" s="55">
        <v>0</v>
      </c>
      <c r="BH72" s="49"/>
      <c r="BI72" s="49"/>
      <c r="BJ72" s="49"/>
      <c r="BK72" s="49"/>
      <c r="BL72" s="49"/>
      <c r="BM72" s="49"/>
      <c r="BN72" s="55">
        <v>0</v>
      </c>
      <c r="BO72" s="55">
        <v>-413583</v>
      </c>
      <c r="BP72" s="49"/>
      <c r="BQ72" s="49"/>
      <c r="BR72" s="49"/>
      <c r="BS72" s="49"/>
      <c r="BT72" s="49"/>
      <c r="BU72" s="49"/>
      <c r="BV72" s="49"/>
      <c r="BW72" s="49"/>
      <c r="BX72" s="49"/>
      <c r="BY72" s="49"/>
      <c r="BZ72" s="49"/>
      <c r="CA72" s="58">
        <v>-214894</v>
      </c>
      <c r="CB72" s="49"/>
      <c r="CC72" s="49"/>
      <c r="CD72" s="49"/>
      <c r="CE72" s="49"/>
      <c r="CF72" s="49"/>
      <c r="CG72" s="49"/>
      <c r="CH72" s="49"/>
      <c r="CI72" s="49"/>
      <c r="CJ72" s="49"/>
      <c r="CK72" s="49"/>
      <c r="CL72" s="49"/>
      <c r="CM72" s="55">
        <v>-231020.70992401117</v>
      </c>
      <c r="CN72" s="49"/>
      <c r="CO72" s="49"/>
      <c r="CP72" s="49"/>
      <c r="CQ72" s="49"/>
      <c r="CR72" s="49"/>
      <c r="CS72" s="49"/>
      <c r="CT72" s="49"/>
      <c r="CU72" s="49"/>
      <c r="CV72" s="49"/>
      <c r="CW72" s="49"/>
      <c r="CX72" s="49"/>
      <c r="CY72" s="55">
        <v>-224640</v>
      </c>
      <c r="CZ72" s="49"/>
      <c r="DA72" s="49"/>
      <c r="DB72" s="49"/>
      <c r="DC72" s="49"/>
      <c r="DD72" s="49"/>
      <c r="DE72" s="49"/>
      <c r="DF72" s="49"/>
      <c r="DG72" s="49"/>
      <c r="DH72" s="49"/>
      <c r="DI72" s="49"/>
      <c r="DJ72" s="49"/>
      <c r="DK72" s="49"/>
      <c r="DL72" s="56">
        <v>-358888</v>
      </c>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94"/>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56">
        <v>226638</v>
      </c>
      <c r="FU72" s="49"/>
      <c r="FV72" s="49"/>
      <c r="FW72" s="49"/>
      <c r="FX72" s="49"/>
      <c r="FY72" s="49"/>
      <c r="FZ72" s="49"/>
      <c r="GA72" s="49"/>
      <c r="GB72" s="49"/>
      <c r="GC72" s="49"/>
      <c r="GD72" s="49"/>
      <c r="GE72" s="49"/>
      <c r="GF72" s="56">
        <v>-32402</v>
      </c>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50"/>
      <c r="HI72" s="52"/>
      <c r="HJ72" s="150"/>
      <c r="HK72" s="52"/>
      <c r="HL72" s="52"/>
      <c r="HM72" s="52"/>
      <c r="HN72" s="52"/>
      <c r="HO72" s="51"/>
    </row>
    <row r="73" spans="1:223" hidden="1" x14ac:dyDescent="0.2">
      <c r="B73" s="1" t="s">
        <v>147</v>
      </c>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v>-328008.39</v>
      </c>
      <c r="AZ73" s="55">
        <v>0</v>
      </c>
      <c r="BA73" s="55">
        <v>0</v>
      </c>
      <c r="BB73" s="55">
        <v>0</v>
      </c>
      <c r="BC73" s="55">
        <v>0</v>
      </c>
      <c r="BD73" s="55">
        <v>0</v>
      </c>
      <c r="BE73" s="55">
        <v>0</v>
      </c>
      <c r="BF73" s="55">
        <v>0</v>
      </c>
      <c r="BG73" s="55">
        <v>0</v>
      </c>
      <c r="BH73" s="49"/>
      <c r="BI73" s="49"/>
      <c r="BJ73" s="49"/>
      <c r="BK73" s="49"/>
      <c r="BL73" s="49"/>
      <c r="BM73" s="49"/>
      <c r="BN73" s="55">
        <v>59.16</v>
      </c>
      <c r="BO73" s="55">
        <v>0</v>
      </c>
      <c r="BP73" s="49"/>
      <c r="BQ73" s="49"/>
      <c r="BR73" s="49"/>
      <c r="BS73" s="49"/>
      <c r="BT73" s="49"/>
      <c r="BU73" s="49"/>
      <c r="BV73" s="49"/>
      <c r="BW73" s="49"/>
      <c r="BX73" s="49"/>
      <c r="BY73" s="49"/>
      <c r="BZ73" s="49"/>
      <c r="CA73" s="58">
        <v>0</v>
      </c>
      <c r="CB73" s="49"/>
      <c r="CC73" s="49"/>
      <c r="CD73" s="49"/>
      <c r="CE73" s="49"/>
      <c r="CF73" s="49"/>
      <c r="CG73" s="49"/>
      <c r="CH73" s="49"/>
      <c r="CI73" s="49"/>
      <c r="CJ73" s="49"/>
      <c r="CK73" s="49"/>
      <c r="CL73" s="49"/>
      <c r="CM73" s="49"/>
      <c r="CN73" s="49"/>
      <c r="CO73" s="49"/>
      <c r="CP73" s="49"/>
      <c r="CQ73" s="49"/>
      <c r="CR73" s="49"/>
      <c r="CS73" s="49"/>
      <c r="CT73" s="49"/>
      <c r="CU73" s="55">
        <v>-19861.259999999998</v>
      </c>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50"/>
      <c r="HI73" s="52"/>
      <c r="HJ73" s="52"/>
      <c r="HK73" s="52"/>
      <c r="HL73" s="52"/>
      <c r="HM73" s="52"/>
      <c r="HN73" s="52"/>
      <c r="HO73" s="51"/>
    </row>
    <row r="74" spans="1:223" x14ac:dyDescent="0.2">
      <c r="B74" s="1" t="s">
        <v>148</v>
      </c>
      <c r="D74" s="54">
        <v>43551.96</v>
      </c>
      <c r="E74" s="54">
        <v>74590.240000000005</v>
      </c>
      <c r="F74" s="54">
        <v>64829.06</v>
      </c>
      <c r="G74" s="54">
        <v>54666.46</v>
      </c>
      <c r="H74" s="54">
        <v>45680.36</v>
      </c>
      <c r="I74" s="54">
        <v>3029.3</v>
      </c>
      <c r="J74" s="54">
        <v>-28222.9</v>
      </c>
      <c r="K74" s="54">
        <v>-47503.09</v>
      </c>
      <c r="L74" s="54">
        <v>-80251.77</v>
      </c>
      <c r="M74" s="54">
        <v>-71149.86</v>
      </c>
      <c r="N74" s="54">
        <v>-67493.119999999995</v>
      </c>
      <c r="O74" s="54">
        <v>-46885.45</v>
      </c>
      <c r="P74" s="54">
        <v>-23462.87</v>
      </c>
      <c r="Q74" s="54">
        <v>-3071.11</v>
      </c>
      <c r="R74" s="54">
        <v>13566.24</v>
      </c>
      <c r="S74" s="54">
        <v>18208.580000000002</v>
      </c>
      <c r="T74" s="54">
        <v>11603.05</v>
      </c>
      <c r="U74" s="54">
        <v>-2402.63</v>
      </c>
      <c r="V74" s="54">
        <v>44735.96</v>
      </c>
      <c r="W74" s="54">
        <v>-8766.09</v>
      </c>
      <c r="X74" s="54">
        <v>-13776.77</v>
      </c>
      <c r="Y74" s="54">
        <v>-14338.59</v>
      </c>
      <c r="Z74" s="54">
        <v>-7254.5</v>
      </c>
      <c r="AA74" s="54">
        <v>9577.41</v>
      </c>
      <c r="AB74" s="54">
        <v>28391.55</v>
      </c>
      <c r="AC74" s="54">
        <v>44017.22</v>
      </c>
      <c r="AD74" s="54">
        <v>59150.93</v>
      </c>
      <c r="AE74" s="54">
        <v>42275.839999999997</v>
      </c>
      <c r="AF74" s="54">
        <v>28712.13</v>
      </c>
      <c r="AG74" s="54">
        <v>14567.67</v>
      </c>
      <c r="AH74" s="54">
        <v>-4297.1099999999997</v>
      </c>
      <c r="AI74" s="54">
        <v>-13862.94</v>
      </c>
      <c r="AJ74" s="54">
        <v>-19407.310000000001</v>
      </c>
      <c r="AK74" s="54">
        <v>-12742.29</v>
      </c>
      <c r="AL74" s="54">
        <v>-1775.13</v>
      </c>
      <c r="AM74" s="54">
        <v>12383.95</v>
      </c>
      <c r="AN74" s="54">
        <v>29635.54</v>
      </c>
      <c r="AO74" s="54">
        <v>45741.59</v>
      </c>
      <c r="AP74" s="54">
        <v>57844.97</v>
      </c>
      <c r="AQ74" s="54">
        <v>69442.990000000005</v>
      </c>
      <c r="AR74" s="54">
        <v>30786.01</v>
      </c>
      <c r="AS74" s="54">
        <v>36422.92</v>
      </c>
      <c r="AT74" s="54">
        <v>21184.7</v>
      </c>
      <c r="AU74" s="54">
        <v>9116.7900000000009</v>
      </c>
      <c r="AV74" s="54">
        <v>15549.4</v>
      </c>
      <c r="AW74" s="54">
        <v>-20327.88</v>
      </c>
      <c r="AX74" s="54">
        <v>77305.38</v>
      </c>
      <c r="AY74" s="54">
        <v>50862.14</v>
      </c>
      <c r="AZ74" s="55">
        <v>51458.78</v>
      </c>
      <c r="BA74" s="55">
        <v>71764.03</v>
      </c>
      <c r="BB74" s="55">
        <v>85503.28</v>
      </c>
      <c r="BC74" s="55">
        <v>61065.97</v>
      </c>
      <c r="BD74" s="55">
        <v>48528.47</v>
      </c>
      <c r="BE74" s="55">
        <v>30527.32</v>
      </c>
      <c r="BF74" s="55">
        <v>32785.129999999997</v>
      </c>
      <c r="BG74" s="55">
        <v>17252.669999999998</v>
      </c>
      <c r="BH74" s="55">
        <v>3550.12</v>
      </c>
      <c r="BI74" s="55">
        <v>-3492.62</v>
      </c>
      <c r="BJ74" s="55">
        <v>4971.5600000000004</v>
      </c>
      <c r="BK74" s="66">
        <v>24902.83</v>
      </c>
      <c r="BL74" s="66">
        <v>58011.73</v>
      </c>
      <c r="BM74" s="66">
        <v>90091.07</v>
      </c>
      <c r="BN74" s="66">
        <v>118639.73</v>
      </c>
      <c r="BO74" s="66">
        <v>155730.87</v>
      </c>
      <c r="BP74" s="66">
        <v>75120.98</v>
      </c>
      <c r="BQ74" s="66">
        <v>8918.9</v>
      </c>
      <c r="BR74" s="66">
        <v>8181.46</v>
      </c>
      <c r="BS74" s="66">
        <v>-38248.800000000003</v>
      </c>
      <c r="BT74" s="66">
        <v>-35179.29</v>
      </c>
      <c r="BU74" s="66">
        <v>-38444.910000000003</v>
      </c>
      <c r="BV74" s="66">
        <v>-50138.14</v>
      </c>
      <c r="BW74" s="66">
        <v>-21852.61</v>
      </c>
      <c r="BX74" s="66">
        <v>13397.82</v>
      </c>
      <c r="BY74" s="11">
        <v>56840.51</v>
      </c>
      <c r="BZ74" s="11">
        <v>96222.43</v>
      </c>
      <c r="CA74" s="58">
        <v>132948.03</v>
      </c>
      <c r="CB74" s="66">
        <v>47490.92</v>
      </c>
      <c r="CC74" s="66">
        <v>84260.64</v>
      </c>
      <c r="CD74" s="66">
        <v>46116.47</v>
      </c>
      <c r="CE74" s="66">
        <v>4494.53</v>
      </c>
      <c r="CF74" s="66">
        <v>-14564.94</v>
      </c>
      <c r="CG74" s="66">
        <v>-34491.480000000003</v>
      </c>
      <c r="CH74" s="66">
        <v>-37611.08</v>
      </c>
      <c r="CI74" s="66">
        <v>-14850.89</v>
      </c>
      <c r="CJ74" s="66">
        <v>8210.2800000000007</v>
      </c>
      <c r="CK74" s="66">
        <v>35406.15</v>
      </c>
      <c r="CL74" s="66">
        <v>58719.62</v>
      </c>
      <c r="CM74" s="66">
        <v>49912.17</v>
      </c>
      <c r="CN74" s="66">
        <v>59030.2</v>
      </c>
      <c r="CO74" s="66">
        <v>61828.89</v>
      </c>
      <c r="CP74" s="66">
        <v>27028.2</v>
      </c>
      <c r="CQ74" s="66">
        <v>3919.62</v>
      </c>
      <c r="CR74" s="66">
        <v>-7570.12</v>
      </c>
      <c r="CS74" s="66">
        <v>-13660.85</v>
      </c>
      <c r="CT74" s="66">
        <v>-10520.31</v>
      </c>
      <c r="CU74" s="66">
        <v>-4083.39</v>
      </c>
      <c r="CV74" s="66">
        <v>8767.5300000000007</v>
      </c>
      <c r="CW74" s="66">
        <v>25814.720000000001</v>
      </c>
      <c r="CX74" s="66">
        <v>39495.4</v>
      </c>
      <c r="CY74" s="66">
        <v>33316.379999999997</v>
      </c>
      <c r="CZ74" s="95">
        <v>35153.51</v>
      </c>
      <c r="DA74" s="66">
        <v>29789.85</v>
      </c>
      <c r="DB74" s="96">
        <v>10341.74</v>
      </c>
      <c r="DC74" s="96">
        <v>7742.15</v>
      </c>
      <c r="DD74" s="66">
        <v>8161.92</v>
      </c>
      <c r="DE74" s="66">
        <v>7347.97</v>
      </c>
      <c r="DF74" s="11">
        <v>9837.32</v>
      </c>
      <c r="DG74" s="66">
        <v>16961.72</v>
      </c>
      <c r="DH74" s="55">
        <v>30270.1</v>
      </c>
      <c r="DI74" s="55">
        <v>46313.88</v>
      </c>
      <c r="DJ74" s="55">
        <v>58077.69</v>
      </c>
      <c r="DK74" s="55">
        <v>74090.61</v>
      </c>
      <c r="DL74" s="55">
        <v>35691.4</v>
      </c>
      <c r="DM74" s="55">
        <v>27192.09</v>
      </c>
      <c r="DN74" s="55">
        <v>13505.68</v>
      </c>
      <c r="DO74" s="55">
        <v>-1963.57</v>
      </c>
      <c r="DP74" s="55">
        <v>-15756.91</v>
      </c>
      <c r="DQ74" s="55">
        <v>-22295.73</v>
      </c>
      <c r="DR74" s="55">
        <v>-28675.38</v>
      </c>
      <c r="DS74" s="55">
        <v>-23703.83</v>
      </c>
      <c r="DT74" s="55">
        <v>-12913.83</v>
      </c>
      <c r="DU74" s="55">
        <v>3399.02</v>
      </c>
      <c r="DV74" s="55">
        <v>16185.4</v>
      </c>
      <c r="DW74" s="55">
        <v>17750.8</v>
      </c>
      <c r="DX74" s="55">
        <v>21458.46</v>
      </c>
      <c r="DY74" s="55">
        <v>5854.26</v>
      </c>
      <c r="DZ74" s="55">
        <v>-12698.13</v>
      </c>
      <c r="EA74" s="55">
        <v>-32434.87</v>
      </c>
      <c r="EB74" s="55">
        <v>-49151.81</v>
      </c>
      <c r="EC74" s="55">
        <v>-64577.73</v>
      </c>
      <c r="ED74" s="55">
        <v>-65538.789999999994</v>
      </c>
      <c r="EE74" s="55">
        <v>-56456.21</v>
      </c>
      <c r="EF74" s="55">
        <v>-46912.61</v>
      </c>
      <c r="EG74" s="55">
        <v>-31580.92</v>
      </c>
      <c r="EH74" s="55">
        <v>-14524.14</v>
      </c>
      <c r="EI74" s="55">
        <v>-825.15</v>
      </c>
      <c r="EJ74" s="55">
        <v>2058.7399999999998</v>
      </c>
      <c r="EK74" s="55">
        <v>-5745.45</v>
      </c>
      <c r="EL74" s="55">
        <v>-24076.34</v>
      </c>
      <c r="EM74" s="55">
        <v>-45048.31</v>
      </c>
      <c r="EN74" s="55">
        <v>-61998.68</v>
      </c>
      <c r="EO74" s="55">
        <v>-64319.31</v>
      </c>
      <c r="EP74" s="55">
        <v>-65878.67</v>
      </c>
      <c r="EQ74" s="55">
        <v>-53029.919999999998</v>
      </c>
      <c r="ER74" s="55">
        <v>-38728.449999999997</v>
      </c>
      <c r="ES74" s="55">
        <v>-20208.419999999998</v>
      </c>
      <c r="ET74" s="95">
        <v>-934.04</v>
      </c>
      <c r="EU74" s="95">
        <v>13201.78</v>
      </c>
      <c r="EV74" s="95">
        <v>13775.65</v>
      </c>
      <c r="EW74" s="95">
        <v>5091.03</v>
      </c>
      <c r="EX74" s="95">
        <v>-20951.88</v>
      </c>
      <c r="EY74" s="95">
        <v>-36665.67</v>
      </c>
      <c r="EZ74" s="95">
        <v>-61160.09</v>
      </c>
      <c r="FA74" s="95">
        <v>-65454.47</v>
      </c>
      <c r="FB74" s="95">
        <v>-64441.02</v>
      </c>
      <c r="FC74" s="95">
        <v>-53959.85</v>
      </c>
      <c r="FD74" s="95">
        <v>-40389.11</v>
      </c>
      <c r="FE74" s="55">
        <v>-22802.35</v>
      </c>
      <c r="FF74" s="55">
        <v>-4870.87</v>
      </c>
      <c r="FG74" s="55">
        <v>10848.1</v>
      </c>
      <c r="FH74" s="55">
        <v>19350.689999999999</v>
      </c>
      <c r="FI74" s="55">
        <v>9831.2999999999993</v>
      </c>
      <c r="FJ74" s="55">
        <v>-2195.27</v>
      </c>
      <c r="FK74" s="55">
        <v>-9931.15</v>
      </c>
      <c r="FL74" s="55">
        <v>-13671.75</v>
      </c>
      <c r="FM74" s="55">
        <v>-12637.33</v>
      </c>
      <c r="FN74" s="55">
        <v>-10807.75</v>
      </c>
      <c r="FO74" s="55">
        <v>741.83</v>
      </c>
      <c r="FP74" s="55">
        <v>16509.22</v>
      </c>
      <c r="FQ74" s="55">
        <v>30732.1</v>
      </c>
      <c r="FR74" s="55">
        <v>43333.25</v>
      </c>
      <c r="FS74" s="55">
        <v>66065.98</v>
      </c>
      <c r="FT74" s="55">
        <v>49300.98</v>
      </c>
      <c r="FU74" s="55">
        <v>43082.97</v>
      </c>
      <c r="FV74" s="55">
        <v>27181.69</v>
      </c>
      <c r="FW74" s="55">
        <v>10794.79</v>
      </c>
      <c r="FX74" s="55">
        <v>6908.24</v>
      </c>
      <c r="FY74" s="55">
        <v>3993.53</v>
      </c>
      <c r="FZ74" s="55">
        <v>11295.96</v>
      </c>
      <c r="GA74" s="55">
        <v>23135.52</v>
      </c>
      <c r="GB74" s="55">
        <v>39854.28</v>
      </c>
      <c r="GC74" s="55">
        <v>57275.27</v>
      </c>
      <c r="GD74" s="55">
        <v>73945.89</v>
      </c>
      <c r="GE74" s="55">
        <v>90703.27</v>
      </c>
      <c r="GF74" s="55">
        <v>43941.59</v>
      </c>
      <c r="GG74" s="55">
        <v>44708.04</v>
      </c>
      <c r="GH74" s="55">
        <v>18643.419999999998</v>
      </c>
      <c r="GI74" s="55">
        <v>-9899.99</v>
      </c>
      <c r="GJ74" s="55">
        <v>-30240.53</v>
      </c>
      <c r="GK74" s="55">
        <v>-42883.24</v>
      </c>
      <c r="GL74" s="55">
        <v>-47259.03</v>
      </c>
      <c r="GM74" s="55">
        <v>-38258.81</v>
      </c>
      <c r="GN74" s="55">
        <v>-24079.51</v>
      </c>
      <c r="GO74" s="55">
        <v>-4149.1400000000003</v>
      </c>
      <c r="GP74" s="55">
        <v>15887.65</v>
      </c>
      <c r="GQ74" s="55">
        <v>35623.11</v>
      </c>
      <c r="GR74" s="55">
        <v>37653.58</v>
      </c>
      <c r="GS74" s="55">
        <v>29223.86</v>
      </c>
      <c r="GT74" s="55">
        <v>1711.53</v>
      </c>
      <c r="GU74" s="55">
        <v>-14445.58</v>
      </c>
      <c r="GV74" s="55">
        <v>-37283.03</v>
      </c>
      <c r="GW74" s="55">
        <v>-50314.57</v>
      </c>
      <c r="GX74" s="55">
        <v>-52308.06</v>
      </c>
      <c r="GY74" s="55">
        <v>-33072.9</v>
      </c>
      <c r="GZ74" s="55">
        <v>-15710.98</v>
      </c>
      <c r="HA74" s="55">
        <v>10327.84</v>
      </c>
      <c r="HB74" s="55">
        <v>33116.089999999997</v>
      </c>
      <c r="HC74" s="55">
        <f>-33116.09+33116.09+58250.93</f>
        <v>58250.93</v>
      </c>
      <c r="HD74" s="55">
        <v>61979.47</v>
      </c>
      <c r="HE74" s="55">
        <v>56866.81</v>
      </c>
      <c r="HF74" s="55">
        <v>28586.13</v>
      </c>
      <c r="HG74" s="55">
        <v>4738.2299999999996</v>
      </c>
      <c r="HH74" s="64"/>
      <c r="HI74" s="68"/>
      <c r="HJ74" s="65"/>
      <c r="HK74" s="65"/>
      <c r="HL74" s="68"/>
      <c r="HM74" s="68"/>
      <c r="HN74" s="68"/>
      <c r="HO74" s="67"/>
    </row>
    <row r="75" spans="1:223" x14ac:dyDescent="0.2">
      <c r="B75" s="1" t="s">
        <v>125</v>
      </c>
      <c r="D75" s="91">
        <f t="shared" ref="D75:AI75" si="226">SUM(D72:D74)</f>
        <v>43551.96</v>
      </c>
      <c r="E75" s="91">
        <f t="shared" si="226"/>
        <v>10375.190000000002</v>
      </c>
      <c r="F75" s="91">
        <f t="shared" si="226"/>
        <v>64829.06</v>
      </c>
      <c r="G75" s="91">
        <f t="shared" si="226"/>
        <v>54666.46</v>
      </c>
      <c r="H75" s="91">
        <f t="shared" si="226"/>
        <v>45680.36</v>
      </c>
      <c r="I75" s="91">
        <f t="shared" si="226"/>
        <v>3029.3</v>
      </c>
      <c r="J75" s="91">
        <f t="shared" si="226"/>
        <v>-28222.9</v>
      </c>
      <c r="K75" s="91">
        <f t="shared" si="226"/>
        <v>-47503.09</v>
      </c>
      <c r="L75" s="91">
        <f t="shared" si="226"/>
        <v>-80251.77</v>
      </c>
      <c r="M75" s="91">
        <f t="shared" si="226"/>
        <v>-71149.86</v>
      </c>
      <c r="N75" s="91">
        <f t="shared" si="226"/>
        <v>-67493.119999999995</v>
      </c>
      <c r="O75" s="91">
        <f t="shared" si="226"/>
        <v>-46885.45</v>
      </c>
      <c r="P75" s="91">
        <f t="shared" si="226"/>
        <v>-23462.87</v>
      </c>
      <c r="Q75" s="91">
        <f t="shared" si="226"/>
        <v>-3071.11</v>
      </c>
      <c r="R75" s="91">
        <f t="shared" si="226"/>
        <v>13566.24</v>
      </c>
      <c r="S75" s="91">
        <f t="shared" si="226"/>
        <v>18208.580000000002</v>
      </c>
      <c r="T75" s="91">
        <f t="shared" si="226"/>
        <v>11603.05</v>
      </c>
      <c r="U75" s="91">
        <f t="shared" si="226"/>
        <v>-2402.63</v>
      </c>
      <c r="V75" s="91">
        <f t="shared" si="226"/>
        <v>212796.13</v>
      </c>
      <c r="W75" s="91">
        <f t="shared" si="226"/>
        <v>-8766.09</v>
      </c>
      <c r="X75" s="91">
        <f t="shared" si="226"/>
        <v>-13776.77</v>
      </c>
      <c r="Y75" s="91">
        <f t="shared" si="226"/>
        <v>-45732.11</v>
      </c>
      <c r="Z75" s="91">
        <f t="shared" si="226"/>
        <v>-7254.5</v>
      </c>
      <c r="AA75" s="91">
        <f t="shared" si="226"/>
        <v>9577.41</v>
      </c>
      <c r="AB75" s="91">
        <f t="shared" si="226"/>
        <v>28391.55</v>
      </c>
      <c r="AC75" s="91">
        <f t="shared" si="226"/>
        <v>44017.22</v>
      </c>
      <c r="AD75" s="91">
        <f t="shared" si="226"/>
        <v>59150.93</v>
      </c>
      <c r="AE75" s="91">
        <f t="shared" si="226"/>
        <v>-17534.570000000007</v>
      </c>
      <c r="AF75" s="91">
        <f t="shared" si="226"/>
        <v>28712.13</v>
      </c>
      <c r="AG75" s="91">
        <f t="shared" si="226"/>
        <v>14567.67</v>
      </c>
      <c r="AH75" s="91">
        <f t="shared" si="226"/>
        <v>-4297.1099999999997</v>
      </c>
      <c r="AI75" s="91">
        <f t="shared" si="226"/>
        <v>-13862.94</v>
      </c>
      <c r="AJ75" s="91">
        <f t="shared" ref="AJ75:CU75" si="227">SUM(AJ72:AJ74)</f>
        <v>-19407.310000000001</v>
      </c>
      <c r="AK75" s="91">
        <f t="shared" si="227"/>
        <v>-12742.29</v>
      </c>
      <c r="AL75" s="91">
        <f t="shared" si="227"/>
        <v>-1775.13</v>
      </c>
      <c r="AM75" s="91">
        <f t="shared" si="227"/>
        <v>12383.95</v>
      </c>
      <c r="AN75" s="91">
        <f t="shared" si="227"/>
        <v>29635.54</v>
      </c>
      <c r="AO75" s="91">
        <f t="shared" si="227"/>
        <v>45741.59</v>
      </c>
      <c r="AP75" s="91">
        <f t="shared" si="227"/>
        <v>57844.97</v>
      </c>
      <c r="AQ75" s="91">
        <f t="shared" si="227"/>
        <v>-27265.009999999995</v>
      </c>
      <c r="AR75" s="91">
        <f t="shared" si="227"/>
        <v>30786.01</v>
      </c>
      <c r="AS75" s="91">
        <f t="shared" si="227"/>
        <v>36422.92</v>
      </c>
      <c r="AT75" s="91">
        <f t="shared" si="227"/>
        <v>21184.7</v>
      </c>
      <c r="AU75" s="91">
        <f t="shared" si="227"/>
        <v>9116.7900000000009</v>
      </c>
      <c r="AV75" s="91">
        <f t="shared" si="227"/>
        <v>15549.4</v>
      </c>
      <c r="AW75" s="91">
        <f t="shared" si="227"/>
        <v>-20327.88</v>
      </c>
      <c r="AX75" s="91">
        <f t="shared" si="227"/>
        <v>77305.38</v>
      </c>
      <c r="AY75" s="91">
        <f t="shared" si="227"/>
        <v>-277146.25</v>
      </c>
      <c r="AZ75" s="91">
        <f t="shared" si="227"/>
        <v>51458.78</v>
      </c>
      <c r="BA75" s="91">
        <f t="shared" si="227"/>
        <v>71764.03</v>
      </c>
      <c r="BB75" s="91">
        <f t="shared" si="227"/>
        <v>85503.28</v>
      </c>
      <c r="BC75" s="91">
        <f t="shared" si="227"/>
        <v>-136486.03</v>
      </c>
      <c r="BD75" s="91">
        <f t="shared" si="227"/>
        <v>48528.47</v>
      </c>
      <c r="BE75" s="91">
        <f t="shared" si="227"/>
        <v>30527.32</v>
      </c>
      <c r="BF75" s="91">
        <f t="shared" si="227"/>
        <v>32785.129999999997</v>
      </c>
      <c r="BG75" s="91">
        <f t="shared" si="227"/>
        <v>17252.669999999998</v>
      </c>
      <c r="BH75" s="91">
        <f t="shared" si="227"/>
        <v>3550.12</v>
      </c>
      <c r="BI75" s="91">
        <f t="shared" si="227"/>
        <v>-3492.62</v>
      </c>
      <c r="BJ75" s="91">
        <f t="shared" si="227"/>
        <v>4971.5600000000004</v>
      </c>
      <c r="BK75" s="91">
        <f t="shared" si="227"/>
        <v>24902.83</v>
      </c>
      <c r="BL75" s="91">
        <f t="shared" si="227"/>
        <v>58011.73</v>
      </c>
      <c r="BM75" s="91">
        <f t="shared" si="227"/>
        <v>90091.07</v>
      </c>
      <c r="BN75" s="91">
        <f t="shared" si="227"/>
        <v>118698.89</v>
      </c>
      <c r="BO75" s="91">
        <f t="shared" si="227"/>
        <v>-257852.13</v>
      </c>
      <c r="BP75" s="91">
        <f t="shared" si="227"/>
        <v>75120.98</v>
      </c>
      <c r="BQ75" s="91">
        <f t="shared" si="227"/>
        <v>8918.9</v>
      </c>
      <c r="BR75" s="91">
        <f t="shared" si="227"/>
        <v>8181.46</v>
      </c>
      <c r="BS75" s="91">
        <f t="shared" si="227"/>
        <v>-38248.800000000003</v>
      </c>
      <c r="BT75" s="91">
        <f t="shared" si="227"/>
        <v>-35179.29</v>
      </c>
      <c r="BU75" s="91">
        <f t="shared" si="227"/>
        <v>-38444.910000000003</v>
      </c>
      <c r="BV75" s="91">
        <f t="shared" si="227"/>
        <v>-50138.14</v>
      </c>
      <c r="BW75" s="91">
        <f t="shared" si="227"/>
        <v>-21852.61</v>
      </c>
      <c r="BX75" s="91">
        <f t="shared" si="227"/>
        <v>13397.82</v>
      </c>
      <c r="BY75" s="91">
        <f t="shared" si="227"/>
        <v>56840.51</v>
      </c>
      <c r="BZ75" s="91">
        <f t="shared" si="227"/>
        <v>96222.43</v>
      </c>
      <c r="CA75" s="91">
        <f t="shared" si="227"/>
        <v>-81945.97</v>
      </c>
      <c r="CB75" s="91">
        <f t="shared" si="227"/>
        <v>47490.92</v>
      </c>
      <c r="CC75" s="91">
        <f t="shared" si="227"/>
        <v>84260.64</v>
      </c>
      <c r="CD75" s="91">
        <f t="shared" si="227"/>
        <v>46116.47</v>
      </c>
      <c r="CE75" s="91">
        <f t="shared" si="227"/>
        <v>4494.53</v>
      </c>
      <c r="CF75" s="91">
        <f t="shared" si="227"/>
        <v>-14564.94</v>
      </c>
      <c r="CG75" s="91">
        <f t="shared" si="227"/>
        <v>-34491.480000000003</v>
      </c>
      <c r="CH75" s="91">
        <f t="shared" si="227"/>
        <v>-37611.08</v>
      </c>
      <c r="CI75" s="69">
        <f t="shared" si="227"/>
        <v>-14850.89</v>
      </c>
      <c r="CJ75" s="91">
        <f t="shared" si="227"/>
        <v>8210.2800000000007</v>
      </c>
      <c r="CK75" s="91">
        <f t="shared" si="227"/>
        <v>35406.15</v>
      </c>
      <c r="CL75" s="91">
        <f t="shared" si="227"/>
        <v>58719.62</v>
      </c>
      <c r="CM75" s="91">
        <f t="shared" si="227"/>
        <v>-181108.53992401116</v>
      </c>
      <c r="CN75" s="91">
        <f t="shared" si="227"/>
        <v>59030.2</v>
      </c>
      <c r="CO75" s="91">
        <f t="shared" si="227"/>
        <v>61828.89</v>
      </c>
      <c r="CP75" s="91">
        <f t="shared" si="227"/>
        <v>27028.2</v>
      </c>
      <c r="CQ75" s="91">
        <f t="shared" si="227"/>
        <v>3919.62</v>
      </c>
      <c r="CR75" s="91">
        <f t="shared" si="227"/>
        <v>-7570.12</v>
      </c>
      <c r="CS75" s="91">
        <f t="shared" si="227"/>
        <v>-13660.85</v>
      </c>
      <c r="CT75" s="91">
        <f t="shared" si="227"/>
        <v>-10520.31</v>
      </c>
      <c r="CU75" s="91">
        <f t="shared" si="227"/>
        <v>-23944.649999999998</v>
      </c>
      <c r="CV75" s="91">
        <f t="shared" ref="CV75:DV75" si="228">SUM(CV72:CV74)</f>
        <v>8767.5300000000007</v>
      </c>
      <c r="CW75" s="91">
        <f t="shared" si="228"/>
        <v>25814.720000000001</v>
      </c>
      <c r="CX75" s="91">
        <f t="shared" si="228"/>
        <v>39495.4</v>
      </c>
      <c r="CY75" s="91">
        <f t="shared" si="228"/>
        <v>-191323.62</v>
      </c>
      <c r="CZ75" s="91">
        <f t="shared" si="228"/>
        <v>35153.51</v>
      </c>
      <c r="DA75" s="91">
        <f t="shared" si="228"/>
        <v>29789.85</v>
      </c>
      <c r="DB75" s="91">
        <f t="shared" si="228"/>
        <v>10341.74</v>
      </c>
      <c r="DC75" s="91">
        <f t="shared" si="228"/>
        <v>7742.15</v>
      </c>
      <c r="DD75" s="91">
        <f t="shared" si="228"/>
        <v>8161.92</v>
      </c>
      <c r="DE75" s="91">
        <f t="shared" si="228"/>
        <v>7347.97</v>
      </c>
      <c r="DF75" s="91">
        <f t="shared" si="228"/>
        <v>9837.32</v>
      </c>
      <c r="DG75" s="91">
        <f t="shared" si="228"/>
        <v>16961.72</v>
      </c>
      <c r="DH75" s="91">
        <f t="shared" si="228"/>
        <v>30270.1</v>
      </c>
      <c r="DI75" s="91">
        <f t="shared" si="228"/>
        <v>46313.88</v>
      </c>
      <c r="DJ75" s="91">
        <f t="shared" si="228"/>
        <v>58077.69</v>
      </c>
      <c r="DK75" s="91">
        <f t="shared" si="228"/>
        <v>74090.61</v>
      </c>
      <c r="DL75" s="83">
        <f>SUM(DL72:DL74)</f>
        <v>-323196.59999999998</v>
      </c>
      <c r="DM75" s="83">
        <f t="shared" si="228"/>
        <v>27192.09</v>
      </c>
      <c r="DN75" s="83">
        <f t="shared" si="228"/>
        <v>13505.68</v>
      </c>
      <c r="DO75" s="83">
        <f t="shared" si="228"/>
        <v>-1963.57</v>
      </c>
      <c r="DP75" s="83">
        <f t="shared" si="228"/>
        <v>-15756.91</v>
      </c>
      <c r="DQ75" s="83">
        <f t="shared" si="228"/>
        <v>-22295.73</v>
      </c>
      <c r="DR75" s="83">
        <f t="shared" si="228"/>
        <v>-28675.38</v>
      </c>
      <c r="DS75" s="83">
        <f t="shared" si="228"/>
        <v>-23703.83</v>
      </c>
      <c r="DT75" s="83">
        <f t="shared" si="228"/>
        <v>-12913.83</v>
      </c>
      <c r="DU75" s="83">
        <f t="shared" si="228"/>
        <v>3399.02</v>
      </c>
      <c r="DV75" s="83">
        <f t="shared" si="228"/>
        <v>16185.4</v>
      </c>
      <c r="DW75" s="83">
        <f>SUM(DW72:DW74)</f>
        <v>17750.8</v>
      </c>
      <c r="DX75" s="83">
        <f>SUM(DX72:DX74)</f>
        <v>21458.46</v>
      </c>
      <c r="DY75" s="83">
        <f>SUM(DY72:DY74)</f>
        <v>5854.26</v>
      </c>
      <c r="DZ75" s="83">
        <f>SUM(DZ72:DZ74)</f>
        <v>-12698.13</v>
      </c>
      <c r="EA75" s="83">
        <f>SUM(EA72:EA74)</f>
        <v>-32434.87</v>
      </c>
      <c r="EB75" s="83">
        <f t="shared" ref="EB75:HD75" si="229">SUM(EB72:EB74)</f>
        <v>-49151.81</v>
      </c>
      <c r="EC75" s="83">
        <f t="shared" si="229"/>
        <v>-64577.73</v>
      </c>
      <c r="ED75" s="83">
        <f t="shared" si="229"/>
        <v>-65538.789999999994</v>
      </c>
      <c r="EE75" s="83">
        <f t="shared" si="229"/>
        <v>-56456.21</v>
      </c>
      <c r="EF75" s="83">
        <f t="shared" si="229"/>
        <v>-46912.61</v>
      </c>
      <c r="EG75" s="83">
        <f t="shared" si="229"/>
        <v>-31580.92</v>
      </c>
      <c r="EH75" s="83">
        <f t="shared" si="229"/>
        <v>-14524.14</v>
      </c>
      <c r="EI75" s="83">
        <f t="shared" si="229"/>
        <v>-825.15</v>
      </c>
      <c r="EJ75" s="83">
        <f t="shared" si="229"/>
        <v>2058.7399999999998</v>
      </c>
      <c r="EK75" s="83">
        <f t="shared" si="229"/>
        <v>-5745.45</v>
      </c>
      <c r="EL75" s="83">
        <f t="shared" si="229"/>
        <v>-24076.34</v>
      </c>
      <c r="EM75" s="83">
        <f t="shared" si="229"/>
        <v>-45048.31</v>
      </c>
      <c r="EN75" s="83">
        <f t="shared" si="229"/>
        <v>-61998.68</v>
      </c>
      <c r="EO75" s="83">
        <f t="shared" si="229"/>
        <v>-64319.31</v>
      </c>
      <c r="EP75" s="83">
        <f t="shared" si="229"/>
        <v>-65878.67</v>
      </c>
      <c r="EQ75" s="83">
        <f t="shared" si="229"/>
        <v>-53029.919999999998</v>
      </c>
      <c r="ER75" s="83">
        <f t="shared" si="229"/>
        <v>-38728.449999999997</v>
      </c>
      <c r="ES75" s="83">
        <f t="shared" si="229"/>
        <v>-20208.419999999998</v>
      </c>
      <c r="ET75" s="83">
        <f t="shared" si="229"/>
        <v>-934.04</v>
      </c>
      <c r="EU75" s="83">
        <f t="shared" si="229"/>
        <v>13201.78</v>
      </c>
      <c r="EV75" s="83">
        <f>SUM(EV72:EV74)</f>
        <v>13775.65</v>
      </c>
      <c r="EW75" s="83">
        <f t="shared" si="229"/>
        <v>5091.03</v>
      </c>
      <c r="EX75" s="83">
        <f t="shared" si="229"/>
        <v>-20951.88</v>
      </c>
      <c r="EY75" s="83">
        <f t="shared" si="229"/>
        <v>-36665.67</v>
      </c>
      <c r="EZ75" s="83">
        <f t="shared" si="229"/>
        <v>-61160.09</v>
      </c>
      <c r="FA75" s="83">
        <f t="shared" si="229"/>
        <v>-65454.47</v>
      </c>
      <c r="FB75" s="83">
        <f t="shared" si="229"/>
        <v>-64441.02</v>
      </c>
      <c r="FC75" s="83">
        <f t="shared" si="229"/>
        <v>-53959.85</v>
      </c>
      <c r="FD75" s="83">
        <f t="shared" si="229"/>
        <v>-40389.11</v>
      </c>
      <c r="FE75" s="83">
        <f t="shared" si="229"/>
        <v>-22802.35</v>
      </c>
      <c r="FF75" s="83">
        <f t="shared" si="229"/>
        <v>-4870.87</v>
      </c>
      <c r="FG75" s="83">
        <f t="shared" si="229"/>
        <v>10848.1</v>
      </c>
      <c r="FH75" s="83">
        <f t="shared" si="229"/>
        <v>19350.689999999999</v>
      </c>
      <c r="FI75" s="83">
        <f t="shared" si="229"/>
        <v>9831.2999999999993</v>
      </c>
      <c r="FJ75" s="83">
        <f t="shared" si="229"/>
        <v>-2195.27</v>
      </c>
      <c r="FK75" s="83">
        <f t="shared" si="229"/>
        <v>-9931.15</v>
      </c>
      <c r="FL75" s="83">
        <f t="shared" si="229"/>
        <v>-13671.75</v>
      </c>
      <c r="FM75" s="83">
        <f t="shared" si="229"/>
        <v>-12637.33</v>
      </c>
      <c r="FN75" s="83">
        <f t="shared" si="229"/>
        <v>-10807.75</v>
      </c>
      <c r="FO75" s="83">
        <f t="shared" si="229"/>
        <v>741.83</v>
      </c>
      <c r="FP75" s="83">
        <f t="shared" si="229"/>
        <v>16509.22</v>
      </c>
      <c r="FQ75" s="83">
        <f t="shared" si="229"/>
        <v>30732.1</v>
      </c>
      <c r="FR75" s="83">
        <f t="shared" si="229"/>
        <v>43333.25</v>
      </c>
      <c r="FS75" s="83">
        <f t="shared" si="229"/>
        <v>66065.98</v>
      </c>
      <c r="FT75" s="83">
        <f t="shared" si="229"/>
        <v>275938.98</v>
      </c>
      <c r="FU75" s="83">
        <f t="shared" si="229"/>
        <v>43082.97</v>
      </c>
      <c r="FV75" s="83">
        <f t="shared" si="229"/>
        <v>27181.69</v>
      </c>
      <c r="FW75" s="83">
        <f t="shared" si="229"/>
        <v>10794.79</v>
      </c>
      <c r="FX75" s="83">
        <f t="shared" si="229"/>
        <v>6908.24</v>
      </c>
      <c r="FY75" s="83">
        <f t="shared" si="229"/>
        <v>3993.53</v>
      </c>
      <c r="FZ75" s="83">
        <f t="shared" si="229"/>
        <v>11295.96</v>
      </c>
      <c r="GA75" s="83">
        <f t="shared" si="229"/>
        <v>23135.52</v>
      </c>
      <c r="GB75" s="83">
        <f t="shared" si="229"/>
        <v>39854.28</v>
      </c>
      <c r="GC75" s="83">
        <f t="shared" si="229"/>
        <v>57275.27</v>
      </c>
      <c r="GD75" s="83">
        <f t="shared" si="229"/>
        <v>73945.89</v>
      </c>
      <c r="GE75" s="83">
        <f t="shared" si="229"/>
        <v>90703.27</v>
      </c>
      <c r="GF75" s="83">
        <f t="shared" si="229"/>
        <v>11539.589999999997</v>
      </c>
      <c r="GG75" s="83">
        <f t="shared" si="229"/>
        <v>44708.04</v>
      </c>
      <c r="GH75" s="83">
        <f t="shared" si="229"/>
        <v>18643.419999999998</v>
      </c>
      <c r="GI75" s="83">
        <f t="shared" si="229"/>
        <v>-9899.99</v>
      </c>
      <c r="GJ75" s="83">
        <f t="shared" si="229"/>
        <v>-30240.53</v>
      </c>
      <c r="GK75" s="83">
        <f t="shared" si="229"/>
        <v>-42883.24</v>
      </c>
      <c r="GL75" s="83">
        <f t="shared" si="229"/>
        <v>-47259.03</v>
      </c>
      <c r="GM75" s="83">
        <f t="shared" si="229"/>
        <v>-38258.81</v>
      </c>
      <c r="GN75" s="83">
        <f t="shared" si="229"/>
        <v>-24079.51</v>
      </c>
      <c r="GO75" s="83">
        <f t="shared" si="229"/>
        <v>-4149.1400000000003</v>
      </c>
      <c r="GP75" s="83">
        <f t="shared" ref="GP75:HA75" si="230">SUM(GP72:GP74)</f>
        <v>15887.65</v>
      </c>
      <c r="GQ75" s="83">
        <f t="shared" si="230"/>
        <v>35623.11</v>
      </c>
      <c r="GR75" s="83">
        <f t="shared" si="230"/>
        <v>37653.58</v>
      </c>
      <c r="GS75" s="83">
        <f t="shared" si="230"/>
        <v>29223.86</v>
      </c>
      <c r="GT75" s="83">
        <f t="shared" si="230"/>
        <v>1711.53</v>
      </c>
      <c r="GU75" s="83">
        <f t="shared" si="230"/>
        <v>-14445.58</v>
      </c>
      <c r="GV75" s="83">
        <f t="shared" si="230"/>
        <v>-37283.03</v>
      </c>
      <c r="GW75" s="83">
        <f t="shared" si="230"/>
        <v>-50314.57</v>
      </c>
      <c r="GX75" s="83">
        <f t="shared" si="230"/>
        <v>-52308.06</v>
      </c>
      <c r="GY75" s="83">
        <f t="shared" si="230"/>
        <v>-33072.9</v>
      </c>
      <c r="GZ75" s="83">
        <f t="shared" si="230"/>
        <v>-15710.98</v>
      </c>
      <c r="HA75" s="83">
        <f t="shared" si="230"/>
        <v>10327.84</v>
      </c>
      <c r="HB75" s="83">
        <f t="shared" si="229"/>
        <v>33116.089999999997</v>
      </c>
      <c r="HC75" s="83">
        <f t="shared" si="229"/>
        <v>58250.93</v>
      </c>
      <c r="HD75" s="83">
        <f t="shared" si="229"/>
        <v>61979.47</v>
      </c>
      <c r="HE75" s="83">
        <f t="shared" ref="HE75:HG75" si="231">SUM(HE72:HE74)</f>
        <v>56866.81</v>
      </c>
      <c r="HF75" s="83">
        <f t="shared" si="231"/>
        <v>28586.13</v>
      </c>
      <c r="HG75" s="83">
        <f t="shared" si="231"/>
        <v>4738.2299999999996</v>
      </c>
      <c r="HH75" s="84"/>
      <c r="HI75" s="86"/>
      <c r="HJ75" s="86"/>
      <c r="HK75" s="86"/>
      <c r="HL75" s="86"/>
      <c r="HM75" s="86"/>
      <c r="HN75" s="86"/>
      <c r="HO75" s="85"/>
    </row>
    <row r="76" spans="1:223" x14ac:dyDescent="0.2">
      <c r="B76" s="1" t="s">
        <v>126</v>
      </c>
      <c r="D76" s="32">
        <f t="shared" ref="D76:AB76" si="232">+D71+D75</f>
        <v>-10375.190000000002</v>
      </c>
      <c r="E76" s="32">
        <f t="shared" si="232"/>
        <v>0</v>
      </c>
      <c r="F76" s="32">
        <f t="shared" si="232"/>
        <v>64829.06</v>
      </c>
      <c r="G76" s="32">
        <f t="shared" si="232"/>
        <v>119495.51999999999</v>
      </c>
      <c r="H76" s="32">
        <f t="shared" si="232"/>
        <v>165175.88</v>
      </c>
      <c r="I76" s="32">
        <f t="shared" si="232"/>
        <v>168205.18</v>
      </c>
      <c r="J76" s="32">
        <f t="shared" si="232"/>
        <v>139982.28</v>
      </c>
      <c r="K76" s="32">
        <f t="shared" si="232"/>
        <v>92479.19</v>
      </c>
      <c r="L76" s="32">
        <f t="shared" si="232"/>
        <v>12227.419999999998</v>
      </c>
      <c r="M76" s="32">
        <f t="shared" si="232"/>
        <v>-58922.44</v>
      </c>
      <c r="N76" s="32">
        <f t="shared" si="232"/>
        <v>-126415.56</v>
      </c>
      <c r="O76" s="32">
        <f t="shared" si="232"/>
        <v>-173301.01</v>
      </c>
      <c r="P76" s="32">
        <f t="shared" si="232"/>
        <v>-196763.88</v>
      </c>
      <c r="Q76" s="32">
        <f t="shared" si="232"/>
        <v>-199834.99</v>
      </c>
      <c r="R76" s="32">
        <f t="shared" si="232"/>
        <v>-186268.75</v>
      </c>
      <c r="S76" s="32">
        <f t="shared" si="232"/>
        <v>-168060.16999999998</v>
      </c>
      <c r="T76" s="32">
        <f t="shared" si="232"/>
        <v>-156457.12000000002</v>
      </c>
      <c r="U76" s="32">
        <f t="shared" si="232"/>
        <v>-158859.75</v>
      </c>
      <c r="V76" s="32">
        <f t="shared" si="232"/>
        <v>53936.380000000005</v>
      </c>
      <c r="W76" s="32">
        <f t="shared" si="232"/>
        <v>45170.289999999994</v>
      </c>
      <c r="X76" s="32">
        <f t="shared" si="232"/>
        <v>31393.52</v>
      </c>
      <c r="Y76" s="32">
        <f t="shared" si="232"/>
        <v>-14338.59</v>
      </c>
      <c r="Z76" s="32">
        <f t="shared" si="232"/>
        <v>-21593.09</v>
      </c>
      <c r="AA76" s="32">
        <f t="shared" si="232"/>
        <v>-12015.68</v>
      </c>
      <c r="AB76" s="32">
        <f t="shared" si="232"/>
        <v>16375.869999999999</v>
      </c>
      <c r="AC76" s="32">
        <f>+AC71+AC75</f>
        <v>60393.09</v>
      </c>
      <c r="AD76" s="32">
        <f>+AD71+AD75</f>
        <v>119544.01999999999</v>
      </c>
      <c r="AE76" s="32">
        <f t="shared" ref="AE76:AP76" si="233">+AE71+AE75</f>
        <v>102009.44999999998</v>
      </c>
      <c r="AF76" s="32">
        <f t="shared" si="233"/>
        <v>130721.57999999999</v>
      </c>
      <c r="AG76" s="32">
        <f t="shared" si="233"/>
        <v>145289.25</v>
      </c>
      <c r="AH76" s="32">
        <f t="shared" si="233"/>
        <v>140992.14000000001</v>
      </c>
      <c r="AI76" s="32">
        <f t="shared" si="233"/>
        <v>127129.20000000001</v>
      </c>
      <c r="AJ76" s="32">
        <f t="shared" si="233"/>
        <v>107721.89000000001</v>
      </c>
      <c r="AK76" s="32">
        <f t="shared" si="233"/>
        <v>94979.6</v>
      </c>
      <c r="AL76" s="32">
        <f t="shared" si="233"/>
        <v>93204.47</v>
      </c>
      <c r="AM76" s="32">
        <f t="shared" si="233"/>
        <v>105588.42</v>
      </c>
      <c r="AN76" s="32">
        <f t="shared" si="233"/>
        <v>135223.96</v>
      </c>
      <c r="AO76" s="32">
        <f t="shared" si="233"/>
        <v>180965.55</v>
      </c>
      <c r="AP76" s="32">
        <f t="shared" si="233"/>
        <v>238810.52</v>
      </c>
      <c r="AQ76" s="32">
        <f>+AQ71+AQ75</f>
        <v>211545.51</v>
      </c>
      <c r="AR76" s="32">
        <f>+AR71+AR75</f>
        <v>242331.52000000002</v>
      </c>
      <c r="AS76" s="32">
        <f>+AS71+AS75</f>
        <v>278754.44</v>
      </c>
      <c r="AT76" s="32">
        <f t="shared" ref="AT76:DE76" si="234">+AT71+AT75</f>
        <v>299939.14</v>
      </c>
      <c r="AU76" s="32">
        <f t="shared" si="234"/>
        <v>309055.93</v>
      </c>
      <c r="AV76" s="32">
        <f t="shared" si="234"/>
        <v>324605.33</v>
      </c>
      <c r="AW76" s="32">
        <f t="shared" si="234"/>
        <v>304277.45</v>
      </c>
      <c r="AX76" s="32">
        <f t="shared" si="234"/>
        <v>381582.83</v>
      </c>
      <c r="AY76" s="32">
        <f t="shared" si="234"/>
        <v>104436.58000000002</v>
      </c>
      <c r="AZ76" s="27">
        <f t="shared" si="234"/>
        <v>155895.36000000002</v>
      </c>
      <c r="BA76" s="27">
        <f t="shared" si="234"/>
        <v>227659.39</v>
      </c>
      <c r="BB76" s="27">
        <f t="shared" si="234"/>
        <v>313162.67000000004</v>
      </c>
      <c r="BC76" s="27">
        <f t="shared" si="234"/>
        <v>176676.64000000004</v>
      </c>
      <c r="BD76" s="27">
        <f t="shared" si="234"/>
        <v>225205.11000000004</v>
      </c>
      <c r="BE76" s="27">
        <f t="shared" si="234"/>
        <v>255732.43000000005</v>
      </c>
      <c r="BF76" s="27">
        <f t="shared" si="234"/>
        <v>288517.56000000006</v>
      </c>
      <c r="BG76" s="27">
        <f t="shared" si="234"/>
        <v>305770.23000000004</v>
      </c>
      <c r="BH76" s="27">
        <f t="shared" si="234"/>
        <v>309320.35000000003</v>
      </c>
      <c r="BI76" s="27">
        <f t="shared" si="234"/>
        <v>305827.73000000004</v>
      </c>
      <c r="BJ76" s="27">
        <f t="shared" si="234"/>
        <v>310799.29000000004</v>
      </c>
      <c r="BK76" s="27">
        <f t="shared" si="234"/>
        <v>335702.12000000005</v>
      </c>
      <c r="BL76" s="27">
        <f t="shared" si="234"/>
        <v>393713.85000000003</v>
      </c>
      <c r="BM76" s="27">
        <f t="shared" si="234"/>
        <v>483804.92000000004</v>
      </c>
      <c r="BN76" s="27">
        <f t="shared" si="234"/>
        <v>602503.81000000006</v>
      </c>
      <c r="BO76" s="27">
        <f t="shared" si="234"/>
        <v>344651.68000000005</v>
      </c>
      <c r="BP76" s="27">
        <f t="shared" si="234"/>
        <v>419772.66000000003</v>
      </c>
      <c r="BQ76" s="27">
        <f t="shared" si="234"/>
        <v>428691.56000000006</v>
      </c>
      <c r="BR76" s="27">
        <v>436873.02</v>
      </c>
      <c r="BS76" s="27">
        <f t="shared" si="234"/>
        <v>398624.22000000003</v>
      </c>
      <c r="BT76" s="27">
        <f t="shared" si="234"/>
        <v>363444.93000000005</v>
      </c>
      <c r="BU76" s="27">
        <f t="shared" si="234"/>
        <v>325000.02</v>
      </c>
      <c r="BV76" s="27">
        <f t="shared" si="234"/>
        <v>274861.88</v>
      </c>
      <c r="BW76" s="27">
        <f t="shared" si="234"/>
        <v>253009.27000000002</v>
      </c>
      <c r="BX76" s="27">
        <f t="shared" si="234"/>
        <v>266407.09000000003</v>
      </c>
      <c r="BY76" s="27">
        <f t="shared" si="234"/>
        <v>323247.60000000003</v>
      </c>
      <c r="BZ76" s="27">
        <f t="shared" si="234"/>
        <v>419470.03</v>
      </c>
      <c r="CA76" s="27">
        <f t="shared" si="234"/>
        <v>337524.06000000006</v>
      </c>
      <c r="CB76" s="27">
        <f t="shared" si="234"/>
        <v>385014.98000000004</v>
      </c>
      <c r="CC76" s="27">
        <f t="shared" si="234"/>
        <v>469275.62000000005</v>
      </c>
      <c r="CD76" s="27">
        <f t="shared" si="234"/>
        <v>515392.09000000008</v>
      </c>
      <c r="CE76" s="27">
        <f t="shared" si="234"/>
        <v>519886.62000000011</v>
      </c>
      <c r="CF76" s="27">
        <f t="shared" si="234"/>
        <v>505321.68000000011</v>
      </c>
      <c r="CG76" s="27">
        <f t="shared" si="234"/>
        <v>470830.20000000013</v>
      </c>
      <c r="CH76" s="27">
        <f t="shared" si="234"/>
        <v>433219.12000000011</v>
      </c>
      <c r="CI76" s="74">
        <f t="shared" si="234"/>
        <v>418368.2300000001</v>
      </c>
      <c r="CJ76" s="27">
        <f t="shared" si="234"/>
        <v>426578.51000000013</v>
      </c>
      <c r="CK76" s="27">
        <f t="shared" si="234"/>
        <v>461984.66000000015</v>
      </c>
      <c r="CL76" s="27">
        <f t="shared" si="234"/>
        <v>520704.28000000014</v>
      </c>
      <c r="CM76" s="27">
        <f t="shared" si="234"/>
        <v>339595.74007598899</v>
      </c>
      <c r="CN76" s="27">
        <f t="shared" si="234"/>
        <v>398625.940075989</v>
      </c>
      <c r="CO76" s="27">
        <f t="shared" si="234"/>
        <v>460454.83007598901</v>
      </c>
      <c r="CP76" s="27">
        <f t="shared" si="234"/>
        <v>487483.03007598902</v>
      </c>
      <c r="CQ76" s="27">
        <f t="shared" si="234"/>
        <v>491402.65007598902</v>
      </c>
      <c r="CR76" s="27">
        <f t="shared" si="234"/>
        <v>483832.53007598902</v>
      </c>
      <c r="CS76" s="27">
        <f t="shared" si="234"/>
        <v>470171.68007598905</v>
      </c>
      <c r="CT76" s="27">
        <f t="shared" si="234"/>
        <v>459651.37007598905</v>
      </c>
      <c r="CU76" s="27">
        <f t="shared" si="234"/>
        <v>435706.72007598903</v>
      </c>
      <c r="CV76" s="27">
        <f t="shared" si="234"/>
        <v>444474.25007598905</v>
      </c>
      <c r="CW76" s="27">
        <f t="shared" si="234"/>
        <v>470288.97007598903</v>
      </c>
      <c r="CX76" s="27">
        <f t="shared" si="234"/>
        <v>509784.37007598905</v>
      </c>
      <c r="CY76" s="27">
        <f t="shared" si="234"/>
        <v>318460.75007598905</v>
      </c>
      <c r="CZ76" s="27">
        <f t="shared" si="234"/>
        <v>353614.26007598906</v>
      </c>
      <c r="DA76" s="27">
        <f t="shared" si="234"/>
        <v>383404.11007598904</v>
      </c>
      <c r="DB76" s="27">
        <f t="shared" si="234"/>
        <v>393745.85007598903</v>
      </c>
      <c r="DC76" s="27">
        <f t="shared" si="234"/>
        <v>401488.00007598905</v>
      </c>
      <c r="DD76" s="27">
        <f t="shared" si="234"/>
        <v>409649.92007598904</v>
      </c>
      <c r="DE76" s="27">
        <f t="shared" si="234"/>
        <v>416997.89007598901</v>
      </c>
      <c r="DF76" s="27">
        <f t="shared" ref="DF76:DV76" si="235">+DF71+DF75</f>
        <v>426835.21007598902</v>
      </c>
      <c r="DG76" s="27">
        <f t="shared" si="235"/>
        <v>443796.93007598899</v>
      </c>
      <c r="DH76" s="27">
        <f t="shared" si="235"/>
        <v>474067.03007598897</v>
      </c>
      <c r="DI76" s="27">
        <f t="shared" si="235"/>
        <v>520380.91007598897</v>
      </c>
      <c r="DJ76" s="27">
        <f t="shared" si="235"/>
        <v>578458.60007598903</v>
      </c>
      <c r="DK76" s="27">
        <f t="shared" si="235"/>
        <v>652549.21007598902</v>
      </c>
      <c r="DL76" s="49">
        <f t="shared" si="235"/>
        <v>329352.61007598904</v>
      </c>
      <c r="DM76" s="49">
        <f t="shared" si="235"/>
        <v>356544.70007598907</v>
      </c>
      <c r="DN76" s="49">
        <f t="shared" si="235"/>
        <v>370050.38007598906</v>
      </c>
      <c r="DO76" s="49">
        <f t="shared" si="235"/>
        <v>368086.81007598905</v>
      </c>
      <c r="DP76" s="49">
        <f t="shared" si="235"/>
        <v>352329.90007598908</v>
      </c>
      <c r="DQ76" s="49">
        <f t="shared" si="235"/>
        <v>330034.1700759891</v>
      </c>
      <c r="DR76" s="49">
        <f t="shared" si="235"/>
        <v>301358.79007598909</v>
      </c>
      <c r="DS76" s="49">
        <f t="shared" si="235"/>
        <v>277654.96007598907</v>
      </c>
      <c r="DT76" s="49">
        <f t="shared" si="235"/>
        <v>264741.13007598906</v>
      </c>
      <c r="DU76" s="49">
        <f t="shared" si="235"/>
        <v>268140.15007598908</v>
      </c>
      <c r="DV76" s="49">
        <f t="shared" si="235"/>
        <v>284325.5500759891</v>
      </c>
      <c r="DW76" s="49">
        <f>+DW71+DW75</f>
        <v>302076.35007598909</v>
      </c>
      <c r="DX76" s="49">
        <f>+DX71+DX75</f>
        <v>323534.81007598911</v>
      </c>
      <c r="DY76" s="49">
        <f>+DY71+DY75</f>
        <v>329389.07007598912</v>
      </c>
      <c r="DZ76" s="49">
        <f>+DZ71+DZ75</f>
        <v>316690.94007598911</v>
      </c>
      <c r="EA76" s="49">
        <f>+EA71+EA75</f>
        <v>284256.07007598912</v>
      </c>
      <c r="EB76" s="49">
        <f t="shared" ref="EB76:HD76" si="236">+EB71+EB75</f>
        <v>235104.26007598912</v>
      </c>
      <c r="EC76" s="49">
        <f t="shared" si="236"/>
        <v>170526.53007598911</v>
      </c>
      <c r="ED76" s="49">
        <f t="shared" si="236"/>
        <v>104987.74007598912</v>
      </c>
      <c r="EE76" s="49">
        <f t="shared" si="236"/>
        <v>48531.530075989118</v>
      </c>
      <c r="EF76" s="49">
        <f t="shared" si="236"/>
        <v>1618.9200759891173</v>
      </c>
      <c r="EG76" s="49">
        <f t="shared" si="236"/>
        <v>-29961.999924010881</v>
      </c>
      <c r="EH76" s="49">
        <f t="shared" si="236"/>
        <v>-44486.13992401088</v>
      </c>
      <c r="EI76" s="49">
        <f t="shared" si="236"/>
        <v>-45311.289924010882</v>
      </c>
      <c r="EJ76" s="49">
        <f t="shared" si="236"/>
        <v>-43252.549924010884</v>
      </c>
      <c r="EK76" s="49">
        <f t="shared" si="236"/>
        <v>-48997.999924010881</v>
      </c>
      <c r="EL76" s="49">
        <f t="shared" si="236"/>
        <v>-73074.339924010885</v>
      </c>
      <c r="EM76" s="49">
        <f t="shared" si="236"/>
        <v>-118122.64992401088</v>
      </c>
      <c r="EN76" s="49">
        <f t="shared" si="236"/>
        <v>-180121.32992401088</v>
      </c>
      <c r="EO76" s="49">
        <f t="shared" si="236"/>
        <v>-244440.63992401087</v>
      </c>
      <c r="EP76" s="49">
        <f t="shared" si="236"/>
        <v>-310319.30992401089</v>
      </c>
      <c r="EQ76" s="49">
        <f t="shared" si="236"/>
        <v>-363349.22992401087</v>
      </c>
      <c r="ER76" s="49">
        <f t="shared" si="236"/>
        <v>-402077.67992401088</v>
      </c>
      <c r="ES76" s="49">
        <f t="shared" si="236"/>
        <v>-422286.09992401086</v>
      </c>
      <c r="ET76" s="49">
        <f t="shared" si="236"/>
        <v>-423220.13992401084</v>
      </c>
      <c r="EU76" s="49">
        <f t="shared" si="236"/>
        <v>-410018.35992401082</v>
      </c>
      <c r="EV76" s="49">
        <f>+EV71+EV75</f>
        <v>-396242.70992401079</v>
      </c>
      <c r="EW76" s="49">
        <f t="shared" si="236"/>
        <v>-391151.67992401076</v>
      </c>
      <c r="EX76" s="49">
        <f t="shared" si="236"/>
        <v>-412103.55992401077</v>
      </c>
      <c r="EY76" s="49">
        <f t="shared" si="236"/>
        <v>-448769.22992401075</v>
      </c>
      <c r="EZ76" s="49">
        <f t="shared" si="236"/>
        <v>-509929.31992401078</v>
      </c>
      <c r="FA76" s="49">
        <f t="shared" si="236"/>
        <v>-575383.78992401075</v>
      </c>
      <c r="FB76" s="49">
        <f t="shared" si="236"/>
        <v>-639824.80992401077</v>
      </c>
      <c r="FC76" s="49">
        <f t="shared" si="236"/>
        <v>-693784.65992401075</v>
      </c>
      <c r="FD76" s="49">
        <f t="shared" si="236"/>
        <v>-734173.76992401073</v>
      </c>
      <c r="FE76" s="49">
        <f t="shared" si="236"/>
        <v>-756976.11992401071</v>
      </c>
      <c r="FF76" s="49">
        <f t="shared" si="236"/>
        <v>-761846.9899240107</v>
      </c>
      <c r="FG76" s="49">
        <f t="shared" si="236"/>
        <v>-750998.88992401073</v>
      </c>
      <c r="FH76" s="49">
        <f t="shared" si="236"/>
        <v>-731648.19992401078</v>
      </c>
      <c r="FI76" s="49">
        <f t="shared" si="236"/>
        <v>-721816.89992401074</v>
      </c>
      <c r="FJ76" s="49">
        <f t="shared" si="236"/>
        <v>-724012.16992401076</v>
      </c>
      <c r="FK76" s="49">
        <f t="shared" si="236"/>
        <v>-733943.31992401078</v>
      </c>
      <c r="FL76" s="49">
        <f t="shared" si="236"/>
        <v>-747615.06992401078</v>
      </c>
      <c r="FM76" s="49">
        <f t="shared" si="236"/>
        <v>-760252.39992401074</v>
      </c>
      <c r="FN76" s="49">
        <f t="shared" si="236"/>
        <v>-771060.14992401074</v>
      </c>
      <c r="FO76" s="49">
        <f t="shared" si="236"/>
        <v>-770318.31992401078</v>
      </c>
      <c r="FP76" s="49">
        <f t="shared" si="236"/>
        <v>-753809.09992401081</v>
      </c>
      <c r="FQ76" s="49">
        <f t="shared" si="236"/>
        <v>-723076.99992401083</v>
      </c>
      <c r="FR76" s="49">
        <f t="shared" si="236"/>
        <v>-679743.74992401083</v>
      </c>
      <c r="FS76" s="49">
        <f t="shared" si="236"/>
        <v>-613677.76992401085</v>
      </c>
      <c r="FT76" s="49">
        <f t="shared" si="236"/>
        <v>-337738.78992401087</v>
      </c>
      <c r="FU76" s="49">
        <f t="shared" si="236"/>
        <v>-294655.8199240109</v>
      </c>
      <c r="FV76" s="49">
        <f t="shared" si="236"/>
        <v>-267474.12992401089</v>
      </c>
      <c r="FW76" s="49">
        <f t="shared" si="236"/>
        <v>-256679.33992401088</v>
      </c>
      <c r="FX76" s="49">
        <f t="shared" si="236"/>
        <v>-249771.09992401089</v>
      </c>
      <c r="FY76" s="49">
        <f t="shared" si="236"/>
        <v>-245777.5699240109</v>
      </c>
      <c r="FZ76" s="49">
        <f t="shared" si="236"/>
        <v>-234481.6099240109</v>
      </c>
      <c r="GA76" s="49">
        <f t="shared" si="236"/>
        <v>-211346.08992401091</v>
      </c>
      <c r="GB76" s="49">
        <f t="shared" si="236"/>
        <v>-171491.80992401091</v>
      </c>
      <c r="GC76" s="49">
        <f t="shared" si="236"/>
        <v>-114216.53992401093</v>
      </c>
      <c r="GD76" s="49">
        <f t="shared" si="236"/>
        <v>-40270.649924010926</v>
      </c>
      <c r="GE76" s="49">
        <f t="shared" si="236"/>
        <v>50432.620075989078</v>
      </c>
      <c r="GF76" s="49">
        <f t="shared" si="236"/>
        <v>61972.210075989075</v>
      </c>
      <c r="GG76" s="49">
        <f t="shared" si="236"/>
        <v>106680.25007598908</v>
      </c>
      <c r="GH76" s="49">
        <f t="shared" si="236"/>
        <v>125323.67007598908</v>
      </c>
      <c r="GI76" s="49">
        <f t="shared" si="236"/>
        <v>115423.68007598908</v>
      </c>
      <c r="GJ76" s="49">
        <f t="shared" si="236"/>
        <v>85183.150075989077</v>
      </c>
      <c r="GK76" s="49">
        <f t="shared" si="236"/>
        <v>42299.910075989079</v>
      </c>
      <c r="GL76" s="49">
        <f t="shared" si="236"/>
        <v>-4959.1199240109199</v>
      </c>
      <c r="GM76" s="49">
        <f t="shared" si="236"/>
        <v>-43217.929924010918</v>
      </c>
      <c r="GN76" s="49">
        <f t="shared" si="236"/>
        <v>-67297.43992401092</v>
      </c>
      <c r="GO76" s="49">
        <f t="shared" si="236"/>
        <v>-71446.579924010919</v>
      </c>
      <c r="GP76" s="49">
        <f t="shared" ref="GP76:HA76" si="237">+GP71+GP75</f>
        <v>-55558.929924010918</v>
      </c>
      <c r="GQ76" s="49">
        <f t="shared" si="237"/>
        <v>-19935.819924010917</v>
      </c>
      <c r="GR76" s="49">
        <f t="shared" si="237"/>
        <v>17717.760075989085</v>
      </c>
      <c r="GS76" s="49">
        <f t="shared" si="237"/>
        <v>46941.620075989085</v>
      </c>
      <c r="GT76" s="49">
        <f t="shared" si="237"/>
        <v>48653.150075989084</v>
      </c>
      <c r="GU76" s="49">
        <f t="shared" si="237"/>
        <v>34207.570075989082</v>
      </c>
      <c r="GV76" s="49">
        <f t="shared" si="237"/>
        <v>-3075.4599240109164</v>
      </c>
      <c r="GW76" s="49">
        <f t="shared" si="237"/>
        <v>-53390.029924010916</v>
      </c>
      <c r="GX76" s="49">
        <f t="shared" si="237"/>
        <v>-105698.08992401091</v>
      </c>
      <c r="GY76" s="49">
        <f t="shared" si="237"/>
        <v>-138770.98992401091</v>
      </c>
      <c r="GZ76" s="49">
        <f t="shared" si="237"/>
        <v>-154481.96992401092</v>
      </c>
      <c r="HA76" s="49">
        <f t="shared" si="237"/>
        <v>-144154.12992401092</v>
      </c>
      <c r="HB76" s="49">
        <f t="shared" si="236"/>
        <v>-111038.03992401093</v>
      </c>
      <c r="HC76" s="49">
        <f t="shared" si="236"/>
        <v>-52787.109924010925</v>
      </c>
      <c r="HD76" s="49">
        <f t="shared" si="236"/>
        <v>9192.360075989076</v>
      </c>
      <c r="HE76" s="49">
        <f t="shared" ref="HE76:HG76" si="238">+HE71+HE75</f>
        <v>66059.170075989066</v>
      </c>
      <c r="HF76" s="49">
        <f t="shared" si="238"/>
        <v>94645.300075989071</v>
      </c>
      <c r="HG76" s="49">
        <f t="shared" si="238"/>
        <v>99383.530075989067</v>
      </c>
      <c r="HH76" s="50"/>
      <c r="HI76" s="52"/>
      <c r="HJ76" s="52"/>
      <c r="HK76" s="52"/>
      <c r="HL76" s="52"/>
      <c r="HM76" s="52"/>
      <c r="HN76" s="52"/>
      <c r="HO76" s="51"/>
    </row>
    <row r="77" spans="1:223" x14ac:dyDescent="0.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50"/>
      <c r="HI77" s="52"/>
      <c r="HJ77" s="52"/>
      <c r="HK77" s="52"/>
      <c r="HL77" s="52"/>
      <c r="HM77" s="52"/>
      <c r="HN77" s="52"/>
      <c r="HO77" s="51"/>
    </row>
    <row r="78" spans="1:223" x14ac:dyDescent="0.2">
      <c r="A78" s="2" t="s">
        <v>149</v>
      </c>
      <c r="C78" s="1">
        <v>19100132</v>
      </c>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50"/>
      <c r="HI78" s="52"/>
      <c r="HJ78" s="52"/>
      <c r="HK78" s="52"/>
      <c r="HL78" s="52"/>
      <c r="HM78" s="52"/>
      <c r="HN78" s="52"/>
      <c r="HO78" s="51"/>
    </row>
    <row r="79" spans="1:223" x14ac:dyDescent="0.2">
      <c r="B79" s="1" t="s">
        <v>121</v>
      </c>
      <c r="D79" s="26">
        <v>3376888.35</v>
      </c>
      <c r="E79" s="32">
        <f>+D83</f>
        <v>3809017.31</v>
      </c>
      <c r="F79" s="32">
        <f>+E83</f>
        <v>0</v>
      </c>
      <c r="G79" s="32">
        <f>+F83</f>
        <v>292453.09999999998</v>
      </c>
      <c r="H79" s="32">
        <f>+G83</f>
        <v>214314.31</v>
      </c>
      <c r="I79" s="32">
        <f t="shared" ref="I79:AA79" si="239">ROUND(+H83,2)</f>
        <v>88096.47</v>
      </c>
      <c r="J79" s="32">
        <f t="shared" si="239"/>
        <v>-99624.07</v>
      </c>
      <c r="K79" s="32">
        <f t="shared" si="239"/>
        <v>-277868.93</v>
      </c>
      <c r="L79" s="32">
        <f t="shared" si="239"/>
        <v>-465625.75</v>
      </c>
      <c r="M79" s="32">
        <f t="shared" si="239"/>
        <v>-712513.82</v>
      </c>
      <c r="N79" s="32">
        <f t="shared" si="239"/>
        <v>-943196.33</v>
      </c>
      <c r="O79" s="32">
        <f t="shared" si="239"/>
        <v>-1207372.29</v>
      </c>
      <c r="P79" s="32">
        <f t="shared" si="239"/>
        <v>-1492497.43</v>
      </c>
      <c r="Q79" s="32">
        <f t="shared" si="239"/>
        <v>-1803690.12</v>
      </c>
      <c r="R79" s="32">
        <f t="shared" si="239"/>
        <v>-2142848.64</v>
      </c>
      <c r="S79" s="32">
        <f t="shared" si="239"/>
        <v>-2503056.89</v>
      </c>
      <c r="T79" s="32">
        <f t="shared" si="239"/>
        <v>-2902829.61</v>
      </c>
      <c r="U79" s="32">
        <f t="shared" si="239"/>
        <v>-3304402.58</v>
      </c>
      <c r="V79" s="32">
        <f>ROUND(+U83,2)</f>
        <v>-3706959.32</v>
      </c>
      <c r="W79" s="32">
        <f t="shared" si="239"/>
        <v>-378426.54</v>
      </c>
      <c r="X79" s="32">
        <f t="shared" si="239"/>
        <v>-350670.96</v>
      </c>
      <c r="Y79" s="32">
        <f t="shared" si="239"/>
        <v>-297154.09999999998</v>
      </c>
      <c r="Z79" s="32">
        <f>ROUND(+Y83,2)</f>
        <v>129162.45</v>
      </c>
      <c r="AA79" s="32">
        <f t="shared" si="239"/>
        <v>137588.76</v>
      </c>
      <c r="AB79" s="32">
        <f>+AA83</f>
        <v>147560.63</v>
      </c>
      <c r="AC79" s="32">
        <f>+AB83</f>
        <v>158006.09</v>
      </c>
      <c r="AD79" s="32">
        <f>+AC83</f>
        <v>159554.57999999999</v>
      </c>
      <c r="AE79" s="32">
        <f t="shared" ref="AE79:AP79" si="240">+AD83</f>
        <v>135186.18</v>
      </c>
      <c r="AF79" s="32">
        <f t="shared" si="240"/>
        <v>47941.31</v>
      </c>
      <c r="AG79" s="32">
        <f t="shared" si="240"/>
        <v>11201.809999999998</v>
      </c>
      <c r="AH79" s="32">
        <f t="shared" si="240"/>
        <v>-25020.29</v>
      </c>
      <c r="AI79" s="32">
        <f t="shared" si="240"/>
        <v>-57127.09</v>
      </c>
      <c r="AJ79" s="32">
        <f t="shared" si="240"/>
        <v>-64587.839999999997</v>
      </c>
      <c r="AK79" s="32">
        <f t="shared" si="240"/>
        <v>-50751.289999999994</v>
      </c>
      <c r="AL79" s="32">
        <f t="shared" si="240"/>
        <v>-26433.789999999994</v>
      </c>
      <c r="AM79" s="32">
        <f t="shared" si="240"/>
        <v>-2029.1499999999942</v>
      </c>
      <c r="AN79" s="32">
        <f t="shared" si="240"/>
        <v>22253.210000000006</v>
      </c>
      <c r="AO79" s="32">
        <f t="shared" si="240"/>
        <v>45901.530000000006</v>
      </c>
      <c r="AP79" s="32">
        <f t="shared" si="240"/>
        <v>57443.710000000006</v>
      </c>
      <c r="AQ79" s="32">
        <f>AP83</f>
        <v>63075.390000000007</v>
      </c>
      <c r="AR79" s="32">
        <f>+AQ83</f>
        <v>-20692.359999999993</v>
      </c>
      <c r="AS79" s="32">
        <f>+AR83</f>
        <v>-58304.569999999992</v>
      </c>
      <c r="AT79" s="32">
        <f t="shared" ref="AT79:DE79" si="241">+AS83</f>
        <v>-67271.839999999997</v>
      </c>
      <c r="AU79" s="32">
        <f t="shared" si="241"/>
        <v>-58110.649999999994</v>
      </c>
      <c r="AV79" s="32">
        <f t="shared" si="241"/>
        <v>-42276.149999999994</v>
      </c>
      <c r="AW79" s="32">
        <f t="shared" si="241"/>
        <v>8952.6700000000055</v>
      </c>
      <c r="AX79" s="32">
        <f t="shared" si="241"/>
        <v>-57148.029999999992</v>
      </c>
      <c r="AY79" s="32">
        <f t="shared" si="241"/>
        <v>161316.04999999999</v>
      </c>
      <c r="AZ79" s="27">
        <f t="shared" si="241"/>
        <v>258084.08999999997</v>
      </c>
      <c r="BA79" s="27">
        <f t="shared" si="241"/>
        <v>378072.49</v>
      </c>
      <c r="BB79" s="27">
        <f t="shared" si="241"/>
        <v>496537.75</v>
      </c>
      <c r="BC79" s="27">
        <f t="shared" si="241"/>
        <v>563697.78</v>
      </c>
      <c r="BD79" s="27">
        <f t="shared" si="241"/>
        <v>59748.240000000049</v>
      </c>
      <c r="BE79" s="27">
        <f t="shared" si="241"/>
        <v>78941.780000000057</v>
      </c>
      <c r="BF79" s="27">
        <f t="shared" si="241"/>
        <v>191663.68000000005</v>
      </c>
      <c r="BG79" s="27">
        <f t="shared" si="241"/>
        <v>420957.14</v>
      </c>
      <c r="BH79" s="27">
        <f t="shared" si="241"/>
        <v>704509.31</v>
      </c>
      <c r="BI79" s="27">
        <f t="shared" si="241"/>
        <v>1053830.25</v>
      </c>
      <c r="BJ79" s="27">
        <f t="shared" si="241"/>
        <v>1427266.08</v>
      </c>
      <c r="BK79" s="27">
        <f t="shared" si="241"/>
        <v>1775547.02</v>
      </c>
      <c r="BL79" s="27">
        <f t="shared" si="241"/>
        <v>2131468.9900000002</v>
      </c>
      <c r="BM79" s="27">
        <f t="shared" si="241"/>
        <v>2513535.12</v>
      </c>
      <c r="BN79" s="27">
        <f t="shared" si="241"/>
        <v>2896565.99</v>
      </c>
      <c r="BO79" s="27">
        <f t="shared" si="241"/>
        <v>3261512.4000000004</v>
      </c>
      <c r="BP79" s="27">
        <f t="shared" si="241"/>
        <v>384231.74000000022</v>
      </c>
      <c r="BQ79" s="27">
        <f t="shared" si="241"/>
        <v>274852.7800000002</v>
      </c>
      <c r="BR79" s="27">
        <f t="shared" si="241"/>
        <v>-62527.519999999786</v>
      </c>
      <c r="BS79" s="27">
        <f t="shared" si="241"/>
        <v>-223920.14</v>
      </c>
      <c r="BT79" s="27">
        <f t="shared" si="241"/>
        <v>-434156.03</v>
      </c>
      <c r="BU79" s="27">
        <f t="shared" si="241"/>
        <v>-713587.48</v>
      </c>
      <c r="BV79" s="27">
        <f t="shared" si="241"/>
        <v>-1020176.46</v>
      </c>
      <c r="BW79" s="27">
        <f t="shared" si="241"/>
        <v>-1430665.1199999999</v>
      </c>
      <c r="BX79" s="27">
        <f t="shared" si="241"/>
        <v>-1911873.43</v>
      </c>
      <c r="BY79" s="27">
        <f t="shared" si="241"/>
        <v>-2493561.9299999997</v>
      </c>
      <c r="BZ79" s="97">
        <v>-3135819.61</v>
      </c>
      <c r="CA79" s="27">
        <f t="shared" si="241"/>
        <v>-3813475.1399999997</v>
      </c>
      <c r="CB79" s="27">
        <f t="shared" si="241"/>
        <v>-784793.82999999961</v>
      </c>
      <c r="CC79" s="27">
        <f>+CB83</f>
        <v>-328273.45999999961</v>
      </c>
      <c r="CD79" s="27">
        <f>+CC83</f>
        <v>-622862.58999999962</v>
      </c>
      <c r="CE79" s="27">
        <f t="shared" si="241"/>
        <v>-915486.28999999957</v>
      </c>
      <c r="CF79" s="27">
        <f t="shared" si="241"/>
        <v>-1213438.1399999997</v>
      </c>
      <c r="CG79" s="27">
        <f t="shared" si="241"/>
        <v>-1537169.7499999995</v>
      </c>
      <c r="CH79" s="27">
        <f t="shared" si="241"/>
        <v>-1786385.2899999996</v>
      </c>
      <c r="CI79" s="27">
        <f t="shared" si="241"/>
        <v>-1987001.5499999996</v>
      </c>
      <c r="CJ79" s="27">
        <f t="shared" si="241"/>
        <v>-2143973.0999999996</v>
      </c>
      <c r="CK79" s="27">
        <f t="shared" si="241"/>
        <v>-2247753.7899999996</v>
      </c>
      <c r="CL79" s="27">
        <f t="shared" si="241"/>
        <v>-2343454.8899999997</v>
      </c>
      <c r="CM79" s="27">
        <f t="shared" si="241"/>
        <v>-2479217.0199999996</v>
      </c>
      <c r="CN79" s="27">
        <f t="shared" si="241"/>
        <v>-102787.62054769788</v>
      </c>
      <c r="CO79" s="27">
        <f t="shared" si="241"/>
        <v>-207742.30054769787</v>
      </c>
      <c r="CP79" s="27">
        <f t="shared" si="241"/>
        <v>-281931.73054769787</v>
      </c>
      <c r="CQ79" s="27">
        <f t="shared" si="241"/>
        <v>-301221.34054769785</v>
      </c>
      <c r="CR79" s="27">
        <f t="shared" si="241"/>
        <v>-314892.02054769784</v>
      </c>
      <c r="CS79" s="27">
        <f t="shared" si="241"/>
        <v>-376118.44054769783</v>
      </c>
      <c r="CT79" s="27">
        <f t="shared" si="241"/>
        <v>-435169.94054769783</v>
      </c>
      <c r="CU79" s="27">
        <f t="shared" si="241"/>
        <v>-542193.22054769786</v>
      </c>
      <c r="CV79" s="27">
        <f t="shared" si="241"/>
        <v>-259804.65054769785</v>
      </c>
      <c r="CW79" s="27">
        <f t="shared" si="241"/>
        <v>-382449.31054769782</v>
      </c>
      <c r="CX79" s="27">
        <f t="shared" si="241"/>
        <v>-522191.72054769786</v>
      </c>
      <c r="CY79" s="27">
        <f t="shared" si="241"/>
        <v>-690048.23054769787</v>
      </c>
      <c r="CZ79" s="27">
        <f t="shared" si="241"/>
        <v>19088.199452302186</v>
      </c>
      <c r="DA79" s="27">
        <f t="shared" si="241"/>
        <v>-17061.830547697813</v>
      </c>
      <c r="DB79" s="27">
        <f t="shared" si="241"/>
        <v>-40525.570547697818</v>
      </c>
      <c r="DC79" s="27">
        <f t="shared" si="241"/>
        <v>-40082.540547697819</v>
      </c>
      <c r="DD79" s="27">
        <f t="shared" si="241"/>
        <v>-26316.280547697817</v>
      </c>
      <c r="DE79" s="27">
        <f t="shared" si="241"/>
        <v>7617.9194523021797</v>
      </c>
      <c r="DF79" s="27">
        <f t="shared" ref="DF79:FC79" si="242">+DE83</f>
        <v>49480.359452302182</v>
      </c>
      <c r="DG79" s="27">
        <f t="shared" si="242"/>
        <v>62686.999452302181</v>
      </c>
      <c r="DH79" s="27">
        <f t="shared" si="242"/>
        <v>50788.569452302181</v>
      </c>
      <c r="DI79" s="27">
        <f t="shared" si="242"/>
        <v>30885.519452302182</v>
      </c>
      <c r="DJ79" s="27">
        <f t="shared" si="242"/>
        <v>1522.8794523021825</v>
      </c>
      <c r="DK79" s="27">
        <f t="shared" si="242"/>
        <v>-41045.140547697811</v>
      </c>
      <c r="DL79" s="49">
        <f t="shared" si="242"/>
        <v>-93993.340547697808</v>
      </c>
      <c r="DM79" s="49">
        <f t="shared" si="242"/>
        <v>43978.769452302178</v>
      </c>
      <c r="DN79" s="49">
        <f t="shared" si="242"/>
        <v>61772.559452302179</v>
      </c>
      <c r="DO79" s="49">
        <f t="shared" si="242"/>
        <v>98609.529452302173</v>
      </c>
      <c r="DP79" s="49">
        <f t="shared" si="242"/>
        <v>145108.84945230218</v>
      </c>
      <c r="DQ79" s="49">
        <f t="shared" si="242"/>
        <v>184970.12945230218</v>
      </c>
      <c r="DR79" s="49">
        <f t="shared" si="242"/>
        <v>213583.10945230219</v>
      </c>
      <c r="DS79" s="49">
        <f t="shared" si="242"/>
        <v>216650.0294523022</v>
      </c>
      <c r="DT79" s="49">
        <f t="shared" si="242"/>
        <v>209234.32945230219</v>
      </c>
      <c r="DU79" s="49">
        <f t="shared" si="242"/>
        <v>192670.65945230221</v>
      </c>
      <c r="DV79" s="49">
        <f t="shared" si="242"/>
        <v>170218.57945230219</v>
      </c>
      <c r="DW79" s="49">
        <f t="shared" si="242"/>
        <v>129084.53945230218</v>
      </c>
      <c r="DX79" s="49">
        <f t="shared" si="242"/>
        <v>80744.029452302173</v>
      </c>
      <c r="DY79" s="49">
        <f t="shared" si="242"/>
        <v>8664.0594523021718</v>
      </c>
      <c r="DZ79" s="49">
        <f t="shared" si="242"/>
        <v>-3406.060547697829</v>
      </c>
      <c r="EA79" s="49">
        <f t="shared" si="242"/>
        <v>-19150.34054769783</v>
      </c>
      <c r="EB79" s="49">
        <f t="shared" si="242"/>
        <v>-38185.20054769783</v>
      </c>
      <c r="EC79" s="49">
        <f t="shared" si="242"/>
        <v>-70595.720547697827</v>
      </c>
      <c r="ED79" s="49">
        <f t="shared" si="242"/>
        <v>-138995.13054769783</v>
      </c>
      <c r="EE79" s="49">
        <f t="shared" si="242"/>
        <v>-228617.85054769783</v>
      </c>
      <c r="EF79" s="49">
        <f t="shared" si="242"/>
        <v>-300175.17054769781</v>
      </c>
      <c r="EG79" s="49">
        <f t="shared" si="242"/>
        <v>-362545.20054769784</v>
      </c>
      <c r="EH79" s="49">
        <f t="shared" si="242"/>
        <v>-466240.86054769787</v>
      </c>
      <c r="EI79" s="49">
        <f t="shared" si="242"/>
        <v>-549200.65054769791</v>
      </c>
      <c r="EJ79" s="49">
        <f t="shared" si="242"/>
        <v>-649349.04054769792</v>
      </c>
      <c r="EK79" s="49">
        <f t="shared" si="242"/>
        <v>-6732.000547697884</v>
      </c>
      <c r="EL79" s="49">
        <f t="shared" si="242"/>
        <v>-9839.3405476978842</v>
      </c>
      <c r="EM79" s="49">
        <f t="shared" si="242"/>
        <v>-399.86054769788461</v>
      </c>
      <c r="EN79" s="49">
        <f t="shared" si="242"/>
        <v>13644.299452302115</v>
      </c>
      <c r="EO79" s="49">
        <f t="shared" si="242"/>
        <v>33585.789452302117</v>
      </c>
      <c r="EP79" s="49">
        <f t="shared" si="242"/>
        <v>62555.109452302117</v>
      </c>
      <c r="EQ79" s="49">
        <f t="shared" si="242"/>
        <v>89829.219452302117</v>
      </c>
      <c r="ER79" s="49">
        <f t="shared" si="242"/>
        <v>109730.56945230212</v>
      </c>
      <c r="ES79" s="49">
        <f t="shared" si="242"/>
        <v>128760.42945230212</v>
      </c>
      <c r="ET79" s="49">
        <f t="shared" si="242"/>
        <v>137750.18945230212</v>
      </c>
      <c r="EU79" s="49">
        <f t="shared" si="242"/>
        <v>141263.41945230213</v>
      </c>
      <c r="EV79" s="49">
        <f t="shared" si="242"/>
        <v>126148.37945230212</v>
      </c>
      <c r="EW79" s="49">
        <f t="shared" si="242"/>
        <v>9679.0094523021253</v>
      </c>
      <c r="EX79" s="49">
        <f t="shared" si="242"/>
        <v>23691.089452302127</v>
      </c>
      <c r="EY79" s="49">
        <f t="shared" si="242"/>
        <v>50675.989452302128</v>
      </c>
      <c r="EZ79" s="49">
        <f t="shared" si="242"/>
        <v>83676.899452302139</v>
      </c>
      <c r="FA79" s="49">
        <f t="shared" si="242"/>
        <v>144238.70945230214</v>
      </c>
      <c r="FB79" s="49">
        <f t="shared" si="242"/>
        <v>212627.98945230214</v>
      </c>
      <c r="FC79" s="49">
        <f t="shared" si="242"/>
        <v>286859.70945230214</v>
      </c>
      <c r="FD79" s="49">
        <f>+FC83</f>
        <v>358438.81945230212</v>
      </c>
      <c r="FE79" s="49">
        <f>+FD83</f>
        <v>439910.7994523021</v>
      </c>
      <c r="FF79" s="49">
        <f t="shared" ref="FF79:GO79" si="243">+FE83</f>
        <v>524470.70945230208</v>
      </c>
      <c r="FG79" s="49">
        <f t="shared" si="243"/>
        <v>602733.31945230206</v>
      </c>
      <c r="FH79" s="49">
        <f t="shared" si="243"/>
        <v>684193.48945230211</v>
      </c>
      <c r="FI79" s="49">
        <f t="shared" si="243"/>
        <v>29.389452302129939</v>
      </c>
      <c r="FJ79" s="49">
        <f t="shared" si="243"/>
        <v>-652.3205476978701</v>
      </c>
      <c r="FK79" s="49">
        <f t="shared" si="243"/>
        <v>-3500.9305476978702</v>
      </c>
      <c r="FL79" s="49">
        <f t="shared" si="243"/>
        <v>-14283.320547697869</v>
      </c>
      <c r="FM79" s="49">
        <f t="shared" si="243"/>
        <v>-37766.520547697874</v>
      </c>
      <c r="FN79" s="49">
        <f t="shared" si="243"/>
        <v>-77790.380547697874</v>
      </c>
      <c r="FO79" s="49">
        <f t="shared" si="243"/>
        <v>-143429.80054769787</v>
      </c>
      <c r="FP79" s="49">
        <f t="shared" si="243"/>
        <v>-219174.02054769787</v>
      </c>
      <c r="FQ79" s="49">
        <f t="shared" si="243"/>
        <v>-302131.00054769788</v>
      </c>
      <c r="FR79" s="49">
        <f t="shared" si="243"/>
        <v>-390095.87054769788</v>
      </c>
      <c r="FS79" s="49">
        <f t="shared" si="243"/>
        <v>-485078.98054769787</v>
      </c>
      <c r="FT79" s="49">
        <f t="shared" si="243"/>
        <v>-592402.51054769789</v>
      </c>
      <c r="FU79" s="49">
        <f t="shared" si="243"/>
        <v>29482.199452302069</v>
      </c>
      <c r="FV79" s="49">
        <f t="shared" si="243"/>
        <v>44379.579452302067</v>
      </c>
      <c r="FW79" s="49">
        <f t="shared" si="243"/>
        <v>54702.499452302065</v>
      </c>
      <c r="FX79" s="49">
        <f t="shared" si="243"/>
        <v>64568.409452302061</v>
      </c>
      <c r="FY79" s="49">
        <f t="shared" si="243"/>
        <v>73950.649452302066</v>
      </c>
      <c r="FZ79" s="49">
        <f t="shared" si="243"/>
        <v>71303.629452302062</v>
      </c>
      <c r="GA79" s="49">
        <f t="shared" si="243"/>
        <v>54030.719452302059</v>
      </c>
      <c r="GB79" s="49">
        <f t="shared" si="243"/>
        <v>23873.569452302057</v>
      </c>
      <c r="GC79" s="49">
        <f t="shared" si="243"/>
        <v>-18589.590547697946</v>
      </c>
      <c r="GD79" s="49">
        <f t="shared" si="243"/>
        <v>-73175.530547697941</v>
      </c>
      <c r="GE79" s="49">
        <f t="shared" si="243"/>
        <v>-135901.48054769792</v>
      </c>
      <c r="GF79" s="49">
        <f t="shared" si="243"/>
        <v>-209976.33054769793</v>
      </c>
      <c r="GG79" s="49">
        <f t="shared" si="243"/>
        <v>4775.7594523020671</v>
      </c>
      <c r="GH79" s="49">
        <f t="shared" si="243"/>
        <v>9128.7394523020666</v>
      </c>
      <c r="GI79" s="49">
        <f t="shared" si="243"/>
        <v>34585.579452302067</v>
      </c>
      <c r="GJ79" s="49">
        <f t="shared" si="243"/>
        <v>72699.539452302066</v>
      </c>
      <c r="GK79" s="49">
        <f t="shared" si="243"/>
        <v>110440.54945230208</v>
      </c>
      <c r="GL79" s="49">
        <f t="shared" si="243"/>
        <v>137302.36945230208</v>
      </c>
      <c r="GM79" s="49">
        <f t="shared" si="243"/>
        <v>152782.83945230208</v>
      </c>
      <c r="GN79" s="49">
        <f t="shared" si="243"/>
        <v>157451.35945230207</v>
      </c>
      <c r="GO79" s="49">
        <f t="shared" si="243"/>
        <v>154044.03945230207</v>
      </c>
      <c r="GP79" s="49">
        <f t="shared" ref="GP79" si="244">+GO83</f>
        <v>136637.95945230208</v>
      </c>
      <c r="GQ79" s="49">
        <f t="shared" ref="GQ79" si="245">+GP83</f>
        <v>103191.66945230207</v>
      </c>
      <c r="GR79" s="49">
        <f t="shared" ref="GR79" si="246">+GQ83</f>
        <v>51101.109452302073</v>
      </c>
      <c r="GS79" s="49">
        <f t="shared" ref="GS79" si="247">+GR83</f>
        <v>-24712.420547697926</v>
      </c>
      <c r="GT79" s="49">
        <f t="shared" ref="GT79" si="248">+GS83</f>
        <v>-50661.750547697928</v>
      </c>
      <c r="GU79" s="49">
        <f t="shared" ref="GU79" si="249">+GT83</f>
        <v>-69516.420547697926</v>
      </c>
      <c r="GV79" s="49">
        <f t="shared" ref="GV79" si="250">+GU83</f>
        <v>-95316.270547697932</v>
      </c>
      <c r="GW79" s="49">
        <f t="shared" ref="GW79" si="251">+GV83</f>
        <v>-127612.29054769794</v>
      </c>
      <c r="GX79" s="49">
        <f t="shared" ref="GX79" si="252">+GW83</f>
        <v>-180652.19054769794</v>
      </c>
      <c r="GY79" s="49">
        <f t="shared" ref="GY79" si="253">+GX83</f>
        <v>-260028.35054769795</v>
      </c>
      <c r="GZ79" s="49">
        <f t="shared" ref="GZ79" si="254">+GY83</f>
        <v>-354652.09054769797</v>
      </c>
      <c r="HA79" s="49">
        <f t="shared" ref="HA79" si="255">+GZ83</f>
        <v>-478636.22054769797</v>
      </c>
      <c r="HB79" s="49">
        <f t="shared" ref="HB79" si="256">+HA83</f>
        <v>-626312.76054769801</v>
      </c>
      <c r="HC79" s="49">
        <f t="shared" ref="HC79" si="257">+HB83</f>
        <v>-743258.10054769798</v>
      </c>
      <c r="HD79" s="49">
        <f t="shared" ref="HD79:HG79" si="258">+HC83</f>
        <v>-992547.870547698</v>
      </c>
      <c r="HE79" s="49">
        <f t="shared" si="258"/>
        <v>20438.079452301958</v>
      </c>
      <c r="HF79" s="49">
        <f t="shared" si="258"/>
        <v>130445.32945230196</v>
      </c>
      <c r="HG79" s="49">
        <f t="shared" si="258"/>
        <v>332902.83945230197</v>
      </c>
      <c r="HH79" s="50"/>
      <c r="HI79" s="52"/>
      <c r="HJ79" s="52"/>
      <c r="HK79" s="52"/>
      <c r="HL79" s="52"/>
      <c r="HM79" s="52"/>
      <c r="HN79" s="52"/>
      <c r="HO79" s="51"/>
    </row>
    <row r="80" spans="1:223" x14ac:dyDescent="0.2">
      <c r="B80" s="1" t="s">
        <v>122</v>
      </c>
      <c r="D80" s="54"/>
      <c r="E80" s="54">
        <v>-4181078.77</v>
      </c>
      <c r="F80" s="54"/>
      <c r="G80" s="54"/>
      <c r="H80" s="54"/>
      <c r="I80" s="54"/>
      <c r="J80" s="54"/>
      <c r="K80" s="54"/>
      <c r="L80" s="54"/>
      <c r="M80" s="54"/>
      <c r="N80" s="54"/>
      <c r="O80" s="54"/>
      <c r="P80" s="54"/>
      <c r="Q80" s="54"/>
      <c r="R80" s="54"/>
      <c r="S80" s="54"/>
      <c r="T80" s="54"/>
      <c r="U80" s="54"/>
      <c r="V80" s="54">
        <v>2902829.61</v>
      </c>
      <c r="W80" s="54"/>
      <c r="X80" s="54"/>
      <c r="Y80" s="54">
        <v>297154.09999999998</v>
      </c>
      <c r="Z80" s="54"/>
      <c r="AA80" s="54"/>
      <c r="AB80" s="54"/>
      <c r="AC80" s="54"/>
      <c r="AD80" s="54"/>
      <c r="AE80" s="54">
        <v>-60848.08</v>
      </c>
      <c r="AF80" s="54"/>
      <c r="AG80" s="54"/>
      <c r="AH80" s="54"/>
      <c r="AI80" s="54"/>
      <c r="AJ80" s="54"/>
      <c r="AK80" s="54"/>
      <c r="AL80" s="54"/>
      <c r="AM80" s="54"/>
      <c r="AN80" s="54">
        <v>0</v>
      </c>
      <c r="AO80" s="54">
        <v>0</v>
      </c>
      <c r="AP80" s="54">
        <v>0</v>
      </c>
      <c r="AQ80" s="54">
        <v>-83829</v>
      </c>
      <c r="AR80" s="54">
        <v>0</v>
      </c>
      <c r="AS80" s="54">
        <v>0</v>
      </c>
      <c r="AT80" s="54">
        <v>0</v>
      </c>
      <c r="AU80" s="54">
        <v>0</v>
      </c>
      <c r="AV80" s="54">
        <v>0</v>
      </c>
      <c r="AW80" s="54">
        <v>0</v>
      </c>
      <c r="AX80" s="54">
        <v>0</v>
      </c>
      <c r="AY80" s="53"/>
      <c r="AZ80" s="55"/>
      <c r="BA80" s="55"/>
      <c r="BB80" s="55"/>
      <c r="BC80" s="55">
        <v>-593875</v>
      </c>
      <c r="BD80" s="55">
        <v>0</v>
      </c>
      <c r="BE80" s="55">
        <v>0</v>
      </c>
      <c r="BF80" s="55">
        <v>0</v>
      </c>
      <c r="BG80" s="55">
        <v>0</v>
      </c>
      <c r="BH80" s="49"/>
      <c r="BI80" s="49"/>
      <c r="BJ80" s="49"/>
      <c r="BK80" s="49"/>
      <c r="BL80" s="49"/>
      <c r="BM80" s="49"/>
      <c r="BN80" s="55">
        <v>0</v>
      </c>
      <c r="BO80" s="55">
        <v>-3252364</v>
      </c>
      <c r="BP80" s="49"/>
      <c r="BQ80" s="49"/>
      <c r="BR80" s="49"/>
      <c r="BS80" s="49"/>
      <c r="BT80" s="49"/>
      <c r="BU80" s="49"/>
      <c r="BV80" s="49"/>
      <c r="BW80" s="49"/>
      <c r="BX80" s="49"/>
      <c r="BY80" s="49"/>
      <c r="BZ80" s="98"/>
      <c r="CA80" s="58">
        <v>3815276</v>
      </c>
      <c r="CB80" s="49"/>
      <c r="CC80" s="49"/>
      <c r="CD80" s="49"/>
      <c r="CE80" s="49"/>
      <c r="CF80" s="49"/>
      <c r="CG80" s="49"/>
      <c r="CH80" s="49"/>
      <c r="CI80" s="49"/>
      <c r="CJ80" s="49"/>
      <c r="CK80" s="49"/>
      <c r="CL80" s="49"/>
      <c r="CM80" s="55">
        <v>2425328.0594523018</v>
      </c>
      <c r="CN80" s="49"/>
      <c r="CO80" s="49"/>
      <c r="CP80" s="49"/>
      <c r="CQ80" s="49"/>
      <c r="CR80" s="49"/>
      <c r="CS80" s="49"/>
      <c r="CT80" s="49"/>
      <c r="CU80" s="55">
        <v>376119</v>
      </c>
      <c r="CV80" s="49"/>
      <c r="CW80" s="49"/>
      <c r="CX80" s="49"/>
      <c r="CY80" s="55">
        <v>712145</v>
      </c>
      <c r="CZ80" s="49"/>
      <c r="DA80" s="49"/>
      <c r="DB80" s="49"/>
      <c r="DC80" s="49"/>
      <c r="DD80" s="49"/>
      <c r="DE80" s="49"/>
      <c r="DF80" s="49"/>
      <c r="DG80" s="49"/>
      <c r="DH80" s="49"/>
      <c r="DI80" s="49"/>
      <c r="DJ80" s="49"/>
      <c r="DK80" s="49"/>
      <c r="DL80" s="56">
        <v>120505</v>
      </c>
      <c r="DM80" s="49"/>
      <c r="DN80" s="49"/>
      <c r="DO80" s="49"/>
      <c r="DP80" s="49"/>
      <c r="DQ80" s="49"/>
      <c r="DR80" s="49"/>
      <c r="DS80" s="49"/>
      <c r="DT80" s="49"/>
      <c r="DU80" s="49"/>
      <c r="DV80" s="49"/>
      <c r="DW80" s="49"/>
      <c r="DX80" s="56">
        <v>-71719</v>
      </c>
      <c r="DY80" s="49"/>
      <c r="DZ80" s="49"/>
      <c r="EA80" s="49"/>
      <c r="EB80" s="49"/>
      <c r="EC80" s="49"/>
      <c r="ED80" s="49"/>
      <c r="EE80" s="49"/>
      <c r="EF80" s="49"/>
      <c r="EG80" s="49"/>
      <c r="EH80" s="49"/>
      <c r="EI80" s="49"/>
      <c r="EJ80" s="56">
        <v>657209</v>
      </c>
      <c r="EK80" s="49"/>
      <c r="EL80" s="49"/>
      <c r="EM80" s="49"/>
      <c r="EN80" s="49"/>
      <c r="EO80" s="49"/>
      <c r="EP80" s="49"/>
      <c r="EQ80" s="49"/>
      <c r="ER80" s="49"/>
      <c r="ES80" s="49"/>
      <c r="ET80" s="49"/>
      <c r="EU80" s="49"/>
      <c r="EV80" s="56">
        <v>-120114</v>
      </c>
      <c r="EW80" s="49"/>
      <c r="EX80" s="49"/>
      <c r="EY80" s="49"/>
      <c r="EZ80" s="49"/>
      <c r="FA80" s="49"/>
      <c r="FB80" s="49"/>
      <c r="FC80" s="49"/>
      <c r="FD80" s="49"/>
      <c r="FE80" s="49"/>
      <c r="FF80" s="49"/>
      <c r="FG80" s="49"/>
      <c r="FH80" s="56">
        <v>-683368</v>
      </c>
      <c r="FI80" s="49"/>
      <c r="FJ80" s="49"/>
      <c r="FK80" s="49"/>
      <c r="FL80" s="49"/>
      <c r="FM80" s="49"/>
      <c r="FN80" s="49"/>
      <c r="FO80" s="49"/>
      <c r="FP80" s="49"/>
      <c r="FQ80" s="49"/>
      <c r="FR80" s="49"/>
      <c r="FS80" s="49"/>
      <c r="FT80" s="56">
        <v>608960</v>
      </c>
      <c r="FU80" s="49"/>
      <c r="FV80" s="49"/>
      <c r="FW80" s="49"/>
      <c r="FX80" s="49"/>
      <c r="FY80" s="49"/>
      <c r="FZ80" s="49"/>
      <c r="GA80" s="49"/>
      <c r="GB80" s="49"/>
      <c r="GC80" s="49"/>
      <c r="GD80" s="49"/>
      <c r="GE80" s="49"/>
      <c r="GF80" s="56">
        <v>214684</v>
      </c>
      <c r="GG80" s="49"/>
      <c r="GH80" s="49"/>
      <c r="GI80" s="49"/>
      <c r="GJ80" s="49"/>
      <c r="GK80" s="49"/>
      <c r="GL80" s="49"/>
      <c r="GM80" s="49"/>
      <c r="GN80" s="49"/>
      <c r="GO80" s="49"/>
      <c r="GP80" s="49"/>
      <c r="GQ80" s="49"/>
      <c r="GR80" s="56">
        <v>-56692</v>
      </c>
      <c r="GS80" s="49"/>
      <c r="GT80" s="49"/>
      <c r="GU80" s="49"/>
      <c r="GV80" s="49"/>
      <c r="GW80" s="49"/>
      <c r="GX80" s="49"/>
      <c r="GY80" s="49"/>
      <c r="GZ80" s="49"/>
      <c r="HA80" s="49"/>
      <c r="HB80" s="49"/>
      <c r="HC80" s="49"/>
      <c r="HD80" s="95">
        <v>997225</v>
      </c>
      <c r="HE80" s="95"/>
      <c r="HF80" s="95"/>
      <c r="HG80" s="95"/>
      <c r="HH80" s="50"/>
      <c r="HI80" s="63"/>
      <c r="HJ80" s="52"/>
      <c r="HK80" s="52"/>
      <c r="HL80" s="52"/>
      <c r="HM80" s="52"/>
      <c r="HN80" s="52"/>
      <c r="HO80" s="51"/>
    </row>
    <row r="81" spans="1:223" x14ac:dyDescent="0.2">
      <c r="B81" s="1" t="s">
        <v>150</v>
      </c>
      <c r="D81" s="54">
        <v>432128.96</v>
      </c>
      <c r="E81" s="54">
        <v>372061.46</v>
      </c>
      <c r="F81" s="54">
        <v>292453.09999999998</v>
      </c>
      <c r="G81" s="54">
        <v>-78138.789999999994</v>
      </c>
      <c r="H81" s="54">
        <v>-126217.84</v>
      </c>
      <c r="I81" s="54">
        <v>-187720.54</v>
      </c>
      <c r="J81" s="54">
        <v>-178244.86</v>
      </c>
      <c r="K81" s="54">
        <v>-187756.82</v>
      </c>
      <c r="L81" s="54">
        <v>-246888.07</v>
      </c>
      <c r="M81" s="54">
        <v>-230682.51</v>
      </c>
      <c r="N81" s="54">
        <v>-264175.96000000002</v>
      </c>
      <c r="O81" s="54">
        <v>-285125.14</v>
      </c>
      <c r="P81" s="54">
        <v>-311192.69</v>
      </c>
      <c r="Q81" s="54">
        <v>-339158.52</v>
      </c>
      <c r="R81" s="54">
        <v>-360208.25</v>
      </c>
      <c r="S81" s="54">
        <v>-399772.72</v>
      </c>
      <c r="T81" s="54">
        <v>-401572.97</v>
      </c>
      <c r="U81" s="54">
        <v>-402556.74</v>
      </c>
      <c r="V81" s="54">
        <v>425703.17</v>
      </c>
      <c r="W81" s="54">
        <v>27755.58</v>
      </c>
      <c r="X81" s="54">
        <v>53516.86</v>
      </c>
      <c r="Y81" s="54">
        <v>129162.45</v>
      </c>
      <c r="Z81" s="54">
        <v>8426.31</v>
      </c>
      <c r="AA81" s="54">
        <v>9971.8700000000008</v>
      </c>
      <c r="AB81" s="54">
        <v>10445.459999999999</v>
      </c>
      <c r="AC81" s="54">
        <v>1548.49</v>
      </c>
      <c r="AD81" s="54">
        <v>-24368.400000000001</v>
      </c>
      <c r="AE81" s="54">
        <v>-26396.79</v>
      </c>
      <c r="AF81" s="54">
        <v>-36739.5</v>
      </c>
      <c r="AG81" s="54">
        <v>-36222.1</v>
      </c>
      <c r="AH81" s="54">
        <v>-32106.799999999999</v>
      </c>
      <c r="AI81" s="54">
        <v>-7460.75</v>
      </c>
      <c r="AJ81" s="54">
        <v>13836.55</v>
      </c>
      <c r="AK81" s="54">
        <v>24317.5</v>
      </c>
      <c r="AL81" s="54">
        <v>24404.639999999999</v>
      </c>
      <c r="AM81" s="54">
        <v>24282.36</v>
      </c>
      <c r="AN81" s="54">
        <v>23648.32</v>
      </c>
      <c r="AO81" s="54">
        <v>11542.18</v>
      </c>
      <c r="AP81" s="54">
        <v>5631.68</v>
      </c>
      <c r="AQ81" s="54">
        <v>61.25</v>
      </c>
      <c r="AR81" s="54">
        <v>-37612.21</v>
      </c>
      <c r="AS81" s="54">
        <v>-8967.27</v>
      </c>
      <c r="AT81" s="54">
        <v>9161.19</v>
      </c>
      <c r="AU81" s="54">
        <v>15834.5</v>
      </c>
      <c r="AV81" s="54">
        <v>51228.82</v>
      </c>
      <c r="AW81" s="54">
        <v>-66100.7</v>
      </c>
      <c r="AX81" s="54">
        <v>218464.08</v>
      </c>
      <c r="AY81" s="54">
        <v>96768.04</v>
      </c>
      <c r="AZ81" s="55">
        <v>119988.4</v>
      </c>
      <c r="BA81" s="55">
        <v>118465.26</v>
      </c>
      <c r="BB81" s="55">
        <v>67160.03</v>
      </c>
      <c r="BC81" s="55">
        <v>89925.46</v>
      </c>
      <c r="BD81" s="55">
        <v>19193.54</v>
      </c>
      <c r="BE81" s="55">
        <v>112721.9</v>
      </c>
      <c r="BF81" s="55">
        <v>229293.46</v>
      </c>
      <c r="BG81" s="55">
        <v>283552.17</v>
      </c>
      <c r="BH81" s="55">
        <v>349320.94</v>
      </c>
      <c r="BI81" s="55">
        <v>373435.83</v>
      </c>
      <c r="BJ81" s="55">
        <v>348280.94</v>
      </c>
      <c r="BK81" s="66">
        <v>355921.97</v>
      </c>
      <c r="BL81" s="66">
        <v>382066.13</v>
      </c>
      <c r="BM81" s="66">
        <v>383030.87</v>
      </c>
      <c r="BN81" s="66">
        <v>364946.41</v>
      </c>
      <c r="BO81" s="66">
        <v>375083.34</v>
      </c>
      <c r="BP81" s="66">
        <v>-109378.96</v>
      </c>
      <c r="BQ81" s="99">
        <v>-337380.3</v>
      </c>
      <c r="BR81" s="66">
        <v>-161392.62</v>
      </c>
      <c r="BS81" s="66">
        <v>-210235.89</v>
      </c>
      <c r="BT81" s="66">
        <v>-279431.45</v>
      </c>
      <c r="BU81" s="66">
        <v>-306588.98</v>
      </c>
      <c r="BV81" s="66">
        <v>-410488.66</v>
      </c>
      <c r="BW81" s="66">
        <v>-481208.31</v>
      </c>
      <c r="BX81" s="66">
        <v>-581688.5</v>
      </c>
      <c r="BY81" s="11">
        <v>-642257.68000000005</v>
      </c>
      <c r="BZ81" s="100">
        <v>-677655.53</v>
      </c>
      <c r="CA81" s="58">
        <v>-786594.69</v>
      </c>
      <c r="CB81" s="66">
        <v>456520.37</v>
      </c>
      <c r="CC81" s="66">
        <v>-294589.13</v>
      </c>
      <c r="CD81" s="66">
        <v>-292623.7</v>
      </c>
      <c r="CE81" s="66">
        <v>-297951.84999999998</v>
      </c>
      <c r="CF81" s="66">
        <v>-323731.61</v>
      </c>
      <c r="CG81" s="66">
        <v>-249215.54</v>
      </c>
      <c r="CH81" s="66">
        <v>-200616.26</v>
      </c>
      <c r="CI81" s="66">
        <v>-156971.54999999999</v>
      </c>
      <c r="CJ81" s="66">
        <v>-103780.69</v>
      </c>
      <c r="CK81" s="66">
        <v>-95701.1</v>
      </c>
      <c r="CL81" s="66">
        <v>-135762.13</v>
      </c>
      <c r="CM81" s="66">
        <v>-48898.66</v>
      </c>
      <c r="CN81" s="66">
        <v>-104954.68</v>
      </c>
      <c r="CO81" s="66">
        <v>-74189.429999999993</v>
      </c>
      <c r="CP81" s="66">
        <v>-19289.61</v>
      </c>
      <c r="CQ81" s="66">
        <v>-13670.68</v>
      </c>
      <c r="CR81" s="66">
        <v>-61226.42</v>
      </c>
      <c r="CS81" s="66">
        <v>-59051.5</v>
      </c>
      <c r="CT81" s="66">
        <v>-107023.28</v>
      </c>
      <c r="CU81" s="66">
        <v>-93730.43</v>
      </c>
      <c r="CV81" s="66">
        <v>-122644.66</v>
      </c>
      <c r="CW81" s="66">
        <v>-139742.41</v>
      </c>
      <c r="CX81" s="66">
        <v>-167856.51</v>
      </c>
      <c r="CY81" s="66">
        <v>-3008.57</v>
      </c>
      <c r="CZ81" s="95">
        <v>-36150.03</v>
      </c>
      <c r="DA81" s="66">
        <v>-23463.74</v>
      </c>
      <c r="DB81" s="96">
        <v>443.03</v>
      </c>
      <c r="DC81" s="96">
        <v>13766.26</v>
      </c>
      <c r="DD81" s="66">
        <v>33934.199999999997</v>
      </c>
      <c r="DE81" s="66">
        <v>41862.44</v>
      </c>
      <c r="DF81" s="11">
        <v>13206.64</v>
      </c>
      <c r="DG81" s="66">
        <v>-11898.43</v>
      </c>
      <c r="DH81" s="55">
        <v>-19903.05</v>
      </c>
      <c r="DI81" s="55">
        <v>-29362.639999999999</v>
      </c>
      <c r="DJ81" s="55">
        <v>-42568.02</v>
      </c>
      <c r="DK81" s="55">
        <v>-52948.2</v>
      </c>
      <c r="DL81" s="55">
        <v>17467.11</v>
      </c>
      <c r="DM81" s="55">
        <v>17793.79</v>
      </c>
      <c r="DN81" s="55">
        <v>36836.97</v>
      </c>
      <c r="DO81" s="55">
        <v>46499.32</v>
      </c>
      <c r="DP81" s="55">
        <v>39861.279999999999</v>
      </c>
      <c r="DQ81" s="55">
        <v>28612.98</v>
      </c>
      <c r="DR81" s="55">
        <v>3066.92</v>
      </c>
      <c r="DS81" s="55">
        <v>-7415.7</v>
      </c>
      <c r="DT81" s="55">
        <v>-16563.669999999998</v>
      </c>
      <c r="DU81" s="55">
        <v>-22452.080000000002</v>
      </c>
      <c r="DV81" s="55">
        <v>-41134.04</v>
      </c>
      <c r="DW81" s="55">
        <v>-48340.51</v>
      </c>
      <c r="DX81" s="55">
        <v>-360.97</v>
      </c>
      <c r="DY81" s="55">
        <v>-12070.12</v>
      </c>
      <c r="DZ81" s="55">
        <v>-15744.28</v>
      </c>
      <c r="EA81" s="55">
        <v>-19034.86</v>
      </c>
      <c r="EB81" s="55">
        <v>-32410.52</v>
      </c>
      <c r="EC81" s="55">
        <v>-68399.41</v>
      </c>
      <c r="ED81" s="55">
        <v>-89622.720000000001</v>
      </c>
      <c r="EE81" s="55">
        <v>-71557.320000000007</v>
      </c>
      <c r="EF81" s="55">
        <v>-62370.03</v>
      </c>
      <c r="EG81" s="55">
        <v>-103695.66</v>
      </c>
      <c r="EH81" s="55">
        <v>-82959.789999999994</v>
      </c>
      <c r="EI81" s="55">
        <v>-100148.39</v>
      </c>
      <c r="EJ81" s="55">
        <v>-14591.96</v>
      </c>
      <c r="EK81" s="55">
        <v>-3107.34</v>
      </c>
      <c r="EL81" s="55">
        <v>9439.48</v>
      </c>
      <c r="EM81" s="55">
        <v>14044.16</v>
      </c>
      <c r="EN81" s="55">
        <v>19941.490000000002</v>
      </c>
      <c r="EO81" s="55">
        <v>28969.32</v>
      </c>
      <c r="EP81" s="55">
        <v>27274.11</v>
      </c>
      <c r="EQ81" s="55">
        <v>19901.349999999999</v>
      </c>
      <c r="ER81" s="55">
        <v>19029.86</v>
      </c>
      <c r="ES81" s="55">
        <v>8989.76</v>
      </c>
      <c r="ET81" s="95">
        <v>3513.23</v>
      </c>
      <c r="EU81" s="95">
        <v>-15115.04</v>
      </c>
      <c r="EV81" s="95">
        <v>3644.63</v>
      </c>
      <c r="EW81" s="95">
        <v>14012.08</v>
      </c>
      <c r="EX81" s="95">
        <v>26984.9</v>
      </c>
      <c r="EY81" s="95">
        <v>33000.910000000003</v>
      </c>
      <c r="EZ81" s="95">
        <v>60561.81</v>
      </c>
      <c r="FA81" s="95">
        <v>68389.279999999999</v>
      </c>
      <c r="FB81" s="95">
        <v>74231.72</v>
      </c>
      <c r="FC81" s="95">
        <v>71579.11</v>
      </c>
      <c r="FD81" s="95">
        <v>81471.98</v>
      </c>
      <c r="FE81" s="95">
        <v>84559.91</v>
      </c>
      <c r="FF81" s="95">
        <v>78262.61</v>
      </c>
      <c r="FG81" s="95">
        <v>81460.17</v>
      </c>
      <c r="FH81" s="95">
        <v>-796.1</v>
      </c>
      <c r="FI81" s="95">
        <v>-681.71</v>
      </c>
      <c r="FJ81" s="95">
        <v>-2848.61</v>
      </c>
      <c r="FK81" s="95">
        <v>-10782.39</v>
      </c>
      <c r="FL81" s="95">
        <v>-23483.200000000001</v>
      </c>
      <c r="FM81" s="95">
        <v>-40023.86</v>
      </c>
      <c r="FN81" s="95">
        <v>-65639.42</v>
      </c>
      <c r="FO81" s="95">
        <v>-75744.22</v>
      </c>
      <c r="FP81" s="95">
        <v>-82956.98</v>
      </c>
      <c r="FQ81" s="95">
        <v>-87964.87</v>
      </c>
      <c r="FR81" s="95">
        <v>-94983.11</v>
      </c>
      <c r="FS81" s="95">
        <v>-107323.53</v>
      </c>
      <c r="FT81" s="95">
        <v>12924.71</v>
      </c>
      <c r="FU81" s="95">
        <v>14897.38</v>
      </c>
      <c r="FV81" s="95">
        <v>10322.92</v>
      </c>
      <c r="FW81" s="95">
        <v>9865.91</v>
      </c>
      <c r="FX81" s="95">
        <v>9382.24</v>
      </c>
      <c r="FY81" s="95">
        <v>-2647.02</v>
      </c>
      <c r="FZ81" s="95">
        <v>-17272.91</v>
      </c>
      <c r="GA81" s="95">
        <v>-30157.15</v>
      </c>
      <c r="GB81" s="95">
        <v>-42463.16</v>
      </c>
      <c r="GC81" s="95">
        <v>-54585.94</v>
      </c>
      <c r="GD81" s="95">
        <v>-62725.95</v>
      </c>
      <c r="GE81" s="95">
        <v>-74074.850000000006</v>
      </c>
      <c r="GF81" s="95">
        <v>68.09</v>
      </c>
      <c r="GG81" s="95">
        <v>4352.9799999999996</v>
      </c>
      <c r="GH81" s="95">
        <v>25456.84</v>
      </c>
      <c r="GI81" s="95">
        <v>38113.96</v>
      </c>
      <c r="GJ81" s="95">
        <v>37741.01</v>
      </c>
      <c r="GK81" s="95">
        <v>26861.82</v>
      </c>
      <c r="GL81" s="95">
        <v>15480.47</v>
      </c>
      <c r="GM81" s="95">
        <v>4668.5200000000004</v>
      </c>
      <c r="GN81" s="95">
        <v>-3407.32</v>
      </c>
      <c r="GO81" s="95">
        <v>-17406.080000000002</v>
      </c>
      <c r="GP81" s="95">
        <v>-33446.29</v>
      </c>
      <c r="GQ81" s="95">
        <v>-52090.559999999998</v>
      </c>
      <c r="GR81" s="101">
        <v>-19121.53</v>
      </c>
      <c r="GS81" s="95">
        <v>-25949.33</v>
      </c>
      <c r="GT81" s="95">
        <v>-18854.669999999998</v>
      </c>
      <c r="GU81" s="95">
        <v>-25799.85</v>
      </c>
      <c r="GV81" s="95">
        <v>-32296.02</v>
      </c>
      <c r="GW81" s="95">
        <v>-53039.9</v>
      </c>
      <c r="GX81" s="95">
        <v>-79376.160000000003</v>
      </c>
      <c r="GY81" s="95">
        <v>-94623.74</v>
      </c>
      <c r="GZ81" s="95">
        <v>-123984.13</v>
      </c>
      <c r="HA81" s="95">
        <v>-147676.54</v>
      </c>
      <c r="HB81" s="95">
        <v>-116945.34</v>
      </c>
      <c r="HC81" s="95">
        <f>116945.34-166945.34-199289.77</f>
        <v>-249289.77</v>
      </c>
      <c r="HD81" s="95">
        <v>15760.95</v>
      </c>
      <c r="HE81" s="95">
        <v>110007.25</v>
      </c>
      <c r="HF81" s="95">
        <v>202457.51</v>
      </c>
      <c r="HG81" s="95">
        <v>224074.97</v>
      </c>
      <c r="HH81" s="64"/>
      <c r="HI81" s="68"/>
      <c r="HJ81" s="65"/>
      <c r="HK81" s="65"/>
      <c r="HL81" s="68"/>
      <c r="HM81" s="68"/>
      <c r="HN81" s="68"/>
      <c r="HO81" s="67"/>
    </row>
    <row r="82" spans="1:223" x14ac:dyDescent="0.2">
      <c r="B82" s="1" t="s">
        <v>125</v>
      </c>
      <c r="D82" s="91">
        <f t="shared" ref="D82:BO82" si="259">SUM(D80:D81)</f>
        <v>432128.96</v>
      </c>
      <c r="E82" s="91">
        <f t="shared" si="259"/>
        <v>-3809017.31</v>
      </c>
      <c r="F82" s="91">
        <f t="shared" si="259"/>
        <v>292453.09999999998</v>
      </c>
      <c r="G82" s="91">
        <f t="shared" si="259"/>
        <v>-78138.789999999994</v>
      </c>
      <c r="H82" s="91">
        <f t="shared" si="259"/>
        <v>-126217.84</v>
      </c>
      <c r="I82" s="91">
        <f t="shared" si="259"/>
        <v>-187720.54</v>
      </c>
      <c r="J82" s="91">
        <f t="shared" si="259"/>
        <v>-178244.86</v>
      </c>
      <c r="K82" s="91">
        <f t="shared" si="259"/>
        <v>-187756.82</v>
      </c>
      <c r="L82" s="91">
        <f t="shared" si="259"/>
        <v>-246888.07</v>
      </c>
      <c r="M82" s="91">
        <f t="shared" si="259"/>
        <v>-230682.51</v>
      </c>
      <c r="N82" s="91">
        <f t="shared" si="259"/>
        <v>-264175.96000000002</v>
      </c>
      <c r="O82" s="91">
        <f t="shared" si="259"/>
        <v>-285125.14</v>
      </c>
      <c r="P82" s="91">
        <f t="shared" si="259"/>
        <v>-311192.69</v>
      </c>
      <c r="Q82" s="91">
        <f t="shared" si="259"/>
        <v>-339158.52</v>
      </c>
      <c r="R82" s="91">
        <f t="shared" si="259"/>
        <v>-360208.25</v>
      </c>
      <c r="S82" s="91">
        <f t="shared" si="259"/>
        <v>-399772.72</v>
      </c>
      <c r="T82" s="91">
        <f t="shared" si="259"/>
        <v>-401572.97</v>
      </c>
      <c r="U82" s="91">
        <f t="shared" si="259"/>
        <v>-402556.74</v>
      </c>
      <c r="V82" s="91">
        <f t="shared" si="259"/>
        <v>3328532.78</v>
      </c>
      <c r="W82" s="91">
        <f t="shared" si="259"/>
        <v>27755.58</v>
      </c>
      <c r="X82" s="91">
        <f t="shared" si="259"/>
        <v>53516.86</v>
      </c>
      <c r="Y82" s="91">
        <f t="shared" si="259"/>
        <v>426316.55</v>
      </c>
      <c r="Z82" s="91">
        <f t="shared" si="259"/>
        <v>8426.31</v>
      </c>
      <c r="AA82" s="91">
        <f t="shared" si="259"/>
        <v>9971.8700000000008</v>
      </c>
      <c r="AB82" s="91">
        <f t="shared" si="259"/>
        <v>10445.459999999999</v>
      </c>
      <c r="AC82" s="91">
        <f t="shared" si="259"/>
        <v>1548.49</v>
      </c>
      <c r="AD82" s="91">
        <f t="shared" si="259"/>
        <v>-24368.400000000001</v>
      </c>
      <c r="AE82" s="91">
        <f t="shared" si="259"/>
        <v>-87244.87</v>
      </c>
      <c r="AF82" s="91">
        <f t="shared" si="259"/>
        <v>-36739.5</v>
      </c>
      <c r="AG82" s="91">
        <f t="shared" si="259"/>
        <v>-36222.1</v>
      </c>
      <c r="AH82" s="91">
        <f t="shared" si="259"/>
        <v>-32106.799999999999</v>
      </c>
      <c r="AI82" s="91">
        <f t="shared" si="259"/>
        <v>-7460.75</v>
      </c>
      <c r="AJ82" s="91">
        <f t="shared" si="259"/>
        <v>13836.55</v>
      </c>
      <c r="AK82" s="91">
        <f t="shared" si="259"/>
        <v>24317.5</v>
      </c>
      <c r="AL82" s="91">
        <f t="shared" si="259"/>
        <v>24404.639999999999</v>
      </c>
      <c r="AM82" s="91">
        <f t="shared" si="259"/>
        <v>24282.36</v>
      </c>
      <c r="AN82" s="91">
        <f t="shared" si="259"/>
        <v>23648.32</v>
      </c>
      <c r="AO82" s="91">
        <f t="shared" si="259"/>
        <v>11542.18</v>
      </c>
      <c r="AP82" s="91">
        <f t="shared" si="259"/>
        <v>5631.68</v>
      </c>
      <c r="AQ82" s="91">
        <f t="shared" si="259"/>
        <v>-83767.75</v>
      </c>
      <c r="AR82" s="91">
        <f t="shared" si="259"/>
        <v>-37612.21</v>
      </c>
      <c r="AS82" s="91">
        <f t="shared" si="259"/>
        <v>-8967.27</v>
      </c>
      <c r="AT82" s="91">
        <f t="shared" si="259"/>
        <v>9161.19</v>
      </c>
      <c r="AU82" s="91">
        <f t="shared" si="259"/>
        <v>15834.5</v>
      </c>
      <c r="AV82" s="91">
        <f t="shared" si="259"/>
        <v>51228.82</v>
      </c>
      <c r="AW82" s="91">
        <f t="shared" si="259"/>
        <v>-66100.7</v>
      </c>
      <c r="AX82" s="91">
        <f t="shared" si="259"/>
        <v>218464.08</v>
      </c>
      <c r="AY82" s="91">
        <f t="shared" si="259"/>
        <v>96768.04</v>
      </c>
      <c r="AZ82" s="91">
        <f t="shared" si="259"/>
        <v>119988.4</v>
      </c>
      <c r="BA82" s="91">
        <f t="shared" si="259"/>
        <v>118465.26</v>
      </c>
      <c r="BB82" s="91">
        <f t="shared" si="259"/>
        <v>67160.03</v>
      </c>
      <c r="BC82" s="91">
        <f t="shared" si="259"/>
        <v>-503949.54</v>
      </c>
      <c r="BD82" s="91">
        <f t="shared" si="259"/>
        <v>19193.54</v>
      </c>
      <c r="BE82" s="91">
        <f t="shared" si="259"/>
        <v>112721.9</v>
      </c>
      <c r="BF82" s="91">
        <f t="shared" si="259"/>
        <v>229293.46</v>
      </c>
      <c r="BG82" s="91">
        <f t="shared" si="259"/>
        <v>283552.17</v>
      </c>
      <c r="BH82" s="91">
        <f t="shared" si="259"/>
        <v>349320.94</v>
      </c>
      <c r="BI82" s="91">
        <f t="shared" si="259"/>
        <v>373435.83</v>
      </c>
      <c r="BJ82" s="91">
        <f t="shared" si="259"/>
        <v>348280.94</v>
      </c>
      <c r="BK82" s="91">
        <f t="shared" si="259"/>
        <v>355921.97</v>
      </c>
      <c r="BL82" s="91">
        <f t="shared" si="259"/>
        <v>382066.13</v>
      </c>
      <c r="BM82" s="91">
        <f t="shared" si="259"/>
        <v>383030.87</v>
      </c>
      <c r="BN82" s="91">
        <f t="shared" si="259"/>
        <v>364946.41</v>
      </c>
      <c r="BO82" s="91">
        <f t="shared" si="259"/>
        <v>-2877280.66</v>
      </c>
      <c r="BP82" s="91">
        <f t="shared" ref="BP82:EA82" si="260">SUM(BP80:BP81)</f>
        <v>-109378.96</v>
      </c>
      <c r="BQ82" s="91">
        <f t="shared" si="260"/>
        <v>-337380.3</v>
      </c>
      <c r="BR82" s="91">
        <f t="shared" si="260"/>
        <v>-161392.62</v>
      </c>
      <c r="BS82" s="91">
        <f t="shared" si="260"/>
        <v>-210235.89</v>
      </c>
      <c r="BT82" s="91">
        <f t="shared" si="260"/>
        <v>-279431.45</v>
      </c>
      <c r="BU82" s="91">
        <f t="shared" si="260"/>
        <v>-306588.98</v>
      </c>
      <c r="BV82" s="91">
        <f t="shared" si="260"/>
        <v>-410488.66</v>
      </c>
      <c r="BW82" s="91">
        <f t="shared" si="260"/>
        <v>-481208.31</v>
      </c>
      <c r="BX82" s="91">
        <f t="shared" si="260"/>
        <v>-581688.5</v>
      </c>
      <c r="BY82" s="91">
        <f t="shared" si="260"/>
        <v>-642257.68000000005</v>
      </c>
      <c r="BZ82" s="91">
        <f t="shared" si="260"/>
        <v>-677655.53</v>
      </c>
      <c r="CA82" s="91">
        <f t="shared" si="260"/>
        <v>3028681.31</v>
      </c>
      <c r="CB82" s="91">
        <f t="shared" si="260"/>
        <v>456520.37</v>
      </c>
      <c r="CC82" s="91">
        <f t="shared" si="260"/>
        <v>-294589.13</v>
      </c>
      <c r="CD82" s="91">
        <f t="shared" si="260"/>
        <v>-292623.7</v>
      </c>
      <c r="CE82" s="91">
        <f t="shared" si="260"/>
        <v>-297951.84999999998</v>
      </c>
      <c r="CF82" s="91">
        <f t="shared" si="260"/>
        <v>-323731.61</v>
      </c>
      <c r="CG82" s="91">
        <f t="shared" si="260"/>
        <v>-249215.54</v>
      </c>
      <c r="CH82" s="91">
        <f t="shared" si="260"/>
        <v>-200616.26</v>
      </c>
      <c r="CI82" s="69">
        <f t="shared" si="260"/>
        <v>-156971.54999999999</v>
      </c>
      <c r="CJ82" s="91">
        <f t="shared" si="260"/>
        <v>-103780.69</v>
      </c>
      <c r="CK82" s="91">
        <f t="shared" si="260"/>
        <v>-95701.1</v>
      </c>
      <c r="CL82" s="91">
        <f t="shared" si="260"/>
        <v>-135762.13</v>
      </c>
      <c r="CM82" s="91">
        <f t="shared" si="260"/>
        <v>2376429.3994523017</v>
      </c>
      <c r="CN82" s="91">
        <f t="shared" si="260"/>
        <v>-104954.68</v>
      </c>
      <c r="CO82" s="91">
        <f t="shared" si="260"/>
        <v>-74189.429999999993</v>
      </c>
      <c r="CP82" s="91">
        <f t="shared" si="260"/>
        <v>-19289.61</v>
      </c>
      <c r="CQ82" s="91">
        <f t="shared" si="260"/>
        <v>-13670.68</v>
      </c>
      <c r="CR82" s="91">
        <f t="shared" si="260"/>
        <v>-61226.42</v>
      </c>
      <c r="CS82" s="91">
        <f t="shared" si="260"/>
        <v>-59051.5</v>
      </c>
      <c r="CT82" s="91">
        <f t="shared" si="260"/>
        <v>-107023.28</v>
      </c>
      <c r="CU82" s="91">
        <f t="shared" si="260"/>
        <v>282388.57</v>
      </c>
      <c r="CV82" s="91">
        <f t="shared" si="260"/>
        <v>-122644.66</v>
      </c>
      <c r="CW82" s="91">
        <f t="shared" si="260"/>
        <v>-139742.41</v>
      </c>
      <c r="CX82" s="91">
        <f t="shared" si="260"/>
        <v>-167856.51</v>
      </c>
      <c r="CY82" s="91">
        <f t="shared" si="260"/>
        <v>709136.43</v>
      </c>
      <c r="CZ82" s="91">
        <f t="shared" si="260"/>
        <v>-36150.03</v>
      </c>
      <c r="DA82" s="91">
        <f t="shared" si="260"/>
        <v>-23463.74</v>
      </c>
      <c r="DB82" s="91">
        <f t="shared" si="260"/>
        <v>443.03</v>
      </c>
      <c r="DC82" s="91">
        <f t="shared" si="260"/>
        <v>13766.26</v>
      </c>
      <c r="DD82" s="91">
        <f t="shared" si="260"/>
        <v>33934.199999999997</v>
      </c>
      <c r="DE82" s="91">
        <f t="shared" si="260"/>
        <v>41862.44</v>
      </c>
      <c r="DF82" s="91">
        <f t="shared" si="260"/>
        <v>13206.64</v>
      </c>
      <c r="DG82" s="91">
        <f t="shared" si="260"/>
        <v>-11898.43</v>
      </c>
      <c r="DH82" s="91">
        <f t="shared" si="260"/>
        <v>-19903.05</v>
      </c>
      <c r="DI82" s="91">
        <f t="shared" si="260"/>
        <v>-29362.639999999999</v>
      </c>
      <c r="DJ82" s="91">
        <f t="shared" si="260"/>
        <v>-42568.02</v>
      </c>
      <c r="DK82" s="91">
        <f t="shared" si="260"/>
        <v>-52948.2</v>
      </c>
      <c r="DL82" s="83">
        <f t="shared" si="260"/>
        <v>137972.10999999999</v>
      </c>
      <c r="DM82" s="83">
        <f t="shared" si="260"/>
        <v>17793.79</v>
      </c>
      <c r="DN82" s="83">
        <f t="shared" si="260"/>
        <v>36836.97</v>
      </c>
      <c r="DO82" s="83">
        <f t="shared" si="260"/>
        <v>46499.32</v>
      </c>
      <c r="DP82" s="83">
        <f t="shared" si="260"/>
        <v>39861.279999999999</v>
      </c>
      <c r="DQ82" s="83">
        <f t="shared" si="260"/>
        <v>28612.98</v>
      </c>
      <c r="DR82" s="83">
        <f t="shared" si="260"/>
        <v>3066.92</v>
      </c>
      <c r="DS82" s="83">
        <f t="shared" si="260"/>
        <v>-7415.7</v>
      </c>
      <c r="DT82" s="83">
        <f t="shared" si="260"/>
        <v>-16563.669999999998</v>
      </c>
      <c r="DU82" s="83">
        <f t="shared" si="260"/>
        <v>-22452.080000000002</v>
      </c>
      <c r="DV82" s="83">
        <f t="shared" si="260"/>
        <v>-41134.04</v>
      </c>
      <c r="DW82" s="83">
        <f t="shared" si="260"/>
        <v>-48340.51</v>
      </c>
      <c r="DX82" s="83">
        <f t="shared" si="260"/>
        <v>-72079.97</v>
      </c>
      <c r="DY82" s="83">
        <f t="shared" si="260"/>
        <v>-12070.12</v>
      </c>
      <c r="DZ82" s="83">
        <f t="shared" si="260"/>
        <v>-15744.28</v>
      </c>
      <c r="EA82" s="83">
        <f t="shared" si="260"/>
        <v>-19034.86</v>
      </c>
      <c r="EB82" s="83">
        <f t="shared" ref="EB82:GM82" si="261">SUM(EB80:EB81)</f>
        <v>-32410.52</v>
      </c>
      <c r="EC82" s="83">
        <f t="shared" si="261"/>
        <v>-68399.41</v>
      </c>
      <c r="ED82" s="83">
        <f t="shared" si="261"/>
        <v>-89622.720000000001</v>
      </c>
      <c r="EE82" s="83">
        <f t="shared" si="261"/>
        <v>-71557.320000000007</v>
      </c>
      <c r="EF82" s="83">
        <f t="shared" si="261"/>
        <v>-62370.03</v>
      </c>
      <c r="EG82" s="83">
        <f t="shared" si="261"/>
        <v>-103695.66</v>
      </c>
      <c r="EH82" s="83">
        <f t="shared" si="261"/>
        <v>-82959.789999999994</v>
      </c>
      <c r="EI82" s="83">
        <f t="shared" si="261"/>
        <v>-100148.39</v>
      </c>
      <c r="EJ82" s="83">
        <f t="shared" si="261"/>
        <v>642617.04</v>
      </c>
      <c r="EK82" s="83">
        <f t="shared" si="261"/>
        <v>-3107.34</v>
      </c>
      <c r="EL82" s="83">
        <f t="shared" si="261"/>
        <v>9439.48</v>
      </c>
      <c r="EM82" s="83">
        <f t="shared" si="261"/>
        <v>14044.16</v>
      </c>
      <c r="EN82" s="83">
        <f t="shared" si="261"/>
        <v>19941.490000000002</v>
      </c>
      <c r="EO82" s="83">
        <f t="shared" si="261"/>
        <v>28969.32</v>
      </c>
      <c r="EP82" s="83">
        <f t="shared" si="261"/>
        <v>27274.11</v>
      </c>
      <c r="EQ82" s="83">
        <f t="shared" si="261"/>
        <v>19901.349999999999</v>
      </c>
      <c r="ER82" s="83">
        <f t="shared" si="261"/>
        <v>19029.86</v>
      </c>
      <c r="ES82" s="83">
        <f t="shared" si="261"/>
        <v>8989.76</v>
      </c>
      <c r="ET82" s="83">
        <f t="shared" si="261"/>
        <v>3513.23</v>
      </c>
      <c r="EU82" s="83">
        <f t="shared" si="261"/>
        <v>-15115.04</v>
      </c>
      <c r="EV82" s="83">
        <f t="shared" si="261"/>
        <v>-116469.37</v>
      </c>
      <c r="EW82" s="83">
        <f t="shared" si="261"/>
        <v>14012.08</v>
      </c>
      <c r="EX82" s="83">
        <f t="shared" si="261"/>
        <v>26984.9</v>
      </c>
      <c r="EY82" s="83">
        <f t="shared" si="261"/>
        <v>33000.910000000003</v>
      </c>
      <c r="EZ82" s="83">
        <f t="shared" si="261"/>
        <v>60561.81</v>
      </c>
      <c r="FA82" s="83">
        <f t="shared" si="261"/>
        <v>68389.279999999999</v>
      </c>
      <c r="FB82" s="83">
        <f t="shared" si="261"/>
        <v>74231.72</v>
      </c>
      <c r="FC82" s="83">
        <f t="shared" si="261"/>
        <v>71579.11</v>
      </c>
      <c r="FD82" s="83">
        <f t="shared" si="261"/>
        <v>81471.98</v>
      </c>
      <c r="FE82" s="83">
        <f t="shared" si="261"/>
        <v>84559.91</v>
      </c>
      <c r="FF82" s="83">
        <f t="shared" si="261"/>
        <v>78262.61</v>
      </c>
      <c r="FG82" s="83">
        <f t="shared" si="261"/>
        <v>81460.17</v>
      </c>
      <c r="FH82" s="83">
        <f t="shared" si="261"/>
        <v>-684164.1</v>
      </c>
      <c r="FI82" s="83">
        <f t="shared" si="261"/>
        <v>-681.71</v>
      </c>
      <c r="FJ82" s="83">
        <f t="shared" si="261"/>
        <v>-2848.61</v>
      </c>
      <c r="FK82" s="83">
        <f t="shared" si="261"/>
        <v>-10782.39</v>
      </c>
      <c r="FL82" s="83">
        <f t="shared" si="261"/>
        <v>-23483.200000000001</v>
      </c>
      <c r="FM82" s="83">
        <f t="shared" si="261"/>
        <v>-40023.86</v>
      </c>
      <c r="FN82" s="83">
        <f t="shared" si="261"/>
        <v>-65639.42</v>
      </c>
      <c r="FO82" s="83">
        <f t="shared" si="261"/>
        <v>-75744.22</v>
      </c>
      <c r="FP82" s="83">
        <f t="shared" si="261"/>
        <v>-82956.98</v>
      </c>
      <c r="FQ82" s="83">
        <f t="shared" si="261"/>
        <v>-87964.87</v>
      </c>
      <c r="FR82" s="83">
        <f t="shared" si="261"/>
        <v>-94983.11</v>
      </c>
      <c r="FS82" s="83">
        <f t="shared" si="261"/>
        <v>-107323.53</v>
      </c>
      <c r="FT82" s="83">
        <f t="shared" si="261"/>
        <v>621884.71</v>
      </c>
      <c r="FU82" s="83">
        <f t="shared" si="261"/>
        <v>14897.38</v>
      </c>
      <c r="FV82" s="83">
        <f t="shared" si="261"/>
        <v>10322.92</v>
      </c>
      <c r="FW82" s="83">
        <f t="shared" si="261"/>
        <v>9865.91</v>
      </c>
      <c r="FX82" s="83">
        <f t="shared" si="261"/>
        <v>9382.24</v>
      </c>
      <c r="FY82" s="83">
        <f t="shared" si="261"/>
        <v>-2647.02</v>
      </c>
      <c r="FZ82" s="83">
        <f t="shared" si="261"/>
        <v>-17272.91</v>
      </c>
      <c r="GA82" s="83">
        <f t="shared" si="261"/>
        <v>-30157.15</v>
      </c>
      <c r="GB82" s="83">
        <f t="shared" si="261"/>
        <v>-42463.16</v>
      </c>
      <c r="GC82" s="83">
        <f t="shared" si="261"/>
        <v>-54585.94</v>
      </c>
      <c r="GD82" s="83">
        <f t="shared" si="261"/>
        <v>-62725.95</v>
      </c>
      <c r="GE82" s="83">
        <f t="shared" si="261"/>
        <v>-74074.850000000006</v>
      </c>
      <c r="GF82" s="83">
        <f t="shared" si="261"/>
        <v>214752.09</v>
      </c>
      <c r="GG82" s="83">
        <f t="shared" si="261"/>
        <v>4352.9799999999996</v>
      </c>
      <c r="GH82" s="83">
        <f t="shared" si="261"/>
        <v>25456.84</v>
      </c>
      <c r="GI82" s="83">
        <f t="shared" si="261"/>
        <v>38113.96</v>
      </c>
      <c r="GJ82" s="83">
        <f t="shared" si="261"/>
        <v>37741.01</v>
      </c>
      <c r="GK82" s="83">
        <f t="shared" si="261"/>
        <v>26861.82</v>
      </c>
      <c r="GL82" s="83">
        <f t="shared" si="261"/>
        <v>15480.47</v>
      </c>
      <c r="GM82" s="83">
        <f t="shared" si="261"/>
        <v>4668.5200000000004</v>
      </c>
      <c r="GN82" s="83">
        <f t="shared" ref="GN82:HG82" si="262">SUM(GN80:GN81)</f>
        <v>-3407.32</v>
      </c>
      <c r="GO82" s="83">
        <f t="shared" si="262"/>
        <v>-17406.080000000002</v>
      </c>
      <c r="GP82" s="83">
        <f t="shared" si="262"/>
        <v>-33446.29</v>
      </c>
      <c r="GQ82" s="83">
        <f t="shared" si="262"/>
        <v>-52090.559999999998</v>
      </c>
      <c r="GR82" s="83">
        <f t="shared" si="262"/>
        <v>-75813.53</v>
      </c>
      <c r="GS82" s="83">
        <f t="shared" si="262"/>
        <v>-25949.33</v>
      </c>
      <c r="GT82" s="83">
        <f t="shared" si="262"/>
        <v>-18854.669999999998</v>
      </c>
      <c r="GU82" s="83">
        <f t="shared" si="262"/>
        <v>-25799.85</v>
      </c>
      <c r="GV82" s="83">
        <f t="shared" si="262"/>
        <v>-32296.02</v>
      </c>
      <c r="GW82" s="83">
        <f t="shared" si="262"/>
        <v>-53039.9</v>
      </c>
      <c r="GX82" s="83">
        <f t="shared" si="262"/>
        <v>-79376.160000000003</v>
      </c>
      <c r="GY82" s="83">
        <f t="shared" si="262"/>
        <v>-94623.74</v>
      </c>
      <c r="GZ82" s="83">
        <f t="shared" si="262"/>
        <v>-123984.13</v>
      </c>
      <c r="HA82" s="83">
        <f t="shared" si="262"/>
        <v>-147676.54</v>
      </c>
      <c r="HB82" s="83">
        <f t="shared" si="262"/>
        <v>-116945.34</v>
      </c>
      <c r="HC82" s="83">
        <f t="shared" si="262"/>
        <v>-249289.77</v>
      </c>
      <c r="HD82" s="83">
        <f t="shared" si="262"/>
        <v>1012985.95</v>
      </c>
      <c r="HE82" s="83">
        <f t="shared" si="262"/>
        <v>110007.25</v>
      </c>
      <c r="HF82" s="83">
        <f t="shared" si="262"/>
        <v>202457.51</v>
      </c>
      <c r="HG82" s="83">
        <f t="shared" si="262"/>
        <v>224074.97</v>
      </c>
      <c r="HH82" s="84"/>
      <c r="HI82" s="86"/>
      <c r="HJ82" s="86"/>
      <c r="HK82" s="86"/>
      <c r="HL82" s="86"/>
      <c r="HM82" s="86"/>
      <c r="HN82" s="86"/>
      <c r="HO82" s="85"/>
    </row>
    <row r="83" spans="1:223" x14ac:dyDescent="0.2">
      <c r="B83" s="1" t="s">
        <v>126</v>
      </c>
      <c r="D83" s="32">
        <f t="shared" ref="D83:AI83" si="263">+D79+D82</f>
        <v>3809017.31</v>
      </c>
      <c r="E83" s="32">
        <f t="shared" si="263"/>
        <v>0</v>
      </c>
      <c r="F83" s="32">
        <f t="shared" si="263"/>
        <v>292453.09999999998</v>
      </c>
      <c r="G83" s="32">
        <f t="shared" si="263"/>
        <v>214314.31</v>
      </c>
      <c r="H83" s="32">
        <f t="shared" si="263"/>
        <v>88096.47</v>
      </c>
      <c r="I83" s="32">
        <f t="shared" si="263"/>
        <v>-99624.07</v>
      </c>
      <c r="J83" s="32">
        <f t="shared" si="263"/>
        <v>-277868.93</v>
      </c>
      <c r="K83" s="32">
        <f t="shared" si="263"/>
        <v>-465625.75</v>
      </c>
      <c r="L83" s="32">
        <f t="shared" si="263"/>
        <v>-712513.82000000007</v>
      </c>
      <c r="M83" s="32">
        <f t="shared" si="263"/>
        <v>-943196.33</v>
      </c>
      <c r="N83" s="32">
        <f t="shared" si="263"/>
        <v>-1207372.29</v>
      </c>
      <c r="O83" s="32">
        <f t="shared" si="263"/>
        <v>-1492497.4300000002</v>
      </c>
      <c r="P83" s="32">
        <f t="shared" si="263"/>
        <v>-1803690.1199999999</v>
      </c>
      <c r="Q83" s="32">
        <f t="shared" si="263"/>
        <v>-2142848.64</v>
      </c>
      <c r="R83" s="32">
        <f t="shared" si="263"/>
        <v>-2503056.89</v>
      </c>
      <c r="S83" s="32">
        <f t="shared" si="263"/>
        <v>-2902829.6100000003</v>
      </c>
      <c r="T83" s="32">
        <f t="shared" si="263"/>
        <v>-3304402.58</v>
      </c>
      <c r="U83" s="32">
        <f t="shared" si="263"/>
        <v>-3706959.3200000003</v>
      </c>
      <c r="V83" s="32">
        <f t="shared" si="263"/>
        <v>-378426.54000000004</v>
      </c>
      <c r="W83" s="32">
        <f t="shared" si="263"/>
        <v>-350670.95999999996</v>
      </c>
      <c r="X83" s="32">
        <f t="shared" si="263"/>
        <v>-297154.10000000003</v>
      </c>
      <c r="Y83" s="32">
        <f t="shared" si="263"/>
        <v>129162.45000000001</v>
      </c>
      <c r="Z83" s="32">
        <f t="shared" si="263"/>
        <v>137588.76</v>
      </c>
      <c r="AA83" s="32">
        <f t="shared" si="263"/>
        <v>147560.63</v>
      </c>
      <c r="AB83" s="32">
        <f t="shared" si="263"/>
        <v>158006.09</v>
      </c>
      <c r="AC83" s="32">
        <f t="shared" si="263"/>
        <v>159554.57999999999</v>
      </c>
      <c r="AD83" s="32">
        <f t="shared" si="263"/>
        <v>135186.18</v>
      </c>
      <c r="AE83" s="32">
        <f t="shared" si="263"/>
        <v>47941.31</v>
      </c>
      <c r="AF83" s="32">
        <f t="shared" si="263"/>
        <v>11201.809999999998</v>
      </c>
      <c r="AG83" s="32">
        <f t="shared" si="263"/>
        <v>-25020.29</v>
      </c>
      <c r="AH83" s="32">
        <f t="shared" si="263"/>
        <v>-57127.09</v>
      </c>
      <c r="AI83" s="32">
        <f t="shared" si="263"/>
        <v>-64587.839999999997</v>
      </c>
      <c r="AJ83" s="32">
        <f t="shared" ref="AJ83:BO83" si="264">+AJ79+AJ82</f>
        <v>-50751.289999999994</v>
      </c>
      <c r="AK83" s="32">
        <f t="shared" si="264"/>
        <v>-26433.789999999994</v>
      </c>
      <c r="AL83" s="32">
        <f t="shared" si="264"/>
        <v>-2029.1499999999942</v>
      </c>
      <c r="AM83" s="32">
        <f t="shared" si="264"/>
        <v>22253.210000000006</v>
      </c>
      <c r="AN83" s="32">
        <f t="shared" si="264"/>
        <v>45901.530000000006</v>
      </c>
      <c r="AO83" s="32">
        <f t="shared" si="264"/>
        <v>57443.710000000006</v>
      </c>
      <c r="AP83" s="32">
        <f t="shared" si="264"/>
        <v>63075.390000000007</v>
      </c>
      <c r="AQ83" s="32">
        <f t="shared" si="264"/>
        <v>-20692.359999999993</v>
      </c>
      <c r="AR83" s="32">
        <f t="shared" si="264"/>
        <v>-58304.569999999992</v>
      </c>
      <c r="AS83" s="32">
        <f t="shared" si="264"/>
        <v>-67271.839999999997</v>
      </c>
      <c r="AT83" s="32">
        <f t="shared" si="264"/>
        <v>-58110.649999999994</v>
      </c>
      <c r="AU83" s="32">
        <f t="shared" si="264"/>
        <v>-42276.149999999994</v>
      </c>
      <c r="AV83" s="32">
        <f t="shared" si="264"/>
        <v>8952.6700000000055</v>
      </c>
      <c r="AW83" s="32">
        <f t="shared" si="264"/>
        <v>-57148.029999999992</v>
      </c>
      <c r="AX83" s="32">
        <f t="shared" si="264"/>
        <v>161316.04999999999</v>
      </c>
      <c r="AY83" s="32">
        <f t="shared" si="264"/>
        <v>258084.08999999997</v>
      </c>
      <c r="AZ83" s="27">
        <f t="shared" si="264"/>
        <v>378072.49</v>
      </c>
      <c r="BA83" s="27">
        <f t="shared" si="264"/>
        <v>496537.75</v>
      </c>
      <c r="BB83" s="27">
        <f t="shared" si="264"/>
        <v>563697.78</v>
      </c>
      <c r="BC83" s="27">
        <f t="shared" si="264"/>
        <v>59748.240000000049</v>
      </c>
      <c r="BD83" s="27">
        <f t="shared" si="264"/>
        <v>78941.780000000057</v>
      </c>
      <c r="BE83" s="27">
        <f t="shared" si="264"/>
        <v>191663.68000000005</v>
      </c>
      <c r="BF83" s="27">
        <f t="shared" si="264"/>
        <v>420957.14</v>
      </c>
      <c r="BG83" s="27">
        <f t="shared" si="264"/>
        <v>704509.31</v>
      </c>
      <c r="BH83" s="27">
        <f t="shared" si="264"/>
        <v>1053830.25</v>
      </c>
      <c r="BI83" s="27">
        <f t="shared" si="264"/>
        <v>1427266.08</v>
      </c>
      <c r="BJ83" s="27">
        <f t="shared" si="264"/>
        <v>1775547.02</v>
      </c>
      <c r="BK83" s="27">
        <f t="shared" si="264"/>
        <v>2131468.9900000002</v>
      </c>
      <c r="BL83" s="27">
        <f t="shared" si="264"/>
        <v>2513535.12</v>
      </c>
      <c r="BM83" s="27">
        <f t="shared" si="264"/>
        <v>2896565.99</v>
      </c>
      <c r="BN83" s="27">
        <f t="shared" si="264"/>
        <v>3261512.4000000004</v>
      </c>
      <c r="BO83" s="27">
        <f t="shared" si="264"/>
        <v>384231.74000000022</v>
      </c>
      <c r="BP83" s="27">
        <f t="shared" ref="BP83:BQ83" si="265">+BP79+BP82</f>
        <v>274852.7800000002</v>
      </c>
      <c r="BQ83" s="27">
        <f t="shared" si="265"/>
        <v>-62527.519999999786</v>
      </c>
      <c r="BR83" s="27">
        <v>-223920.14</v>
      </c>
      <c r="BS83" s="27">
        <f t="shared" ref="BS83:CX83" si="266">+BS79+BS82</f>
        <v>-434156.03</v>
      </c>
      <c r="BT83" s="27">
        <f t="shared" si="266"/>
        <v>-713587.48</v>
      </c>
      <c r="BU83" s="27">
        <f t="shared" si="266"/>
        <v>-1020176.46</v>
      </c>
      <c r="BV83" s="27">
        <f t="shared" si="266"/>
        <v>-1430665.1199999999</v>
      </c>
      <c r="BW83" s="27">
        <f t="shared" si="266"/>
        <v>-1911873.43</v>
      </c>
      <c r="BX83" s="27">
        <f t="shared" si="266"/>
        <v>-2493561.9299999997</v>
      </c>
      <c r="BY83" s="27">
        <f t="shared" si="266"/>
        <v>-3135819.61</v>
      </c>
      <c r="BZ83" s="27">
        <f t="shared" si="266"/>
        <v>-3813475.1399999997</v>
      </c>
      <c r="CA83" s="27">
        <f t="shared" si="266"/>
        <v>-784793.82999999961</v>
      </c>
      <c r="CB83" s="27">
        <f t="shared" si="266"/>
        <v>-328273.45999999961</v>
      </c>
      <c r="CC83" s="27">
        <f t="shared" si="266"/>
        <v>-622862.58999999962</v>
      </c>
      <c r="CD83" s="27">
        <f t="shared" si="266"/>
        <v>-915486.28999999957</v>
      </c>
      <c r="CE83" s="27">
        <f t="shared" si="266"/>
        <v>-1213438.1399999997</v>
      </c>
      <c r="CF83" s="27">
        <f t="shared" si="266"/>
        <v>-1537169.7499999995</v>
      </c>
      <c r="CG83" s="27">
        <f t="shared" si="266"/>
        <v>-1786385.2899999996</v>
      </c>
      <c r="CH83" s="27">
        <f t="shared" si="266"/>
        <v>-1987001.5499999996</v>
      </c>
      <c r="CI83" s="74">
        <f t="shared" si="266"/>
        <v>-2143973.0999999996</v>
      </c>
      <c r="CJ83" s="27">
        <f t="shared" si="266"/>
        <v>-2247753.7899999996</v>
      </c>
      <c r="CK83" s="27">
        <f t="shared" si="266"/>
        <v>-2343454.8899999997</v>
      </c>
      <c r="CL83" s="27">
        <f t="shared" si="266"/>
        <v>-2479217.0199999996</v>
      </c>
      <c r="CM83" s="27">
        <f t="shared" si="266"/>
        <v>-102787.62054769788</v>
      </c>
      <c r="CN83" s="27">
        <f t="shared" si="266"/>
        <v>-207742.30054769787</v>
      </c>
      <c r="CO83" s="27">
        <f t="shared" si="266"/>
        <v>-281931.73054769787</v>
      </c>
      <c r="CP83" s="27">
        <f t="shared" si="266"/>
        <v>-301221.34054769785</v>
      </c>
      <c r="CQ83" s="27">
        <f t="shared" si="266"/>
        <v>-314892.02054769784</v>
      </c>
      <c r="CR83" s="27">
        <f t="shared" si="266"/>
        <v>-376118.44054769783</v>
      </c>
      <c r="CS83" s="27">
        <f t="shared" si="266"/>
        <v>-435169.94054769783</v>
      </c>
      <c r="CT83" s="27">
        <f t="shared" si="266"/>
        <v>-542193.22054769786</v>
      </c>
      <c r="CU83" s="27">
        <f t="shared" si="266"/>
        <v>-259804.65054769785</v>
      </c>
      <c r="CV83" s="27">
        <f t="shared" si="266"/>
        <v>-382449.31054769782</v>
      </c>
      <c r="CW83" s="27">
        <f t="shared" si="266"/>
        <v>-522191.72054769786</v>
      </c>
      <c r="CX83" s="27">
        <f t="shared" si="266"/>
        <v>-690048.23054769787</v>
      </c>
      <c r="CY83" s="27">
        <f t="shared" ref="CY83:ED83" si="267">+CY79+CY82</f>
        <v>19088.199452302186</v>
      </c>
      <c r="CZ83" s="27">
        <f t="shared" si="267"/>
        <v>-17061.830547697813</v>
      </c>
      <c r="DA83" s="27">
        <f t="shared" si="267"/>
        <v>-40525.570547697818</v>
      </c>
      <c r="DB83" s="27">
        <f t="shared" si="267"/>
        <v>-40082.540547697819</v>
      </c>
      <c r="DC83" s="27">
        <f t="shared" si="267"/>
        <v>-26316.280547697817</v>
      </c>
      <c r="DD83" s="27">
        <f t="shared" si="267"/>
        <v>7617.9194523021797</v>
      </c>
      <c r="DE83" s="27">
        <f t="shared" si="267"/>
        <v>49480.359452302182</v>
      </c>
      <c r="DF83" s="27">
        <f t="shared" si="267"/>
        <v>62686.999452302181</v>
      </c>
      <c r="DG83" s="27">
        <f t="shared" si="267"/>
        <v>50788.569452302181</v>
      </c>
      <c r="DH83" s="27">
        <f t="shared" si="267"/>
        <v>30885.519452302182</v>
      </c>
      <c r="DI83" s="27">
        <f t="shared" si="267"/>
        <v>1522.8794523021825</v>
      </c>
      <c r="DJ83" s="27">
        <f t="shared" si="267"/>
        <v>-41045.140547697811</v>
      </c>
      <c r="DK83" s="27">
        <f t="shared" si="267"/>
        <v>-93993.340547697808</v>
      </c>
      <c r="DL83" s="49">
        <f t="shared" si="267"/>
        <v>43978.769452302178</v>
      </c>
      <c r="DM83" s="49">
        <f t="shared" si="267"/>
        <v>61772.559452302179</v>
      </c>
      <c r="DN83" s="49">
        <f t="shared" si="267"/>
        <v>98609.529452302173</v>
      </c>
      <c r="DO83" s="49">
        <f t="shared" si="267"/>
        <v>145108.84945230218</v>
      </c>
      <c r="DP83" s="49">
        <f t="shared" si="267"/>
        <v>184970.12945230218</v>
      </c>
      <c r="DQ83" s="49">
        <f t="shared" si="267"/>
        <v>213583.10945230219</v>
      </c>
      <c r="DR83" s="49">
        <f t="shared" si="267"/>
        <v>216650.0294523022</v>
      </c>
      <c r="DS83" s="49">
        <f t="shared" si="267"/>
        <v>209234.32945230219</v>
      </c>
      <c r="DT83" s="49">
        <f t="shared" si="267"/>
        <v>192670.65945230221</v>
      </c>
      <c r="DU83" s="49">
        <f t="shared" si="267"/>
        <v>170218.57945230219</v>
      </c>
      <c r="DV83" s="49">
        <f t="shared" si="267"/>
        <v>129084.53945230218</v>
      </c>
      <c r="DW83" s="49">
        <f t="shared" si="267"/>
        <v>80744.029452302173</v>
      </c>
      <c r="DX83" s="49">
        <f t="shared" si="267"/>
        <v>8664.0594523021718</v>
      </c>
      <c r="DY83" s="49">
        <f t="shared" si="267"/>
        <v>-3406.060547697829</v>
      </c>
      <c r="DZ83" s="49">
        <f t="shared" si="267"/>
        <v>-19150.34054769783</v>
      </c>
      <c r="EA83" s="49">
        <f t="shared" si="267"/>
        <v>-38185.20054769783</v>
      </c>
      <c r="EB83" s="49">
        <f t="shared" si="267"/>
        <v>-70595.720547697827</v>
      </c>
      <c r="EC83" s="49">
        <f t="shared" si="267"/>
        <v>-138995.13054769783</v>
      </c>
      <c r="ED83" s="49">
        <f t="shared" si="267"/>
        <v>-228617.85054769783</v>
      </c>
      <c r="EE83" s="49">
        <f t="shared" ref="EE83:FJ83" si="268">+EE79+EE82</f>
        <v>-300175.17054769781</v>
      </c>
      <c r="EF83" s="49">
        <f t="shared" si="268"/>
        <v>-362545.20054769784</v>
      </c>
      <c r="EG83" s="49">
        <f t="shared" si="268"/>
        <v>-466240.86054769787</v>
      </c>
      <c r="EH83" s="49">
        <f t="shared" si="268"/>
        <v>-549200.65054769791</v>
      </c>
      <c r="EI83" s="49">
        <f t="shared" si="268"/>
        <v>-649349.04054769792</v>
      </c>
      <c r="EJ83" s="49">
        <f t="shared" si="268"/>
        <v>-6732.000547697884</v>
      </c>
      <c r="EK83" s="49">
        <f t="shared" si="268"/>
        <v>-9839.3405476978842</v>
      </c>
      <c r="EL83" s="49">
        <f t="shared" si="268"/>
        <v>-399.86054769788461</v>
      </c>
      <c r="EM83" s="49">
        <f t="shared" si="268"/>
        <v>13644.299452302115</v>
      </c>
      <c r="EN83" s="49">
        <f t="shared" si="268"/>
        <v>33585.789452302117</v>
      </c>
      <c r="EO83" s="49">
        <f t="shared" si="268"/>
        <v>62555.109452302117</v>
      </c>
      <c r="EP83" s="49">
        <f t="shared" si="268"/>
        <v>89829.219452302117</v>
      </c>
      <c r="EQ83" s="49">
        <f t="shared" si="268"/>
        <v>109730.56945230212</v>
      </c>
      <c r="ER83" s="49">
        <f t="shared" si="268"/>
        <v>128760.42945230212</v>
      </c>
      <c r="ES83" s="49">
        <f t="shared" si="268"/>
        <v>137750.18945230212</v>
      </c>
      <c r="ET83" s="49">
        <f t="shared" si="268"/>
        <v>141263.41945230213</v>
      </c>
      <c r="EU83" s="49">
        <f t="shared" si="268"/>
        <v>126148.37945230212</v>
      </c>
      <c r="EV83" s="49">
        <f t="shared" si="268"/>
        <v>9679.0094523021253</v>
      </c>
      <c r="EW83" s="49">
        <f t="shared" si="268"/>
        <v>23691.089452302127</v>
      </c>
      <c r="EX83" s="49">
        <f t="shared" si="268"/>
        <v>50675.989452302128</v>
      </c>
      <c r="EY83" s="49">
        <f t="shared" si="268"/>
        <v>83676.899452302139</v>
      </c>
      <c r="EZ83" s="49">
        <f t="shared" si="268"/>
        <v>144238.70945230214</v>
      </c>
      <c r="FA83" s="49">
        <f t="shared" si="268"/>
        <v>212627.98945230214</v>
      </c>
      <c r="FB83" s="49">
        <f t="shared" si="268"/>
        <v>286859.70945230214</v>
      </c>
      <c r="FC83" s="49">
        <f t="shared" si="268"/>
        <v>358438.81945230212</v>
      </c>
      <c r="FD83" s="49">
        <f t="shared" si="268"/>
        <v>439910.7994523021</v>
      </c>
      <c r="FE83" s="49">
        <f t="shared" si="268"/>
        <v>524470.70945230208</v>
      </c>
      <c r="FF83" s="49">
        <f t="shared" si="268"/>
        <v>602733.31945230206</v>
      </c>
      <c r="FG83" s="49">
        <f t="shared" si="268"/>
        <v>684193.48945230211</v>
      </c>
      <c r="FH83" s="49">
        <f t="shared" si="268"/>
        <v>29.389452302129939</v>
      </c>
      <c r="FI83" s="49">
        <f t="shared" si="268"/>
        <v>-652.3205476978701</v>
      </c>
      <c r="FJ83" s="49">
        <f t="shared" si="268"/>
        <v>-3500.9305476978702</v>
      </c>
      <c r="FK83" s="49">
        <f t="shared" ref="FK83:GP83" si="269">+FK79+FK82</f>
        <v>-14283.320547697869</v>
      </c>
      <c r="FL83" s="49">
        <f t="shared" si="269"/>
        <v>-37766.520547697874</v>
      </c>
      <c r="FM83" s="49">
        <f t="shared" si="269"/>
        <v>-77790.380547697874</v>
      </c>
      <c r="FN83" s="49">
        <f t="shared" si="269"/>
        <v>-143429.80054769787</v>
      </c>
      <c r="FO83" s="49">
        <f t="shared" si="269"/>
        <v>-219174.02054769787</v>
      </c>
      <c r="FP83" s="49">
        <f t="shared" si="269"/>
        <v>-302131.00054769788</v>
      </c>
      <c r="FQ83" s="49">
        <f t="shared" si="269"/>
        <v>-390095.87054769788</v>
      </c>
      <c r="FR83" s="49">
        <f t="shared" si="269"/>
        <v>-485078.98054769787</v>
      </c>
      <c r="FS83" s="49">
        <f t="shared" si="269"/>
        <v>-592402.51054769789</v>
      </c>
      <c r="FT83" s="49">
        <f t="shared" si="269"/>
        <v>29482.199452302069</v>
      </c>
      <c r="FU83" s="49">
        <f t="shared" si="269"/>
        <v>44379.579452302067</v>
      </c>
      <c r="FV83" s="49">
        <f t="shared" si="269"/>
        <v>54702.499452302065</v>
      </c>
      <c r="FW83" s="49">
        <f t="shared" si="269"/>
        <v>64568.409452302061</v>
      </c>
      <c r="FX83" s="49">
        <f t="shared" si="269"/>
        <v>73950.649452302066</v>
      </c>
      <c r="FY83" s="49">
        <f t="shared" si="269"/>
        <v>71303.629452302062</v>
      </c>
      <c r="FZ83" s="49">
        <f t="shared" si="269"/>
        <v>54030.719452302059</v>
      </c>
      <c r="GA83" s="49">
        <f t="shared" si="269"/>
        <v>23873.569452302057</v>
      </c>
      <c r="GB83" s="49">
        <f t="shared" si="269"/>
        <v>-18589.590547697946</v>
      </c>
      <c r="GC83" s="49">
        <f t="shared" si="269"/>
        <v>-73175.530547697941</v>
      </c>
      <c r="GD83" s="49">
        <f t="shared" si="269"/>
        <v>-135901.48054769792</v>
      </c>
      <c r="GE83" s="49">
        <f t="shared" si="269"/>
        <v>-209976.33054769793</v>
      </c>
      <c r="GF83" s="49">
        <f t="shared" si="269"/>
        <v>4775.7594523020671</v>
      </c>
      <c r="GG83" s="49">
        <f t="shared" si="269"/>
        <v>9128.7394523020666</v>
      </c>
      <c r="GH83" s="49">
        <f t="shared" si="269"/>
        <v>34585.579452302067</v>
      </c>
      <c r="GI83" s="49">
        <f t="shared" si="269"/>
        <v>72699.539452302066</v>
      </c>
      <c r="GJ83" s="49">
        <f t="shared" si="269"/>
        <v>110440.54945230208</v>
      </c>
      <c r="GK83" s="49">
        <f t="shared" si="269"/>
        <v>137302.36945230208</v>
      </c>
      <c r="GL83" s="49">
        <f t="shared" si="269"/>
        <v>152782.83945230208</v>
      </c>
      <c r="GM83" s="49">
        <f t="shared" si="269"/>
        <v>157451.35945230207</v>
      </c>
      <c r="GN83" s="49">
        <f t="shared" si="269"/>
        <v>154044.03945230207</v>
      </c>
      <c r="GO83" s="49">
        <f t="shared" si="269"/>
        <v>136637.95945230208</v>
      </c>
      <c r="GP83" s="49">
        <f t="shared" si="269"/>
        <v>103191.66945230207</v>
      </c>
      <c r="GQ83" s="49">
        <f t="shared" ref="GQ83:HG83" si="270">+GQ79+GQ82</f>
        <v>51101.109452302073</v>
      </c>
      <c r="GR83" s="49">
        <f t="shared" si="270"/>
        <v>-24712.420547697926</v>
      </c>
      <c r="GS83" s="49">
        <f t="shared" si="270"/>
        <v>-50661.750547697928</v>
      </c>
      <c r="GT83" s="49">
        <f t="shared" si="270"/>
        <v>-69516.420547697926</v>
      </c>
      <c r="GU83" s="49">
        <f t="shared" si="270"/>
        <v>-95316.270547697932</v>
      </c>
      <c r="GV83" s="49">
        <f t="shared" si="270"/>
        <v>-127612.29054769794</v>
      </c>
      <c r="GW83" s="49">
        <f t="shared" si="270"/>
        <v>-180652.19054769794</v>
      </c>
      <c r="GX83" s="49">
        <f t="shared" si="270"/>
        <v>-260028.35054769795</v>
      </c>
      <c r="GY83" s="49">
        <f t="shared" si="270"/>
        <v>-354652.09054769797</v>
      </c>
      <c r="GZ83" s="49">
        <f t="shared" si="270"/>
        <v>-478636.22054769797</v>
      </c>
      <c r="HA83" s="49">
        <f t="shared" si="270"/>
        <v>-626312.76054769801</v>
      </c>
      <c r="HB83" s="49">
        <f t="shared" si="270"/>
        <v>-743258.10054769798</v>
      </c>
      <c r="HC83" s="49">
        <f t="shared" si="270"/>
        <v>-992547.870547698</v>
      </c>
      <c r="HD83" s="49">
        <f t="shared" si="270"/>
        <v>20438.079452301958</v>
      </c>
      <c r="HE83" s="49">
        <f t="shared" si="270"/>
        <v>130445.32945230196</v>
      </c>
      <c r="HF83" s="49">
        <f t="shared" si="270"/>
        <v>332902.83945230197</v>
      </c>
      <c r="HG83" s="49">
        <f t="shared" si="270"/>
        <v>556977.80945230194</v>
      </c>
      <c r="HH83" s="50"/>
      <c r="HI83" s="52"/>
      <c r="HJ83" s="52"/>
      <c r="HK83" s="52"/>
      <c r="HL83" s="52"/>
      <c r="HM83" s="52"/>
      <c r="HN83" s="52"/>
      <c r="HO83" s="51"/>
    </row>
    <row r="84" spans="1:223" x14ac:dyDescent="0.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50"/>
      <c r="HI84" s="52"/>
      <c r="HJ84" s="52"/>
      <c r="HK84" s="52"/>
      <c r="HL84" s="52"/>
      <c r="HM84" s="52"/>
      <c r="HN84" s="52"/>
      <c r="HO84" s="51"/>
    </row>
    <row r="85" spans="1:223" x14ac:dyDescent="0.2">
      <c r="A85" s="2" t="s">
        <v>151</v>
      </c>
      <c r="D85" s="32"/>
      <c r="E85" s="32"/>
      <c r="F85" s="32"/>
      <c r="G85" s="32"/>
      <c r="H85" s="32"/>
      <c r="I85" s="32"/>
      <c r="J85" s="32"/>
      <c r="K85" s="32"/>
      <c r="L85" s="32"/>
      <c r="M85" s="32"/>
      <c r="N85" s="32"/>
      <c r="O85" s="32"/>
      <c r="P85" s="32"/>
      <c r="Q85" s="32"/>
      <c r="R85" s="32"/>
      <c r="S85" s="32"/>
      <c r="T85" s="32"/>
      <c r="U85" s="32"/>
      <c r="V85" s="32"/>
      <c r="W85" s="32"/>
      <c r="X85" s="32"/>
      <c r="Y85" s="3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c r="DA85" s="103"/>
      <c r="DB85" s="103"/>
      <c r="DC85" s="103"/>
      <c r="DD85" s="103"/>
      <c r="DE85" s="103"/>
      <c r="DF85" s="103"/>
      <c r="DG85" s="103"/>
      <c r="DH85" s="103"/>
      <c r="DI85" s="103"/>
      <c r="DJ85" s="103"/>
      <c r="DK85" s="103"/>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5"/>
      <c r="HI85" s="107"/>
      <c r="HJ85" s="107"/>
      <c r="HK85" s="107"/>
      <c r="HL85" s="107"/>
      <c r="HM85" s="107"/>
      <c r="HN85" s="107"/>
      <c r="HO85" s="106"/>
    </row>
    <row r="86" spans="1:223" x14ac:dyDescent="0.2">
      <c r="B86" s="1" t="s">
        <v>121</v>
      </c>
      <c r="D86" s="27">
        <f t="shared" ref="D86:BO86" si="271">+D35+D49+D60+D71+D79</f>
        <v>131627476.53999999</v>
      </c>
      <c r="E86" s="27">
        <f t="shared" si="271"/>
        <v>126713238.77000001</v>
      </c>
      <c r="F86" s="27">
        <f t="shared" si="271"/>
        <v>119395395.34999999</v>
      </c>
      <c r="G86" s="27">
        <f t="shared" si="271"/>
        <v>113255159.94600001</v>
      </c>
      <c r="H86" s="27">
        <f t="shared" si="271"/>
        <v>93538254.093808442</v>
      </c>
      <c r="I86" s="27">
        <f t="shared" si="271"/>
        <v>68483107.599999994</v>
      </c>
      <c r="J86" s="27">
        <f t="shared" si="271"/>
        <v>37227989.709999993</v>
      </c>
      <c r="K86" s="27">
        <f t="shared" si="271"/>
        <v>5253019.4900000012</v>
      </c>
      <c r="L86" s="27">
        <f t="shared" si="271"/>
        <v>-24812256.73</v>
      </c>
      <c r="M86" s="27">
        <f t="shared" si="271"/>
        <v>-56318068.539999999</v>
      </c>
      <c r="N86" s="27">
        <f t="shared" si="271"/>
        <v>-76098360.649999991</v>
      </c>
      <c r="O86" s="27">
        <f t="shared" si="271"/>
        <v>-91392881.24000001</v>
      </c>
      <c r="P86" s="27">
        <f t="shared" si="271"/>
        <v>-91384731.440000013</v>
      </c>
      <c r="Q86" s="27">
        <f t="shared" si="271"/>
        <v>-92524118.280000001</v>
      </c>
      <c r="R86" s="27">
        <f t="shared" si="271"/>
        <v>-96073820.339999989</v>
      </c>
      <c r="S86" s="27">
        <f t="shared" si="271"/>
        <v>-98584219.519999996</v>
      </c>
      <c r="T86" s="27">
        <f t="shared" si="271"/>
        <v>-101690940.98</v>
      </c>
      <c r="U86" s="27">
        <f t="shared" si="271"/>
        <v>-92969596.280000001</v>
      </c>
      <c r="V86" s="27">
        <f t="shared" si="271"/>
        <v>-83810712.109999985</v>
      </c>
      <c r="W86" s="27">
        <f t="shared" si="271"/>
        <v>-74412262.290000007</v>
      </c>
      <c r="X86" s="27">
        <f t="shared" si="271"/>
        <v>-64613403.119999997</v>
      </c>
      <c r="Y86" s="27">
        <f t="shared" si="271"/>
        <v>-32975878.84</v>
      </c>
      <c r="Z86" s="27">
        <f t="shared" si="271"/>
        <v>-25213087.25</v>
      </c>
      <c r="AA86" s="27">
        <f t="shared" si="271"/>
        <v>-20432988.909999996</v>
      </c>
      <c r="AB86" s="27">
        <f t="shared" si="271"/>
        <v>-14310454.642276661</v>
      </c>
      <c r="AC86" s="27">
        <f t="shared" si="271"/>
        <v>-10442727.523276662</v>
      </c>
      <c r="AD86" s="27">
        <f t="shared" si="271"/>
        <v>-12220219.093276659</v>
      </c>
      <c r="AE86" s="27">
        <f t="shared" si="271"/>
        <v>-6776625.1732766619</v>
      </c>
      <c r="AF86" s="27">
        <f t="shared" si="271"/>
        <v>-7220409.5332766622</v>
      </c>
      <c r="AG86" s="27">
        <f t="shared" si="271"/>
        <v>-9827893.1432766616</v>
      </c>
      <c r="AH86" s="27">
        <f t="shared" si="271"/>
        <v>-11984404.723276664</v>
      </c>
      <c r="AI86" s="27">
        <f t="shared" si="271"/>
        <v>-8769437.8232766613</v>
      </c>
      <c r="AJ86" s="27">
        <f t="shared" si="271"/>
        <v>-4074766.333276663</v>
      </c>
      <c r="AK86" s="27">
        <f t="shared" si="271"/>
        <v>-900927.14327666315</v>
      </c>
      <c r="AL86" s="27">
        <f t="shared" si="271"/>
        <v>1366169.3467233363</v>
      </c>
      <c r="AM86" s="27">
        <f t="shared" si="271"/>
        <v>5626929.3667233363</v>
      </c>
      <c r="AN86" s="27">
        <f t="shared" si="271"/>
        <v>9746946.166723337</v>
      </c>
      <c r="AO86" s="27">
        <f t="shared" si="271"/>
        <v>11580510.016723337</v>
      </c>
      <c r="AP86" s="27">
        <f t="shared" si="271"/>
        <v>15048460.53672334</v>
      </c>
      <c r="AQ86" s="27">
        <f t="shared" si="271"/>
        <v>18172328.836723335</v>
      </c>
      <c r="AR86" s="27">
        <f t="shared" si="271"/>
        <v>12910597.291843355</v>
      </c>
      <c r="AS86" s="27">
        <f t="shared" si="271"/>
        <v>18860049.321843356</v>
      </c>
      <c r="AT86" s="27">
        <f t="shared" si="271"/>
        <v>19088469.691843353</v>
      </c>
      <c r="AU86" s="27">
        <f t="shared" si="271"/>
        <v>14604850.221843353</v>
      </c>
      <c r="AV86" s="27">
        <f t="shared" si="271"/>
        <v>19329421.981843352</v>
      </c>
      <c r="AW86" s="27">
        <f t="shared" si="271"/>
        <v>22330868.661843352</v>
      </c>
      <c r="AX86" s="27">
        <f t="shared" si="271"/>
        <v>26326428.961843349</v>
      </c>
      <c r="AY86" s="27">
        <f t="shared" si="271"/>
        <v>32753291.291843351</v>
      </c>
      <c r="AZ86" s="27">
        <f t="shared" si="271"/>
        <v>32562605.481843349</v>
      </c>
      <c r="BA86" s="27">
        <f t="shared" si="271"/>
        <v>36836725.501843356</v>
      </c>
      <c r="BB86" s="27">
        <f t="shared" si="271"/>
        <v>30388228.351843353</v>
      </c>
      <c r="BC86" s="27">
        <f t="shared" si="271"/>
        <v>37507566.571843356</v>
      </c>
      <c r="BD86" s="27">
        <f t="shared" si="271"/>
        <v>44993065.62184336</v>
      </c>
      <c r="BE86" s="27">
        <f t="shared" si="271"/>
        <v>57043407.30184336</v>
      </c>
      <c r="BF86" s="27">
        <f t="shared" si="271"/>
        <v>67334810.831843361</v>
      </c>
      <c r="BG86" s="27">
        <f t="shared" si="271"/>
        <v>75886512.781843364</v>
      </c>
      <c r="BH86" s="27">
        <f t="shared" si="271"/>
        <v>75311383.05184336</v>
      </c>
      <c r="BI86" s="27">
        <f t="shared" si="271"/>
        <v>72413535.081843346</v>
      </c>
      <c r="BJ86" s="27">
        <f t="shared" si="271"/>
        <v>65078335.211843349</v>
      </c>
      <c r="BK86" s="27">
        <f t="shared" si="271"/>
        <v>70304574.841843367</v>
      </c>
      <c r="BL86" s="27">
        <f t="shared" si="271"/>
        <v>72972957.561843351</v>
      </c>
      <c r="BM86" s="27">
        <f t="shared" si="271"/>
        <v>77539851.041843355</v>
      </c>
      <c r="BN86" s="27">
        <f t="shared" si="271"/>
        <v>81081382.871843353</v>
      </c>
      <c r="BO86" s="27">
        <f t="shared" si="271"/>
        <v>83652373.731843367</v>
      </c>
      <c r="BP86" s="27">
        <f t="shared" ref="BP86:EA86" si="272">+BP35+BP49+BP60+BP71+BP79</f>
        <v>65707477.901843369</v>
      </c>
      <c r="BQ86" s="27">
        <f t="shared" si="272"/>
        <v>54559384.421843365</v>
      </c>
      <c r="BR86" s="27">
        <f t="shared" si="272"/>
        <v>39821608.351843365</v>
      </c>
      <c r="BS86" s="27">
        <f t="shared" si="272"/>
        <v>15812970.329778802</v>
      </c>
      <c r="BT86" s="27">
        <f t="shared" si="272"/>
        <v>5815935.4397788066</v>
      </c>
      <c r="BU86" s="27">
        <f t="shared" si="272"/>
        <v>-3844153.4802211924</v>
      </c>
      <c r="BV86" s="27">
        <f t="shared" si="272"/>
        <v>-22020482.370221194</v>
      </c>
      <c r="BW86" s="27">
        <f t="shared" si="272"/>
        <v>-32789166.400221199</v>
      </c>
      <c r="BX86" s="27">
        <f t="shared" si="272"/>
        <v>-41603576.05022119</v>
      </c>
      <c r="BY86" s="27">
        <f t="shared" si="272"/>
        <v>-45484199.470221199</v>
      </c>
      <c r="BZ86" s="27">
        <f t="shared" si="272"/>
        <v>-48917401.0002212</v>
      </c>
      <c r="CA86" s="27">
        <f t="shared" si="272"/>
        <v>-61157956.990221187</v>
      </c>
      <c r="CB86" s="27">
        <f t="shared" si="272"/>
        <v>-76088935.410221204</v>
      </c>
      <c r="CC86" s="27">
        <f t="shared" si="272"/>
        <v>-79120022.850221187</v>
      </c>
      <c r="CD86" s="27">
        <f t="shared" si="272"/>
        <v>-77863717.160221204</v>
      </c>
      <c r="CE86" s="27">
        <f t="shared" si="272"/>
        <v>-78824901.170221195</v>
      </c>
      <c r="CF86" s="27">
        <f t="shared" si="272"/>
        <v>-75667446.540221199</v>
      </c>
      <c r="CG86" s="27">
        <f t="shared" si="272"/>
        <v>-68427830.860221207</v>
      </c>
      <c r="CH86" s="27">
        <f t="shared" si="272"/>
        <v>-53163380.880221203</v>
      </c>
      <c r="CI86" s="27">
        <f t="shared" si="272"/>
        <v>-39300056.440221213</v>
      </c>
      <c r="CJ86" s="27">
        <f t="shared" si="272"/>
        <v>-26763671.49022121</v>
      </c>
      <c r="CK86" s="27">
        <f t="shared" si="272"/>
        <v>-16682520.790221212</v>
      </c>
      <c r="CL86" s="27">
        <f t="shared" si="272"/>
        <v>-18838550.630221214</v>
      </c>
      <c r="CM86" s="27">
        <f t="shared" si="272"/>
        <v>-16190626.940221211</v>
      </c>
      <c r="CN86" s="27">
        <f t="shared" si="272"/>
        <v>-26720090.80202087</v>
      </c>
      <c r="CO86" s="27">
        <f t="shared" si="272"/>
        <v>-16854324.132020872</v>
      </c>
      <c r="CP86" s="27">
        <f t="shared" si="272"/>
        <v>-8891908.1020208765</v>
      </c>
      <c r="CQ86" s="27">
        <f t="shared" si="272"/>
        <v>-10603230.132020876</v>
      </c>
      <c r="CR86" s="27">
        <f t="shared" si="272"/>
        <v>-23839655.862020873</v>
      </c>
      <c r="CS86" s="27">
        <f t="shared" si="272"/>
        <v>-29724671.392020874</v>
      </c>
      <c r="CT86" s="27">
        <f t="shared" si="272"/>
        <v>-43241674.172020875</v>
      </c>
      <c r="CU86" s="27">
        <f t="shared" si="272"/>
        <v>-55655565.102020882</v>
      </c>
      <c r="CV86" s="27">
        <f t="shared" si="272"/>
        <v>-62896831.242020883</v>
      </c>
      <c r="CW86" s="27">
        <f t="shared" si="272"/>
        <v>-61802817.232020877</v>
      </c>
      <c r="CX86" s="27">
        <f t="shared" si="272"/>
        <v>-67486565.202020884</v>
      </c>
      <c r="CY86" s="27">
        <f t="shared" si="272"/>
        <v>-70351268.082020879</v>
      </c>
      <c r="CZ86" s="27">
        <f t="shared" si="272"/>
        <v>-76603333.23202087</v>
      </c>
      <c r="DA86" s="27">
        <f t="shared" si="272"/>
        <v>-65126294.392020881</v>
      </c>
      <c r="DB86" s="27">
        <f t="shared" si="272"/>
        <v>-49587265.182020873</v>
      </c>
      <c r="DC86" s="27">
        <f t="shared" si="272"/>
        <v>-35303418.722020879</v>
      </c>
      <c r="DD86" s="27">
        <f t="shared" si="272"/>
        <v>-20120464.582020879</v>
      </c>
      <c r="DE86" s="27">
        <f t="shared" si="272"/>
        <v>-7823282.0920208758</v>
      </c>
      <c r="DF86" s="27">
        <f t="shared" si="272"/>
        <v>-10896574.742020877</v>
      </c>
      <c r="DG86" s="27">
        <f t="shared" si="272"/>
        <v>-12167968.182020875</v>
      </c>
      <c r="DH86" s="27">
        <f t="shared" si="272"/>
        <v>-7380377.6420208747</v>
      </c>
      <c r="DI86" s="27">
        <f t="shared" si="272"/>
        <v>-2790926.3620208767</v>
      </c>
      <c r="DJ86" s="27">
        <f t="shared" si="272"/>
        <v>-867496.1920208768</v>
      </c>
      <c r="DK86" s="27">
        <f t="shared" si="272"/>
        <v>3545777.1979791238</v>
      </c>
      <c r="DL86" s="49">
        <f t="shared" si="272"/>
        <v>2857263.2179791234</v>
      </c>
      <c r="DM86" s="49">
        <f t="shared" si="272"/>
        <v>1673811.1779791208</v>
      </c>
      <c r="DN86" s="49">
        <f t="shared" si="272"/>
        <v>5991769.0179791227</v>
      </c>
      <c r="DO86" s="49">
        <f t="shared" si="272"/>
        <v>8328102.9779791245</v>
      </c>
      <c r="DP86" s="49">
        <f t="shared" si="272"/>
        <v>1413431.1579791235</v>
      </c>
      <c r="DQ86" s="49">
        <f t="shared" si="272"/>
        <v>-2757575.5020208759</v>
      </c>
      <c r="DR86" s="49">
        <f t="shared" si="272"/>
        <v>-12884554.572020875</v>
      </c>
      <c r="DS86" s="49">
        <f t="shared" si="272"/>
        <v>-14270259.282020874</v>
      </c>
      <c r="DT86" s="49">
        <f t="shared" si="272"/>
        <v>-12723620.952020876</v>
      </c>
      <c r="DU86" s="49">
        <f t="shared" si="272"/>
        <v>-8181390.9520208742</v>
      </c>
      <c r="DV86" s="49">
        <f t="shared" si="272"/>
        <v>-9910218.9120208751</v>
      </c>
      <c r="DW86" s="49">
        <f t="shared" si="272"/>
        <v>-11022601.022020875</v>
      </c>
      <c r="DX86" s="49">
        <f t="shared" si="272"/>
        <v>-13784478.192020873</v>
      </c>
      <c r="DY86" s="49">
        <f t="shared" si="272"/>
        <v>-21301256.092020873</v>
      </c>
      <c r="DZ86" s="49">
        <f t="shared" si="272"/>
        <v>-25940163.012020875</v>
      </c>
      <c r="EA86" s="49">
        <f t="shared" si="272"/>
        <v>-32086430.982020877</v>
      </c>
      <c r="EB86" s="49">
        <f t="shared" ref="EB86:GM86" si="273">+EB35+EB49+EB60+EB71+EB79</f>
        <v>-38589075.332020879</v>
      </c>
      <c r="EC86" s="49">
        <f t="shared" si="273"/>
        <v>-56149897.622020885</v>
      </c>
      <c r="ED86" s="49">
        <f t="shared" si="273"/>
        <v>-61261133.152020872</v>
      </c>
      <c r="EE86" s="49">
        <f t="shared" si="273"/>
        <v>-58955296.012020886</v>
      </c>
      <c r="EF86" s="49">
        <f t="shared" si="273"/>
        <v>-49611016.512020886</v>
      </c>
      <c r="EG86" s="49">
        <f t="shared" si="273"/>
        <v>-45044723.502020881</v>
      </c>
      <c r="EH86" s="49">
        <f t="shared" si="273"/>
        <v>-38326739.082020886</v>
      </c>
      <c r="EI86" s="49">
        <f t="shared" si="273"/>
        <v>-38069958.402020887</v>
      </c>
      <c r="EJ86" s="49">
        <f t="shared" si="273"/>
        <v>-40075538.732020885</v>
      </c>
      <c r="EK86" s="49">
        <f t="shared" si="273"/>
        <v>-35412377.382020891</v>
      </c>
      <c r="EL86" s="49">
        <f t="shared" si="273"/>
        <v>-32587138.852020893</v>
      </c>
      <c r="EM86" s="49">
        <f t="shared" si="273"/>
        <v>-34061985.262020886</v>
      </c>
      <c r="EN86" s="49">
        <f t="shared" si="273"/>
        <v>-32836238.042020883</v>
      </c>
      <c r="EO86" s="49">
        <f t="shared" si="273"/>
        <v>-26869248.162020888</v>
      </c>
      <c r="EP86" s="49">
        <f t="shared" si="273"/>
        <v>-24192916.702020887</v>
      </c>
      <c r="EQ86" s="49">
        <f t="shared" si="273"/>
        <v>-20969103.632020883</v>
      </c>
      <c r="ER86" s="49">
        <f t="shared" si="273"/>
        <v>-14509263.052020883</v>
      </c>
      <c r="ES86" s="49">
        <f t="shared" si="273"/>
        <v>-10493335.522020886</v>
      </c>
      <c r="ET86" s="49">
        <f t="shared" si="273"/>
        <v>-4370811.8220208846</v>
      </c>
      <c r="EU86" s="49">
        <f t="shared" si="273"/>
        <v>-4650564.5720208837</v>
      </c>
      <c r="EV86" s="49">
        <f t="shared" si="273"/>
        <v>-5004976.5720208837</v>
      </c>
      <c r="EW86" s="49">
        <f t="shared" si="273"/>
        <v>-3005608.3020208832</v>
      </c>
      <c r="EX86" s="49">
        <f t="shared" si="273"/>
        <v>-5937697.2220208831</v>
      </c>
      <c r="EY86" s="49">
        <f t="shared" si="273"/>
        <v>-8177486.8320208834</v>
      </c>
      <c r="EZ86" s="49">
        <f t="shared" si="273"/>
        <v>-5335965.4120208845</v>
      </c>
      <c r="FA86" s="49">
        <f t="shared" si="273"/>
        <v>-2858500.2120208833</v>
      </c>
      <c r="FB86" s="49">
        <f t="shared" si="273"/>
        <v>407464.25797911687</v>
      </c>
      <c r="FC86" s="49">
        <f t="shared" si="273"/>
        <v>3812456.9279791196</v>
      </c>
      <c r="FD86" s="49">
        <f t="shared" si="273"/>
        <v>12539248.627979124</v>
      </c>
      <c r="FE86" s="49">
        <f t="shared" si="273"/>
        <v>20467935.077979125</v>
      </c>
      <c r="FF86" s="49">
        <f t="shared" si="273"/>
        <v>25904922.307979129</v>
      </c>
      <c r="FG86" s="49">
        <f t="shared" si="273"/>
        <v>32392555.017979126</v>
      </c>
      <c r="FH86" s="49">
        <f t="shared" si="273"/>
        <v>36265474.45797912</v>
      </c>
      <c r="FI86" s="49">
        <f t="shared" si="273"/>
        <v>29808745.237979122</v>
      </c>
      <c r="FJ86" s="49">
        <f t="shared" si="273"/>
        <v>21073055.477979124</v>
      </c>
      <c r="FK86" s="49">
        <f t="shared" si="273"/>
        <v>11083795.357979123</v>
      </c>
      <c r="FL86" s="49">
        <f t="shared" si="273"/>
        <v>3259787.7779791197</v>
      </c>
      <c r="FM86" s="49">
        <f t="shared" si="273"/>
        <v>-5545284.3620208781</v>
      </c>
      <c r="FN86" s="49">
        <f t="shared" si="273"/>
        <v>-16041772.032020878</v>
      </c>
      <c r="FO86" s="49">
        <f t="shared" si="273"/>
        <v>-17968187.852020875</v>
      </c>
      <c r="FP86" s="49">
        <f t="shared" si="273"/>
        <v>-14889667.362020876</v>
      </c>
      <c r="FQ86" s="49">
        <f t="shared" si="273"/>
        <v>-12276992.032020878</v>
      </c>
      <c r="FR86" s="49">
        <f t="shared" si="273"/>
        <v>-11812739.092020877</v>
      </c>
      <c r="FS86" s="49">
        <f t="shared" si="273"/>
        <v>-8346858.5120208757</v>
      </c>
      <c r="FT86" s="49">
        <f t="shared" si="273"/>
        <v>-10706026.012020875</v>
      </c>
      <c r="FU86" s="49">
        <f t="shared" si="273"/>
        <v>-9863116.8020208757</v>
      </c>
      <c r="FV86" s="49">
        <f t="shared" si="273"/>
        <v>-12589439.272020873</v>
      </c>
      <c r="FW86" s="49">
        <f t="shared" si="273"/>
        <v>-13806810.352020878</v>
      </c>
      <c r="FX86" s="49">
        <f t="shared" si="273"/>
        <v>-12327184.692020876</v>
      </c>
      <c r="FY86" s="49">
        <f t="shared" si="273"/>
        <v>-14478711.812020876</v>
      </c>
      <c r="FZ86" s="49">
        <f t="shared" si="273"/>
        <v>-15206986.232020879</v>
      </c>
      <c r="GA86" s="49">
        <f t="shared" si="273"/>
        <v>-14271393.792020876</v>
      </c>
      <c r="GB86" s="49">
        <f t="shared" si="273"/>
        <v>-11561604.922020877</v>
      </c>
      <c r="GC86" s="49">
        <f t="shared" si="273"/>
        <v>-8745148.5920208786</v>
      </c>
      <c r="GD86" s="49">
        <f t="shared" si="273"/>
        <v>-4815462.0820208797</v>
      </c>
      <c r="GE86" s="49">
        <f t="shared" si="273"/>
        <v>-1846463.9220208775</v>
      </c>
      <c r="GF86" s="49">
        <f t="shared" si="273"/>
        <v>-829523.00202087744</v>
      </c>
      <c r="GG86" s="49">
        <f t="shared" si="273"/>
        <v>1901163.077979123</v>
      </c>
      <c r="GH86" s="49">
        <f t="shared" si="273"/>
        <v>2784765.8579791244</v>
      </c>
      <c r="GI86" s="49">
        <f t="shared" si="273"/>
        <v>1293123.8279791237</v>
      </c>
      <c r="GJ86" s="49">
        <f t="shared" si="273"/>
        <v>-4601487.9420208745</v>
      </c>
      <c r="GK86" s="49">
        <f t="shared" si="273"/>
        <v>-10589822.052020878</v>
      </c>
      <c r="GL86" s="49">
        <f t="shared" si="273"/>
        <v>-14224199.212020878</v>
      </c>
      <c r="GM86" s="49">
        <f t="shared" si="273"/>
        <v>-14410368.742020875</v>
      </c>
      <c r="GN86" s="49">
        <f t="shared" ref="GN86:HG86" si="274">+GN35+GN49+GN60+GN71+GN79</f>
        <v>-10979923.612020876</v>
      </c>
      <c r="GO86" s="49">
        <f t="shared" si="274"/>
        <v>-8730798.8020208776</v>
      </c>
      <c r="GP86" s="49">
        <f t="shared" si="274"/>
        <v>-7305835.0120208766</v>
      </c>
      <c r="GQ86" s="49">
        <f t="shared" si="274"/>
        <v>-5784138.9320208784</v>
      </c>
      <c r="GR86" s="49">
        <f t="shared" si="274"/>
        <v>-10004733.632020881</v>
      </c>
      <c r="GS86" s="49">
        <f t="shared" si="274"/>
        <v>-12726505.762020878</v>
      </c>
      <c r="GT86" s="49">
        <f t="shared" si="274"/>
        <v>-16050962.912020879</v>
      </c>
      <c r="GU86" s="49">
        <f t="shared" si="274"/>
        <v>-21635815.242020875</v>
      </c>
      <c r="GV86" s="49">
        <f t="shared" si="274"/>
        <v>-26523193.372020882</v>
      </c>
      <c r="GW86" s="49">
        <f t="shared" si="274"/>
        <v>-33662915.93202088</v>
      </c>
      <c r="GX86" s="49">
        <f t="shared" si="274"/>
        <v>-39290921.002020881</v>
      </c>
      <c r="GY86" s="49">
        <f t="shared" si="274"/>
        <v>-38820826.172020882</v>
      </c>
      <c r="GZ86" s="49">
        <f t="shared" si="274"/>
        <v>-38645216.852020875</v>
      </c>
      <c r="HA86" s="49">
        <f t="shared" si="274"/>
        <v>-37782567.582020879</v>
      </c>
      <c r="HB86" s="49">
        <f t="shared" si="274"/>
        <v>-37734841.792020887</v>
      </c>
      <c r="HC86" s="49">
        <f t="shared" si="274"/>
        <v>-35961541.782020882</v>
      </c>
      <c r="HD86" s="49">
        <f t="shared" si="274"/>
        <v>-36403748.632020883</v>
      </c>
      <c r="HE86" s="49">
        <f t="shared" si="274"/>
        <v>-10703205.07202089</v>
      </c>
      <c r="HF86" s="49">
        <f t="shared" si="274"/>
        <v>9921988.0679791141</v>
      </c>
      <c r="HG86" s="49">
        <f t="shared" si="274"/>
        <v>20605825.067979112</v>
      </c>
      <c r="HH86" s="50"/>
      <c r="HI86" s="52"/>
      <c r="HJ86" s="52"/>
      <c r="HK86" s="52"/>
      <c r="HL86" s="52"/>
      <c r="HM86" s="52"/>
      <c r="HN86" s="52"/>
      <c r="HO86" s="51"/>
    </row>
    <row r="87" spans="1:223" x14ac:dyDescent="0.2">
      <c r="B87" s="1" t="s">
        <v>125</v>
      </c>
      <c r="D87" s="53">
        <f t="shared" ref="D87:BO87" si="275">+D45+D56+D67+D75+D82</f>
        <v>-4914237.7699999996</v>
      </c>
      <c r="E87" s="53">
        <f t="shared" si="275"/>
        <v>-7317843.4199999897</v>
      </c>
      <c r="F87" s="53">
        <f t="shared" si="275"/>
        <v>-6140235.4040000001</v>
      </c>
      <c r="G87" s="53">
        <f t="shared" si="275"/>
        <v>-19716905.852191567</v>
      </c>
      <c r="H87" s="53">
        <f t="shared" si="275"/>
        <v>-25055146.489887673</v>
      </c>
      <c r="I87" s="53">
        <f t="shared" si="275"/>
        <v>-31255117.88062194</v>
      </c>
      <c r="J87" s="53">
        <f t="shared" si="275"/>
        <v>-31974970.218424674</v>
      </c>
      <c r="K87" s="53">
        <f t="shared" si="275"/>
        <v>-30065276.213278845</v>
      </c>
      <c r="L87" s="53">
        <f t="shared" si="275"/>
        <v>-31505811.804761462</v>
      </c>
      <c r="M87" s="53">
        <f t="shared" si="275"/>
        <v>-19780292.118087612</v>
      </c>
      <c r="N87" s="53">
        <f t="shared" si="275"/>
        <v>-15294520.592978055</v>
      </c>
      <c r="O87" s="53">
        <f t="shared" si="275"/>
        <v>8149.793088992883</v>
      </c>
      <c r="P87" s="53">
        <f t="shared" si="275"/>
        <v>-1139386.8470444507</v>
      </c>
      <c r="Q87" s="53">
        <f t="shared" si="275"/>
        <v>-3549702.0616190117</v>
      </c>
      <c r="R87" s="53">
        <f t="shared" si="275"/>
        <v>-2510399.1757047642</v>
      </c>
      <c r="S87" s="53">
        <f t="shared" si="275"/>
        <v>-3106721.4558403026</v>
      </c>
      <c r="T87" s="53">
        <f t="shared" si="275"/>
        <v>8721344.7103729863</v>
      </c>
      <c r="U87" s="53">
        <f t="shared" si="275"/>
        <v>9158884.1641427577</v>
      </c>
      <c r="V87" s="53">
        <f t="shared" si="275"/>
        <v>9398449.8191184439</v>
      </c>
      <c r="W87" s="53">
        <f t="shared" si="275"/>
        <v>9798859.1686274428</v>
      </c>
      <c r="X87" s="53">
        <f t="shared" si="275"/>
        <v>31637524.289222915</v>
      </c>
      <c r="Y87" s="53">
        <f t="shared" si="275"/>
        <v>7762791.5920669977</v>
      </c>
      <c r="Z87" s="53">
        <f t="shared" si="275"/>
        <v>4780098.336593857</v>
      </c>
      <c r="AA87" s="53">
        <f t="shared" si="275"/>
        <v>6122534.2715927204</v>
      </c>
      <c r="AB87" s="53">
        <f t="shared" si="275"/>
        <v>3867727.1189999986</v>
      </c>
      <c r="AC87" s="53">
        <f t="shared" si="275"/>
        <v>-1777491.5699999994</v>
      </c>
      <c r="AD87" s="53">
        <f t="shared" si="275"/>
        <v>5443593.9099999992</v>
      </c>
      <c r="AE87" s="53">
        <f t="shared" si="275"/>
        <v>-443784.3581546215</v>
      </c>
      <c r="AF87" s="53">
        <f t="shared" si="275"/>
        <v>-2607483.61</v>
      </c>
      <c r="AG87" s="53">
        <f t="shared" si="275"/>
        <v>-2156511.5800000005</v>
      </c>
      <c r="AH87" s="53">
        <f t="shared" si="275"/>
        <v>3214966.9000000013</v>
      </c>
      <c r="AI87" s="53">
        <f t="shared" si="275"/>
        <v>4694671.4899999993</v>
      </c>
      <c r="AJ87" s="53">
        <f t="shared" si="275"/>
        <v>3173839.1899999995</v>
      </c>
      <c r="AK87" s="53">
        <f t="shared" si="275"/>
        <v>2267096.4900000002</v>
      </c>
      <c r="AL87" s="53">
        <f t="shared" si="275"/>
        <v>4260760.0199999996</v>
      </c>
      <c r="AM87" s="53">
        <f t="shared" si="275"/>
        <v>4120016.8000000003</v>
      </c>
      <c r="AN87" s="53">
        <f t="shared" si="275"/>
        <v>1833563.8500000003</v>
      </c>
      <c r="AO87" s="53">
        <f t="shared" si="275"/>
        <v>3467950.5200000005</v>
      </c>
      <c r="AP87" s="53">
        <f t="shared" si="275"/>
        <v>3123868.3</v>
      </c>
      <c r="AQ87" s="53">
        <f t="shared" si="275"/>
        <v>-5261731.5419346644</v>
      </c>
      <c r="AR87" s="53">
        <f t="shared" si="275"/>
        <v>5949452.0300000003</v>
      </c>
      <c r="AS87" s="53">
        <f t="shared" si="275"/>
        <v>228420.3699999988</v>
      </c>
      <c r="AT87" s="53">
        <f t="shared" si="275"/>
        <v>-4483619.4699999988</v>
      </c>
      <c r="AU87" s="53">
        <f t="shared" si="275"/>
        <v>4724571.76</v>
      </c>
      <c r="AV87" s="53">
        <f t="shared" si="275"/>
        <v>3001446.6799999997</v>
      </c>
      <c r="AW87" s="53">
        <f t="shared" si="275"/>
        <v>3995560.3</v>
      </c>
      <c r="AX87" s="53">
        <f t="shared" si="275"/>
        <v>6426862.3300000001</v>
      </c>
      <c r="AY87" s="53">
        <f t="shared" si="275"/>
        <v>-190685.81000000011</v>
      </c>
      <c r="AZ87" s="53">
        <f t="shared" si="275"/>
        <v>4274120.0199999996</v>
      </c>
      <c r="BA87" s="53">
        <f t="shared" si="275"/>
        <v>-6448497.1499999994</v>
      </c>
      <c r="BB87" s="53">
        <f t="shared" si="275"/>
        <v>7119338.2200000007</v>
      </c>
      <c r="BC87" s="53">
        <f t="shared" si="275"/>
        <v>7485499.0500000007</v>
      </c>
      <c r="BD87" s="49">
        <f t="shared" si="275"/>
        <v>12050341.68</v>
      </c>
      <c r="BE87" s="49">
        <f t="shared" si="275"/>
        <v>10291403.530000003</v>
      </c>
      <c r="BF87" s="49">
        <f t="shared" si="275"/>
        <v>8551701.9500000011</v>
      </c>
      <c r="BG87" s="49">
        <f t="shared" si="275"/>
        <v>-575129.73000000021</v>
      </c>
      <c r="BH87" s="49">
        <f t="shared" si="275"/>
        <v>-2897847.97</v>
      </c>
      <c r="BI87" s="49">
        <f t="shared" si="275"/>
        <v>-7335199.8699999992</v>
      </c>
      <c r="BJ87" s="49">
        <f t="shared" si="275"/>
        <v>5226239.63</v>
      </c>
      <c r="BK87" s="49">
        <f t="shared" si="275"/>
        <v>2668382.7199999997</v>
      </c>
      <c r="BL87" s="49">
        <f t="shared" si="275"/>
        <v>4566893.4800000004</v>
      </c>
      <c r="BM87" s="49">
        <f t="shared" si="275"/>
        <v>3541531.83</v>
      </c>
      <c r="BN87" s="49">
        <f t="shared" si="275"/>
        <v>2570990.86</v>
      </c>
      <c r="BO87" s="49">
        <f t="shared" si="275"/>
        <v>-17944895.829999991</v>
      </c>
      <c r="BP87" s="49">
        <f t="shared" ref="BP87:EA87" si="276">+BP45+BP56+BP67+BP75+BP82</f>
        <v>-11148093.48</v>
      </c>
      <c r="BQ87" s="49">
        <f t="shared" si="276"/>
        <v>-14737776.07</v>
      </c>
      <c r="BR87" s="49">
        <f t="shared" si="276"/>
        <v>-24008638.539999999</v>
      </c>
      <c r="BS87" s="49">
        <f t="shared" si="276"/>
        <v>-9997034.8900000006</v>
      </c>
      <c r="BT87" s="49">
        <f t="shared" si="276"/>
        <v>-9660088.9199999981</v>
      </c>
      <c r="BU87" s="49">
        <f t="shared" si="276"/>
        <v>-18176328.890000001</v>
      </c>
      <c r="BV87" s="49">
        <f t="shared" si="276"/>
        <v>-10768684.030000001</v>
      </c>
      <c r="BW87" s="49">
        <f t="shared" si="276"/>
        <v>-8814409.6500000004</v>
      </c>
      <c r="BX87" s="49">
        <f t="shared" si="276"/>
        <v>-3880623.4200000032</v>
      </c>
      <c r="BY87" s="49">
        <f t="shared" si="276"/>
        <v>-3433201.5300000007</v>
      </c>
      <c r="BZ87" s="49">
        <f t="shared" si="276"/>
        <v>-12240555.99</v>
      </c>
      <c r="CA87" s="49">
        <f t="shared" si="276"/>
        <v>-14930978.420000004</v>
      </c>
      <c r="CB87" s="49">
        <f t="shared" si="276"/>
        <v>-3031087.4399999995</v>
      </c>
      <c r="CC87" s="49">
        <f t="shared" si="276"/>
        <v>1256305.6899999972</v>
      </c>
      <c r="CD87" s="49">
        <f t="shared" si="276"/>
        <v>-961184.00999999838</v>
      </c>
      <c r="CE87" s="49">
        <f t="shared" si="276"/>
        <v>3157454.6300000013</v>
      </c>
      <c r="CF87" s="49">
        <f t="shared" si="276"/>
        <v>7239615.6799999988</v>
      </c>
      <c r="CG87" s="49">
        <f t="shared" si="276"/>
        <v>15264449.98</v>
      </c>
      <c r="CH87" s="49">
        <f t="shared" si="276"/>
        <v>13863324.439999999</v>
      </c>
      <c r="CI87" s="49">
        <f t="shared" si="276"/>
        <v>12536384.949999999</v>
      </c>
      <c r="CJ87" s="49">
        <f t="shared" si="276"/>
        <v>10081150.699999999</v>
      </c>
      <c r="CK87" s="49">
        <f t="shared" si="276"/>
        <v>-2156029.8400000008</v>
      </c>
      <c r="CL87" s="49">
        <f t="shared" si="276"/>
        <v>2647923.6900000013</v>
      </c>
      <c r="CM87" s="49">
        <f t="shared" si="276"/>
        <v>-10529463.859999996</v>
      </c>
      <c r="CN87" s="49">
        <f t="shared" si="276"/>
        <v>9865766.6699999999</v>
      </c>
      <c r="CO87" s="49">
        <f t="shared" si="276"/>
        <v>7962416.0299999993</v>
      </c>
      <c r="CP87" s="49">
        <f t="shared" si="276"/>
        <v>-1711322.0300000007</v>
      </c>
      <c r="CQ87" s="49">
        <f t="shared" si="276"/>
        <v>-13236425.73</v>
      </c>
      <c r="CR87" s="49">
        <f t="shared" si="276"/>
        <v>-5885015.5300000003</v>
      </c>
      <c r="CS87" s="49">
        <f t="shared" si="276"/>
        <v>-13517002.779999999</v>
      </c>
      <c r="CT87" s="49">
        <f t="shared" si="276"/>
        <v>-12413890.93</v>
      </c>
      <c r="CU87" s="49">
        <f t="shared" si="276"/>
        <v>-7241266.1400000025</v>
      </c>
      <c r="CV87" s="49">
        <f t="shared" si="276"/>
        <v>1094014.0100000007</v>
      </c>
      <c r="CW87" s="49">
        <f t="shared" si="276"/>
        <v>-5683747.9699999997</v>
      </c>
      <c r="CX87" s="49">
        <f t="shared" si="276"/>
        <v>-2864702.8800000008</v>
      </c>
      <c r="CY87" s="49">
        <f t="shared" si="276"/>
        <v>-6252065.1500000013</v>
      </c>
      <c r="CZ87" s="49">
        <f t="shared" si="276"/>
        <v>11477038.84</v>
      </c>
      <c r="DA87" s="49">
        <f t="shared" si="276"/>
        <v>15539029.209999997</v>
      </c>
      <c r="DB87" s="49">
        <f t="shared" si="276"/>
        <v>14283846.459999997</v>
      </c>
      <c r="DC87" s="49">
        <f t="shared" si="276"/>
        <v>15182954.140000001</v>
      </c>
      <c r="DD87" s="49">
        <f t="shared" si="276"/>
        <v>12297182.49</v>
      </c>
      <c r="DE87" s="49">
        <f t="shared" si="276"/>
        <v>-3073292.6499999985</v>
      </c>
      <c r="DF87" s="49">
        <f t="shared" si="276"/>
        <v>-1271393.4400000004</v>
      </c>
      <c r="DG87" s="49">
        <f t="shared" si="276"/>
        <v>4787590.38</v>
      </c>
      <c r="DH87" s="49">
        <f t="shared" si="276"/>
        <v>4589451.28</v>
      </c>
      <c r="DI87" s="49">
        <f t="shared" si="276"/>
        <v>1923430.1699999997</v>
      </c>
      <c r="DJ87" s="49">
        <f t="shared" si="276"/>
        <v>4413273.3900000006</v>
      </c>
      <c r="DK87" s="49">
        <f t="shared" si="276"/>
        <v>-688513.98000000056</v>
      </c>
      <c r="DL87" s="49">
        <f t="shared" si="276"/>
        <v>-1183452.040000001</v>
      </c>
      <c r="DM87" s="49">
        <f t="shared" si="276"/>
        <v>4317957.8400000008</v>
      </c>
      <c r="DN87" s="49">
        <f t="shared" si="276"/>
        <v>2336333.9600000009</v>
      </c>
      <c r="DO87" s="49">
        <f t="shared" si="276"/>
        <v>-6914671.8200000003</v>
      </c>
      <c r="DP87" s="49">
        <f t="shared" si="276"/>
        <v>-4171006.6600000006</v>
      </c>
      <c r="DQ87" s="49">
        <f t="shared" si="276"/>
        <v>-10126979.07</v>
      </c>
      <c r="DR87" s="49">
        <f t="shared" si="276"/>
        <v>-1385704.7100000004</v>
      </c>
      <c r="DS87" s="49">
        <f t="shared" si="276"/>
        <v>1546638.3299999998</v>
      </c>
      <c r="DT87" s="49">
        <f t="shared" si="276"/>
        <v>4542230</v>
      </c>
      <c r="DU87" s="49">
        <f t="shared" si="276"/>
        <v>-1728827.9599999995</v>
      </c>
      <c r="DV87" s="49">
        <f t="shared" si="276"/>
        <v>-1112382.1100000001</v>
      </c>
      <c r="DW87" s="49">
        <f t="shared" si="276"/>
        <v>-2761877.1700000009</v>
      </c>
      <c r="DX87" s="49">
        <f t="shared" si="276"/>
        <v>-7516777.9000000041</v>
      </c>
      <c r="DY87" s="49">
        <f t="shared" si="276"/>
        <v>-4638906.92</v>
      </c>
      <c r="DZ87" s="49">
        <f t="shared" si="276"/>
        <v>-6146267.9699999997</v>
      </c>
      <c r="EA87" s="49">
        <f t="shared" si="276"/>
        <v>-6502644.3499999996</v>
      </c>
      <c r="EB87" s="49">
        <f t="shared" ref="EB87:GM87" si="277">+EB45+EB56+EB67+EB75+EB82</f>
        <v>-17560822.289999999</v>
      </c>
      <c r="EC87" s="49">
        <f t="shared" si="277"/>
        <v>-5111235.5300000012</v>
      </c>
      <c r="ED87" s="49">
        <f t="shared" si="277"/>
        <v>2305837.1399999997</v>
      </c>
      <c r="EE87" s="49">
        <f t="shared" si="277"/>
        <v>9344279.5</v>
      </c>
      <c r="EF87" s="49">
        <f t="shared" si="277"/>
        <v>4566293.01</v>
      </c>
      <c r="EG87" s="49">
        <f t="shared" si="277"/>
        <v>6717984.4199999999</v>
      </c>
      <c r="EH87" s="49">
        <f t="shared" si="277"/>
        <v>256780.67999999941</v>
      </c>
      <c r="EI87" s="49">
        <f t="shared" si="277"/>
        <v>-2005580.3299999989</v>
      </c>
      <c r="EJ87" s="49">
        <f t="shared" si="277"/>
        <v>4663161.3499999931</v>
      </c>
      <c r="EK87" s="49">
        <f t="shared" si="277"/>
        <v>2825238.5300000012</v>
      </c>
      <c r="EL87" s="49">
        <f t="shared" si="277"/>
        <v>-1474846.4100000004</v>
      </c>
      <c r="EM87" s="49">
        <f t="shared" si="277"/>
        <v>1225747.2199999997</v>
      </c>
      <c r="EN87" s="49">
        <f t="shared" si="277"/>
        <v>5966989.8800000008</v>
      </c>
      <c r="EO87" s="49">
        <f t="shared" si="277"/>
        <v>2676331.46</v>
      </c>
      <c r="EP87" s="49">
        <f t="shared" si="277"/>
        <v>3223813.07</v>
      </c>
      <c r="EQ87" s="49">
        <f t="shared" si="277"/>
        <v>6459840.5800000001</v>
      </c>
      <c r="ER87" s="49">
        <f t="shared" si="277"/>
        <v>4015927.53</v>
      </c>
      <c r="ES87" s="49">
        <f t="shared" si="277"/>
        <v>6122523.6999999993</v>
      </c>
      <c r="ET87" s="49">
        <f t="shared" si="277"/>
        <v>-279752.75000000041</v>
      </c>
      <c r="EU87" s="49">
        <f t="shared" si="277"/>
        <v>-354412.00000000017</v>
      </c>
      <c r="EV87" s="49">
        <f t="shared" si="277"/>
        <v>1999368.2699999982</v>
      </c>
      <c r="EW87" s="49">
        <f t="shared" si="277"/>
        <v>-2932088.9199999995</v>
      </c>
      <c r="EX87" s="49">
        <f t="shared" si="277"/>
        <v>-2239789.61</v>
      </c>
      <c r="EY87" s="49">
        <f t="shared" si="277"/>
        <v>2841521.42</v>
      </c>
      <c r="EZ87" s="49">
        <f t="shared" si="277"/>
        <v>2477465.2000000007</v>
      </c>
      <c r="FA87" s="49">
        <f t="shared" si="277"/>
        <v>3265964.4699999997</v>
      </c>
      <c r="FB87" s="49">
        <f t="shared" si="277"/>
        <v>3404992.67</v>
      </c>
      <c r="FC87" s="49">
        <f t="shared" si="277"/>
        <v>8726791.6999999993</v>
      </c>
      <c r="FD87" s="49">
        <f t="shared" si="277"/>
        <v>7928686.4500000011</v>
      </c>
      <c r="FE87" s="49">
        <f t="shared" si="277"/>
        <v>5436987.2300000004</v>
      </c>
      <c r="FF87" s="49">
        <f t="shared" si="277"/>
        <v>6487632.71</v>
      </c>
      <c r="FG87" s="49">
        <f t="shared" si="277"/>
        <v>3872919.44</v>
      </c>
      <c r="FH87" s="49">
        <f t="shared" si="277"/>
        <v>-6456729.2199999979</v>
      </c>
      <c r="FI87" s="49">
        <f t="shared" si="277"/>
        <v>-8735689.7599999998</v>
      </c>
      <c r="FJ87" s="49">
        <f t="shared" si="277"/>
        <v>-9989260.1199999992</v>
      </c>
      <c r="FK87" s="49">
        <f t="shared" si="277"/>
        <v>-7824007.5800000001</v>
      </c>
      <c r="FL87" s="49">
        <f t="shared" si="277"/>
        <v>-8805072.1399999987</v>
      </c>
      <c r="FM87" s="49">
        <f t="shared" si="277"/>
        <v>-10496487.67</v>
      </c>
      <c r="FN87" s="49">
        <f t="shared" si="277"/>
        <v>-1926415.8199999998</v>
      </c>
      <c r="FO87" s="49">
        <f t="shared" si="277"/>
        <v>3078520.4899999998</v>
      </c>
      <c r="FP87" s="49">
        <f t="shared" si="277"/>
        <v>2612675.33</v>
      </c>
      <c r="FQ87" s="49">
        <f t="shared" si="277"/>
        <v>464252.93999999994</v>
      </c>
      <c r="FR87" s="49">
        <f t="shared" si="277"/>
        <v>3465880.58</v>
      </c>
      <c r="FS87" s="49">
        <f t="shared" si="277"/>
        <v>-2359167.4999999995</v>
      </c>
      <c r="FT87" s="49">
        <f t="shared" si="277"/>
        <v>842909.21000000322</v>
      </c>
      <c r="FU87" s="49">
        <f t="shared" si="277"/>
        <v>-2726322.47</v>
      </c>
      <c r="FV87" s="49">
        <f t="shared" si="277"/>
        <v>-1217371.080000001</v>
      </c>
      <c r="FW87" s="49">
        <f t="shared" si="277"/>
        <v>1479625.66</v>
      </c>
      <c r="FX87" s="49">
        <f t="shared" si="277"/>
        <v>-2151527.12</v>
      </c>
      <c r="FY87" s="49">
        <f t="shared" si="277"/>
        <v>-728274.42000000062</v>
      </c>
      <c r="FZ87" s="49">
        <f t="shared" si="277"/>
        <v>935592.43999999866</v>
      </c>
      <c r="GA87" s="49">
        <f t="shared" si="277"/>
        <v>2709788.87</v>
      </c>
      <c r="GB87" s="49">
        <f t="shared" si="277"/>
        <v>2816456.3299999996</v>
      </c>
      <c r="GC87" s="49">
        <f t="shared" si="277"/>
        <v>3929686.51</v>
      </c>
      <c r="GD87" s="49">
        <f t="shared" si="277"/>
        <v>2968998.1599999992</v>
      </c>
      <c r="GE87" s="49">
        <f t="shared" si="277"/>
        <v>1016940.9200000005</v>
      </c>
      <c r="GF87" s="49">
        <f t="shared" si="277"/>
        <v>2730686.0800000019</v>
      </c>
      <c r="GG87" s="49">
        <f t="shared" si="277"/>
        <v>883602.78000000166</v>
      </c>
      <c r="GH87" s="49">
        <f t="shared" si="277"/>
        <v>-1491642.03</v>
      </c>
      <c r="GI87" s="49">
        <f t="shared" si="277"/>
        <v>-5894611.7700000005</v>
      </c>
      <c r="GJ87" s="49">
        <f t="shared" si="277"/>
        <v>-5988334.1100000003</v>
      </c>
      <c r="GK87" s="49">
        <f t="shared" si="277"/>
        <v>-3634377.16</v>
      </c>
      <c r="GL87" s="49">
        <f t="shared" si="277"/>
        <v>-186169.5300000002</v>
      </c>
      <c r="GM87" s="49">
        <f t="shared" si="277"/>
        <v>3430445.1300000004</v>
      </c>
      <c r="GN87" s="49">
        <f t="shared" ref="GN87:HG87" si="278">+GN45+GN56+GN67+GN75+GN82</f>
        <v>2249124.810000001</v>
      </c>
      <c r="GO87" s="49">
        <f t="shared" si="278"/>
        <v>1424963.7899999998</v>
      </c>
      <c r="GP87" s="49">
        <f t="shared" si="278"/>
        <v>1521696.0799999996</v>
      </c>
      <c r="GQ87" s="49">
        <f t="shared" si="278"/>
        <v>-4220594.7</v>
      </c>
      <c r="GR87" s="49">
        <f t="shared" si="278"/>
        <v>-2721772.1300000013</v>
      </c>
      <c r="GS87" s="49">
        <f t="shared" si="278"/>
        <v>-3324457.1500000004</v>
      </c>
      <c r="GT87" s="49">
        <f t="shared" si="278"/>
        <v>-5584852.3299999991</v>
      </c>
      <c r="GU87" s="49">
        <f t="shared" si="278"/>
        <v>-4887378.129999999</v>
      </c>
      <c r="GV87" s="49">
        <f t="shared" si="278"/>
        <v>-7139722.5599999996</v>
      </c>
      <c r="GW87" s="49">
        <f t="shared" si="278"/>
        <v>-5628005.0700000012</v>
      </c>
      <c r="GX87" s="49">
        <f t="shared" si="278"/>
        <v>470094.83000000066</v>
      </c>
      <c r="GY87" s="49">
        <f t="shared" si="278"/>
        <v>175609.32000000088</v>
      </c>
      <c r="GZ87" s="49">
        <f t="shared" si="278"/>
        <v>862649.2699999999</v>
      </c>
      <c r="HA87" s="49">
        <f t="shared" si="278"/>
        <v>47725.789999999281</v>
      </c>
      <c r="HB87" s="49">
        <f t="shared" si="278"/>
        <v>1773300.0100000002</v>
      </c>
      <c r="HC87" s="49">
        <f t="shared" si="278"/>
        <v>-442206.85000000021</v>
      </c>
      <c r="HD87" s="49">
        <f t="shared" si="278"/>
        <v>25700543.559999991</v>
      </c>
      <c r="HE87" s="49">
        <f t="shared" si="278"/>
        <v>20625193.140000001</v>
      </c>
      <c r="HF87" s="49">
        <f t="shared" si="278"/>
        <v>10683837</v>
      </c>
      <c r="HG87" s="49">
        <f t="shared" si="278"/>
        <v>56049839.899999991</v>
      </c>
      <c r="HH87" s="50"/>
      <c r="HI87" s="52"/>
      <c r="HJ87" s="52"/>
      <c r="HK87" s="52"/>
      <c r="HL87" s="52"/>
      <c r="HM87" s="52"/>
      <c r="HN87" s="52"/>
      <c r="HO87" s="51"/>
    </row>
    <row r="88" spans="1:223" ht="12" thickBot="1" x14ac:dyDescent="0.25">
      <c r="B88" s="1" t="s">
        <v>126</v>
      </c>
      <c r="D88" s="108">
        <f t="shared" ref="D88:BO88" si="279">+D46+D57+D68+D76+D83</f>
        <v>126713238.77000001</v>
      </c>
      <c r="E88" s="108">
        <f t="shared" si="279"/>
        <v>119395395.34999999</v>
      </c>
      <c r="F88" s="108">
        <f t="shared" si="279"/>
        <v>113255159.94600001</v>
      </c>
      <c r="G88" s="108">
        <f t="shared" si="279"/>
        <v>93538254.093808442</v>
      </c>
      <c r="H88" s="108">
        <f t="shared" si="279"/>
        <v>68483107.603920758</v>
      </c>
      <c r="I88" s="108">
        <f t="shared" si="279"/>
        <v>37227989.719378047</v>
      </c>
      <c r="J88" s="108">
        <f t="shared" si="279"/>
        <v>5253019.4915753147</v>
      </c>
      <c r="K88" s="108">
        <f t="shared" si="279"/>
        <v>-24812256.723278839</v>
      </c>
      <c r="L88" s="108">
        <f t="shared" si="279"/>
        <v>-56318068.534761466</v>
      </c>
      <c r="M88" s="108">
        <f t="shared" si="279"/>
        <v>-76098360.658087611</v>
      </c>
      <c r="N88" s="108">
        <f t="shared" si="279"/>
        <v>-91392881.242978066</v>
      </c>
      <c r="O88" s="108">
        <f t="shared" si="279"/>
        <v>-91384731.446911022</v>
      </c>
      <c r="P88" s="108">
        <f t="shared" si="279"/>
        <v>-92524118.287044451</v>
      </c>
      <c r="Q88" s="108">
        <f t="shared" si="279"/>
        <v>-96073820.341619015</v>
      </c>
      <c r="R88" s="108">
        <f t="shared" si="279"/>
        <v>-98584219.515704766</v>
      </c>
      <c r="S88" s="108">
        <f t="shared" si="279"/>
        <v>-101690940.9758403</v>
      </c>
      <c r="T88" s="108">
        <f t="shared" si="279"/>
        <v>-92969596.269627005</v>
      </c>
      <c r="U88" s="108">
        <f t="shared" si="279"/>
        <v>-83810712.115857214</v>
      </c>
      <c r="V88" s="108">
        <f t="shared" si="279"/>
        <v>-74412262.290881559</v>
      </c>
      <c r="W88" s="108">
        <f t="shared" si="279"/>
        <v>-64613403.121372566</v>
      </c>
      <c r="X88" s="108">
        <f t="shared" si="279"/>
        <v>-32975878.830777097</v>
      </c>
      <c r="Y88" s="108">
        <f t="shared" si="279"/>
        <v>-25213087.247932993</v>
      </c>
      <c r="Z88" s="108">
        <f t="shared" si="279"/>
        <v>-20432988.913406141</v>
      </c>
      <c r="AA88" s="108">
        <f t="shared" si="279"/>
        <v>-14310454.638407277</v>
      </c>
      <c r="AB88" s="108">
        <f t="shared" si="279"/>
        <v>-10442727.523276662</v>
      </c>
      <c r="AC88" s="108">
        <f t="shared" si="279"/>
        <v>-12220219.093276659</v>
      </c>
      <c r="AD88" s="108">
        <f t="shared" si="279"/>
        <v>-6776625.1832766598</v>
      </c>
      <c r="AE88" s="108">
        <f t="shared" si="279"/>
        <v>-7220409.5314312838</v>
      </c>
      <c r="AF88" s="108">
        <f t="shared" si="279"/>
        <v>-9827893.1432766616</v>
      </c>
      <c r="AG88" s="108">
        <f t="shared" si="279"/>
        <v>-11984404.723276664</v>
      </c>
      <c r="AH88" s="108">
        <f t="shared" si="279"/>
        <v>-8769437.8232766613</v>
      </c>
      <c r="AI88" s="108">
        <f t="shared" si="279"/>
        <v>-4074766.333276662</v>
      </c>
      <c r="AJ88" s="108">
        <f t="shared" si="279"/>
        <v>-900927.14327666315</v>
      </c>
      <c r="AK88" s="108">
        <f t="shared" si="279"/>
        <v>1366169.3467233363</v>
      </c>
      <c r="AL88" s="108">
        <f t="shared" si="279"/>
        <v>5626929.3667233363</v>
      </c>
      <c r="AM88" s="108">
        <f t="shared" si="279"/>
        <v>9746946.166723337</v>
      </c>
      <c r="AN88" s="108">
        <f t="shared" si="279"/>
        <v>11580510.016723337</v>
      </c>
      <c r="AO88" s="108">
        <f t="shared" si="279"/>
        <v>15048460.53672334</v>
      </c>
      <c r="AP88" s="108">
        <f t="shared" si="279"/>
        <v>18172328.836723335</v>
      </c>
      <c r="AQ88" s="108">
        <f t="shared" si="279"/>
        <v>12910597.29478867</v>
      </c>
      <c r="AR88" s="108">
        <f t="shared" si="279"/>
        <v>18860049.321843356</v>
      </c>
      <c r="AS88" s="108">
        <f t="shared" si="279"/>
        <v>19088469.691843353</v>
      </c>
      <c r="AT88" s="108">
        <f t="shared" si="279"/>
        <v>14604850.221843353</v>
      </c>
      <c r="AU88" s="108">
        <f t="shared" si="279"/>
        <v>19329421.981843352</v>
      </c>
      <c r="AV88" s="108">
        <f t="shared" si="279"/>
        <v>22330868.661843352</v>
      </c>
      <c r="AW88" s="108">
        <f t="shared" si="279"/>
        <v>26326428.961843349</v>
      </c>
      <c r="AX88" s="108">
        <f t="shared" si="279"/>
        <v>32753291.291843351</v>
      </c>
      <c r="AY88" s="108">
        <f t="shared" si="279"/>
        <v>32562605.481843349</v>
      </c>
      <c r="AZ88" s="108">
        <f t="shared" si="279"/>
        <v>36836725.501843356</v>
      </c>
      <c r="BA88" s="108">
        <f t="shared" si="279"/>
        <v>30388228.351843353</v>
      </c>
      <c r="BB88" s="108">
        <f t="shared" si="279"/>
        <v>37507566.571843356</v>
      </c>
      <c r="BC88" s="108">
        <f t="shared" si="279"/>
        <v>44993065.62184336</v>
      </c>
      <c r="BD88" s="108">
        <f t="shared" si="279"/>
        <v>57043407.30184336</v>
      </c>
      <c r="BE88" s="108">
        <f t="shared" si="279"/>
        <v>67334810.831843361</v>
      </c>
      <c r="BF88" s="108">
        <f t="shared" si="279"/>
        <v>75886512.781843349</v>
      </c>
      <c r="BG88" s="108">
        <f t="shared" si="279"/>
        <v>75311383.05184336</v>
      </c>
      <c r="BH88" s="108">
        <f t="shared" si="279"/>
        <v>72413535.081843346</v>
      </c>
      <c r="BI88" s="108">
        <f t="shared" si="279"/>
        <v>65078335.211843349</v>
      </c>
      <c r="BJ88" s="108">
        <f t="shared" si="279"/>
        <v>70304574.841843367</v>
      </c>
      <c r="BK88" s="108">
        <f t="shared" si="279"/>
        <v>72972957.561843351</v>
      </c>
      <c r="BL88" s="108">
        <f t="shared" si="279"/>
        <v>77539851.041843355</v>
      </c>
      <c r="BM88" s="108">
        <f t="shared" si="279"/>
        <v>81081382.871843353</v>
      </c>
      <c r="BN88" s="108">
        <f t="shared" si="279"/>
        <v>83652373.731843367</v>
      </c>
      <c r="BO88" s="108">
        <f t="shared" si="279"/>
        <v>65707477.901843369</v>
      </c>
      <c r="BP88" s="108">
        <f t="shared" ref="BP88:EA88" si="280">+BP46+BP57+BP68+BP76+BP83</f>
        <v>54559384.421843365</v>
      </c>
      <c r="BQ88" s="108">
        <f t="shared" si="280"/>
        <v>39821608.351843365</v>
      </c>
      <c r="BR88" s="108">
        <f t="shared" si="280"/>
        <v>15812970.329778802</v>
      </c>
      <c r="BS88" s="108">
        <f t="shared" si="280"/>
        <v>5815935.4397788066</v>
      </c>
      <c r="BT88" s="108">
        <f t="shared" si="280"/>
        <v>-3844153.4802211998</v>
      </c>
      <c r="BU88" s="108">
        <f t="shared" si="280"/>
        <v>-22020482.370221194</v>
      </c>
      <c r="BV88" s="108">
        <f t="shared" si="280"/>
        <v>-32789166.400221191</v>
      </c>
      <c r="BW88" s="108">
        <f t="shared" si="280"/>
        <v>-41603576.05022119</v>
      </c>
      <c r="BX88" s="108">
        <f t="shared" si="280"/>
        <v>-45484199.470221199</v>
      </c>
      <c r="BY88" s="108">
        <f t="shared" si="280"/>
        <v>-48917401.0002212</v>
      </c>
      <c r="BZ88" s="108">
        <f t="shared" si="280"/>
        <v>-61157956.990221202</v>
      </c>
      <c r="CA88" s="108">
        <f t="shared" si="280"/>
        <v>-76088935.410221204</v>
      </c>
      <c r="CB88" s="108">
        <f t="shared" si="280"/>
        <v>-79120022.850221187</v>
      </c>
      <c r="CC88" s="108">
        <f t="shared" si="280"/>
        <v>-77863717.160221204</v>
      </c>
      <c r="CD88" s="108">
        <f t="shared" si="280"/>
        <v>-78824901.170221195</v>
      </c>
      <c r="CE88" s="108">
        <f t="shared" si="280"/>
        <v>-75667446.540221199</v>
      </c>
      <c r="CF88" s="108">
        <f t="shared" si="280"/>
        <v>-68427830.860221207</v>
      </c>
      <c r="CG88" s="108">
        <f t="shared" si="280"/>
        <v>-53163380.88022121</v>
      </c>
      <c r="CH88" s="108">
        <f t="shared" si="280"/>
        <v>-39300056.440221213</v>
      </c>
      <c r="CI88" s="108">
        <f t="shared" si="280"/>
        <v>-26763671.49022121</v>
      </c>
      <c r="CJ88" s="108">
        <f t="shared" si="280"/>
        <v>-16682520.790221212</v>
      </c>
      <c r="CK88" s="109">
        <f t="shared" si="280"/>
        <v>-18838550.630221218</v>
      </c>
      <c r="CL88" s="109">
        <f t="shared" si="280"/>
        <v>-16190626.940221211</v>
      </c>
      <c r="CM88" s="109">
        <f t="shared" si="280"/>
        <v>-26720090.800221208</v>
      </c>
      <c r="CN88" s="109">
        <f t="shared" si="280"/>
        <v>-16854324.132020872</v>
      </c>
      <c r="CO88" s="109">
        <f t="shared" si="280"/>
        <v>-8891908.1020208765</v>
      </c>
      <c r="CP88" s="109">
        <f t="shared" si="280"/>
        <v>-10603230.132020876</v>
      </c>
      <c r="CQ88" s="109">
        <f t="shared" si="280"/>
        <v>-23839655.862020873</v>
      </c>
      <c r="CR88" s="109">
        <f t="shared" si="280"/>
        <v>-29724671.392020874</v>
      </c>
      <c r="CS88" s="109">
        <f t="shared" si="280"/>
        <v>-43241674.172020875</v>
      </c>
      <c r="CT88" s="109">
        <f t="shared" si="280"/>
        <v>-55655565.102020882</v>
      </c>
      <c r="CU88" s="109">
        <f t="shared" si="280"/>
        <v>-62896831.242020883</v>
      </c>
      <c r="CV88" s="109">
        <f t="shared" si="280"/>
        <v>-61802817.232020877</v>
      </c>
      <c r="CW88" s="109">
        <f t="shared" si="280"/>
        <v>-67486565.202020884</v>
      </c>
      <c r="CX88" s="109">
        <f t="shared" si="280"/>
        <v>-70351268.082020879</v>
      </c>
      <c r="CY88" s="109">
        <f t="shared" si="280"/>
        <v>-76603333.232020885</v>
      </c>
      <c r="CZ88" s="109">
        <f t="shared" si="280"/>
        <v>-65126294.392020881</v>
      </c>
      <c r="DA88" s="109">
        <f t="shared" si="280"/>
        <v>-49587265.182020888</v>
      </c>
      <c r="DB88" s="109">
        <f t="shared" si="280"/>
        <v>-35303418.722020879</v>
      </c>
      <c r="DC88" s="109">
        <f t="shared" si="280"/>
        <v>-20120464.582020879</v>
      </c>
      <c r="DD88" s="109">
        <f t="shared" si="280"/>
        <v>-7823282.0920208795</v>
      </c>
      <c r="DE88" s="109">
        <f t="shared" si="280"/>
        <v>-10896574.742020873</v>
      </c>
      <c r="DF88" s="109">
        <f t="shared" si="280"/>
        <v>-12167968.182020875</v>
      </c>
      <c r="DG88" s="109">
        <f t="shared" si="280"/>
        <v>-7380377.6420208747</v>
      </c>
      <c r="DH88" s="109">
        <f t="shared" si="280"/>
        <v>-2790926.3620208749</v>
      </c>
      <c r="DI88" s="109">
        <f t="shared" si="280"/>
        <v>-867496.1920208768</v>
      </c>
      <c r="DJ88" s="109">
        <f t="shared" si="280"/>
        <v>3545777.1979791238</v>
      </c>
      <c r="DK88" s="109">
        <f t="shared" si="280"/>
        <v>2857263.2179791234</v>
      </c>
      <c r="DL88" s="110">
        <f t="shared" si="280"/>
        <v>1673811.1779791208</v>
      </c>
      <c r="DM88" s="110">
        <f t="shared" si="280"/>
        <v>5991769.0179791208</v>
      </c>
      <c r="DN88" s="110">
        <f t="shared" si="280"/>
        <v>8328102.9779791245</v>
      </c>
      <c r="DO88" s="110">
        <f t="shared" si="280"/>
        <v>1413431.1579791235</v>
      </c>
      <c r="DP88" s="110">
        <f t="shared" si="280"/>
        <v>-2757575.5020208759</v>
      </c>
      <c r="DQ88" s="110">
        <f t="shared" si="280"/>
        <v>-12884554.572020877</v>
      </c>
      <c r="DR88" s="110">
        <f t="shared" si="280"/>
        <v>-14270259.282020874</v>
      </c>
      <c r="DS88" s="110">
        <f t="shared" si="280"/>
        <v>-12723620.952020874</v>
      </c>
      <c r="DT88" s="110">
        <f t="shared" si="280"/>
        <v>-8181390.9520208742</v>
      </c>
      <c r="DU88" s="110">
        <f t="shared" si="280"/>
        <v>-9910218.9120208751</v>
      </c>
      <c r="DV88" s="110">
        <f t="shared" si="280"/>
        <v>-11022601.022020875</v>
      </c>
      <c r="DW88" s="110">
        <f t="shared" si="280"/>
        <v>-13784478.192020873</v>
      </c>
      <c r="DX88" s="110">
        <f t="shared" si="280"/>
        <v>-21301256.092020877</v>
      </c>
      <c r="DY88" s="110">
        <f t="shared" si="280"/>
        <v>-25940163.012020875</v>
      </c>
      <c r="DZ88" s="110">
        <f t="shared" si="280"/>
        <v>-32086430.982020877</v>
      </c>
      <c r="EA88" s="110">
        <f t="shared" si="280"/>
        <v>-38589075.332020879</v>
      </c>
      <c r="EB88" s="110">
        <f t="shared" ref="EB88:GM88" si="281">+EB46+EB57+EB68+EB76+EB83</f>
        <v>-56149897.622020885</v>
      </c>
      <c r="EC88" s="110">
        <f t="shared" si="281"/>
        <v>-61261133.152020879</v>
      </c>
      <c r="ED88" s="110">
        <f t="shared" si="281"/>
        <v>-58955296.012020886</v>
      </c>
      <c r="EE88" s="110">
        <f t="shared" si="281"/>
        <v>-49611016.512020886</v>
      </c>
      <c r="EF88" s="110">
        <f t="shared" si="281"/>
        <v>-45044723.502020881</v>
      </c>
      <c r="EG88" s="110">
        <f t="shared" si="281"/>
        <v>-38326739.082020886</v>
      </c>
      <c r="EH88" s="110">
        <f t="shared" si="281"/>
        <v>-38069958.402020887</v>
      </c>
      <c r="EI88" s="110">
        <f t="shared" si="281"/>
        <v>-40075538.732020885</v>
      </c>
      <c r="EJ88" s="110">
        <f t="shared" si="281"/>
        <v>-35412377.382020891</v>
      </c>
      <c r="EK88" s="110">
        <f t="shared" si="281"/>
        <v>-32587138.852020893</v>
      </c>
      <c r="EL88" s="110">
        <f t="shared" si="281"/>
        <v>-34061985.262020886</v>
      </c>
      <c r="EM88" s="110">
        <f t="shared" si="281"/>
        <v>-32836238.042020883</v>
      </c>
      <c r="EN88" s="110">
        <f t="shared" si="281"/>
        <v>-26869248.162020888</v>
      </c>
      <c r="EO88" s="110">
        <f t="shared" si="281"/>
        <v>-24192916.702020887</v>
      </c>
      <c r="EP88" s="110">
        <f t="shared" si="281"/>
        <v>-20969103.632020883</v>
      </c>
      <c r="EQ88" s="110">
        <f t="shared" si="281"/>
        <v>-14509263.052020883</v>
      </c>
      <c r="ER88" s="110">
        <f t="shared" si="281"/>
        <v>-10493335.522020886</v>
      </c>
      <c r="ES88" s="110">
        <f t="shared" si="281"/>
        <v>-4370811.8220208846</v>
      </c>
      <c r="ET88" s="110">
        <f t="shared" si="281"/>
        <v>-4650564.5720208846</v>
      </c>
      <c r="EU88" s="110">
        <f t="shared" si="281"/>
        <v>-5004976.5720208837</v>
      </c>
      <c r="EV88" s="110">
        <f t="shared" si="281"/>
        <v>-3005608.3020208851</v>
      </c>
      <c r="EW88" s="110">
        <f t="shared" si="281"/>
        <v>-5937697.2220208831</v>
      </c>
      <c r="EX88" s="110">
        <f t="shared" si="281"/>
        <v>-8177486.8320208834</v>
      </c>
      <c r="EY88" s="110">
        <f t="shared" si="281"/>
        <v>-5335965.4120208845</v>
      </c>
      <c r="EZ88" s="110">
        <f t="shared" si="281"/>
        <v>-2858500.2120208833</v>
      </c>
      <c r="FA88" s="110">
        <f t="shared" si="281"/>
        <v>407464.25797911687</v>
      </c>
      <c r="FB88" s="110">
        <f t="shared" si="281"/>
        <v>3812456.9279791196</v>
      </c>
      <c r="FC88" s="110">
        <f t="shared" si="281"/>
        <v>12539248.627979124</v>
      </c>
      <c r="FD88" s="110">
        <f t="shared" si="281"/>
        <v>20467935.077979125</v>
      </c>
      <c r="FE88" s="110">
        <f t="shared" si="281"/>
        <v>25904922.307979129</v>
      </c>
      <c r="FF88" s="110">
        <f t="shared" si="281"/>
        <v>32392555.017979126</v>
      </c>
      <c r="FG88" s="110">
        <f t="shared" si="281"/>
        <v>36265474.45797912</v>
      </c>
      <c r="FH88" s="110">
        <f t="shared" si="281"/>
        <v>29808745.237979125</v>
      </c>
      <c r="FI88" s="110">
        <f t="shared" si="281"/>
        <v>21073055.477979124</v>
      </c>
      <c r="FJ88" s="110">
        <f t="shared" si="281"/>
        <v>11083795.357979123</v>
      </c>
      <c r="FK88" s="110">
        <f t="shared" si="281"/>
        <v>3259787.7779791197</v>
      </c>
      <c r="FL88" s="110">
        <f t="shared" si="281"/>
        <v>-5545284.36202088</v>
      </c>
      <c r="FM88" s="110">
        <f t="shared" si="281"/>
        <v>-16041772.03202088</v>
      </c>
      <c r="FN88" s="110">
        <f t="shared" si="281"/>
        <v>-17968187.852020875</v>
      </c>
      <c r="FO88" s="110">
        <f t="shared" si="281"/>
        <v>-14889667.362020874</v>
      </c>
      <c r="FP88" s="110">
        <f t="shared" si="281"/>
        <v>-12276992.032020878</v>
      </c>
      <c r="FQ88" s="110">
        <f t="shared" si="281"/>
        <v>-11812739.092020877</v>
      </c>
      <c r="FR88" s="110">
        <f t="shared" si="281"/>
        <v>-8346858.5120208757</v>
      </c>
      <c r="FS88" s="110">
        <f t="shared" si="281"/>
        <v>-10706026.012020875</v>
      </c>
      <c r="FT88" s="110">
        <f t="shared" si="281"/>
        <v>-9863116.8020208757</v>
      </c>
      <c r="FU88" s="110">
        <f t="shared" si="281"/>
        <v>-12589439.272020876</v>
      </c>
      <c r="FV88" s="110">
        <f t="shared" si="281"/>
        <v>-13806810.352020871</v>
      </c>
      <c r="FW88" s="110">
        <f t="shared" si="281"/>
        <v>-12327184.692020876</v>
      </c>
      <c r="FX88" s="110">
        <f t="shared" si="281"/>
        <v>-14478711.812020876</v>
      </c>
      <c r="FY88" s="110">
        <f t="shared" si="281"/>
        <v>-15206986.232020879</v>
      </c>
      <c r="FZ88" s="110">
        <f t="shared" si="281"/>
        <v>-14271393.792020876</v>
      </c>
      <c r="GA88" s="110">
        <f t="shared" si="281"/>
        <v>-11561604.922020877</v>
      </c>
      <c r="GB88" s="110">
        <f t="shared" si="281"/>
        <v>-8745148.5920208786</v>
      </c>
      <c r="GC88" s="110">
        <f t="shared" si="281"/>
        <v>-4815462.0820208797</v>
      </c>
      <c r="GD88" s="110">
        <f t="shared" si="281"/>
        <v>-1846463.9220208775</v>
      </c>
      <c r="GE88" s="110">
        <f t="shared" si="281"/>
        <v>-829523.00202087744</v>
      </c>
      <c r="GF88" s="110">
        <f t="shared" si="281"/>
        <v>1901163.0779791211</v>
      </c>
      <c r="GG88" s="110">
        <f t="shared" si="281"/>
        <v>2784765.8579791244</v>
      </c>
      <c r="GH88" s="110">
        <f t="shared" si="281"/>
        <v>1293123.8279791255</v>
      </c>
      <c r="GI88" s="110">
        <f t="shared" si="281"/>
        <v>-4601487.9420208782</v>
      </c>
      <c r="GJ88" s="110">
        <f t="shared" si="281"/>
        <v>-10589822.052020878</v>
      </c>
      <c r="GK88" s="110">
        <f t="shared" si="281"/>
        <v>-14224199.212020878</v>
      </c>
      <c r="GL88" s="110">
        <f t="shared" si="281"/>
        <v>-14410368.742020877</v>
      </c>
      <c r="GM88" s="110">
        <f t="shared" si="281"/>
        <v>-10979923.612020876</v>
      </c>
      <c r="GN88" s="110">
        <f t="shared" ref="GN88:HG88" si="282">+GN46+GN57+GN68+GN76+GN83</f>
        <v>-8730798.8020208776</v>
      </c>
      <c r="GO88" s="110">
        <f t="shared" si="282"/>
        <v>-7305835.0120208766</v>
      </c>
      <c r="GP88" s="110">
        <f t="shared" si="282"/>
        <v>-5784138.9320208784</v>
      </c>
      <c r="GQ88" s="110">
        <f t="shared" si="282"/>
        <v>-10004733.632020881</v>
      </c>
      <c r="GR88" s="110">
        <f t="shared" si="282"/>
        <v>-12726505.76202088</v>
      </c>
      <c r="GS88" s="110">
        <f t="shared" si="282"/>
        <v>-16050962.912020879</v>
      </c>
      <c r="GT88" s="110">
        <f t="shared" si="282"/>
        <v>-21635815.242020875</v>
      </c>
      <c r="GU88" s="110">
        <f t="shared" si="282"/>
        <v>-26523193.372020882</v>
      </c>
      <c r="GV88" s="110">
        <f t="shared" si="282"/>
        <v>-33662915.93202088</v>
      </c>
      <c r="GW88" s="110">
        <f t="shared" si="282"/>
        <v>-39290921.002020881</v>
      </c>
      <c r="GX88" s="110">
        <f t="shared" si="282"/>
        <v>-38820826.172020882</v>
      </c>
      <c r="GY88" s="110">
        <f t="shared" si="282"/>
        <v>-38645216.852020875</v>
      </c>
      <c r="GZ88" s="110">
        <f t="shared" si="282"/>
        <v>-37782567.582020879</v>
      </c>
      <c r="HA88" s="110">
        <f t="shared" si="282"/>
        <v>-37734841.792020887</v>
      </c>
      <c r="HB88" s="110">
        <f t="shared" si="282"/>
        <v>-35961541.782020882</v>
      </c>
      <c r="HC88" s="110">
        <f t="shared" si="282"/>
        <v>-36403748.632020883</v>
      </c>
      <c r="HD88" s="110">
        <f t="shared" si="282"/>
        <v>-10703205.07202089</v>
      </c>
      <c r="HE88" s="110">
        <f t="shared" si="282"/>
        <v>9921988.0679791067</v>
      </c>
      <c r="HF88" s="110">
        <f t="shared" si="282"/>
        <v>20605825.067979112</v>
      </c>
      <c r="HG88" s="110">
        <f t="shared" si="282"/>
        <v>76655664.967979103</v>
      </c>
      <c r="HH88" s="111"/>
      <c r="HI88" s="113"/>
      <c r="HJ88" s="113"/>
      <c r="HK88" s="113"/>
      <c r="HL88" s="113"/>
      <c r="HM88" s="113"/>
      <c r="HN88" s="113"/>
      <c r="HO88" s="112"/>
    </row>
    <row r="89" spans="1:223" ht="18" customHeight="1" thickTop="1" x14ac:dyDescent="0.2">
      <c r="A89" s="1" t="s">
        <v>152</v>
      </c>
      <c r="D89" s="32">
        <f t="shared" ref="D89:BO89" si="283">+D46</f>
        <v>59812470.350000001</v>
      </c>
      <c r="E89" s="32">
        <f t="shared" si="283"/>
        <v>120745657.28</v>
      </c>
      <c r="F89" s="32">
        <f t="shared" si="283"/>
        <v>116400172.34</v>
      </c>
      <c r="G89" s="32">
        <f t="shared" si="283"/>
        <v>105985135.08006337</v>
      </c>
      <c r="H89" s="32">
        <f t="shared" si="283"/>
        <v>92410074.882628947</v>
      </c>
      <c r="I89" s="32">
        <f t="shared" si="283"/>
        <v>73649281.133495629</v>
      </c>
      <c r="J89" s="32">
        <f t="shared" si="283"/>
        <v>54385898.571054831</v>
      </c>
      <c r="K89" s="32">
        <f t="shared" si="283"/>
        <v>37849031.228008136</v>
      </c>
      <c r="L89" s="32">
        <f t="shared" si="283"/>
        <v>19641296.89888484</v>
      </c>
      <c r="M89" s="32">
        <f t="shared" si="283"/>
        <v>7841036.4775772225</v>
      </c>
      <c r="N89" s="32">
        <f t="shared" si="283"/>
        <v>-1010074.6028453317</v>
      </c>
      <c r="O89" s="32">
        <f t="shared" si="283"/>
        <v>-869527.96</v>
      </c>
      <c r="P89" s="32">
        <f t="shared" si="283"/>
        <v>-903317.99</v>
      </c>
      <c r="Q89" s="32">
        <f t="shared" si="283"/>
        <v>-937108.02</v>
      </c>
      <c r="R89" s="32">
        <f t="shared" si="283"/>
        <v>-404021.02</v>
      </c>
      <c r="S89" s="32">
        <f t="shared" si="283"/>
        <v>-167814.39000000004</v>
      </c>
      <c r="T89" s="32">
        <f t="shared" si="283"/>
        <v>7284028.3326132959</v>
      </c>
      <c r="U89" s="32">
        <f t="shared" si="283"/>
        <v>16456818.117644336</v>
      </c>
      <c r="V89" s="32">
        <f t="shared" si="283"/>
        <v>-83020072.083796158</v>
      </c>
      <c r="W89" s="32">
        <f t="shared" si="283"/>
        <v>-74655652.509488285</v>
      </c>
      <c r="X89" s="32">
        <f t="shared" si="283"/>
        <v>-67370116.098532259</v>
      </c>
      <c r="Y89" s="32">
        <f t="shared" si="283"/>
        <v>-23540349.660309456</v>
      </c>
      <c r="Z89" s="32">
        <f t="shared" si="283"/>
        <v>-21389993.739909839</v>
      </c>
      <c r="AA89" s="32">
        <f t="shared" si="283"/>
        <v>-20155529.386130616</v>
      </c>
      <c r="AB89" s="32">
        <f t="shared" si="283"/>
        <v>-19157897.949999999</v>
      </c>
      <c r="AC89" s="32">
        <f t="shared" si="283"/>
        <v>-17677541.829999998</v>
      </c>
      <c r="AD89" s="32">
        <f t="shared" si="283"/>
        <v>-16440523.599999998</v>
      </c>
      <c r="AE89" s="32">
        <f t="shared" si="283"/>
        <v>-9467390.9981546216</v>
      </c>
      <c r="AF89" s="32">
        <f t="shared" si="283"/>
        <v>-8097534.0899999999</v>
      </c>
      <c r="AG89" s="32">
        <f t="shared" si="283"/>
        <v>-6589680.9000000004</v>
      </c>
      <c r="AH89" s="32">
        <f t="shared" si="283"/>
        <v>-5015530.5999999996</v>
      </c>
      <c r="AI89" s="32">
        <f t="shared" si="283"/>
        <v>-3737067.5199999996</v>
      </c>
      <c r="AJ89" s="32">
        <f t="shared" si="283"/>
        <v>-2649582.35</v>
      </c>
      <c r="AK89" s="32">
        <f t="shared" si="283"/>
        <v>-1998438.81</v>
      </c>
      <c r="AL89" s="32">
        <f t="shared" si="283"/>
        <v>-1478820.68</v>
      </c>
      <c r="AM89" s="32">
        <f t="shared" si="283"/>
        <v>-1094126.3199999998</v>
      </c>
      <c r="AN89" s="32">
        <f t="shared" si="283"/>
        <v>-775943.87000000011</v>
      </c>
      <c r="AO89" s="32">
        <f t="shared" si="283"/>
        <v>-417583.79</v>
      </c>
      <c r="AP89" s="32">
        <f t="shared" si="283"/>
        <v>24831.350000000035</v>
      </c>
      <c r="AQ89" s="32">
        <f t="shared" si="283"/>
        <v>8843522.0429453161</v>
      </c>
      <c r="AR89" s="32">
        <f t="shared" si="283"/>
        <v>7798610.8699999992</v>
      </c>
      <c r="AS89" s="32">
        <f t="shared" si="283"/>
        <v>6502736.5199999996</v>
      </c>
      <c r="AT89" s="32">
        <f t="shared" si="283"/>
        <v>5072724.5999999996</v>
      </c>
      <c r="AU89" s="32">
        <f t="shared" si="283"/>
        <v>3940228.0199999996</v>
      </c>
      <c r="AV89" s="32">
        <f t="shared" si="283"/>
        <v>3103055.43</v>
      </c>
      <c r="AW89" s="32">
        <f t="shared" si="283"/>
        <v>2348258.42</v>
      </c>
      <c r="AX89" s="32">
        <f t="shared" si="283"/>
        <v>1932732.8</v>
      </c>
      <c r="AY89" s="32">
        <f t="shared" si="283"/>
        <v>1572373.79</v>
      </c>
      <c r="AZ89" s="32">
        <f t="shared" si="283"/>
        <v>1290114.3800000001</v>
      </c>
      <c r="BA89" s="32">
        <f t="shared" si="283"/>
        <v>990401.12999999989</v>
      </c>
      <c r="BB89" s="32">
        <f t="shared" si="283"/>
        <v>615834.32000000007</v>
      </c>
      <c r="BC89" s="32">
        <f t="shared" si="283"/>
        <v>30581310.800000001</v>
      </c>
      <c r="BD89" s="27">
        <f t="shared" si="283"/>
        <v>26559645.310000002</v>
      </c>
      <c r="BE89" s="27">
        <f t="shared" si="283"/>
        <v>21781178.899999999</v>
      </c>
      <c r="BF89" s="27">
        <f t="shared" si="283"/>
        <v>17469056.009999998</v>
      </c>
      <c r="BG89" s="27">
        <f t="shared" si="283"/>
        <v>13039483.310000002</v>
      </c>
      <c r="BH89" s="27">
        <f t="shared" si="283"/>
        <v>9224436.5199999996</v>
      </c>
      <c r="BI89" s="27">
        <f t="shared" si="283"/>
        <v>6581711.9100000001</v>
      </c>
      <c r="BJ89" s="27">
        <f t="shared" si="283"/>
        <v>4861599.0199999996</v>
      </c>
      <c r="BK89" s="27">
        <f t="shared" si="283"/>
        <v>3724037.8499999996</v>
      </c>
      <c r="BL89" s="27">
        <f t="shared" si="283"/>
        <v>2782475.23</v>
      </c>
      <c r="BM89" s="27">
        <f t="shared" si="283"/>
        <v>1795259.8699999999</v>
      </c>
      <c r="BN89" s="27">
        <f t="shared" si="283"/>
        <v>577870.63000000012</v>
      </c>
      <c r="BO89" s="27">
        <f t="shared" si="283"/>
        <v>69846585.379999995</v>
      </c>
      <c r="BP89" s="27">
        <f t="shared" ref="BP89:EA89" si="284">+BP46</f>
        <v>65742726.479999997</v>
      </c>
      <c r="BQ89" s="27">
        <f t="shared" si="284"/>
        <v>60654038.829999998</v>
      </c>
      <c r="BR89" s="27">
        <f t="shared" si="284"/>
        <v>54761598.049999997</v>
      </c>
      <c r="BS89" s="27">
        <f t="shared" si="284"/>
        <v>50569240.899999999</v>
      </c>
      <c r="BT89" s="27">
        <f t="shared" si="284"/>
        <v>46886948.699999996</v>
      </c>
      <c r="BU89" s="27">
        <f t="shared" si="284"/>
        <v>44140413.560000002</v>
      </c>
      <c r="BV89" s="27">
        <f t="shared" si="284"/>
        <v>42319665.580000006</v>
      </c>
      <c r="BW89" s="27">
        <f t="shared" si="284"/>
        <v>41080897</v>
      </c>
      <c r="BX89" s="27">
        <f t="shared" si="284"/>
        <v>40230459.729999997</v>
      </c>
      <c r="BY89" s="27">
        <f t="shared" si="284"/>
        <v>39297519.439999998</v>
      </c>
      <c r="BZ89" s="27">
        <f t="shared" si="284"/>
        <v>37968909.879999995</v>
      </c>
      <c r="CA89" s="27">
        <f t="shared" si="284"/>
        <v>-55736248.850000001</v>
      </c>
      <c r="CB89" s="27">
        <f t="shared" si="284"/>
        <v>-49394190.840000004</v>
      </c>
      <c r="CC89" s="27">
        <f t="shared" si="284"/>
        <v>-40643132.420000002</v>
      </c>
      <c r="CD89" s="27">
        <f t="shared" si="284"/>
        <v>-30961308.920000002</v>
      </c>
      <c r="CE89" s="27">
        <f t="shared" si="284"/>
        <v>-23643545.890000001</v>
      </c>
      <c r="CF89" s="27">
        <f t="shared" si="284"/>
        <v>-16092032.580000002</v>
      </c>
      <c r="CG89" s="27">
        <f t="shared" si="284"/>
        <v>-10075018.280000001</v>
      </c>
      <c r="CH89" s="27">
        <f t="shared" si="284"/>
        <v>-6543800.629999999</v>
      </c>
      <c r="CI89" s="27">
        <f t="shared" si="284"/>
        <v>-3540656.44</v>
      </c>
      <c r="CJ89" s="27">
        <f t="shared" si="284"/>
        <v>-1610029.52</v>
      </c>
      <c r="CK89" s="27">
        <f t="shared" si="284"/>
        <v>742230.39999999944</v>
      </c>
      <c r="CL89" s="27">
        <f t="shared" si="284"/>
        <v>3063647.6</v>
      </c>
      <c r="CM89" s="27">
        <f t="shared" si="284"/>
        <v>-15502795.818200337</v>
      </c>
      <c r="CN89" s="27">
        <f t="shared" si="284"/>
        <v>-13965540.73</v>
      </c>
      <c r="CO89" s="27">
        <f t="shared" si="284"/>
        <v>-11228537.02</v>
      </c>
      <c r="CP89" s="27">
        <f t="shared" si="284"/>
        <v>-8537179.0999999996</v>
      </c>
      <c r="CQ89" s="27">
        <f t="shared" si="284"/>
        <v>-6356424.5199999996</v>
      </c>
      <c r="CR89" s="27">
        <f t="shared" si="284"/>
        <v>-4077308.1899999995</v>
      </c>
      <c r="CS89" s="27">
        <f t="shared" si="284"/>
        <v>-2636575.09</v>
      </c>
      <c r="CT89" s="27">
        <f t="shared" si="284"/>
        <v>-1677845.1599999997</v>
      </c>
      <c r="CU89" s="27">
        <f t="shared" si="284"/>
        <v>-21810225.920000002</v>
      </c>
      <c r="CV89" s="27">
        <f t="shared" si="284"/>
        <v>-20812349.800000001</v>
      </c>
      <c r="CW89" s="27">
        <f t="shared" si="284"/>
        <v>-19513897.780000001</v>
      </c>
      <c r="CX89" s="27">
        <f t="shared" si="284"/>
        <v>-18279061.530000001</v>
      </c>
      <c r="CY89" s="27">
        <f t="shared" si="284"/>
        <v>-76477619.080000013</v>
      </c>
      <c r="CZ89" s="27">
        <f t="shared" si="284"/>
        <v>-67705822.75</v>
      </c>
      <c r="DA89" s="27">
        <f t="shared" si="284"/>
        <v>-53687985.440000005</v>
      </c>
      <c r="DB89" s="27">
        <f t="shared" si="284"/>
        <v>-44043095.82</v>
      </c>
      <c r="DC89" s="27">
        <f t="shared" si="284"/>
        <v>-35629285.950000003</v>
      </c>
      <c r="DD89" s="27">
        <f t="shared" si="284"/>
        <v>-27002796.040000003</v>
      </c>
      <c r="DE89" s="27">
        <f t="shared" si="284"/>
        <v>-19928628.529999997</v>
      </c>
      <c r="DF89" s="27">
        <f t="shared" si="284"/>
        <v>-14491586.16</v>
      </c>
      <c r="DG89" s="27">
        <f t="shared" si="284"/>
        <v>-11550804.84</v>
      </c>
      <c r="DH89" s="114">
        <f t="shared" si="284"/>
        <v>-9450505.459999999</v>
      </c>
      <c r="DI89" s="114">
        <f t="shared" si="284"/>
        <v>-7126068.2500000009</v>
      </c>
      <c r="DJ89" s="114">
        <f t="shared" si="284"/>
        <v>-4813751.6099999994</v>
      </c>
      <c r="DK89" s="114">
        <f t="shared" si="284"/>
        <v>-483396.77000000048</v>
      </c>
      <c r="DL89" s="115">
        <f t="shared" si="284"/>
        <v>-14932396.380000001</v>
      </c>
      <c r="DM89" s="115">
        <f t="shared" si="284"/>
        <v>-12666302.530000001</v>
      </c>
      <c r="DN89" s="115">
        <f t="shared" si="284"/>
        <v>-10334600.41</v>
      </c>
      <c r="DO89" s="115">
        <f t="shared" si="284"/>
        <v>-8031332.4199999999</v>
      </c>
      <c r="DP89" s="115">
        <f t="shared" si="284"/>
        <v>-6058508.9199999999</v>
      </c>
      <c r="DQ89" s="115">
        <f t="shared" si="284"/>
        <v>-4230305.8900000006</v>
      </c>
      <c r="DR89" s="115">
        <f t="shared" si="284"/>
        <v>-3121583.03</v>
      </c>
      <c r="DS89" s="115">
        <f t="shared" si="284"/>
        <v>-2391341.7899999996</v>
      </c>
      <c r="DT89" s="115">
        <f t="shared" si="284"/>
        <v>-1815586.69</v>
      </c>
      <c r="DU89" s="115">
        <f t="shared" si="284"/>
        <v>-1064507.31</v>
      </c>
      <c r="DV89" s="115">
        <f t="shared" si="284"/>
        <v>-481654.81000000006</v>
      </c>
      <c r="DW89" s="115">
        <f t="shared" si="284"/>
        <v>748012.98999999953</v>
      </c>
      <c r="DX89" s="115">
        <f t="shared" si="284"/>
        <v>-19639622.480000004</v>
      </c>
      <c r="DY89" s="115">
        <f t="shared" si="284"/>
        <v>-16272241.710000001</v>
      </c>
      <c r="DZ89" s="115">
        <f t="shared" si="284"/>
        <v>-12771006.610000001</v>
      </c>
      <c r="EA89" s="115">
        <f t="shared" si="284"/>
        <v>-9953492.6399999987</v>
      </c>
      <c r="EB89" s="115">
        <f t="shared" ref="EB89:GM89" si="285">+EB46</f>
        <v>-6756305.4000000004</v>
      </c>
      <c r="EC89" s="115">
        <f t="shared" si="285"/>
        <v>-5042014.9700000007</v>
      </c>
      <c r="ED89" s="115">
        <f t="shared" si="285"/>
        <v>-3768029.3899999997</v>
      </c>
      <c r="EE89" s="115">
        <f t="shared" si="285"/>
        <v>-2783986.16</v>
      </c>
      <c r="EF89" s="115">
        <f t="shared" si="285"/>
        <v>-2029131.58</v>
      </c>
      <c r="EG89" s="115">
        <f t="shared" si="285"/>
        <v>-1352524.62</v>
      </c>
      <c r="EH89" s="115">
        <f t="shared" si="285"/>
        <v>-575027.31000000006</v>
      </c>
      <c r="EI89" s="115">
        <f t="shared" si="285"/>
        <v>1000711.77</v>
      </c>
      <c r="EJ89" s="115">
        <f t="shared" si="285"/>
        <v>-31140784.910000004</v>
      </c>
      <c r="EK89" s="115">
        <f t="shared" si="285"/>
        <v>-26231978.109999999</v>
      </c>
      <c r="EL89" s="115">
        <f t="shared" si="285"/>
        <v>-20504782</v>
      </c>
      <c r="EM89" s="115">
        <f t="shared" si="285"/>
        <v>-16411917.699999999</v>
      </c>
      <c r="EN89" s="115">
        <f t="shared" si="285"/>
        <v>-12697279.82</v>
      </c>
      <c r="EO89" s="115">
        <f t="shared" si="285"/>
        <v>-9978409.25</v>
      </c>
      <c r="EP89" s="115">
        <f t="shared" si="285"/>
        <v>-8168399.6200000001</v>
      </c>
      <c r="EQ89" s="115">
        <f t="shared" si="285"/>
        <v>-7022426.9399999995</v>
      </c>
      <c r="ER89" s="115">
        <f t="shared" si="285"/>
        <v>-5986236.04</v>
      </c>
      <c r="ES89" s="115">
        <f t="shared" si="285"/>
        <v>-5105491.58</v>
      </c>
      <c r="ET89" s="115">
        <f t="shared" si="285"/>
        <v>-3777616.0300000003</v>
      </c>
      <c r="EU89" s="115">
        <f t="shared" si="285"/>
        <v>-963408.83000000007</v>
      </c>
      <c r="EV89" s="115">
        <f t="shared" si="285"/>
        <v>-9693498.8600000013</v>
      </c>
      <c r="EW89" s="115">
        <f t="shared" si="285"/>
        <v>-7879246.0199999996</v>
      </c>
      <c r="EX89" s="115">
        <f t="shared" si="285"/>
        <v>-6301236.2899999991</v>
      </c>
      <c r="EY89" s="115">
        <f t="shared" si="285"/>
        <v>-4712988.55</v>
      </c>
      <c r="EZ89" s="115">
        <f t="shared" si="285"/>
        <v>-3510242.4099999997</v>
      </c>
      <c r="FA89" s="115">
        <f t="shared" si="285"/>
        <v>-2684396.24</v>
      </c>
      <c r="FB89" s="115">
        <f t="shared" si="285"/>
        <v>-2153143.9200000004</v>
      </c>
      <c r="FC89" s="115">
        <f t="shared" si="285"/>
        <v>-1764800.76</v>
      </c>
      <c r="FD89" s="115">
        <f t="shared" si="285"/>
        <v>-1448210.49</v>
      </c>
      <c r="FE89" s="115">
        <f t="shared" si="285"/>
        <v>-1135250.8700000001</v>
      </c>
      <c r="FF89" s="115">
        <f t="shared" si="285"/>
        <v>-786311.16000000015</v>
      </c>
      <c r="FG89" s="115">
        <f t="shared" si="285"/>
        <v>-221203.58000000007</v>
      </c>
      <c r="FH89" s="115">
        <f t="shared" si="285"/>
        <v>27061218.700000003</v>
      </c>
      <c r="FI89" s="115">
        <f t="shared" si="285"/>
        <v>23412922.489999998</v>
      </c>
      <c r="FJ89" s="115">
        <f t="shared" si="285"/>
        <v>19936038.809999999</v>
      </c>
      <c r="FK89" s="115">
        <f t="shared" si="285"/>
        <v>17269316.079999998</v>
      </c>
      <c r="FL89" s="115">
        <f t="shared" si="285"/>
        <v>14679659.589999998</v>
      </c>
      <c r="FM89" s="115">
        <f t="shared" si="285"/>
        <v>12474547.959999999</v>
      </c>
      <c r="FN89" s="115">
        <f t="shared" si="285"/>
        <v>11158429.630000001</v>
      </c>
      <c r="FO89" s="115">
        <f t="shared" si="285"/>
        <v>10282607.430000002</v>
      </c>
      <c r="FP89" s="115">
        <f t="shared" si="285"/>
        <v>9554955.9299999997</v>
      </c>
      <c r="FQ89" s="115">
        <f t="shared" si="285"/>
        <v>8788247.0899999999</v>
      </c>
      <c r="FR89" s="115">
        <f t="shared" si="285"/>
        <v>7739045.9100000001</v>
      </c>
      <c r="FS89" s="115">
        <f t="shared" si="285"/>
        <v>6221622.8300000001</v>
      </c>
      <c r="FT89" s="115">
        <f t="shared" si="285"/>
        <v>-30801283.710000001</v>
      </c>
      <c r="FU89" s="115">
        <f t="shared" si="285"/>
        <v>-26110356.700000003</v>
      </c>
      <c r="FV89" s="115">
        <f t="shared" si="285"/>
        <v>-21663883.509999998</v>
      </c>
      <c r="FW89" s="115">
        <f t="shared" si="285"/>
        <v>-18214913.48</v>
      </c>
      <c r="FX89" s="115">
        <f t="shared" si="285"/>
        <v>-14862273.890000001</v>
      </c>
      <c r="FY89" s="115">
        <f t="shared" si="285"/>
        <v>-13014860.460000001</v>
      </c>
      <c r="FZ89" s="115">
        <f t="shared" si="285"/>
        <v>-11568933.680000002</v>
      </c>
      <c r="GA89" s="115">
        <f t="shared" si="285"/>
        <v>-10440344.279999999</v>
      </c>
      <c r="GB89" s="115">
        <f t="shared" si="285"/>
        <v>-9361904.75</v>
      </c>
      <c r="GC89" s="115">
        <f t="shared" si="285"/>
        <v>-8468762.6500000004</v>
      </c>
      <c r="GD89" s="115">
        <f t="shared" si="285"/>
        <v>-7298124.4300000006</v>
      </c>
      <c r="GE89" s="115">
        <f t="shared" si="285"/>
        <v>-5245649.4499999993</v>
      </c>
      <c r="GF89" s="115">
        <f t="shared" si="285"/>
        <v>-14721121.260000002</v>
      </c>
      <c r="GG89" s="115">
        <f t="shared" si="285"/>
        <v>-12301313.109999999</v>
      </c>
      <c r="GH89" s="115">
        <f t="shared" si="285"/>
        <v>-9661395.879999999</v>
      </c>
      <c r="GI89" s="115">
        <f t="shared" si="285"/>
        <v>-7566544.1000000006</v>
      </c>
      <c r="GJ89" s="115">
        <f t="shared" si="285"/>
        <v>-5696754.5099999998</v>
      </c>
      <c r="GK89" s="115">
        <f t="shared" si="285"/>
        <v>-4352651.3999999994</v>
      </c>
      <c r="GL89" s="115">
        <f t="shared" si="285"/>
        <v>-3446459.8800000004</v>
      </c>
      <c r="GM89" s="115">
        <f t="shared" si="285"/>
        <v>-2863852.23</v>
      </c>
      <c r="GN89" s="115">
        <f t="shared" ref="GN89:HG89" si="286">+GN46</f>
        <v>-2375869.37</v>
      </c>
      <c r="GO89" s="115">
        <f t="shared" si="286"/>
        <v>-1943144.8800000001</v>
      </c>
      <c r="GP89" s="115">
        <f t="shared" si="286"/>
        <v>-1399304.42</v>
      </c>
      <c r="GQ89" s="115">
        <f t="shared" si="286"/>
        <v>-239838.46999999997</v>
      </c>
      <c r="GR89" s="115">
        <f t="shared" si="286"/>
        <v>-13815977.590000002</v>
      </c>
      <c r="GS89" s="115">
        <f t="shared" si="286"/>
        <v>-11542868.01</v>
      </c>
      <c r="GT89" s="115">
        <f t="shared" si="286"/>
        <v>-9516850.0800000001</v>
      </c>
      <c r="GU89" s="115">
        <f t="shared" si="286"/>
        <v>-7473563.96</v>
      </c>
      <c r="GV89" s="115">
        <f t="shared" si="286"/>
        <v>-5626654.4000000004</v>
      </c>
      <c r="GW89" s="115">
        <f t="shared" si="286"/>
        <v>-4372606.41</v>
      </c>
      <c r="GX89" s="115">
        <f t="shared" si="286"/>
        <v>-3709483.96</v>
      </c>
      <c r="GY89" s="115">
        <f t="shared" si="286"/>
        <v>-3061542.48</v>
      </c>
      <c r="GZ89" s="115">
        <f t="shared" si="286"/>
        <v>-2677559.9500000002</v>
      </c>
      <c r="HA89" s="115">
        <f t="shared" si="286"/>
        <v>-2202585.89</v>
      </c>
      <c r="HB89" s="115">
        <f t="shared" si="286"/>
        <v>-1670798.9900000002</v>
      </c>
      <c r="HC89" s="115">
        <f t="shared" si="286"/>
        <v>-565204.44999999995</v>
      </c>
      <c r="HD89" s="115">
        <f t="shared" si="286"/>
        <v>-49919517.590000004</v>
      </c>
      <c r="HE89" s="115">
        <f t="shared" si="286"/>
        <v>-42678708.930000007</v>
      </c>
      <c r="HF89" s="115">
        <f t="shared" si="286"/>
        <v>-35706212.939999998</v>
      </c>
      <c r="HG89" s="115">
        <f t="shared" si="286"/>
        <v>-27413224.729999997</v>
      </c>
      <c r="HH89" s="116"/>
      <c r="HI89" s="118"/>
      <c r="HJ89" s="118"/>
      <c r="HK89" s="118"/>
      <c r="HL89" s="118"/>
      <c r="HM89" s="118"/>
      <c r="HN89" s="118"/>
      <c r="HO89" s="117"/>
    </row>
    <row r="90" spans="1:223" ht="12" thickBot="1" x14ac:dyDescent="0.25">
      <c r="A90" s="1" t="s">
        <v>153</v>
      </c>
      <c r="D90" s="119">
        <f t="shared" ref="D90:AA90" si="287">D88-D89</f>
        <v>66900768.420000009</v>
      </c>
      <c r="E90" s="119">
        <f t="shared" si="287"/>
        <v>-1350261.9300000072</v>
      </c>
      <c r="F90" s="119">
        <f t="shared" si="287"/>
        <v>-3145012.3939999938</v>
      </c>
      <c r="G90" s="119">
        <f t="shared" si="287"/>
        <v>-12446880.98625493</v>
      </c>
      <c r="H90" s="119">
        <f t="shared" si="287"/>
        <v>-23926967.27870819</v>
      </c>
      <c r="I90" s="119">
        <f t="shared" si="287"/>
        <v>-36421291.414117582</v>
      </c>
      <c r="J90" s="119">
        <f t="shared" si="287"/>
        <v>-49132879.079479516</v>
      </c>
      <c r="K90" s="119">
        <f t="shared" si="287"/>
        <v>-62661287.951286972</v>
      </c>
      <c r="L90" s="119">
        <f t="shared" si="287"/>
        <v>-75959365.433646306</v>
      </c>
      <c r="M90" s="119">
        <f t="shared" si="287"/>
        <v>-83939397.135664836</v>
      </c>
      <c r="N90" s="119">
        <f t="shared" si="287"/>
        <v>-90382806.64013274</v>
      </c>
      <c r="O90" s="119">
        <f t="shared" si="287"/>
        <v>-90515203.486911029</v>
      </c>
      <c r="P90" s="119">
        <f t="shared" si="287"/>
        <v>-91620800.297044456</v>
      </c>
      <c r="Q90" s="119">
        <f t="shared" si="287"/>
        <v>-95136712.321619019</v>
      </c>
      <c r="R90" s="119">
        <f t="shared" si="287"/>
        <v>-98180198.49570477</v>
      </c>
      <c r="S90" s="119">
        <f t="shared" si="287"/>
        <v>-101523126.5858403</v>
      </c>
      <c r="T90" s="119">
        <f t="shared" si="287"/>
        <v>-100253624.60224029</v>
      </c>
      <c r="U90" s="119">
        <f t="shared" si="287"/>
        <v>-100267530.23350155</v>
      </c>
      <c r="V90" s="119">
        <f t="shared" si="287"/>
        <v>8607809.7929145992</v>
      </c>
      <c r="W90" s="119">
        <f t="shared" si="287"/>
        <v>10042249.388115719</v>
      </c>
      <c r="X90" s="119">
        <f t="shared" si="287"/>
        <v>34394237.267755166</v>
      </c>
      <c r="Y90" s="119">
        <f t="shared" si="287"/>
        <v>-1672737.5876235366</v>
      </c>
      <c r="Z90" s="119">
        <f t="shared" si="287"/>
        <v>957004.82650369778</v>
      </c>
      <c r="AA90" s="119">
        <f t="shared" si="287"/>
        <v>5845074.7477233391</v>
      </c>
      <c r="AB90" s="119">
        <f>AB88-AB89</f>
        <v>8715170.4267233368</v>
      </c>
      <c r="AC90" s="119">
        <f>AC88-AC89</f>
        <v>5457322.7367233392</v>
      </c>
      <c r="AD90" s="119">
        <f>AD88-AD89</f>
        <v>9663898.416723337</v>
      </c>
      <c r="AE90" s="119">
        <f t="shared" ref="AE90:AP90" si="288">AE88-AE89</f>
        <v>2246981.4667233378</v>
      </c>
      <c r="AF90" s="119">
        <f t="shared" si="288"/>
        <v>-1730359.0532766618</v>
      </c>
      <c r="AG90" s="119">
        <f t="shared" si="288"/>
        <v>-5394723.8232766632</v>
      </c>
      <c r="AH90" s="119">
        <f t="shared" si="288"/>
        <v>-3753907.2232766617</v>
      </c>
      <c r="AI90" s="119">
        <f t="shared" si="288"/>
        <v>-337698.81327666249</v>
      </c>
      <c r="AJ90" s="119">
        <f t="shared" si="288"/>
        <v>1748655.2067233371</v>
      </c>
      <c r="AK90" s="119">
        <f t="shared" si="288"/>
        <v>3364608.1567233363</v>
      </c>
      <c r="AL90" s="119">
        <f t="shared" si="288"/>
        <v>7105750.046723336</v>
      </c>
      <c r="AM90" s="119">
        <f t="shared" si="288"/>
        <v>10841072.486723337</v>
      </c>
      <c r="AN90" s="119">
        <f t="shared" si="288"/>
        <v>12356453.886723336</v>
      </c>
      <c r="AO90" s="119">
        <f t="shared" si="288"/>
        <v>15466044.326723339</v>
      </c>
      <c r="AP90" s="119">
        <f t="shared" si="288"/>
        <v>18147497.486723334</v>
      </c>
      <c r="AQ90" s="119">
        <f>AQ88-AQ89</f>
        <v>4067075.2518433537</v>
      </c>
      <c r="AR90" s="119">
        <f>AR88-AR89</f>
        <v>11061438.451843357</v>
      </c>
      <c r="AS90" s="119">
        <f>AS88-AS89</f>
        <v>12585733.171843354</v>
      </c>
      <c r="AT90" s="119">
        <f t="shared" ref="AT90:DE90" si="289">AT88-AT89</f>
        <v>9532125.6218433529</v>
      </c>
      <c r="AU90" s="119">
        <f t="shared" si="289"/>
        <v>15389193.961843353</v>
      </c>
      <c r="AV90" s="119">
        <f t="shared" si="289"/>
        <v>19227813.231843352</v>
      </c>
      <c r="AW90" s="119">
        <f t="shared" si="289"/>
        <v>23978170.541843347</v>
      </c>
      <c r="AX90" s="119">
        <f t="shared" si="289"/>
        <v>30820558.49184335</v>
      </c>
      <c r="AY90" s="119">
        <f t="shared" si="289"/>
        <v>30990231.691843349</v>
      </c>
      <c r="AZ90" s="119">
        <f t="shared" si="289"/>
        <v>35546611.121843353</v>
      </c>
      <c r="BA90" s="119">
        <f t="shared" si="289"/>
        <v>29397827.221843354</v>
      </c>
      <c r="BB90" s="119">
        <f t="shared" si="289"/>
        <v>36891732.251843356</v>
      </c>
      <c r="BC90" s="119">
        <f t="shared" si="289"/>
        <v>14411754.82184336</v>
      </c>
      <c r="BD90" s="119">
        <f t="shared" si="289"/>
        <v>30483761.991843358</v>
      </c>
      <c r="BE90" s="119">
        <f t="shared" si="289"/>
        <v>45553631.931843363</v>
      </c>
      <c r="BF90" s="119">
        <f t="shared" si="289"/>
        <v>58417456.771843351</v>
      </c>
      <c r="BG90" s="119">
        <f t="shared" si="289"/>
        <v>62271899.741843358</v>
      </c>
      <c r="BH90" s="119">
        <f t="shared" si="289"/>
        <v>63189098.561843351</v>
      </c>
      <c r="BI90" s="119">
        <f t="shared" si="289"/>
        <v>58496623.301843345</v>
      </c>
      <c r="BJ90" s="119">
        <f t="shared" si="289"/>
        <v>65442975.821843371</v>
      </c>
      <c r="BK90" s="119">
        <f t="shared" si="289"/>
        <v>69248919.711843356</v>
      </c>
      <c r="BL90" s="119">
        <f t="shared" si="289"/>
        <v>74757375.811843351</v>
      </c>
      <c r="BM90" s="119">
        <f t="shared" si="289"/>
        <v>79286123.001843348</v>
      </c>
      <c r="BN90" s="119">
        <f t="shared" si="289"/>
        <v>83074503.101843372</v>
      </c>
      <c r="BO90" s="119">
        <f t="shared" si="289"/>
        <v>-4139107.4781566262</v>
      </c>
      <c r="BP90" s="119">
        <f t="shared" si="289"/>
        <v>-11183342.058156632</v>
      </c>
      <c r="BQ90" s="119">
        <f t="shared" si="289"/>
        <v>-20832430.478156634</v>
      </c>
      <c r="BR90" s="119">
        <f t="shared" si="289"/>
        <v>-38948627.720221192</v>
      </c>
      <c r="BS90" s="119">
        <f t="shared" si="289"/>
        <v>-44753305.460221194</v>
      </c>
      <c r="BT90" s="119">
        <f t="shared" si="289"/>
        <v>-50731102.180221193</v>
      </c>
      <c r="BU90" s="119">
        <f t="shared" si="289"/>
        <v>-66160895.9302212</v>
      </c>
      <c r="BV90" s="119">
        <f t="shared" si="289"/>
        <v>-75108831.980221197</v>
      </c>
      <c r="BW90" s="119">
        <f t="shared" si="289"/>
        <v>-82684473.05022119</v>
      </c>
      <c r="BX90" s="119">
        <f t="shared" si="289"/>
        <v>-85714659.200221196</v>
      </c>
      <c r="BY90" s="119">
        <f t="shared" si="289"/>
        <v>-88214920.44022119</v>
      </c>
      <c r="BZ90" s="119">
        <f t="shared" si="289"/>
        <v>-99126866.870221198</v>
      </c>
      <c r="CA90" s="119">
        <f t="shared" si="289"/>
        <v>-20352686.560221203</v>
      </c>
      <c r="CB90" s="119">
        <f t="shared" si="289"/>
        <v>-29725832.010221183</v>
      </c>
      <c r="CC90" s="119">
        <f>CC88-CC89</f>
        <v>-37220584.740221202</v>
      </c>
      <c r="CD90" s="119">
        <f>CD88-CD89</f>
        <v>-47863592.250221193</v>
      </c>
      <c r="CE90" s="119">
        <f t="shared" si="289"/>
        <v>-52023900.650221199</v>
      </c>
      <c r="CF90" s="119">
        <f t="shared" si="289"/>
        <v>-52335798.280221209</v>
      </c>
      <c r="CG90" s="119">
        <f t="shared" si="289"/>
        <v>-43088362.600221209</v>
      </c>
      <c r="CH90" s="119">
        <f t="shared" si="289"/>
        <v>-32756255.810221214</v>
      </c>
      <c r="CI90" s="119">
        <f t="shared" si="289"/>
        <v>-23223015.050221208</v>
      </c>
      <c r="CJ90" s="119">
        <f t="shared" si="289"/>
        <v>-15072491.270221213</v>
      </c>
      <c r="CK90" s="74">
        <f t="shared" si="289"/>
        <v>-19580781.030221216</v>
      </c>
      <c r="CL90" s="74">
        <f t="shared" si="289"/>
        <v>-19254274.540221211</v>
      </c>
      <c r="CM90" s="74">
        <f t="shared" si="289"/>
        <v>-11217294.982020872</v>
      </c>
      <c r="CN90" s="74">
        <f t="shared" si="289"/>
        <v>-2888783.4020208716</v>
      </c>
      <c r="CO90" s="74">
        <f t="shared" si="289"/>
        <v>2336628.9179791231</v>
      </c>
      <c r="CP90" s="74">
        <f t="shared" si="289"/>
        <v>-2066051.0320208762</v>
      </c>
      <c r="CQ90" s="74">
        <f t="shared" si="289"/>
        <v>-17483231.342020873</v>
      </c>
      <c r="CR90" s="74">
        <f t="shared" si="289"/>
        <v>-25647363.202020876</v>
      </c>
      <c r="CS90" s="74">
        <f t="shared" si="289"/>
        <v>-40605099.082020879</v>
      </c>
      <c r="CT90" s="74">
        <f t="shared" si="289"/>
        <v>-53977719.942020886</v>
      </c>
      <c r="CU90" s="74">
        <f t="shared" si="289"/>
        <v>-41086605.322020881</v>
      </c>
      <c r="CV90" s="74">
        <f t="shared" si="289"/>
        <v>-40990467.432020873</v>
      </c>
      <c r="CW90" s="74">
        <f t="shared" si="289"/>
        <v>-47972667.422020882</v>
      </c>
      <c r="CX90" s="74">
        <f t="shared" si="289"/>
        <v>-52072206.552020878</v>
      </c>
      <c r="CY90" s="74">
        <f t="shared" si="289"/>
        <v>-125714.15202087164</v>
      </c>
      <c r="CZ90" s="74">
        <f t="shared" si="289"/>
        <v>2579528.3579791188</v>
      </c>
      <c r="DA90" s="74">
        <f t="shared" si="289"/>
        <v>4100720.2579791173</v>
      </c>
      <c r="DB90" s="74">
        <f t="shared" si="289"/>
        <v>8739677.0979791209</v>
      </c>
      <c r="DC90" s="74">
        <f t="shared" si="289"/>
        <v>15508821.367979124</v>
      </c>
      <c r="DD90" s="74">
        <f t="shared" si="289"/>
        <v>19179513.947979122</v>
      </c>
      <c r="DE90" s="74">
        <f t="shared" si="289"/>
        <v>9032053.7879791241</v>
      </c>
      <c r="DF90" s="74">
        <f t="shared" ref="DF90:DV90" si="290">DF88-DF89</f>
        <v>2323617.9779791255</v>
      </c>
      <c r="DG90" s="74">
        <f t="shared" si="290"/>
        <v>4170427.1979791252</v>
      </c>
      <c r="DH90" s="27">
        <f t="shared" si="290"/>
        <v>6659579.0979791246</v>
      </c>
      <c r="DI90" s="27">
        <f t="shared" si="290"/>
        <v>6258572.0579791237</v>
      </c>
      <c r="DJ90" s="27">
        <f t="shared" si="290"/>
        <v>8359528.8079791237</v>
      </c>
      <c r="DK90" s="27">
        <f t="shared" si="290"/>
        <v>3340659.9879791238</v>
      </c>
      <c r="DL90" s="49">
        <f t="shared" si="290"/>
        <v>16606207.557979122</v>
      </c>
      <c r="DM90" s="49">
        <f t="shared" si="290"/>
        <v>18658071.547979124</v>
      </c>
      <c r="DN90" s="49">
        <f t="shared" si="290"/>
        <v>18662703.387979124</v>
      </c>
      <c r="DO90" s="49">
        <f t="shared" si="290"/>
        <v>9444763.5779791232</v>
      </c>
      <c r="DP90" s="49">
        <f t="shared" si="290"/>
        <v>3300933.417979124</v>
      </c>
      <c r="DQ90" s="49">
        <f t="shared" si="290"/>
        <v>-8654248.6820208766</v>
      </c>
      <c r="DR90" s="49">
        <f t="shared" si="290"/>
        <v>-11148676.252020875</v>
      </c>
      <c r="DS90" s="49">
        <f t="shared" si="290"/>
        <v>-10332279.162020875</v>
      </c>
      <c r="DT90" s="49">
        <f t="shared" si="290"/>
        <v>-6365804.2620208748</v>
      </c>
      <c r="DU90" s="49">
        <f t="shared" si="290"/>
        <v>-8845711.6020208746</v>
      </c>
      <c r="DV90" s="49">
        <f t="shared" si="290"/>
        <v>-10540946.212020874</v>
      </c>
      <c r="DW90" s="49">
        <f>DW88-DW89</f>
        <v>-14532491.182020873</v>
      </c>
      <c r="DX90" s="49">
        <f>DX88-DX89</f>
        <v>-1661633.6120208725</v>
      </c>
      <c r="DY90" s="49">
        <f>DY88-DY89</f>
        <v>-9667921.3020208739</v>
      </c>
      <c r="DZ90" s="49">
        <f>DZ88-DZ89</f>
        <v>-19315424.372020878</v>
      </c>
      <c r="EA90" s="49">
        <f>EA88-EA89</f>
        <v>-28635582.692020878</v>
      </c>
      <c r="EB90" s="49">
        <f t="shared" ref="EB90:GM90" si="291">EB88-EB89</f>
        <v>-49393592.222020887</v>
      </c>
      <c r="EC90" s="49">
        <f t="shared" si="291"/>
        <v>-56219118.18202088</v>
      </c>
      <c r="ED90" s="49">
        <f t="shared" si="291"/>
        <v>-55187266.622020885</v>
      </c>
      <c r="EE90" s="49">
        <f t="shared" si="291"/>
        <v>-46827030.35202089</v>
      </c>
      <c r="EF90" s="49">
        <f t="shared" si="291"/>
        <v>-43015591.922020882</v>
      </c>
      <c r="EG90" s="49">
        <f t="shared" si="291"/>
        <v>-36974214.462020889</v>
      </c>
      <c r="EH90" s="49">
        <f t="shared" si="291"/>
        <v>-37494931.092020884</v>
      </c>
      <c r="EI90" s="49">
        <f t="shared" si="291"/>
        <v>-41076250.502020888</v>
      </c>
      <c r="EJ90" s="49">
        <f t="shared" si="291"/>
        <v>-4271592.4720208868</v>
      </c>
      <c r="EK90" s="49">
        <f t="shared" si="291"/>
        <v>-6355160.7420208938</v>
      </c>
      <c r="EL90" s="49">
        <f t="shared" si="291"/>
        <v>-13557203.262020886</v>
      </c>
      <c r="EM90" s="49">
        <f t="shared" si="291"/>
        <v>-16424320.342020884</v>
      </c>
      <c r="EN90" s="49">
        <f t="shared" si="291"/>
        <v>-14171968.342020888</v>
      </c>
      <c r="EO90" s="49">
        <f t="shared" si="291"/>
        <v>-14214507.452020887</v>
      </c>
      <c r="EP90" s="49">
        <f t="shared" si="291"/>
        <v>-12800704.012020882</v>
      </c>
      <c r="EQ90" s="49">
        <f t="shared" si="291"/>
        <v>-7486836.1120208837</v>
      </c>
      <c r="ER90" s="49">
        <f t="shared" si="291"/>
        <v>-4507099.4820208857</v>
      </c>
      <c r="ES90" s="49">
        <f t="shared" si="291"/>
        <v>734679.75797911547</v>
      </c>
      <c r="ET90" s="49">
        <f t="shared" si="291"/>
        <v>-872948.54202088434</v>
      </c>
      <c r="EU90" s="49">
        <f t="shared" si="291"/>
        <v>-4041567.7420208836</v>
      </c>
      <c r="EV90" s="49">
        <f t="shared" si="291"/>
        <v>6687890.5579791162</v>
      </c>
      <c r="EW90" s="49">
        <f t="shared" si="291"/>
        <v>1941548.7979791164</v>
      </c>
      <c r="EX90" s="49">
        <f t="shared" si="291"/>
        <v>-1876250.5420208843</v>
      </c>
      <c r="EY90" s="49">
        <f t="shared" si="291"/>
        <v>-622976.86202088464</v>
      </c>
      <c r="EZ90" s="49">
        <f t="shared" si="291"/>
        <v>651742.19797911635</v>
      </c>
      <c r="FA90" s="49">
        <f t="shared" si="291"/>
        <v>3091860.4979791171</v>
      </c>
      <c r="FB90" s="49">
        <f t="shared" si="291"/>
        <v>5965600.84797912</v>
      </c>
      <c r="FC90" s="49">
        <f t="shared" si="291"/>
        <v>14304049.387979124</v>
      </c>
      <c r="FD90" s="49">
        <f t="shared" si="291"/>
        <v>21916145.567979123</v>
      </c>
      <c r="FE90" s="49">
        <f t="shared" si="291"/>
        <v>27040173.17797913</v>
      </c>
      <c r="FF90" s="49">
        <f t="shared" si="291"/>
        <v>33178866.177979127</v>
      </c>
      <c r="FG90" s="49">
        <f t="shared" si="291"/>
        <v>36486678.037979119</v>
      </c>
      <c r="FH90" s="49">
        <f t="shared" si="291"/>
        <v>2747526.5379791223</v>
      </c>
      <c r="FI90" s="49">
        <f t="shared" si="291"/>
        <v>-2339867.0120208748</v>
      </c>
      <c r="FJ90" s="49">
        <f t="shared" si="291"/>
        <v>-8852243.4520208761</v>
      </c>
      <c r="FK90" s="49">
        <f t="shared" si="291"/>
        <v>-14009528.302020878</v>
      </c>
      <c r="FL90" s="49">
        <f t="shared" si="291"/>
        <v>-20224943.952020876</v>
      </c>
      <c r="FM90" s="49">
        <f t="shared" si="291"/>
        <v>-28516319.992020879</v>
      </c>
      <c r="FN90" s="49">
        <f t="shared" si="291"/>
        <v>-29126617.482020877</v>
      </c>
      <c r="FO90" s="49">
        <f t="shared" si="291"/>
        <v>-25172274.792020876</v>
      </c>
      <c r="FP90" s="49">
        <f t="shared" si="291"/>
        <v>-21831947.962020878</v>
      </c>
      <c r="FQ90" s="49">
        <f t="shared" si="291"/>
        <v>-20600986.182020877</v>
      </c>
      <c r="FR90" s="49">
        <f t="shared" si="291"/>
        <v>-16085904.422020875</v>
      </c>
      <c r="FS90" s="49">
        <f t="shared" si="291"/>
        <v>-16927648.842020877</v>
      </c>
      <c r="FT90" s="49">
        <f t="shared" si="291"/>
        <v>20938166.907979123</v>
      </c>
      <c r="FU90" s="49">
        <f t="shared" si="291"/>
        <v>13520917.427979127</v>
      </c>
      <c r="FV90" s="49">
        <f t="shared" si="291"/>
        <v>7857073.157979127</v>
      </c>
      <c r="FW90" s="49">
        <f t="shared" si="291"/>
        <v>5887728.7879791241</v>
      </c>
      <c r="FX90" s="49">
        <f t="shared" si="291"/>
        <v>383562.07797912508</v>
      </c>
      <c r="FY90" s="49">
        <f t="shared" si="291"/>
        <v>-2192125.7720208783</v>
      </c>
      <c r="FZ90" s="49">
        <f t="shared" si="291"/>
        <v>-2702460.1120208744</v>
      </c>
      <c r="GA90" s="49">
        <f t="shared" si="291"/>
        <v>-1121260.6420208775</v>
      </c>
      <c r="GB90" s="49">
        <f t="shared" si="291"/>
        <v>616756.15797912143</v>
      </c>
      <c r="GC90" s="49">
        <f t="shared" si="291"/>
        <v>3653300.5679791206</v>
      </c>
      <c r="GD90" s="49">
        <f t="shared" si="291"/>
        <v>5451660.5079791229</v>
      </c>
      <c r="GE90" s="49">
        <f t="shared" si="291"/>
        <v>4416126.4479791215</v>
      </c>
      <c r="GF90" s="49">
        <f t="shared" si="291"/>
        <v>16622284.337979123</v>
      </c>
      <c r="GG90" s="49">
        <f t="shared" si="291"/>
        <v>15086078.967979124</v>
      </c>
      <c r="GH90" s="49">
        <f t="shared" si="291"/>
        <v>10954519.707979124</v>
      </c>
      <c r="GI90" s="49">
        <f t="shared" si="291"/>
        <v>2965056.1579791224</v>
      </c>
      <c r="GJ90" s="49">
        <f t="shared" si="291"/>
        <v>-4893067.5420208778</v>
      </c>
      <c r="GK90" s="49">
        <f t="shared" si="291"/>
        <v>-9871547.8120208792</v>
      </c>
      <c r="GL90" s="49">
        <f t="shared" si="291"/>
        <v>-10963908.862020876</v>
      </c>
      <c r="GM90" s="49">
        <f t="shared" si="291"/>
        <v>-8116071.3820208758</v>
      </c>
      <c r="GN90" s="49">
        <f t="shared" ref="GN90:HG90" si="292">GN88-GN89</f>
        <v>-6354929.4320208775</v>
      </c>
      <c r="GO90" s="49">
        <f t="shared" si="292"/>
        <v>-5362690.1320208767</v>
      </c>
      <c r="GP90" s="49">
        <f t="shared" ref="GP90:HA90" si="293">GP88-GP89</f>
        <v>-4384834.5120208785</v>
      </c>
      <c r="GQ90" s="49">
        <f t="shared" si="293"/>
        <v>-9764895.1620208807</v>
      </c>
      <c r="GR90" s="49">
        <f t="shared" si="293"/>
        <v>1089471.8279791214</v>
      </c>
      <c r="GS90" s="49">
        <f t="shared" si="293"/>
        <v>-4508094.9020208791</v>
      </c>
      <c r="GT90" s="49">
        <f t="shared" si="293"/>
        <v>-12118965.162020875</v>
      </c>
      <c r="GU90" s="49">
        <f t="shared" si="293"/>
        <v>-19049629.412020881</v>
      </c>
      <c r="GV90" s="49">
        <f t="shared" si="293"/>
        <v>-28036261.532020882</v>
      </c>
      <c r="GW90" s="49">
        <f t="shared" si="293"/>
        <v>-34918314.592020884</v>
      </c>
      <c r="GX90" s="49">
        <f t="shared" si="293"/>
        <v>-35111342.212020881</v>
      </c>
      <c r="GY90" s="49">
        <f t="shared" si="293"/>
        <v>-35583674.372020878</v>
      </c>
      <c r="GZ90" s="49">
        <f t="shared" si="293"/>
        <v>-35105007.632020876</v>
      </c>
      <c r="HA90" s="49">
        <f t="shared" si="293"/>
        <v>-35532255.902020887</v>
      </c>
      <c r="HB90" s="49">
        <f t="shared" si="292"/>
        <v>-34290742.79202088</v>
      </c>
      <c r="HC90" s="49">
        <f t="shared" si="292"/>
        <v>-35838544.18202088</v>
      </c>
      <c r="HD90" s="49">
        <f t="shared" si="292"/>
        <v>39216312.517979115</v>
      </c>
      <c r="HE90" s="49">
        <f t="shared" si="292"/>
        <v>52600696.997979112</v>
      </c>
      <c r="HF90" s="49">
        <f t="shared" si="292"/>
        <v>56312038.00797911</v>
      </c>
      <c r="HG90" s="49">
        <f t="shared" si="292"/>
        <v>104068889.69797909</v>
      </c>
      <c r="HH90" s="120"/>
      <c r="HI90" s="122"/>
      <c r="HJ90" s="122"/>
      <c r="HK90" s="122"/>
      <c r="HL90" s="122"/>
      <c r="HM90" s="122"/>
      <c r="HN90" s="122"/>
      <c r="HO90" s="121"/>
    </row>
    <row r="91" spans="1:223" ht="12" thickTop="1" x14ac:dyDescent="0.2"/>
    <row r="92" spans="1:223" x14ac:dyDescent="0.2">
      <c r="C92" s="123"/>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K92" s="24"/>
      <c r="DL92" s="124"/>
    </row>
    <row r="93" spans="1:223" x14ac:dyDescent="0.2">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K93" s="24"/>
      <c r="DL93" s="24"/>
    </row>
    <row r="94" spans="1:223" x14ac:dyDescent="0.2">
      <c r="BY94" s="24"/>
      <c r="BZ94" s="28"/>
      <c r="CA94" s="28"/>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K94" s="125"/>
    </row>
    <row r="95" spans="1:223" x14ac:dyDescent="0.2">
      <c r="A95" s="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4"/>
      <c r="BZ95" s="28"/>
      <c r="CA95" s="28"/>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row>
    <row r="96" spans="1:223" x14ac:dyDescent="0.2">
      <c r="B96" s="10"/>
      <c r="C96" s="10"/>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4"/>
      <c r="BZ96" s="28"/>
      <c r="CA96" s="28"/>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row>
    <row r="97" spans="2:79" x14ac:dyDescent="0.2">
      <c r="B97" s="10"/>
      <c r="C97" s="10"/>
      <c r="D97" s="10"/>
      <c r="E97" s="10"/>
      <c r="F97" s="10"/>
      <c r="G97" s="10"/>
      <c r="H97" s="10"/>
      <c r="I97" s="10"/>
      <c r="AD97" s="28"/>
      <c r="AE97" s="28"/>
      <c r="BY97" s="24"/>
      <c r="BZ97" s="28"/>
      <c r="CA97" s="28"/>
    </row>
    <row r="98" spans="2:79" x14ac:dyDescent="0.2">
      <c r="B98" s="10"/>
      <c r="C98" s="10"/>
      <c r="D98" s="126"/>
      <c r="E98" s="126"/>
      <c r="F98" s="126"/>
      <c r="G98" s="126"/>
      <c r="H98" s="126"/>
      <c r="I98" s="10"/>
      <c r="AD98" s="28"/>
      <c r="AE98" s="28"/>
      <c r="BY98" s="24"/>
      <c r="BZ98" s="28"/>
      <c r="CA98" s="28"/>
    </row>
    <row r="99" spans="2:79" x14ac:dyDescent="0.2">
      <c r="B99" s="10"/>
      <c r="C99" s="10"/>
      <c r="D99" s="97"/>
      <c r="E99" s="97"/>
      <c r="F99" s="97"/>
      <c r="G99" s="97"/>
      <c r="H99" s="97"/>
      <c r="I99" s="10"/>
      <c r="AD99" s="28"/>
      <c r="AE99" s="28"/>
      <c r="BY99" s="24"/>
      <c r="BZ99" s="28"/>
      <c r="CA99" s="28"/>
    </row>
    <row r="100" spans="2:79" x14ac:dyDescent="0.2">
      <c r="B100" s="10"/>
      <c r="C100" s="10"/>
      <c r="D100" s="97"/>
      <c r="E100" s="97"/>
      <c r="F100" s="97"/>
      <c r="G100" s="97"/>
      <c r="H100" s="97"/>
      <c r="I100" s="10"/>
      <c r="BY100" s="24"/>
      <c r="BZ100" s="28"/>
      <c r="CA100" s="28"/>
    </row>
    <row r="101" spans="2:79" x14ac:dyDescent="0.2">
      <c r="B101" s="10"/>
      <c r="C101" s="10"/>
      <c r="D101" s="97"/>
      <c r="E101" s="97"/>
      <c r="F101" s="97"/>
      <c r="G101" s="97"/>
      <c r="H101" s="97"/>
      <c r="I101" s="10"/>
      <c r="BZ101" s="28"/>
      <c r="CA101" s="28"/>
    </row>
    <row r="102" spans="2:79" x14ac:dyDescent="0.2">
      <c r="B102" s="10"/>
      <c r="C102" s="10"/>
      <c r="D102" s="97"/>
      <c r="E102" s="97"/>
      <c r="F102" s="97"/>
      <c r="G102" s="97"/>
      <c r="H102" s="97"/>
      <c r="I102" s="10"/>
      <c r="BZ102" s="28"/>
      <c r="CA102" s="28"/>
    </row>
    <row r="103" spans="2:79" x14ac:dyDescent="0.2">
      <c r="B103" s="10"/>
      <c r="C103" s="10"/>
      <c r="D103" s="10"/>
      <c r="E103" s="10"/>
      <c r="F103" s="10"/>
      <c r="G103" s="10"/>
      <c r="H103" s="10"/>
      <c r="I103" s="10"/>
      <c r="CA103" s="28"/>
    </row>
    <row r="104" spans="2:79" x14ac:dyDescent="0.2">
      <c r="B104" s="10"/>
      <c r="C104" s="10"/>
      <c r="D104" s="126"/>
      <c r="E104" s="126"/>
      <c r="F104" s="126"/>
      <c r="G104" s="126"/>
      <c r="H104" s="126"/>
      <c r="I104" s="10"/>
      <c r="CA104" s="28"/>
    </row>
    <row r="105" spans="2:79" x14ac:dyDescent="0.2">
      <c r="B105" s="10"/>
      <c r="C105" s="10"/>
      <c r="D105" s="97"/>
      <c r="E105" s="97"/>
      <c r="F105" s="97"/>
      <c r="G105" s="97"/>
      <c r="H105" s="97"/>
      <c r="I105" s="10"/>
    </row>
    <row r="106" spans="2:79" x14ac:dyDescent="0.2">
      <c r="B106" s="10"/>
      <c r="C106" s="10"/>
      <c r="D106" s="97"/>
      <c r="E106" s="97"/>
      <c r="F106" s="97"/>
      <c r="G106" s="97"/>
      <c r="H106" s="97"/>
      <c r="I106" s="10"/>
    </row>
    <row r="107" spans="2:79" x14ac:dyDescent="0.2">
      <c r="B107" s="10"/>
      <c r="C107" s="10"/>
      <c r="D107" s="97"/>
      <c r="E107" s="97"/>
      <c r="F107" s="97"/>
      <c r="G107" s="97"/>
      <c r="H107" s="97"/>
      <c r="I107" s="10"/>
    </row>
    <row r="108" spans="2:79" x14ac:dyDescent="0.2">
      <c r="B108" s="10"/>
      <c r="C108" s="10"/>
      <c r="D108" s="97"/>
      <c r="E108" s="97"/>
      <c r="F108" s="97"/>
      <c r="G108" s="97"/>
      <c r="H108" s="97"/>
      <c r="I108" s="10"/>
    </row>
    <row r="109" spans="2:79" x14ac:dyDescent="0.2">
      <c r="B109" s="10"/>
      <c r="C109" s="10"/>
      <c r="D109" s="97"/>
      <c r="E109" s="97"/>
      <c r="F109" s="97"/>
      <c r="G109" s="97"/>
      <c r="H109" s="97"/>
      <c r="I109" s="10"/>
    </row>
    <row r="110" spans="2:79" x14ac:dyDescent="0.2">
      <c r="B110" s="10"/>
      <c r="C110" s="10"/>
      <c r="D110" s="10"/>
      <c r="E110" s="10"/>
      <c r="F110" s="10"/>
      <c r="G110" s="10"/>
      <c r="H110" s="10"/>
      <c r="I110" s="10"/>
    </row>
    <row r="111" spans="2:79" x14ac:dyDescent="0.2">
      <c r="B111" s="10"/>
      <c r="C111" s="10"/>
      <c r="D111" s="10"/>
      <c r="E111" s="10"/>
      <c r="F111" s="10"/>
      <c r="G111" s="10"/>
      <c r="H111" s="10"/>
      <c r="I111" s="10"/>
    </row>
    <row r="112" spans="2:79" x14ac:dyDescent="0.2">
      <c r="B112" s="10"/>
      <c r="C112" s="10"/>
      <c r="D112" s="126"/>
      <c r="E112" s="126"/>
      <c r="F112" s="126"/>
      <c r="G112" s="126"/>
      <c r="H112" s="126"/>
      <c r="I112" s="10"/>
    </row>
    <row r="113" spans="2:9" x14ac:dyDescent="0.2">
      <c r="B113" s="10"/>
      <c r="C113" s="10"/>
      <c r="D113" s="127"/>
      <c r="E113" s="127"/>
      <c r="F113" s="127"/>
      <c r="G113" s="127"/>
      <c r="H113" s="127"/>
      <c r="I113" s="10"/>
    </row>
    <row r="114" spans="2:9" x14ac:dyDescent="0.2">
      <c r="B114" s="10"/>
      <c r="C114" s="10"/>
      <c r="D114" s="127"/>
      <c r="E114" s="127"/>
      <c r="F114" s="127"/>
      <c r="G114" s="127"/>
      <c r="H114" s="127"/>
      <c r="I114" s="10"/>
    </row>
    <row r="115" spans="2:9" x14ac:dyDescent="0.2">
      <c r="B115" s="10"/>
      <c r="C115" s="10"/>
      <c r="D115" s="127"/>
      <c r="E115" s="127"/>
      <c r="F115" s="127"/>
      <c r="G115" s="127"/>
      <c r="H115" s="127"/>
      <c r="I115" s="10"/>
    </row>
    <row r="116" spans="2:9" x14ac:dyDescent="0.2">
      <c r="B116" s="10"/>
      <c r="C116" s="10"/>
      <c r="D116" s="127"/>
      <c r="E116" s="127"/>
      <c r="F116" s="127"/>
      <c r="G116" s="127"/>
      <c r="H116" s="127"/>
      <c r="I116" s="10"/>
    </row>
    <row r="117" spans="2:9" x14ac:dyDescent="0.2">
      <c r="B117" s="10"/>
      <c r="C117" s="10"/>
      <c r="D117" s="97"/>
      <c r="E117" s="97"/>
      <c r="F117" s="97"/>
      <c r="G117" s="97"/>
      <c r="H117" s="97"/>
      <c r="I117" s="10"/>
    </row>
    <row r="118" spans="2:9" x14ac:dyDescent="0.2">
      <c r="B118" s="10"/>
      <c r="C118" s="10"/>
      <c r="D118" s="10"/>
      <c r="E118" s="10"/>
      <c r="F118" s="10"/>
      <c r="G118" s="10"/>
      <c r="H118" s="10"/>
      <c r="I118" s="10"/>
    </row>
    <row r="119" spans="2:9" x14ac:dyDescent="0.2">
      <c r="B119" s="10"/>
      <c r="C119" s="10"/>
      <c r="D119" s="87"/>
      <c r="E119" s="87"/>
      <c r="F119" s="87"/>
      <c r="G119" s="87"/>
      <c r="H119" s="87"/>
      <c r="I119" s="10"/>
    </row>
    <row r="120" spans="2:9" x14ac:dyDescent="0.2">
      <c r="B120" s="97"/>
      <c r="C120" s="10"/>
      <c r="D120" s="128"/>
      <c r="E120" s="128"/>
      <c r="F120" s="128"/>
      <c r="G120" s="128"/>
      <c r="H120" s="128"/>
      <c r="I120" s="10"/>
    </row>
    <row r="121" spans="2:9" x14ac:dyDescent="0.2">
      <c r="B121" s="127"/>
      <c r="C121" s="10"/>
      <c r="D121" s="10"/>
      <c r="E121" s="10"/>
      <c r="F121" s="10"/>
      <c r="G121" s="10"/>
      <c r="H121" s="10"/>
      <c r="I121" s="10"/>
    </row>
    <row r="122" spans="2:9" x14ac:dyDescent="0.2">
      <c r="B122" s="127"/>
      <c r="C122" s="10"/>
      <c r="D122" s="87"/>
      <c r="E122" s="87"/>
      <c r="F122" s="87"/>
      <c r="G122" s="87"/>
      <c r="H122" s="87"/>
      <c r="I122" s="10"/>
    </row>
  </sheetData>
  <mergeCells count="2">
    <mergeCell ref="HH2:HO2"/>
    <mergeCell ref="HP2:HU2"/>
  </mergeCells>
  <pageMargins left="0.4" right="0.41" top="1.1000000000000001" bottom="0.75" header="0.5" footer="0.5"/>
  <pageSetup scale="61" fitToWidth="2" orientation="landscape" r:id="rId1"/>
  <headerFooter alignWithMargins="0">
    <oddHeader xml:space="preserve">&amp;C&amp;"Arial,Bold"Puget Sound Energy
Actual and Projected 191 Accounts
</oddHeader>
    <oddFooter>&amp;L&amp;F 
&amp;A&amp;R&amp;D</oddFooter>
  </headerFooter>
  <colBreaks count="1" manualBreakCount="1">
    <brk id="223" max="89" man="1"/>
  </colBreaks>
  <customProperties>
    <customPr name="_pios_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103797ADDE2E440B35A8DD64A5280C3" ma:contentTypeVersion="48" ma:contentTypeDescription="" ma:contentTypeScope="" ma:versionID="9889cd49ccec6108772ec65eb597070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2019-03-29T07:00:00+00:00</OpenedDate>
    <SignificantOrder xmlns="dc463f71-b30c-4ab2-9473-d307f9d35888">false</SignificantOrder>
    <Date1 xmlns="dc463f71-b30c-4ab2-9473-d307f9d35888">2019-04-17T07:00:00+00:00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190218</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445E5689-6BCB-4992-A3B9-7A7396CA9F38}"/>
</file>

<file path=customXml/itemProps2.xml><?xml version="1.0" encoding="utf-8"?>
<ds:datastoreItem xmlns:ds="http://schemas.openxmlformats.org/officeDocument/2006/customXml" ds:itemID="{3B569626-2F2D-4FA9-ABB1-BD856A9609FA}"/>
</file>

<file path=customXml/itemProps3.xml><?xml version="1.0" encoding="utf-8"?>
<ds:datastoreItem xmlns:ds="http://schemas.openxmlformats.org/officeDocument/2006/customXml" ds:itemID="{1A62420B-EB1D-47EA-9341-5648B3447CFA}"/>
</file>

<file path=customXml/itemProps4.xml><?xml version="1.0" encoding="utf-8"?>
<ds:datastoreItem xmlns:ds="http://schemas.openxmlformats.org/officeDocument/2006/customXml" ds:itemID="{6090961D-DAB4-4BA5-82B7-D590EF1B1FD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REDACTED VERSION</vt:lpstr>
      <vt:lpstr>Supplemental 106 Amort Rates</vt:lpstr>
      <vt:lpstr>Forecast Volumes</vt:lpstr>
      <vt:lpstr>Rate Impacts -&gt; </vt:lpstr>
      <vt:lpstr>Rate Impacts</vt:lpstr>
      <vt:lpstr>Typical Res Bill</vt:lpstr>
      <vt:lpstr>Schedule 106 Revenue</vt:lpstr>
      <vt:lpstr>Work Papers --&gt;</vt:lpstr>
      <vt:lpstr>(R)191 Accounts Balances</vt:lpstr>
      <vt:lpstr>(R) Cost Projections</vt:lpstr>
      <vt:lpstr>Calc Recovery</vt:lpstr>
      <vt:lpstr>Gas RAF</vt:lpstr>
      <vt:lpstr>'(R)191 Accounts Balances'!Print_Area</vt:lpstr>
      <vt:lpstr>'Rate Impacts'!Print_Area</vt:lpstr>
      <vt:lpstr>'Typical Res Bill'!Print_Area</vt:lpstr>
      <vt:lpstr>'Calc Recovery'!Print_Titles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PSE</dc:creator>
  <cp:lastModifiedBy>Lori Traore</cp:lastModifiedBy>
  <cp:lastPrinted>2019-04-05T18:11:31Z</cp:lastPrinted>
  <dcterms:created xsi:type="dcterms:W3CDTF">2003-08-13T16:19:50Z</dcterms:created>
  <dcterms:modified xsi:type="dcterms:W3CDTF">2019-04-17T21:38:44Z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0x0101006E56B4D1795A2E4DB2F0B01679ED314A00C103797ADDE2E440B35A8DD64A5280C3</vt:lpwstr>
  </property>
  <property fmtid="{D5CDD505-2E9C-101B-9397-08002B2CF9AE}" pid="3" name="_docset_NoMedatataSyncRequired">
    <vt:lpwstr>False</vt:lpwstr>
  </property>
  <property fmtid="{D5CDD505-2E9C-101B-9397-08002B2CF9AE}" pid="4" name="IsEFSEC">
    <vt:bool>false</vt:bool>
  </property>
</Properties>
</file>