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240" yWindow="345" windowWidth="16215" windowHeight="4875" tabRatio="902" firstSheet="1" activeTab="1"/>
  </bookViews>
  <sheets>
    <sheet name="_com.sap.ip.bi.xl.hiddensheet" sheetId="32" state="veryHidden" r:id="rId1"/>
    <sheet name="Allocated (CBR)" sheetId="24" r:id="rId2"/>
    <sheet name="Unallocated Summary (CBR)" sheetId="25" r:id="rId3"/>
    <sheet name="Unallocated Detail (CBR)" sheetId="30" r:id="rId4"/>
    <sheet name="Common by Account (CBR)" sheetId="26" r:id="rId5"/>
    <sheet name="Allocators (CBR)" sheetId="23" r:id="rId6"/>
  </sheets>
  <externalReferences>
    <externalReference r:id="rId7"/>
    <externalReference r:id="rId8"/>
    <externalReference r:id="rId9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 localSheetId="3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4">MATCH(0.01,End_Bal,-1)+1</definedName>
    <definedName name="Number_of_Payments" localSheetId="3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[2]FM!$A$1:$J$251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 localSheetId="4">Scheduled_Payment+Extra_Payment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 localSheetId="3">IF(Loan_Amount*Interest_Rate*Loan_Years*Loan_Start&gt;0,1,0)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12"/>
</workbook>
</file>

<file path=xl/calcChain.xml><?xml version="1.0" encoding="utf-8"?>
<calcChain xmlns="http://schemas.openxmlformats.org/spreadsheetml/2006/main">
  <c r="G71" i="23" l="1"/>
  <c r="F71" i="23"/>
  <c r="G70" i="23"/>
  <c r="F70" i="23"/>
  <c r="G69" i="23"/>
  <c r="F69" i="23"/>
  <c r="G68" i="23"/>
  <c r="F68" i="23"/>
  <c r="G67" i="23"/>
  <c r="F67" i="23"/>
  <c r="F236" i="30" l="1"/>
  <c r="F224" i="30"/>
  <c r="F217" i="30"/>
  <c r="F216" i="30"/>
  <c r="E215" i="30"/>
  <c r="E214" i="30"/>
  <c r="E213" i="30"/>
  <c r="F212" i="30"/>
  <c r="E211" i="30"/>
  <c r="F210" i="30"/>
  <c r="E209" i="30"/>
  <c r="F208" i="30"/>
  <c r="E207" i="30"/>
  <c r="E206" i="30"/>
  <c r="E205" i="30"/>
  <c r="F204" i="30"/>
  <c r="E203" i="30"/>
  <c r="E202" i="30"/>
  <c r="G202" i="30"/>
  <c r="E201" i="30"/>
  <c r="F200" i="30"/>
  <c r="E199" i="30"/>
  <c r="E198" i="30"/>
  <c r="E197" i="30"/>
  <c r="F196" i="30"/>
  <c r="E195" i="30"/>
  <c r="E194" i="30"/>
  <c r="G194" i="30"/>
  <c r="E193" i="30"/>
  <c r="E192" i="30"/>
  <c r="G192" i="30"/>
  <c r="F191" i="30"/>
  <c r="E190" i="30"/>
  <c r="E189" i="30"/>
  <c r="F188" i="30"/>
  <c r="E187" i="30"/>
  <c r="E186" i="30"/>
  <c r="G186" i="30"/>
  <c r="E185" i="30"/>
  <c r="F184" i="30"/>
  <c r="E183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6" i="30"/>
  <c r="F165" i="30"/>
  <c r="F164" i="30"/>
  <c r="F163" i="30"/>
  <c r="F162" i="30"/>
  <c r="F161" i="30"/>
  <c r="F160" i="30"/>
  <c r="F159" i="30"/>
  <c r="F158" i="30"/>
  <c r="F157" i="30"/>
  <c r="F156" i="30"/>
  <c r="F155" i="30"/>
  <c r="F154" i="30"/>
  <c r="F133" i="30"/>
  <c r="F132" i="30"/>
  <c r="F131" i="30"/>
  <c r="F130" i="30"/>
  <c r="F129" i="30"/>
  <c r="F128" i="30"/>
  <c r="F127" i="30"/>
  <c r="F126" i="30"/>
  <c r="F125" i="30"/>
  <c r="F124" i="30"/>
  <c r="F123" i="30"/>
  <c r="F122" i="30"/>
  <c r="F121" i="30"/>
  <c r="F120" i="30"/>
  <c r="F119" i="30"/>
  <c r="F118" i="30"/>
  <c r="F117" i="30"/>
  <c r="F116" i="30"/>
  <c r="F115" i="30"/>
  <c r="F114" i="30"/>
  <c r="F113" i="30"/>
  <c r="F112" i="30"/>
  <c r="E111" i="30"/>
  <c r="E110" i="30"/>
  <c r="E109" i="30"/>
  <c r="F108" i="30"/>
  <c r="F107" i="30"/>
  <c r="F106" i="30"/>
  <c r="E105" i="30"/>
  <c r="F104" i="30"/>
  <c r="E103" i="30"/>
  <c r="F102" i="30"/>
  <c r="E101" i="30"/>
  <c r="F100" i="30"/>
  <c r="F99" i="30"/>
  <c r="F98" i="30"/>
  <c r="F97" i="30"/>
  <c r="F96" i="30"/>
  <c r="E95" i="30"/>
  <c r="E94" i="30"/>
  <c r="E93" i="30"/>
  <c r="F92" i="30"/>
  <c r="F91" i="30"/>
  <c r="F90" i="30"/>
  <c r="E89" i="30"/>
  <c r="F88" i="30"/>
  <c r="E87" i="30"/>
  <c r="E86" i="30"/>
  <c r="E85" i="30"/>
  <c r="F84" i="30"/>
  <c r="F83" i="30"/>
  <c r="F82" i="30"/>
  <c r="F81" i="30"/>
  <c r="F80" i="30"/>
  <c r="E79" i="30"/>
  <c r="F78" i="30"/>
  <c r="F77" i="30"/>
  <c r="F76" i="30"/>
  <c r="F75" i="30"/>
  <c r="F74" i="30"/>
  <c r="F73" i="30"/>
  <c r="F72" i="30"/>
  <c r="E71" i="30"/>
  <c r="E70" i="30"/>
  <c r="F318" i="30"/>
  <c r="F317" i="30"/>
  <c r="F316" i="30"/>
  <c r="F315" i="30"/>
  <c r="F314" i="30"/>
  <c r="F309" i="30"/>
  <c r="F307" i="30"/>
  <c r="F303" i="30"/>
  <c r="F332" i="30"/>
  <c r="F331" i="30"/>
  <c r="F330" i="30"/>
  <c r="F327" i="30"/>
  <c r="F338" i="30"/>
  <c r="E337" i="30"/>
  <c r="G337" i="30"/>
  <c r="E134" i="30"/>
  <c r="E135" i="30"/>
  <c r="E136" i="30"/>
  <c r="E137" i="30"/>
  <c r="E138" i="30"/>
  <c r="E139" i="30"/>
  <c r="E140" i="30"/>
  <c r="E141" i="30"/>
  <c r="E142" i="30"/>
  <c r="E143" i="30"/>
  <c r="E144" i="30"/>
  <c r="E145" i="30"/>
  <c r="E146" i="30"/>
  <c r="E147" i="30"/>
  <c r="E148" i="30"/>
  <c r="E149" i="30"/>
  <c r="G209" i="30" l="1"/>
  <c r="G213" i="30"/>
  <c r="G185" i="30"/>
  <c r="G189" i="30"/>
  <c r="G193" i="30"/>
  <c r="G197" i="30"/>
  <c r="G201" i="30"/>
  <c r="G205" i="30"/>
  <c r="G215" i="30"/>
  <c r="G183" i="30"/>
  <c r="G199" i="30"/>
  <c r="G207" i="30"/>
  <c r="H74" i="30"/>
  <c r="H76" i="30"/>
  <c r="H77" i="30"/>
  <c r="E78" i="30"/>
  <c r="H80" i="30"/>
  <c r="H81" i="30"/>
  <c r="E81" i="30"/>
  <c r="H82" i="30"/>
  <c r="H172" i="30"/>
  <c r="H174" i="30"/>
  <c r="H176" i="30"/>
  <c r="H178" i="30"/>
  <c r="H191" i="30"/>
  <c r="H338" i="30"/>
  <c r="H327" i="30"/>
  <c r="H331" i="30"/>
  <c r="H303" i="30"/>
  <c r="F95" i="30"/>
  <c r="H95" i="30" s="1"/>
  <c r="E96" i="30"/>
  <c r="G96" i="30" s="1"/>
  <c r="E97" i="30"/>
  <c r="G97" i="30" s="1"/>
  <c r="H116" i="30"/>
  <c r="H120" i="30"/>
  <c r="H124" i="30"/>
  <c r="H126" i="30"/>
  <c r="H128" i="30"/>
  <c r="H132" i="30"/>
  <c r="H154" i="30"/>
  <c r="H156" i="30"/>
  <c r="H158" i="30"/>
  <c r="H160" i="30"/>
  <c r="H162" i="30"/>
  <c r="H164" i="30"/>
  <c r="H166" i="30"/>
  <c r="H168" i="30"/>
  <c r="H170" i="30"/>
  <c r="H309" i="30"/>
  <c r="H317" i="30"/>
  <c r="B150" i="30"/>
  <c r="F71" i="30"/>
  <c r="C150" i="30"/>
  <c r="H78" i="30"/>
  <c r="F87" i="30"/>
  <c r="H87" i="30" s="1"/>
  <c r="H98" i="30"/>
  <c r="H99" i="30"/>
  <c r="E99" i="30"/>
  <c r="G99" i="30" s="1"/>
  <c r="I99" i="30" s="1"/>
  <c r="H100" i="30"/>
  <c r="E102" i="30"/>
  <c r="G102" i="30" s="1"/>
  <c r="I102" i="30" s="1"/>
  <c r="H104" i="30"/>
  <c r="F111" i="30"/>
  <c r="H111" i="30" s="1"/>
  <c r="E112" i="30"/>
  <c r="G112" i="30" s="1"/>
  <c r="H113" i="30"/>
  <c r="H117" i="30"/>
  <c r="H121" i="30"/>
  <c r="H131" i="30"/>
  <c r="G147" i="30"/>
  <c r="G139" i="30"/>
  <c r="F70" i="30"/>
  <c r="H71" i="30"/>
  <c r="F86" i="30"/>
  <c r="H86" i="30" s="1"/>
  <c r="G89" i="30"/>
  <c r="F89" i="30"/>
  <c r="F94" i="30"/>
  <c r="H94" i="30" s="1"/>
  <c r="H97" i="30"/>
  <c r="H102" i="30"/>
  <c r="G105" i="30"/>
  <c r="F105" i="30"/>
  <c r="H105" i="30" s="1"/>
  <c r="F110" i="30"/>
  <c r="H110" i="30" s="1"/>
  <c r="D150" i="30"/>
  <c r="G144" i="30"/>
  <c r="G136" i="30"/>
  <c r="H330" i="30"/>
  <c r="H314" i="30"/>
  <c r="H318" i="30"/>
  <c r="H72" i="30"/>
  <c r="H75" i="30"/>
  <c r="F79" i="30"/>
  <c r="H79" i="30" s="1"/>
  <c r="G81" i="30"/>
  <c r="H83" i="30"/>
  <c r="E83" i="30"/>
  <c r="G83" i="30" s="1"/>
  <c r="H84" i="30"/>
  <c r="H88" i="30"/>
  <c r="H89" i="30"/>
  <c r="E91" i="30"/>
  <c r="G91" i="30" s="1"/>
  <c r="H92" i="30"/>
  <c r="H96" i="30"/>
  <c r="F103" i="30"/>
  <c r="H103" i="30" s="1"/>
  <c r="E104" i="30"/>
  <c r="G104" i="30" s="1"/>
  <c r="H106" i="30"/>
  <c r="H107" i="30"/>
  <c r="E107" i="30"/>
  <c r="G107" i="30" s="1"/>
  <c r="H108" i="30"/>
  <c r="H112" i="30"/>
  <c r="H114" i="30"/>
  <c r="H115" i="30"/>
  <c r="H118" i="30"/>
  <c r="H119" i="30"/>
  <c r="H122" i="30"/>
  <c r="H123" i="30"/>
  <c r="H125" i="30"/>
  <c r="H127" i="30"/>
  <c r="H129" i="30"/>
  <c r="H130" i="30"/>
  <c r="H133" i="30"/>
  <c r="H157" i="30"/>
  <c r="H161" i="30"/>
  <c r="H165" i="30"/>
  <c r="H169" i="30"/>
  <c r="H173" i="30"/>
  <c r="H177" i="30"/>
  <c r="H184" i="30"/>
  <c r="H188" i="30"/>
  <c r="H196" i="30"/>
  <c r="H200" i="30"/>
  <c r="H204" i="30"/>
  <c r="H210" i="30"/>
  <c r="H212" i="30"/>
  <c r="H216" i="30"/>
  <c r="H236" i="30"/>
  <c r="E236" i="30"/>
  <c r="G236" i="30" s="1"/>
  <c r="H224" i="30"/>
  <c r="E224" i="30"/>
  <c r="G224" i="30" s="1"/>
  <c r="H217" i="30"/>
  <c r="E217" i="30"/>
  <c r="G217" i="30" s="1"/>
  <c r="G187" i="30"/>
  <c r="G195" i="30"/>
  <c r="G203" i="30"/>
  <c r="G211" i="30"/>
  <c r="G190" i="30"/>
  <c r="G198" i="30"/>
  <c r="G206" i="30"/>
  <c r="G214" i="30"/>
  <c r="E184" i="30"/>
  <c r="G184" i="30" s="1"/>
  <c r="E188" i="30"/>
  <c r="G188" i="30" s="1"/>
  <c r="E191" i="30"/>
  <c r="G191" i="30" s="1"/>
  <c r="E196" i="30"/>
  <c r="G196" i="30" s="1"/>
  <c r="E200" i="30"/>
  <c r="G200" i="30" s="1"/>
  <c r="E204" i="30"/>
  <c r="G204" i="30" s="1"/>
  <c r="E208" i="30"/>
  <c r="G208" i="30" s="1"/>
  <c r="E210" i="30"/>
  <c r="G210" i="30" s="1"/>
  <c r="I210" i="30" s="1"/>
  <c r="E212" i="30"/>
  <c r="G212" i="30" s="1"/>
  <c r="I212" i="30" s="1"/>
  <c r="E216" i="30"/>
  <c r="G216" i="30" s="1"/>
  <c r="F183" i="30"/>
  <c r="H183" i="30" s="1"/>
  <c r="F185" i="30"/>
  <c r="H185" i="30" s="1"/>
  <c r="I185" i="30" s="1"/>
  <c r="F186" i="30"/>
  <c r="H186" i="30" s="1"/>
  <c r="I186" i="30" s="1"/>
  <c r="F187" i="30"/>
  <c r="H187" i="30" s="1"/>
  <c r="F189" i="30"/>
  <c r="H189" i="30" s="1"/>
  <c r="F190" i="30"/>
  <c r="H190" i="30" s="1"/>
  <c r="F192" i="30"/>
  <c r="H192" i="30" s="1"/>
  <c r="I192" i="30" s="1"/>
  <c r="F193" i="30"/>
  <c r="H193" i="30" s="1"/>
  <c r="I193" i="30" s="1"/>
  <c r="F194" i="30"/>
  <c r="H194" i="30" s="1"/>
  <c r="I194" i="30" s="1"/>
  <c r="F195" i="30"/>
  <c r="H195" i="30" s="1"/>
  <c r="F197" i="30"/>
  <c r="H197" i="30" s="1"/>
  <c r="I197" i="30" s="1"/>
  <c r="F198" i="30"/>
  <c r="H198" i="30" s="1"/>
  <c r="F199" i="30"/>
  <c r="H199" i="30" s="1"/>
  <c r="F201" i="30"/>
  <c r="H201" i="30" s="1"/>
  <c r="I201" i="30" s="1"/>
  <c r="F202" i="30"/>
  <c r="H202" i="30" s="1"/>
  <c r="I202" i="30" s="1"/>
  <c r="F203" i="30"/>
  <c r="H203" i="30" s="1"/>
  <c r="F205" i="30"/>
  <c r="H205" i="30" s="1"/>
  <c r="I205" i="30" s="1"/>
  <c r="F206" i="30"/>
  <c r="H206" i="30" s="1"/>
  <c r="F207" i="30"/>
  <c r="H207" i="30" s="1"/>
  <c r="F209" i="30"/>
  <c r="H209" i="30" s="1"/>
  <c r="F211" i="30"/>
  <c r="H211" i="30" s="1"/>
  <c r="F213" i="30"/>
  <c r="H213" i="30" s="1"/>
  <c r="I213" i="30" s="1"/>
  <c r="F214" i="30"/>
  <c r="H214" i="30" s="1"/>
  <c r="F215" i="30"/>
  <c r="H215" i="30" s="1"/>
  <c r="I215" i="30" s="1"/>
  <c r="H179" i="30"/>
  <c r="E179" i="30"/>
  <c r="G179" i="30" s="1"/>
  <c r="H155" i="30"/>
  <c r="H163" i="30"/>
  <c r="H171" i="30"/>
  <c r="H159" i="30"/>
  <c r="H167" i="30"/>
  <c r="H175" i="30"/>
  <c r="E154" i="30"/>
  <c r="G154" i="30" s="1"/>
  <c r="I154" i="30" s="1"/>
  <c r="E155" i="30"/>
  <c r="G155" i="30" s="1"/>
  <c r="E156" i="30"/>
  <c r="G156" i="30" s="1"/>
  <c r="I156" i="30" s="1"/>
  <c r="E157" i="30"/>
  <c r="G157" i="30" s="1"/>
  <c r="I157" i="30" s="1"/>
  <c r="E158" i="30"/>
  <c r="G158" i="30" s="1"/>
  <c r="I158" i="30" s="1"/>
  <c r="E159" i="30"/>
  <c r="G159" i="30" s="1"/>
  <c r="E160" i="30"/>
  <c r="G160" i="30" s="1"/>
  <c r="E161" i="30"/>
  <c r="G161" i="30" s="1"/>
  <c r="E162" i="30"/>
  <c r="G162" i="30" s="1"/>
  <c r="I162" i="30" s="1"/>
  <c r="E163" i="30"/>
  <c r="G163" i="30" s="1"/>
  <c r="I163" i="30" s="1"/>
  <c r="E164" i="30"/>
  <c r="G164" i="30" s="1"/>
  <c r="E165" i="30"/>
  <c r="G165" i="30" s="1"/>
  <c r="E166" i="30"/>
  <c r="G166" i="30" s="1"/>
  <c r="I166" i="30" s="1"/>
  <c r="E167" i="30"/>
  <c r="G167" i="30" s="1"/>
  <c r="E168" i="30"/>
  <c r="G168" i="30" s="1"/>
  <c r="I168" i="30" s="1"/>
  <c r="E169" i="30"/>
  <c r="G169" i="30" s="1"/>
  <c r="E170" i="30"/>
  <c r="G170" i="30" s="1"/>
  <c r="E171" i="30"/>
  <c r="G171" i="30" s="1"/>
  <c r="E172" i="30"/>
  <c r="G172" i="30" s="1"/>
  <c r="E173" i="30"/>
  <c r="G173" i="30" s="1"/>
  <c r="I173" i="30" s="1"/>
  <c r="E174" i="30"/>
  <c r="G174" i="30" s="1"/>
  <c r="E175" i="30"/>
  <c r="G175" i="30" s="1"/>
  <c r="I175" i="30" s="1"/>
  <c r="E176" i="30"/>
  <c r="G176" i="30" s="1"/>
  <c r="E177" i="30"/>
  <c r="G177" i="30" s="1"/>
  <c r="E178" i="30"/>
  <c r="G178" i="30" s="1"/>
  <c r="H90" i="30"/>
  <c r="H73" i="30"/>
  <c r="H91" i="30"/>
  <c r="E77" i="30"/>
  <c r="G77" i="30" s="1"/>
  <c r="I77" i="30" s="1"/>
  <c r="E115" i="30"/>
  <c r="G115" i="30" s="1"/>
  <c r="E76" i="30"/>
  <c r="E84" i="30"/>
  <c r="G84" i="30" s="1"/>
  <c r="F85" i="30"/>
  <c r="H85" i="30" s="1"/>
  <c r="E92" i="30"/>
  <c r="G92" i="30" s="1"/>
  <c r="F93" i="30"/>
  <c r="H93" i="30" s="1"/>
  <c r="E100" i="30"/>
  <c r="F101" i="30"/>
  <c r="H101" i="30" s="1"/>
  <c r="E108" i="30"/>
  <c r="G108" i="30" s="1"/>
  <c r="F109" i="30"/>
  <c r="H109" i="30" s="1"/>
  <c r="E131" i="30"/>
  <c r="G131" i="30" s="1"/>
  <c r="E114" i="30"/>
  <c r="G114" i="30" s="1"/>
  <c r="E118" i="30"/>
  <c r="E122" i="30"/>
  <c r="G122" i="30" s="1"/>
  <c r="E126" i="30"/>
  <c r="G126" i="30" s="1"/>
  <c r="E130" i="30"/>
  <c r="G130" i="30" s="1"/>
  <c r="E123" i="30"/>
  <c r="G123" i="30" s="1"/>
  <c r="I123" i="30" s="1"/>
  <c r="E75" i="30"/>
  <c r="G75" i="30" s="1"/>
  <c r="E74" i="30"/>
  <c r="G74" i="30" s="1"/>
  <c r="G79" i="30"/>
  <c r="I79" i="30" s="1"/>
  <c r="E82" i="30"/>
  <c r="G82" i="30" s="1"/>
  <c r="G87" i="30"/>
  <c r="E90" i="30"/>
  <c r="G90" i="30" s="1"/>
  <c r="G95" i="30"/>
  <c r="E98" i="30"/>
  <c r="G98" i="30" s="1"/>
  <c r="I98" i="30" s="1"/>
  <c r="G103" i="30"/>
  <c r="I103" i="30" s="1"/>
  <c r="E106" i="30"/>
  <c r="G106" i="30" s="1"/>
  <c r="I106" i="30" s="1"/>
  <c r="G111" i="30"/>
  <c r="E119" i="30"/>
  <c r="G119" i="30" s="1"/>
  <c r="I119" i="30" s="1"/>
  <c r="G70" i="30"/>
  <c r="G86" i="30"/>
  <c r="G94" i="30"/>
  <c r="G110" i="30"/>
  <c r="E113" i="30"/>
  <c r="G113" i="30" s="1"/>
  <c r="I113" i="30" s="1"/>
  <c r="E117" i="30"/>
  <c r="G117" i="30" s="1"/>
  <c r="I117" i="30" s="1"/>
  <c r="E121" i="30"/>
  <c r="G121" i="30" s="1"/>
  <c r="I121" i="30" s="1"/>
  <c r="E125" i="30"/>
  <c r="G125" i="30" s="1"/>
  <c r="E129" i="30"/>
  <c r="G129" i="30" s="1"/>
  <c r="E133" i="30"/>
  <c r="G133" i="30" s="1"/>
  <c r="G78" i="30"/>
  <c r="I78" i="30" s="1"/>
  <c r="G93" i="30"/>
  <c r="G101" i="30"/>
  <c r="G109" i="30"/>
  <c r="G118" i="30"/>
  <c r="I118" i="30" s="1"/>
  <c r="E127" i="30"/>
  <c r="G127" i="30" s="1"/>
  <c r="I127" i="30" s="1"/>
  <c r="G71" i="30"/>
  <c r="I71" i="30" s="1"/>
  <c r="E73" i="30"/>
  <c r="G73" i="30" s="1"/>
  <c r="E72" i="30"/>
  <c r="G72" i="30" s="1"/>
  <c r="I72" i="30" s="1"/>
  <c r="E80" i="30"/>
  <c r="G80" i="30" s="1"/>
  <c r="I80" i="30" s="1"/>
  <c r="G85" i="30"/>
  <c r="I85" i="30" s="1"/>
  <c r="E88" i="30"/>
  <c r="G88" i="30" s="1"/>
  <c r="G76" i="30"/>
  <c r="I76" i="30" s="1"/>
  <c r="G100" i="30"/>
  <c r="E116" i="30"/>
  <c r="G116" i="30" s="1"/>
  <c r="I116" i="30" s="1"/>
  <c r="E120" i="30"/>
  <c r="G120" i="30" s="1"/>
  <c r="I120" i="30" s="1"/>
  <c r="E124" i="30"/>
  <c r="G124" i="30" s="1"/>
  <c r="I124" i="30" s="1"/>
  <c r="E128" i="30"/>
  <c r="G128" i="30" s="1"/>
  <c r="I128" i="30" s="1"/>
  <c r="E132" i="30"/>
  <c r="G132" i="30" s="1"/>
  <c r="H316" i="30"/>
  <c r="H307" i="30"/>
  <c r="H315" i="30"/>
  <c r="E307" i="30"/>
  <c r="G307" i="30" s="1"/>
  <c r="I307" i="30" s="1"/>
  <c r="E309" i="30"/>
  <c r="G309" i="30" s="1"/>
  <c r="E314" i="30"/>
  <c r="G314" i="30" s="1"/>
  <c r="E315" i="30"/>
  <c r="G315" i="30" s="1"/>
  <c r="E316" i="30"/>
  <c r="G316" i="30" s="1"/>
  <c r="E317" i="30"/>
  <c r="G317" i="30" s="1"/>
  <c r="I317" i="30" s="1"/>
  <c r="E318" i="30"/>
  <c r="G318" i="30" s="1"/>
  <c r="I318" i="30" s="1"/>
  <c r="E303" i="30"/>
  <c r="G303" i="30" s="1"/>
  <c r="I303" i="30" s="1"/>
  <c r="H332" i="30"/>
  <c r="E327" i="30"/>
  <c r="G327" i="30" s="1"/>
  <c r="I327" i="30" s="1"/>
  <c r="E330" i="30"/>
  <c r="G330" i="30" s="1"/>
  <c r="E331" i="30"/>
  <c r="G331" i="30" s="1"/>
  <c r="I331" i="30" s="1"/>
  <c r="E332" i="30"/>
  <c r="G332" i="30" s="1"/>
  <c r="F337" i="30"/>
  <c r="H337" i="30" s="1"/>
  <c r="I337" i="30" s="1"/>
  <c r="E338" i="30"/>
  <c r="G338" i="30" s="1"/>
  <c r="G138" i="30"/>
  <c r="G143" i="30"/>
  <c r="G135" i="30"/>
  <c r="G141" i="30"/>
  <c r="G148" i="30"/>
  <c r="G140" i="30"/>
  <c r="G146" i="30"/>
  <c r="G149" i="30"/>
  <c r="G145" i="30"/>
  <c r="G137" i="30"/>
  <c r="G142" i="30"/>
  <c r="G134" i="30"/>
  <c r="F149" i="30"/>
  <c r="H149" i="30" s="1"/>
  <c r="F148" i="30"/>
  <c r="H148" i="30" s="1"/>
  <c r="F147" i="30"/>
  <c r="H147" i="30" s="1"/>
  <c r="F146" i="30"/>
  <c r="H146" i="30" s="1"/>
  <c r="F145" i="30"/>
  <c r="H145" i="30" s="1"/>
  <c r="F144" i="30"/>
  <c r="H144" i="30" s="1"/>
  <c r="F143" i="30"/>
  <c r="H143" i="30" s="1"/>
  <c r="F142" i="30"/>
  <c r="H142" i="30" s="1"/>
  <c r="F141" i="30"/>
  <c r="H141" i="30" s="1"/>
  <c r="F140" i="30"/>
  <c r="H140" i="30" s="1"/>
  <c r="F139" i="30"/>
  <c r="H139" i="30" s="1"/>
  <c r="I139" i="30" s="1"/>
  <c r="F138" i="30"/>
  <c r="H138" i="30" s="1"/>
  <c r="F137" i="30"/>
  <c r="H137" i="30" s="1"/>
  <c r="F136" i="30"/>
  <c r="H136" i="30" s="1"/>
  <c r="F135" i="30"/>
  <c r="H135" i="30" s="1"/>
  <c r="F134" i="30"/>
  <c r="H134" i="30" s="1"/>
  <c r="F39" i="30"/>
  <c r="F38" i="30"/>
  <c r="M344" i="30"/>
  <c r="M342" i="30"/>
  <c r="M340" i="30"/>
  <c r="M336" i="30"/>
  <c r="M325" i="30"/>
  <c r="M299" i="30"/>
  <c r="M295" i="30"/>
  <c r="M294" i="30"/>
  <c r="M293" i="30"/>
  <c r="M291" i="30"/>
  <c r="M322" i="30"/>
  <c r="M321" i="30"/>
  <c r="M313" i="30"/>
  <c r="M312" i="30"/>
  <c r="F283" i="30"/>
  <c r="D61" i="26" s="1"/>
  <c r="F269" i="30"/>
  <c r="M244" i="30"/>
  <c r="M243" i="30"/>
  <c r="M242" i="30"/>
  <c r="F182" i="30"/>
  <c r="F153" i="30"/>
  <c r="H153" i="30"/>
  <c r="E55" i="30"/>
  <c r="F54" i="30"/>
  <c r="E51" i="30"/>
  <c r="F50" i="30"/>
  <c r="F49" i="30"/>
  <c r="F46" i="30"/>
  <c r="E45" i="30"/>
  <c r="M306" i="30"/>
  <c r="M309" i="30"/>
  <c r="M320" i="30"/>
  <c r="F17" i="30"/>
  <c r="F16" i="30"/>
  <c r="F15" i="30"/>
  <c r="F13" i="30"/>
  <c r="F12" i="30"/>
  <c r="G29" i="23"/>
  <c r="L243" i="30" s="1"/>
  <c r="F243" i="30" s="1"/>
  <c r="H243" i="30" s="1"/>
  <c r="F29" i="23"/>
  <c r="K243" i="30" s="1"/>
  <c r="E243" i="30" s="1"/>
  <c r="G75" i="26"/>
  <c r="G78" i="26"/>
  <c r="G10" i="23"/>
  <c r="L221" i="30" s="1"/>
  <c r="F221" i="30" s="1"/>
  <c r="H221" i="30" s="1"/>
  <c r="F78" i="26"/>
  <c r="F35" i="23"/>
  <c r="K249" i="30" s="1"/>
  <c r="E249" i="30" s="1"/>
  <c r="G249" i="30" s="1"/>
  <c r="M249" i="30"/>
  <c r="F16" i="23"/>
  <c r="K227" i="30" s="1"/>
  <c r="E227" i="30" s="1"/>
  <c r="G227" i="30" s="1"/>
  <c r="M227" i="30"/>
  <c r="M263" i="30"/>
  <c r="M297" i="30"/>
  <c r="D298" i="30"/>
  <c r="M298" i="30" s="1"/>
  <c r="M272" i="30"/>
  <c r="M226" i="30"/>
  <c r="M235" i="30"/>
  <c r="M238" i="30"/>
  <c r="M254" i="30"/>
  <c r="M255" i="30"/>
  <c r="M256" i="30"/>
  <c r="M260" i="30"/>
  <c r="M261" i="30"/>
  <c r="M265" i="30"/>
  <c r="M268" i="30"/>
  <c r="M277" i="30"/>
  <c r="M278" i="30"/>
  <c r="M281" i="30"/>
  <c r="M282" i="30"/>
  <c r="M286" i="30"/>
  <c r="M305" i="30"/>
  <c r="B3" i="26"/>
  <c r="B4" i="23"/>
  <c r="C280" i="30"/>
  <c r="C34" i="25" s="1"/>
  <c r="B280" i="30"/>
  <c r="B34" i="25" s="1"/>
  <c r="D51" i="26"/>
  <c r="C267" i="30"/>
  <c r="C32" i="25" s="1"/>
  <c r="B267" i="30"/>
  <c r="B32" i="25" s="1"/>
  <c r="C237" i="30"/>
  <c r="C28" i="25" s="1"/>
  <c r="B237" i="30"/>
  <c r="B28" i="25" s="1"/>
  <c r="C62" i="30"/>
  <c r="C20" i="25" s="1"/>
  <c r="C59" i="30"/>
  <c r="C19" i="25" s="1"/>
  <c r="C25" i="30"/>
  <c r="C10" i="25" s="1"/>
  <c r="C21" i="30"/>
  <c r="C9" i="25" s="1"/>
  <c r="B21" i="30"/>
  <c r="B9" i="25" s="1"/>
  <c r="C54" i="26"/>
  <c r="D53" i="26"/>
  <c r="C51" i="26"/>
  <c r="F267" i="30"/>
  <c r="E267" i="30"/>
  <c r="H61" i="30"/>
  <c r="H62" i="30" s="1"/>
  <c r="C21" i="24" s="1"/>
  <c r="E62" i="30"/>
  <c r="E59" i="30"/>
  <c r="M337" i="30"/>
  <c r="M334" i="30"/>
  <c r="M333" i="30"/>
  <c r="M332" i="30"/>
  <c r="M331" i="30"/>
  <c r="M330" i="30"/>
  <c r="M329" i="30"/>
  <c r="M328" i="30"/>
  <c r="M327" i="30"/>
  <c r="M323" i="30"/>
  <c r="M304" i="30"/>
  <c r="M303" i="30"/>
  <c r="M300" i="30"/>
  <c r="M289" i="30"/>
  <c r="M274" i="30"/>
  <c r="M273" i="30"/>
  <c r="M262" i="30"/>
  <c r="M251" i="30"/>
  <c r="M250" i="30"/>
  <c r="M248" i="30"/>
  <c r="M246" i="30"/>
  <c r="M245" i="30"/>
  <c r="M240" i="30"/>
  <c r="M236" i="30"/>
  <c r="M233" i="30"/>
  <c r="M231" i="30"/>
  <c r="M229" i="30"/>
  <c r="D62" i="30"/>
  <c r="D20" i="25" s="1"/>
  <c r="D59" i="30"/>
  <c r="D19" i="25" s="1"/>
  <c r="D21" i="30"/>
  <c r="D9" i="25" s="1"/>
  <c r="F34" i="23"/>
  <c r="K248" i="30" s="1"/>
  <c r="E248" i="30" s="1"/>
  <c r="G248" i="30" s="1"/>
  <c r="F46" i="23"/>
  <c r="K263" i="30" s="1"/>
  <c r="E263" i="30" s="1"/>
  <c r="F50" i="23"/>
  <c r="K272" i="30" s="1"/>
  <c r="E272" i="30" s="1"/>
  <c r="B4" i="26"/>
  <c r="E37" i="25"/>
  <c r="E39" i="25"/>
  <c r="E21" i="25"/>
  <c r="E12" i="25"/>
  <c r="A3" i="25"/>
  <c r="A3" i="30"/>
  <c r="B3" i="23"/>
  <c r="F40" i="23"/>
  <c r="K257" i="30" s="1"/>
  <c r="F33" i="23"/>
  <c r="K247" i="30" s="1"/>
  <c r="E247" i="30" s="1"/>
  <c r="G247" i="30" s="1"/>
  <c r="F26" i="23"/>
  <c r="K240" i="30" s="1"/>
  <c r="E240" i="30" s="1"/>
  <c r="G240" i="30" s="1"/>
  <c r="F60" i="23"/>
  <c r="K288" i="30" s="1"/>
  <c r="F44" i="23"/>
  <c r="K261" i="30" s="1"/>
  <c r="F32" i="23"/>
  <c r="K246" i="30" s="1"/>
  <c r="F59" i="23"/>
  <c r="K287" i="30" s="1"/>
  <c r="F77" i="26"/>
  <c r="F56" i="23"/>
  <c r="K284" i="30" s="1"/>
  <c r="F12" i="23"/>
  <c r="K223" i="30"/>
  <c r="E223" i="30" s="1"/>
  <c r="G223" i="30" s="1"/>
  <c r="F53" i="23"/>
  <c r="K279" i="30" s="1"/>
  <c r="G11" i="23"/>
  <c r="L222" i="30" s="1"/>
  <c r="F222" i="30" s="1"/>
  <c r="H222" i="30" s="1"/>
  <c r="G22" i="23"/>
  <c r="L233" i="30" s="1"/>
  <c r="F233" i="30" s="1"/>
  <c r="H233" i="30" s="1"/>
  <c r="G19" i="23"/>
  <c r="L230" i="30"/>
  <c r="F230" i="30" s="1"/>
  <c r="H230" i="30" s="1"/>
  <c r="F22" i="23"/>
  <c r="K233" i="30" s="1"/>
  <c r="E233" i="30" s="1"/>
  <c r="G233" i="30" s="1"/>
  <c r="F18" i="23"/>
  <c r="K229" i="30"/>
  <c r="E229" i="30" s="1"/>
  <c r="G229" i="30" s="1"/>
  <c r="F13" i="23"/>
  <c r="F19" i="23"/>
  <c r="K230" i="30" s="1"/>
  <c r="E230" i="30" s="1"/>
  <c r="G230" i="30" s="1"/>
  <c r="F17" i="23"/>
  <c r="K228" i="30" s="1"/>
  <c r="E228" i="30" s="1"/>
  <c r="G228" i="30" s="1"/>
  <c r="F11" i="23"/>
  <c r="K222" i="30" s="1"/>
  <c r="E222" i="30" s="1"/>
  <c r="G222" i="30" s="1"/>
  <c r="F9" i="23"/>
  <c r="K220" i="30" s="1"/>
  <c r="E220" i="30" s="1"/>
  <c r="G220" i="30" s="1"/>
  <c r="F74" i="26"/>
  <c r="F21" i="23"/>
  <c r="K232" i="30" s="1"/>
  <c r="E232" i="30" s="1"/>
  <c r="G232" i="30" s="1"/>
  <c r="F20" i="23"/>
  <c r="K231" i="30" s="1"/>
  <c r="E231" i="30" s="1"/>
  <c r="G231" i="30" s="1"/>
  <c r="F30" i="23"/>
  <c r="K244" i="30" s="1"/>
  <c r="E244" i="30" s="1"/>
  <c r="G244" i="30" s="1"/>
  <c r="F76" i="26"/>
  <c r="F31" i="23"/>
  <c r="K245" i="30" s="1"/>
  <c r="E245" i="30" s="1"/>
  <c r="G245" i="30" s="1"/>
  <c r="F28" i="23"/>
  <c r="K242" i="30" s="1"/>
  <c r="E242" i="30" s="1"/>
  <c r="G242" i="30" s="1"/>
  <c r="G31" i="23"/>
  <c r="L245" i="30"/>
  <c r="F245" i="30" s="1"/>
  <c r="H245" i="30" s="1"/>
  <c r="K329" i="30"/>
  <c r="E329" i="30" s="1"/>
  <c r="G329" i="30" s="1"/>
  <c r="K322" i="30"/>
  <c r="E322" i="30" s="1"/>
  <c r="G322" i="30" s="1"/>
  <c r="K313" i="30"/>
  <c r="E313" i="30" s="1"/>
  <c r="G313" i="30" s="1"/>
  <c r="K305" i="30"/>
  <c r="E305" i="30" s="1"/>
  <c r="G305" i="30" s="1"/>
  <c r="K300" i="30"/>
  <c r="E300" i="30" s="1"/>
  <c r="G300" i="30" s="1"/>
  <c r="K311" i="30"/>
  <c r="E311" i="30" s="1"/>
  <c r="G311" i="30" s="1"/>
  <c r="K328" i="30"/>
  <c r="E328" i="30" s="1"/>
  <c r="G328" i="30" s="1"/>
  <c r="K321" i="30"/>
  <c r="E321" i="30" s="1"/>
  <c r="G321" i="30" s="1"/>
  <c r="K312" i="30"/>
  <c r="E312" i="30" s="1"/>
  <c r="G312" i="30" s="1"/>
  <c r="K304" i="30"/>
  <c r="E304" i="30" s="1"/>
  <c r="G304" i="30" s="1"/>
  <c r="K306" i="30"/>
  <c r="E306" i="30" s="1"/>
  <c r="G306" i="30" s="1"/>
  <c r="K334" i="30"/>
  <c r="K326" i="30"/>
  <c r="E326" i="30" s="1"/>
  <c r="G326" i="30" s="1"/>
  <c r="K320" i="30"/>
  <c r="E320" i="30" s="1"/>
  <c r="G320" i="30" s="1"/>
  <c r="K310" i="30"/>
  <c r="E310" i="30" s="1"/>
  <c r="G310" i="30" s="1"/>
  <c r="K302" i="30"/>
  <c r="K333" i="30"/>
  <c r="E333" i="30" s="1"/>
  <c r="G333" i="30" s="1"/>
  <c r="K323" i="30"/>
  <c r="E323" i="30" s="1"/>
  <c r="G323" i="30" s="1"/>
  <c r="K319" i="30"/>
  <c r="E319" i="30" s="1"/>
  <c r="G319" i="30" s="1"/>
  <c r="K308" i="30"/>
  <c r="K301" i="30"/>
  <c r="E301" i="30" s="1"/>
  <c r="G301" i="30" s="1"/>
  <c r="L311" i="30"/>
  <c r="F311" i="30" s="1"/>
  <c r="H311" i="30" s="1"/>
  <c r="L328" i="30"/>
  <c r="F328" i="30" s="1"/>
  <c r="H328" i="30" s="1"/>
  <c r="L321" i="30"/>
  <c r="F321" i="30" s="1"/>
  <c r="H321" i="30" s="1"/>
  <c r="L312" i="30"/>
  <c r="F312" i="30" s="1"/>
  <c r="H312" i="30" s="1"/>
  <c r="L304" i="30"/>
  <c r="F304" i="30" s="1"/>
  <c r="H304" i="30" s="1"/>
  <c r="L306" i="30"/>
  <c r="F306" i="30" s="1"/>
  <c r="H306" i="30" s="1"/>
  <c r="L334" i="30"/>
  <c r="L326" i="30"/>
  <c r="F326" i="30" s="1"/>
  <c r="H326" i="30" s="1"/>
  <c r="L320" i="30"/>
  <c r="F320" i="30" s="1"/>
  <c r="H320" i="30" s="1"/>
  <c r="L310" i="30"/>
  <c r="F310" i="30" s="1"/>
  <c r="H310" i="30" s="1"/>
  <c r="L302" i="30"/>
  <c r="L333" i="30"/>
  <c r="F333" i="30" s="1"/>
  <c r="H333" i="30" s="1"/>
  <c r="L323" i="30"/>
  <c r="F323" i="30" s="1"/>
  <c r="H323" i="30" s="1"/>
  <c r="L319" i="30"/>
  <c r="F319" i="30" s="1"/>
  <c r="H319" i="30" s="1"/>
  <c r="L308" i="30"/>
  <c r="L301" i="30"/>
  <c r="F301" i="30" s="1"/>
  <c r="H301" i="30" s="1"/>
  <c r="L329" i="30"/>
  <c r="F329" i="30" s="1"/>
  <c r="H329" i="30" s="1"/>
  <c r="L322" i="30"/>
  <c r="F322" i="30" s="1"/>
  <c r="H322" i="30" s="1"/>
  <c r="L313" i="30"/>
  <c r="F313" i="30" s="1"/>
  <c r="H313" i="30" s="1"/>
  <c r="L305" i="30"/>
  <c r="F305" i="30" s="1"/>
  <c r="H305" i="30" s="1"/>
  <c r="L300" i="30"/>
  <c r="F300" i="30" s="1"/>
  <c r="H300" i="30" s="1"/>
  <c r="G53" i="23"/>
  <c r="L279" i="30"/>
  <c r="G50" i="23"/>
  <c r="G16" i="23"/>
  <c r="L227" i="30" s="1"/>
  <c r="F227" i="30" s="1"/>
  <c r="H227" i="30" s="1"/>
  <c r="G30" i="23"/>
  <c r="L244" i="30" s="1"/>
  <c r="F244" i="30" s="1"/>
  <c r="H244" i="30" s="1"/>
  <c r="G74" i="26"/>
  <c r="G13" i="23"/>
  <c r="G18" i="23"/>
  <c r="L229" i="30"/>
  <c r="F229" i="30" s="1"/>
  <c r="H229" i="30" s="1"/>
  <c r="G21" i="23"/>
  <c r="L232" i="30" s="1"/>
  <c r="F232" i="30" s="1"/>
  <c r="H232" i="30" s="1"/>
  <c r="G17" i="23"/>
  <c r="L228" i="30" s="1"/>
  <c r="F228" i="30" s="1"/>
  <c r="H228" i="30" s="1"/>
  <c r="G9" i="23"/>
  <c r="L220" i="30" s="1"/>
  <c r="F220" i="30" s="1"/>
  <c r="H220" i="30" s="1"/>
  <c r="G20" i="23"/>
  <c r="L231" i="30"/>
  <c r="F231" i="30" s="1"/>
  <c r="H231" i="30" s="1"/>
  <c r="G49" i="23"/>
  <c r="L270" i="30" s="1"/>
  <c r="G35" i="23"/>
  <c r="L249" i="30" s="1"/>
  <c r="F249" i="30" s="1"/>
  <c r="H249" i="30" s="1"/>
  <c r="G25" i="23"/>
  <c r="L239" i="30" s="1"/>
  <c r="G28" i="23"/>
  <c r="L242" i="30"/>
  <c r="F242" i="30" s="1"/>
  <c r="H242" i="30" s="1"/>
  <c r="G40" i="23"/>
  <c r="L257" i="30" s="1"/>
  <c r="G34" i="23"/>
  <c r="L248" i="30" s="1"/>
  <c r="F248" i="30" s="1"/>
  <c r="H248" i="30" s="1"/>
  <c r="G36" i="23"/>
  <c r="L250" i="30" s="1"/>
  <c r="F250" i="30" s="1"/>
  <c r="H250" i="30" s="1"/>
  <c r="G77" i="26"/>
  <c r="G12" i="23"/>
  <c r="L223" i="30"/>
  <c r="F223" i="30" s="1"/>
  <c r="H223" i="30" s="1"/>
  <c r="G56" i="23"/>
  <c r="L284" i="30"/>
  <c r="G33" i="23"/>
  <c r="L247" i="30" s="1"/>
  <c r="F247" i="30" s="1"/>
  <c r="H247" i="30" s="1"/>
  <c r="G46" i="23"/>
  <c r="L263" i="30"/>
  <c r="F263" i="30" s="1"/>
  <c r="D46" i="26" s="1"/>
  <c r="G41" i="23"/>
  <c r="L258" i="30"/>
  <c r="G37" i="23"/>
  <c r="L251" i="30"/>
  <c r="F251" i="30" s="1"/>
  <c r="H251" i="30" s="1"/>
  <c r="G60" i="23"/>
  <c r="L288" i="30" s="1"/>
  <c r="G45" i="23"/>
  <c r="L262" i="30"/>
  <c r="G26" i="23"/>
  <c r="L240" i="30"/>
  <c r="F240" i="30" s="1"/>
  <c r="H240" i="30" s="1"/>
  <c r="G44" i="23"/>
  <c r="L261" i="30"/>
  <c r="G59" i="23"/>
  <c r="L287" i="30" s="1"/>
  <c r="G32" i="23"/>
  <c r="L246" i="30"/>
  <c r="F246" i="30" s="1"/>
  <c r="H246" i="30" s="1"/>
  <c r="G27" i="23"/>
  <c r="L241" i="30"/>
  <c r="F241" i="30" s="1"/>
  <c r="H241" i="30" s="1"/>
  <c r="L272" i="30"/>
  <c r="F272" i="30" s="1"/>
  <c r="D52" i="26" s="1"/>
  <c r="G76" i="26"/>
  <c r="F37" i="23"/>
  <c r="K251" i="30" s="1"/>
  <c r="E251" i="30" s="1"/>
  <c r="G251" i="30" s="1"/>
  <c r="F41" i="23"/>
  <c r="K258" i="30" s="1"/>
  <c r="F27" i="23"/>
  <c r="K241" i="30" s="1"/>
  <c r="E241" i="30" s="1"/>
  <c r="G241" i="30" s="1"/>
  <c r="F25" i="23"/>
  <c r="K239" i="30" s="1"/>
  <c r="F36" i="23"/>
  <c r="K250" i="30" s="1"/>
  <c r="E250" i="30" s="1"/>
  <c r="G250" i="30" s="1"/>
  <c r="F49" i="23"/>
  <c r="K270" i="30" s="1"/>
  <c r="F45" i="23"/>
  <c r="K262" i="30" s="1"/>
  <c r="E269" i="30"/>
  <c r="C49" i="26" s="1"/>
  <c r="M241" i="30"/>
  <c r="M269" i="30"/>
  <c r="M318" i="30"/>
  <c r="E283" i="30"/>
  <c r="C61" i="26" s="1"/>
  <c r="H61" i="26" s="1"/>
  <c r="M283" i="30"/>
  <c r="D49" i="26"/>
  <c r="F297" i="30"/>
  <c r="M224" i="30"/>
  <c r="D13" i="26"/>
  <c r="M315" i="30"/>
  <c r="M317" i="30"/>
  <c r="H182" i="30"/>
  <c r="M307" i="30"/>
  <c r="E54" i="30"/>
  <c r="G54" i="30" s="1"/>
  <c r="F75" i="26"/>
  <c r="F10" i="23"/>
  <c r="K221" i="30" s="1"/>
  <c r="E221" i="30" s="1"/>
  <c r="G221" i="30" s="1"/>
  <c r="C13" i="26"/>
  <c r="E46" i="30" l="1"/>
  <c r="E50" i="30"/>
  <c r="G50" i="30" s="1"/>
  <c r="G28" i="30"/>
  <c r="I100" i="30"/>
  <c r="I74" i="30"/>
  <c r="I165" i="30"/>
  <c r="I209" i="30"/>
  <c r="I178" i="30"/>
  <c r="E13" i="30"/>
  <c r="G13" i="30" s="1"/>
  <c r="I75" i="30"/>
  <c r="I176" i="30"/>
  <c r="I164" i="30"/>
  <c r="I207" i="30"/>
  <c r="I200" i="30"/>
  <c r="E153" i="30"/>
  <c r="I309" i="30"/>
  <c r="I104" i="30"/>
  <c r="I88" i="30"/>
  <c r="I133" i="30"/>
  <c r="I111" i="30"/>
  <c r="I130" i="30"/>
  <c r="I174" i="30"/>
  <c r="I189" i="30"/>
  <c r="I191" i="30"/>
  <c r="H35" i="30"/>
  <c r="I330" i="30"/>
  <c r="I125" i="30"/>
  <c r="I122" i="30"/>
  <c r="I172" i="30"/>
  <c r="I160" i="30"/>
  <c r="E39" i="30"/>
  <c r="G39" i="30" s="1"/>
  <c r="I115" i="30"/>
  <c r="I159" i="30"/>
  <c r="E16" i="30"/>
  <c r="H289" i="30"/>
  <c r="I144" i="30"/>
  <c r="I114" i="30"/>
  <c r="I170" i="30"/>
  <c r="I199" i="30"/>
  <c r="I183" i="30"/>
  <c r="I147" i="30"/>
  <c r="I95" i="30"/>
  <c r="I136" i="30"/>
  <c r="I338" i="30"/>
  <c r="I314" i="30"/>
  <c r="I132" i="30"/>
  <c r="I84" i="30"/>
  <c r="I73" i="30"/>
  <c r="I109" i="30"/>
  <c r="I93" i="30"/>
  <c r="I129" i="30"/>
  <c r="I82" i="30"/>
  <c r="I126" i="30"/>
  <c r="I131" i="30"/>
  <c r="I108" i="30"/>
  <c r="I92" i="30"/>
  <c r="I177" i="30"/>
  <c r="I169" i="30"/>
  <c r="I161" i="30"/>
  <c r="I188" i="30"/>
  <c r="I81" i="30"/>
  <c r="H31" i="30"/>
  <c r="B290" i="30"/>
  <c r="B36" i="25" s="1"/>
  <c r="I184" i="30"/>
  <c r="E17" i="30"/>
  <c r="I316" i="30"/>
  <c r="I110" i="30"/>
  <c r="I171" i="30"/>
  <c r="I167" i="30"/>
  <c r="I155" i="30"/>
  <c r="I217" i="30"/>
  <c r="I224" i="30"/>
  <c r="I236" i="30"/>
  <c r="I112" i="30"/>
  <c r="I107" i="30"/>
  <c r="I305" i="30"/>
  <c r="I322" i="30"/>
  <c r="H39" i="30"/>
  <c r="I39" i="30" s="1"/>
  <c r="I96" i="30"/>
  <c r="I91" i="30"/>
  <c r="I83" i="30"/>
  <c r="I105" i="30"/>
  <c r="G35" i="30"/>
  <c r="I35" i="30" s="1"/>
  <c r="I94" i="30"/>
  <c r="I87" i="30"/>
  <c r="G36" i="30"/>
  <c r="E262" i="30"/>
  <c r="C45" i="26" s="1"/>
  <c r="I301" i="30"/>
  <c r="I319" i="30"/>
  <c r="I326" i="30"/>
  <c r="I300" i="30"/>
  <c r="I313" i="30"/>
  <c r="C259" i="30"/>
  <c r="C30" i="25" s="1"/>
  <c r="G274" i="30"/>
  <c r="H38" i="30"/>
  <c r="I332" i="30"/>
  <c r="I315" i="30"/>
  <c r="I86" i="30"/>
  <c r="H70" i="30"/>
  <c r="H150" i="30" s="1"/>
  <c r="F150" i="30"/>
  <c r="H49" i="26"/>
  <c r="I231" i="30"/>
  <c r="C47" i="30"/>
  <c r="C17" i="25" s="1"/>
  <c r="I140" i="30"/>
  <c r="I148" i="30"/>
  <c r="I70" i="30"/>
  <c r="G150" i="30"/>
  <c r="I90" i="30"/>
  <c r="I179" i="30"/>
  <c r="I216" i="30"/>
  <c r="I204" i="30"/>
  <c r="I196" i="30"/>
  <c r="I203" i="30"/>
  <c r="I89" i="30"/>
  <c r="I97" i="30"/>
  <c r="E150" i="30"/>
  <c r="I320" i="30"/>
  <c r="I311" i="30"/>
  <c r="I306" i="30"/>
  <c r="I304" i="30"/>
  <c r="I251" i="30"/>
  <c r="I333" i="30"/>
  <c r="I312" i="30"/>
  <c r="I329" i="30"/>
  <c r="I323" i="30"/>
  <c r="I321" i="30"/>
  <c r="I310" i="30"/>
  <c r="I328" i="30"/>
  <c r="I229" i="30"/>
  <c r="I232" i="30"/>
  <c r="I250" i="30"/>
  <c r="I233" i="30"/>
  <c r="I223" i="30"/>
  <c r="I245" i="30"/>
  <c r="I220" i="30"/>
  <c r="I222" i="30"/>
  <c r="I241" i="30"/>
  <c r="I228" i="30"/>
  <c r="I221" i="30"/>
  <c r="I230" i="30"/>
  <c r="G243" i="30"/>
  <c r="I243" i="30" s="1"/>
  <c r="C29" i="26"/>
  <c r="H29" i="26" s="1"/>
  <c r="G29" i="26" s="1"/>
  <c r="E246" i="30"/>
  <c r="G246" i="30" s="1"/>
  <c r="I246" i="30" s="1"/>
  <c r="I249" i="30"/>
  <c r="I247" i="30"/>
  <c r="I240" i="30"/>
  <c r="I248" i="30"/>
  <c r="I244" i="30"/>
  <c r="D32" i="26"/>
  <c r="I242" i="30"/>
  <c r="E237" i="30"/>
  <c r="I227" i="30"/>
  <c r="I195" i="30"/>
  <c r="I198" i="30"/>
  <c r="I187" i="30"/>
  <c r="I190" i="30"/>
  <c r="I214" i="30"/>
  <c r="I206" i="30"/>
  <c r="I211" i="30"/>
  <c r="I101" i="30"/>
  <c r="I149" i="30"/>
  <c r="I135" i="30"/>
  <c r="I143" i="30"/>
  <c r="I134" i="30"/>
  <c r="I137" i="30"/>
  <c r="I146" i="30"/>
  <c r="I141" i="30"/>
  <c r="I138" i="30"/>
  <c r="I142" i="30"/>
  <c r="I145" i="30"/>
  <c r="H272" i="30"/>
  <c r="D22" i="26"/>
  <c r="E15" i="30"/>
  <c r="G15" i="30" s="1"/>
  <c r="D19" i="26"/>
  <c r="H15" i="30"/>
  <c r="H46" i="30"/>
  <c r="D30" i="26"/>
  <c r="H16" i="30"/>
  <c r="G266" i="30"/>
  <c r="G267" i="30" s="1"/>
  <c r="B33" i="24" s="1"/>
  <c r="E12" i="30"/>
  <c r="G12" i="30" s="1"/>
  <c r="H29" i="30"/>
  <c r="C264" i="30"/>
  <c r="C31" i="25" s="1"/>
  <c r="F45" i="30"/>
  <c r="H45" i="30" s="1"/>
  <c r="H297" i="30"/>
  <c r="D18" i="30"/>
  <c r="D8" i="25" s="1"/>
  <c r="E182" i="30"/>
  <c r="D16" i="26"/>
  <c r="C298" i="30"/>
  <c r="C42" i="25" s="1"/>
  <c r="C46" i="25" s="1"/>
  <c r="D237" i="30"/>
  <c r="M237" i="30" s="1"/>
  <c r="E38" i="30"/>
  <c r="G38" i="30" s="1"/>
  <c r="I38" i="30" s="1"/>
  <c r="C22" i="26"/>
  <c r="D28" i="26"/>
  <c r="D47" i="30"/>
  <c r="D17" i="25" s="1"/>
  <c r="D339" i="30"/>
  <c r="M339" i="30" s="1"/>
  <c r="H50" i="30"/>
  <c r="I50" i="30" s="1"/>
  <c r="C252" i="30"/>
  <c r="C29" i="25" s="1"/>
  <c r="D35" i="26"/>
  <c r="D29" i="26"/>
  <c r="C10" i="26"/>
  <c r="D20" i="26"/>
  <c r="F262" i="30"/>
  <c r="H262" i="30" s="1"/>
  <c r="H32" i="30"/>
  <c r="H36" i="30"/>
  <c r="C28" i="26"/>
  <c r="B56" i="30"/>
  <c r="B18" i="25" s="1"/>
  <c r="M270" i="30"/>
  <c r="F270" i="30"/>
  <c r="D50" i="26" s="1"/>
  <c r="D42" i="25"/>
  <c r="D46" i="25" s="1"/>
  <c r="M287" i="30"/>
  <c r="E287" i="30"/>
  <c r="G287" i="30" s="1"/>
  <c r="F287" i="30"/>
  <c r="D66" i="26" s="1"/>
  <c r="D264" i="30"/>
  <c r="D31" i="25" s="1"/>
  <c r="C23" i="25"/>
  <c r="H13" i="26"/>
  <c r="H263" i="30"/>
  <c r="F53" i="30"/>
  <c r="H53" i="30" s="1"/>
  <c r="E53" i="30"/>
  <c r="G53" i="30" s="1"/>
  <c r="M296" i="30"/>
  <c r="E296" i="30"/>
  <c r="G296" i="30" s="1"/>
  <c r="F296" i="30"/>
  <c r="H266" i="30"/>
  <c r="H267" i="30" s="1"/>
  <c r="C33" i="24" s="1"/>
  <c r="G32" i="30"/>
  <c r="H237" i="30"/>
  <c r="C29" i="24" s="1"/>
  <c r="F237" i="30"/>
  <c r="M316" i="30"/>
  <c r="B275" i="30"/>
  <c r="B33" i="25" s="1"/>
  <c r="C275" i="30"/>
  <c r="C33" i="25" s="1"/>
  <c r="B335" i="30"/>
  <c r="G51" i="30"/>
  <c r="G153" i="30"/>
  <c r="I153" i="30" s="1"/>
  <c r="H20" i="30"/>
  <c r="H21" i="30" s="1"/>
  <c r="C10" i="24" s="1"/>
  <c r="H17" i="30"/>
  <c r="B47" i="30"/>
  <c r="B17" i="25" s="1"/>
  <c r="F17" i="25" s="1"/>
  <c r="H24" i="30"/>
  <c r="H30" i="30"/>
  <c r="C18" i="26"/>
  <c r="B40" i="30"/>
  <c r="B11" i="25" s="1"/>
  <c r="C180" i="30"/>
  <c r="C24" i="25" s="1"/>
  <c r="F21" i="30"/>
  <c r="E261" i="30"/>
  <c r="G261" i="30" s="1"/>
  <c r="E270" i="30"/>
  <c r="C50" i="26" s="1"/>
  <c r="F261" i="30"/>
  <c r="D44" i="26" s="1"/>
  <c r="G24" i="30"/>
  <c r="I24" i="30" s="1"/>
  <c r="G30" i="30"/>
  <c r="H34" i="30"/>
  <c r="B259" i="30"/>
  <c r="B30" i="25" s="1"/>
  <c r="H13" i="30"/>
  <c r="C290" i="30"/>
  <c r="C36" i="25" s="1"/>
  <c r="C335" i="30"/>
  <c r="G269" i="30"/>
  <c r="C34" i="26"/>
  <c r="D218" i="30"/>
  <c r="D25" i="25" s="1"/>
  <c r="C20" i="26"/>
  <c r="C27" i="26"/>
  <c r="H51" i="26"/>
  <c r="F339" i="30"/>
  <c r="G34" i="30"/>
  <c r="G58" i="30"/>
  <c r="H23" i="30"/>
  <c r="F25" i="30"/>
  <c r="C53" i="26"/>
  <c r="H53" i="26" s="1"/>
  <c r="G273" i="30"/>
  <c r="C52" i="26"/>
  <c r="H52" i="26" s="1"/>
  <c r="G272" i="30"/>
  <c r="D259" i="30"/>
  <c r="D30" i="25" s="1"/>
  <c r="M257" i="30"/>
  <c r="E257" i="30"/>
  <c r="C40" i="26" s="1"/>
  <c r="F257" i="30"/>
  <c r="D40" i="26" s="1"/>
  <c r="M279" i="30"/>
  <c r="F279" i="30"/>
  <c r="F280" i="30" s="1"/>
  <c r="D280" i="30"/>
  <c r="D34" i="25" s="1"/>
  <c r="F34" i="25" s="1"/>
  <c r="F59" i="30"/>
  <c r="H58" i="30"/>
  <c r="H59" i="30" s="1"/>
  <c r="C20" i="24" s="1"/>
  <c r="G16" i="30"/>
  <c r="E279" i="30"/>
  <c r="C57" i="26" s="1"/>
  <c r="C58" i="26" s="1"/>
  <c r="M258" i="30"/>
  <c r="E258" i="30"/>
  <c r="G258" i="30" s="1"/>
  <c r="F258" i="30"/>
  <c r="H258" i="30" s="1"/>
  <c r="E288" i="30"/>
  <c r="G288" i="30" s="1"/>
  <c r="D290" i="30"/>
  <c r="D36" i="25" s="1"/>
  <c r="B18" i="30"/>
  <c r="B8" i="25" s="1"/>
  <c r="G27" i="30"/>
  <c r="F51" i="30"/>
  <c r="H51" i="30" s="1"/>
  <c r="F40" i="30"/>
  <c r="B25" i="30"/>
  <c r="B10" i="25" s="1"/>
  <c r="G29" i="30"/>
  <c r="I29" i="30" s="1"/>
  <c r="D27" i="26"/>
  <c r="C56" i="30"/>
  <c r="C18" i="25" s="1"/>
  <c r="C21" i="25" s="1"/>
  <c r="C19" i="26"/>
  <c r="D234" i="30"/>
  <c r="D27" i="25" s="1"/>
  <c r="G45" i="30"/>
  <c r="C18" i="30"/>
  <c r="C8" i="25" s="1"/>
  <c r="D25" i="30"/>
  <c r="D10" i="25" s="1"/>
  <c r="D225" i="30"/>
  <c r="D26" i="25" s="1"/>
  <c r="M220" i="30"/>
  <c r="C324" i="30"/>
  <c r="B339" i="30"/>
  <c r="D23" i="25"/>
  <c r="M311" i="30"/>
  <c r="M288" i="30"/>
  <c r="G237" i="30"/>
  <c r="B29" i="24" s="1"/>
  <c r="F288" i="30"/>
  <c r="H274" i="30"/>
  <c r="D54" i="26"/>
  <c r="M228" i="30"/>
  <c r="M266" i="30"/>
  <c r="D267" i="30"/>
  <c r="M301" i="30"/>
  <c r="M338" i="30"/>
  <c r="F62" i="30"/>
  <c r="E335" i="30"/>
  <c r="F335" i="30"/>
  <c r="F218" i="30"/>
  <c r="C225" i="30"/>
  <c r="C26" i="25" s="1"/>
  <c r="D180" i="30"/>
  <c r="D24" i="25" s="1"/>
  <c r="M230" i="30"/>
  <c r="G283" i="30"/>
  <c r="D40" i="30"/>
  <c r="D11" i="25" s="1"/>
  <c r="B264" i="30"/>
  <c r="B31" i="25" s="1"/>
  <c r="B23" i="25"/>
  <c r="M319" i="30"/>
  <c r="E49" i="30"/>
  <c r="D56" i="30"/>
  <c r="D18" i="25" s="1"/>
  <c r="G23" i="30"/>
  <c r="E25" i="30"/>
  <c r="H33" i="30"/>
  <c r="H37" i="30"/>
  <c r="E339" i="30"/>
  <c r="G33" i="30"/>
  <c r="G37" i="30"/>
  <c r="G289" i="30"/>
  <c r="B298" i="30"/>
  <c r="B42" i="25" s="1"/>
  <c r="M232" i="30"/>
  <c r="B225" i="30"/>
  <c r="B26" i="25" s="1"/>
  <c r="B234" i="30"/>
  <c r="B27" i="25" s="1"/>
  <c r="M222" i="30"/>
  <c r="D11" i="26"/>
  <c r="C36" i="26"/>
  <c r="M223" i="30"/>
  <c r="M326" i="30"/>
  <c r="D335" i="30"/>
  <c r="H273" i="30"/>
  <c r="B59" i="30"/>
  <c r="B19" i="25" s="1"/>
  <c r="F19" i="25" s="1"/>
  <c r="H27" i="30"/>
  <c r="B324" i="30"/>
  <c r="M247" i="30"/>
  <c r="F9" i="25"/>
  <c r="G334" i="30"/>
  <c r="E297" i="30"/>
  <c r="G297" i="30" s="1"/>
  <c r="E14" i="30"/>
  <c r="G14" i="30" s="1"/>
  <c r="F14" i="30"/>
  <c r="E52" i="30"/>
  <c r="G52" i="30" s="1"/>
  <c r="F52" i="30"/>
  <c r="H52" i="30" s="1"/>
  <c r="H271" i="30"/>
  <c r="H269" i="30"/>
  <c r="H334" i="30"/>
  <c r="C234" i="30"/>
  <c r="C27" i="25" s="1"/>
  <c r="C339" i="30"/>
  <c r="E152" i="30"/>
  <c r="F152" i="30"/>
  <c r="B252" i="30"/>
  <c r="B29" i="25" s="1"/>
  <c r="G55" i="30"/>
  <c r="H12" i="30"/>
  <c r="H54" i="30"/>
  <c r="I54" i="30" s="1"/>
  <c r="G271" i="30"/>
  <c r="H49" i="30"/>
  <c r="E47" i="30"/>
  <c r="G46" i="30"/>
  <c r="G17" i="30"/>
  <c r="I17" i="30" s="1"/>
  <c r="H296" i="30"/>
  <c r="F298" i="30"/>
  <c r="C35" i="26"/>
  <c r="C16" i="26"/>
  <c r="G262" i="30"/>
  <c r="G263" i="30"/>
  <c r="C46" i="26"/>
  <c r="M271" i="30"/>
  <c r="D275" i="30"/>
  <c r="D33" i="25" s="1"/>
  <c r="E21" i="30"/>
  <c r="G20" i="30"/>
  <c r="M221" i="30"/>
  <c r="G31" i="30"/>
  <c r="M310" i="30"/>
  <c r="C40" i="30"/>
  <c r="H28" i="30"/>
  <c r="B62" i="30"/>
  <c r="G61" i="30"/>
  <c r="H283" i="30"/>
  <c r="M314" i="30"/>
  <c r="F55" i="30"/>
  <c r="H55" i="30" s="1"/>
  <c r="E40" i="30" l="1"/>
  <c r="D28" i="25"/>
  <c r="F28" i="25" s="1"/>
  <c r="F36" i="25"/>
  <c r="I269" i="30"/>
  <c r="H261" i="30"/>
  <c r="I289" i="30"/>
  <c r="G279" i="30"/>
  <c r="G280" i="30" s="1"/>
  <c r="B35" i="24" s="1"/>
  <c r="I30" i="30"/>
  <c r="I36" i="30"/>
  <c r="H25" i="30"/>
  <c r="C11" i="24" s="1"/>
  <c r="I15" i="30"/>
  <c r="I16" i="30"/>
  <c r="I13" i="30"/>
  <c r="I53" i="30"/>
  <c r="I150" i="30"/>
  <c r="I263" i="30"/>
  <c r="I46" i="30"/>
  <c r="F31" i="25"/>
  <c r="C276" i="30"/>
  <c r="I274" i="30"/>
  <c r="E280" i="30"/>
  <c r="F47" i="30"/>
  <c r="I272" i="30"/>
  <c r="D33" i="24"/>
  <c r="D45" i="26"/>
  <c r="H45" i="26" s="1"/>
  <c r="H22" i="26"/>
  <c r="E264" i="30"/>
  <c r="C32" i="26"/>
  <c r="H32" i="26" s="1"/>
  <c r="C66" i="26"/>
  <c r="H66" i="26" s="1"/>
  <c r="F27" i="25"/>
  <c r="H19" i="26"/>
  <c r="H20" i="26"/>
  <c r="G20" i="26" s="1"/>
  <c r="F10" i="25"/>
  <c r="H28" i="26"/>
  <c r="G28" i="26" s="1"/>
  <c r="I12" i="30"/>
  <c r="D36" i="26"/>
  <c r="H36" i="26" s="1"/>
  <c r="D12" i="25"/>
  <c r="C41" i="26"/>
  <c r="E218" i="30"/>
  <c r="I334" i="30"/>
  <c r="I335" i="30" s="1"/>
  <c r="E44" i="25" s="1"/>
  <c r="F44" i="25" s="1"/>
  <c r="F290" i="30"/>
  <c r="I32" i="30"/>
  <c r="E18" i="30"/>
  <c r="E41" i="30" s="1"/>
  <c r="I51" i="30"/>
  <c r="I266" i="30"/>
  <c r="I267" i="30" s="1"/>
  <c r="F264" i="30"/>
  <c r="E275" i="30"/>
  <c r="H287" i="30"/>
  <c r="I287" i="30" s="1"/>
  <c r="I273" i="30"/>
  <c r="C33" i="26"/>
  <c r="D31" i="26"/>
  <c r="F30" i="25"/>
  <c r="I55" i="30"/>
  <c r="I27" i="30"/>
  <c r="C30" i="26"/>
  <c r="H30" i="26" s="1"/>
  <c r="G30" i="26" s="1"/>
  <c r="D29" i="24"/>
  <c r="I258" i="30"/>
  <c r="I237" i="30"/>
  <c r="I34" i="30"/>
  <c r="D55" i="26"/>
  <c r="D41" i="30"/>
  <c r="F33" i="25"/>
  <c r="I271" i="30"/>
  <c r="B341" i="30"/>
  <c r="G47" i="30"/>
  <c r="B18" i="24" s="1"/>
  <c r="H339" i="30"/>
  <c r="I261" i="30"/>
  <c r="D41" i="26"/>
  <c r="D42" i="26" s="1"/>
  <c r="C44" i="26"/>
  <c r="C47" i="26" s="1"/>
  <c r="H335" i="30"/>
  <c r="G270" i="30"/>
  <c r="B41" i="30"/>
  <c r="D57" i="26"/>
  <c r="H57" i="26" s="1"/>
  <c r="H270" i="30"/>
  <c r="H275" i="30" s="1"/>
  <c r="C34" i="24" s="1"/>
  <c r="H279" i="30"/>
  <c r="F8" i="25"/>
  <c r="F275" i="30"/>
  <c r="F23" i="25"/>
  <c r="F259" i="30"/>
  <c r="B12" i="25"/>
  <c r="C63" i="30"/>
  <c r="E290" i="30"/>
  <c r="G59" i="30"/>
  <c r="B20" i="24" s="1"/>
  <c r="D20" i="24" s="1"/>
  <c r="I58" i="30"/>
  <c r="I59" i="30" s="1"/>
  <c r="H27" i="26"/>
  <c r="G27" i="26" s="1"/>
  <c r="M290" i="30"/>
  <c r="D34" i="26"/>
  <c r="H34" i="26" s="1"/>
  <c r="F34" i="26" s="1"/>
  <c r="G257" i="30"/>
  <c r="E259" i="30"/>
  <c r="F18" i="25"/>
  <c r="H257" i="30"/>
  <c r="H259" i="30" s="1"/>
  <c r="C31" i="24" s="1"/>
  <c r="C31" i="26"/>
  <c r="B276" i="30"/>
  <c r="G18" i="30"/>
  <c r="B9" i="24" s="1"/>
  <c r="C67" i="26"/>
  <c r="G298" i="30"/>
  <c r="I297" i="30"/>
  <c r="F56" i="30"/>
  <c r="D21" i="26"/>
  <c r="E56" i="30"/>
  <c r="E63" i="30" s="1"/>
  <c r="G49" i="30"/>
  <c r="G56" i="30" s="1"/>
  <c r="B19" i="24" s="1"/>
  <c r="D21" i="25"/>
  <c r="E298" i="30"/>
  <c r="E42" i="25" s="1"/>
  <c r="F42" i="25" s="1"/>
  <c r="C12" i="26"/>
  <c r="C21" i="26"/>
  <c r="H47" i="30"/>
  <c r="C18" i="24" s="1"/>
  <c r="I45" i="30"/>
  <c r="I47" i="30" s="1"/>
  <c r="C341" i="30"/>
  <c r="G290" i="30"/>
  <c r="B37" i="24" s="1"/>
  <c r="C11" i="26"/>
  <c r="D37" i="26"/>
  <c r="G339" i="30"/>
  <c r="I339" i="30"/>
  <c r="E45" i="25" s="1"/>
  <c r="D12" i="26"/>
  <c r="C17" i="26"/>
  <c r="C37" i="26"/>
  <c r="G335" i="30"/>
  <c r="M267" i="30"/>
  <c r="D32" i="25"/>
  <c r="F32" i="25" s="1"/>
  <c r="H288" i="30"/>
  <c r="D67" i="26"/>
  <c r="E225" i="30"/>
  <c r="C9" i="26"/>
  <c r="B46" i="25"/>
  <c r="I23" i="30"/>
  <c r="I25" i="30" s="1"/>
  <c r="G25" i="30"/>
  <c r="B11" i="24" s="1"/>
  <c r="D63" i="30"/>
  <c r="D65" i="30" s="1"/>
  <c r="E234" i="30"/>
  <c r="H14" i="30"/>
  <c r="F18" i="30"/>
  <c r="F41" i="30" s="1"/>
  <c r="F26" i="25"/>
  <c r="I37" i="30"/>
  <c r="D26" i="26"/>
  <c r="E180" i="30"/>
  <c r="D18" i="26"/>
  <c r="H264" i="30"/>
  <c r="C32" i="24" s="1"/>
  <c r="D276" i="30"/>
  <c r="I52" i="30"/>
  <c r="H152" i="30"/>
  <c r="H180" i="30" s="1"/>
  <c r="C25" i="24" s="1"/>
  <c r="F180" i="30"/>
  <c r="D33" i="26"/>
  <c r="I33" i="30"/>
  <c r="C26" i="26"/>
  <c r="D17" i="26"/>
  <c r="F234" i="30"/>
  <c r="H54" i="26"/>
  <c r="D9" i="26"/>
  <c r="B20" i="25"/>
  <c r="B63" i="30"/>
  <c r="H40" i="26"/>
  <c r="H56" i="30"/>
  <c r="C11" i="25"/>
  <c r="C12" i="25" s="1"/>
  <c r="C41" i="30"/>
  <c r="H280" i="30"/>
  <c r="C35" i="24" s="1"/>
  <c r="D35" i="24" s="1"/>
  <c r="F29" i="26"/>
  <c r="G62" i="30"/>
  <c r="B21" i="24" s="1"/>
  <c r="D21" i="24" s="1"/>
  <c r="I61" i="30"/>
  <c r="I62" i="30" s="1"/>
  <c r="H298" i="30"/>
  <c r="I296" i="30"/>
  <c r="H16" i="26"/>
  <c r="G264" i="30"/>
  <c r="B32" i="24" s="1"/>
  <c r="I262" i="30"/>
  <c r="I264" i="30" s="1"/>
  <c r="H40" i="30"/>
  <c r="C12" i="24" s="1"/>
  <c r="I28" i="30"/>
  <c r="G21" i="30"/>
  <c r="B10" i="24" s="1"/>
  <c r="D10" i="24" s="1"/>
  <c r="I20" i="30"/>
  <c r="I21" i="30" s="1"/>
  <c r="F225" i="30"/>
  <c r="D10" i="26"/>
  <c r="H46" i="26"/>
  <c r="G46" i="26" s="1"/>
  <c r="H50" i="26"/>
  <c r="F50" i="26" s="1"/>
  <c r="C55" i="26"/>
  <c r="H35" i="26"/>
  <c r="G35" i="26" s="1"/>
  <c r="I31" i="30"/>
  <c r="G40" i="30"/>
  <c r="B12" i="24" s="1"/>
  <c r="I283" i="30"/>
  <c r="D11" i="24" l="1"/>
  <c r="I279" i="30"/>
  <c r="I280" i="30" s="1"/>
  <c r="I298" i="30"/>
  <c r="F63" i="30"/>
  <c r="F65" i="30" s="1"/>
  <c r="D47" i="26"/>
  <c r="H41" i="26"/>
  <c r="G41" i="26" s="1"/>
  <c r="I257" i="30"/>
  <c r="I259" i="30" s="1"/>
  <c r="C42" i="26"/>
  <c r="H44" i="26"/>
  <c r="G44" i="26" s="1"/>
  <c r="C68" i="26"/>
  <c r="G32" i="26"/>
  <c r="F32" i="26"/>
  <c r="F30" i="26"/>
  <c r="F20" i="26"/>
  <c r="E276" i="30"/>
  <c r="F35" i="26"/>
  <c r="F28" i="26"/>
  <c r="H33" i="26"/>
  <c r="G33" i="26" s="1"/>
  <c r="F276" i="30"/>
  <c r="H21" i="26"/>
  <c r="F11" i="25"/>
  <c r="F12" i="25" s="1"/>
  <c r="B65" i="30"/>
  <c r="I270" i="30"/>
  <c r="I275" i="30" s="1"/>
  <c r="I276" i="30" s="1"/>
  <c r="G57" i="26"/>
  <c r="D58" i="26"/>
  <c r="I49" i="30"/>
  <c r="I56" i="30" s="1"/>
  <c r="I63" i="30" s="1"/>
  <c r="G259" i="30"/>
  <c r="H37" i="26"/>
  <c r="F37" i="26" s="1"/>
  <c r="F27" i="26"/>
  <c r="G275" i="30"/>
  <c r="B34" i="24" s="1"/>
  <c r="D34" i="24" s="1"/>
  <c r="C23" i="26"/>
  <c r="C65" i="30"/>
  <c r="D12" i="24"/>
  <c r="H31" i="26"/>
  <c r="G31" i="26" s="1"/>
  <c r="G34" i="26"/>
  <c r="H11" i="26"/>
  <c r="G11" i="26" s="1"/>
  <c r="H9" i="26"/>
  <c r="G9" i="26" s="1"/>
  <c r="C14" i="26"/>
  <c r="H12" i="26"/>
  <c r="G12" i="26" s="1"/>
  <c r="D23" i="26"/>
  <c r="H18" i="26"/>
  <c r="F18" i="26" s="1"/>
  <c r="I14" i="30"/>
  <c r="I18" i="30" s="1"/>
  <c r="H18" i="30"/>
  <c r="G234" i="30"/>
  <c r="B28" i="24" s="1"/>
  <c r="I234" i="30"/>
  <c r="H276" i="30"/>
  <c r="H67" i="26"/>
  <c r="H68" i="26" s="1"/>
  <c r="D68" i="26"/>
  <c r="H17" i="26"/>
  <c r="G17" i="26" s="1"/>
  <c r="H234" i="30"/>
  <c r="C28" i="24" s="1"/>
  <c r="E65" i="30"/>
  <c r="H290" i="30"/>
  <c r="C37" i="24" s="1"/>
  <c r="D37" i="24" s="1"/>
  <c r="I288" i="30"/>
  <c r="I290" i="30" s="1"/>
  <c r="G63" i="30"/>
  <c r="G225" i="30"/>
  <c r="B27" i="24" s="1"/>
  <c r="F46" i="26"/>
  <c r="D32" i="24"/>
  <c r="H26" i="26"/>
  <c r="F26" i="26" s="1"/>
  <c r="D18" i="24"/>
  <c r="B22" i="24"/>
  <c r="G16" i="26"/>
  <c r="F16" i="26"/>
  <c r="H10" i="26"/>
  <c r="G10" i="26" s="1"/>
  <c r="D14" i="26"/>
  <c r="G40" i="26"/>
  <c r="C24" i="24"/>
  <c r="I40" i="30"/>
  <c r="F40" i="26"/>
  <c r="H225" i="30"/>
  <c r="C27" i="24" s="1"/>
  <c r="C19" i="24"/>
  <c r="H63" i="30"/>
  <c r="G41" i="30"/>
  <c r="G65" i="30" s="1"/>
  <c r="B13" i="24"/>
  <c r="G50" i="26"/>
  <c r="H55" i="26"/>
  <c r="F57" i="26"/>
  <c r="H58" i="26"/>
  <c r="F20" i="25"/>
  <c r="F21" i="25" s="1"/>
  <c r="B21" i="25"/>
  <c r="B24" i="24"/>
  <c r="F44" i="26"/>
  <c r="I41" i="30" l="1"/>
  <c r="H47" i="26"/>
  <c r="H42" i="26"/>
  <c r="G276" i="30"/>
  <c r="F41" i="26"/>
  <c r="F33" i="26"/>
  <c r="F31" i="26"/>
  <c r="G37" i="26"/>
  <c r="B31" i="24"/>
  <c r="D31" i="24" s="1"/>
  <c r="F11" i="26"/>
  <c r="I65" i="30"/>
  <c r="G18" i="26"/>
  <c r="D28" i="24"/>
  <c r="H23" i="26"/>
  <c r="I225" i="30"/>
  <c r="D27" i="24"/>
  <c r="F9" i="26"/>
  <c r="G26" i="26"/>
  <c r="C9" i="24"/>
  <c r="H41" i="30"/>
  <c r="H65" i="30" s="1"/>
  <c r="F17" i="26"/>
  <c r="D24" i="24"/>
  <c r="F12" i="26"/>
  <c r="D19" i="24"/>
  <c r="D22" i="24" s="1"/>
  <c r="C22" i="24"/>
  <c r="F10" i="26"/>
  <c r="H14" i="26"/>
  <c r="C13" i="24" l="1"/>
  <c r="D9" i="24"/>
  <c r="D13" i="24" s="1"/>
  <c r="C285" i="30" l="1"/>
  <c r="C35" i="25" s="1"/>
  <c r="M284" i="30"/>
  <c r="D285" i="30"/>
  <c r="D35" i="25" s="1"/>
  <c r="F284" i="30"/>
  <c r="E284" i="30"/>
  <c r="B180" i="30"/>
  <c r="G152" i="30"/>
  <c r="H208" i="30"/>
  <c r="C218" i="30"/>
  <c r="B218" i="30"/>
  <c r="B25" i="25" s="1"/>
  <c r="G182" i="30"/>
  <c r="M302" i="30" l="1"/>
  <c r="F302" i="30"/>
  <c r="E302" i="30"/>
  <c r="D324" i="30"/>
  <c r="D341" i="30" s="1"/>
  <c r="M341" i="30" s="1"/>
  <c r="E239" i="30"/>
  <c r="M239" i="30"/>
  <c r="F239" i="30"/>
  <c r="D252" i="30"/>
  <c r="G218" i="30"/>
  <c r="B26" i="24" s="1"/>
  <c r="I182" i="30"/>
  <c r="B285" i="30"/>
  <c r="B35" i="25" s="1"/>
  <c r="F35" i="25" s="1"/>
  <c r="G284" i="30"/>
  <c r="C25" i="25"/>
  <c r="C37" i="25" s="1"/>
  <c r="C39" i="25" s="1"/>
  <c r="C48" i="25" s="1"/>
  <c r="C253" i="30"/>
  <c r="C292" i="30" s="1"/>
  <c r="C343" i="30" s="1"/>
  <c r="G180" i="30"/>
  <c r="I152" i="30"/>
  <c r="I180" i="30" s="1"/>
  <c r="E285" i="30"/>
  <c r="C62" i="26"/>
  <c r="F308" i="30"/>
  <c r="H308" i="30" s="1"/>
  <c r="E308" i="30"/>
  <c r="G308" i="30" s="1"/>
  <c r="I308" i="30" s="1"/>
  <c r="M308" i="30"/>
  <c r="I208" i="30"/>
  <c r="H218" i="30"/>
  <c r="B24" i="25"/>
  <c r="B253" i="30"/>
  <c r="F285" i="30"/>
  <c r="D62" i="26"/>
  <c r="H284" i="30"/>
  <c r="H285" i="30" s="1"/>
  <c r="C36" i="24" s="1"/>
  <c r="B292" i="30" l="1"/>
  <c r="B343" i="30" s="1"/>
  <c r="F24" i="25"/>
  <c r="B37" i="25"/>
  <c r="B39" i="25" s="1"/>
  <c r="B48" i="25" s="1"/>
  <c r="B25" i="24"/>
  <c r="D29" i="25"/>
  <c r="D253" i="30"/>
  <c r="D292" i="30" s="1"/>
  <c r="H302" i="30"/>
  <c r="H324" i="30" s="1"/>
  <c r="H341" i="30" s="1"/>
  <c r="F324" i="30"/>
  <c r="F341" i="30" s="1"/>
  <c r="D63" i="26"/>
  <c r="C26" i="24"/>
  <c r="C38" i="24" s="1"/>
  <c r="C40" i="24" s="1"/>
  <c r="C63" i="26"/>
  <c r="H62" i="26"/>
  <c r="G285" i="30"/>
  <c r="B36" i="24" s="1"/>
  <c r="D36" i="24" s="1"/>
  <c r="I284" i="30"/>
  <c r="I285" i="30" s="1"/>
  <c r="I218" i="30"/>
  <c r="F25" i="25"/>
  <c r="H239" i="30"/>
  <c r="H252" i="30" s="1"/>
  <c r="C30" i="24" s="1"/>
  <c r="D25" i="26"/>
  <c r="D38" i="26" s="1"/>
  <c r="F252" i="30"/>
  <c r="F253" i="30" s="1"/>
  <c r="F292" i="30" s="1"/>
  <c r="G239" i="30"/>
  <c r="C25" i="26"/>
  <c r="E252" i="30"/>
  <c r="E253" i="30" s="1"/>
  <c r="E292" i="30" s="1"/>
  <c r="G302" i="30"/>
  <c r="E324" i="30"/>
  <c r="E341" i="30" s="1"/>
  <c r="F343" i="30" l="1"/>
  <c r="E343" i="30"/>
  <c r="I239" i="30"/>
  <c r="I252" i="30" s="1"/>
  <c r="I253" i="30" s="1"/>
  <c r="I292" i="30" s="1"/>
  <c r="G252" i="30"/>
  <c r="D70" i="26"/>
  <c r="F29" i="25"/>
  <c r="F37" i="25" s="1"/>
  <c r="F39" i="25" s="1"/>
  <c r="D37" i="25"/>
  <c r="D39" i="25" s="1"/>
  <c r="D48" i="25" s="1"/>
  <c r="I302" i="30"/>
  <c r="I324" i="30" s="1"/>
  <c r="G324" i="30"/>
  <c r="G341" i="30" s="1"/>
  <c r="H25" i="26"/>
  <c r="F25" i="26" s="1"/>
  <c r="C38" i="26"/>
  <c r="C70" i="26" s="1"/>
  <c r="F62" i="26"/>
  <c r="H63" i="26"/>
  <c r="H253" i="30"/>
  <c r="H292" i="30" s="1"/>
  <c r="H343" i="30" s="1"/>
  <c r="G62" i="26"/>
  <c r="M292" i="30"/>
  <c r="D343" i="30"/>
  <c r="M343" i="30" s="1"/>
  <c r="D26" i="24"/>
  <c r="D25" i="24"/>
  <c r="G25" i="26" l="1"/>
  <c r="H38" i="26"/>
  <c r="H70" i="26" s="1"/>
  <c r="E43" i="25"/>
  <c r="I341" i="30"/>
  <c r="I343" i="30" s="1"/>
  <c r="B30" i="24"/>
  <c r="G253" i="30"/>
  <c r="G292" i="30" s="1"/>
  <c r="G343" i="30" s="1"/>
  <c r="D30" i="24" l="1"/>
  <c r="D38" i="24" s="1"/>
  <c r="D40" i="24" s="1"/>
  <c r="B38" i="24"/>
  <c r="B40" i="24" s="1"/>
  <c r="E46" i="25"/>
  <c r="E48" i="25" s="1"/>
  <c r="F43" i="25"/>
  <c r="F46" i="25" s="1"/>
  <c r="F48" i="25" s="1"/>
</calcChain>
</file>

<file path=xl/sharedStrings.xml><?xml version="1.0" encoding="utf-8"?>
<sst xmlns="http://schemas.openxmlformats.org/spreadsheetml/2006/main" count="905" uniqueCount="731">
  <si>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</si>
  <si>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</si>
  <si>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</si>
  <si>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</si>
  <si>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</si>
  <si>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</si>
  <si>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</si>
  <si>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</si>
  <si>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</si>
  <si>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</si>
  <si>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</si>
  <si>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</si>
  <si>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</si>
  <si>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</si>
  <si>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</si>
  <si>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</si>
  <si>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</si>
  <si>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</si>
  <si>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</si>
  <si>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</si>
  <si>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</si>
  <si>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</si>
  <si>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</si>
  <si>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</si>
  <si>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</si>
  <si>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</si>
  <si>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</si>
  <si>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</si>
  <si>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</si>
  <si>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</si>
  <si>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</si>
  <si>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</si>
  <si>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</si>
  <si>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</si>
  <si>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</si>
  <si>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</si>
  <si>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</si>
  <si>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</si>
  <si>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</si>
  <si>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</si>
  <si>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</si>
  <si>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</si>
  <si>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</si>
  <si>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</si>
  <si>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</si>
  <si>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</si>
  <si>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</si>
  <si>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</si>
  <si>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</si>
  <si>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</si>
  <si>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</si>
  <si>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</si>
  <si>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</si>
  <si>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</si>
  <si>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</si>
  <si>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</si>
  <si>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</si>
  <si>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</si>
  <si>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</si>
  <si>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</si>
  <si>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</si>
  <si>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</si>
  <si>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</si>
  <si>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</si>
  <si>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</si>
  <si>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</si>
  <si>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</si>
  <si>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</si>
  <si>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</si>
  <si>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</si>
  <si>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</si>
  <si>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</si>
  <si>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</si>
  <si>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</si>
  <si>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</si>
  <si>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</si>
  <si>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</si>
  <si>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</si>
  <si>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</si>
  <si>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</si>
  <si>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</si>
  <si>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</si>
  <si>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</si>
  <si>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</si>
  <si>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</si>
  <si>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</si>
  <si>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</si>
  <si>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</si>
  <si>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</si>
  <si>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</si>
  <si>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</si>
  <si>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</si>
  <si>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</si>
  <si>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</si>
  <si>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</si>
  <si>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</si>
  <si>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</si>
  <si>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</si>
  <si>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</si>
  <si>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</si>
  <si>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</si>
  <si>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</si>
  <si>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</si>
  <si>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</si>
  <si>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</si>
  <si>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</si>
  <si>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</si>
  <si>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</si>
  <si>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</si>
  <si>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</si>
  <si>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</si>
  <si>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</si>
  <si>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</si>
  <si>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</si>
  <si>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</si>
  <si>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</si>
  <si>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</si>
  <si>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</si>
  <si>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</si>
  <si>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</si>
  <si>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</si>
  <si>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</si>
  <si>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</si>
  <si>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</si>
  <si>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</si>
  <si>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</si>
  <si>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</si>
  <si>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</si>
  <si>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</si>
  <si>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</si>
  <si>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</si>
  <si>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</si>
  <si>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</si>
  <si>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</si>
  <si>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</si>
  <si>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</si>
  <si>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</si>
  <si>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</si>
  <si>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</si>
  <si>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</si>
  <si>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</si>
  <si>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</si>
  <si>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</si>
  <si>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</si>
  <si>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</si>
  <si>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</si>
  <si>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</si>
  <si>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</si>
  <si>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</si>
  <si>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</si>
  <si>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</si>
  <si>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</si>
  <si>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</si>
  <si>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</si>
  <si>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</si>
  <si>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</si>
  <si>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</si>
  <si>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</si>
  <si>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</si>
  <si>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</si>
  <si>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</si>
  <si>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</si>
  <si>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</si>
  <si>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</si>
  <si>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</si>
  <si>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</si>
  <si>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</si>
  <si>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</si>
  <si>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</si>
  <si>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</si>
  <si>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</si>
  <si>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</si>
  <si>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</si>
  <si>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</si>
  <si>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</si>
  <si>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</si>
  <si>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</si>
  <si>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</si>
  <si>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</si>
  <si>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</si>
  <si>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</si>
  <si>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</si>
  <si>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</si>
  <si>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</si>
  <si>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</si>
  <si>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</si>
  <si>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</si>
  <si>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</si>
  <si>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</si>
  <si>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</si>
  <si>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</si>
  <si>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</si>
  <si>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</si>
  <si>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</si>
  <si>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</si>
  <si>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</si>
  <si>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</si>
  <si>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</si>
  <si>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</si>
  <si>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</si>
  <si>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</si>
  <si>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</si>
  <si>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</si>
  <si>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</si>
  <si>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</si>
  <si>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</si>
  <si>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</si>
  <si>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</si>
  <si>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</si>
  <si>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</si>
  <si>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</si>
  <si>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</si>
  <si>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</si>
  <si>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</si>
  <si>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</si>
  <si>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</si>
  <si>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</si>
  <si>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</si>
  <si>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</si>
  <si>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</si>
  <si>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</si>
  <si>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</si>
  <si>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</si>
  <si>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</si>
  <si>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</si>
  <si>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</si>
  <si>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</si>
  <si>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</si>
  <si>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</si>
  <si>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</si>
  <si>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</si>
  <si>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</si>
  <si>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</si>
  <si>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</si>
  <si>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</si>
  <si>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</si>
  <si>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</si>
  <si>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</si>
  <si>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</si>
  <si>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</si>
  <si>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</si>
  <si>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</si>
  <si>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</si>
  <si>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</si>
  <si>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</si>
  <si>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</si>
  <si>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</si>
  <si>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</si>
  <si>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</si>
  <si>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</si>
  <si>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</si>
  <si>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</si>
  <si>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</si>
  <si>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</si>
  <si>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</si>
  <si>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</si>
  <si>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</si>
  <si>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</si>
  <si>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</si>
  <si>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</si>
  <si>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</si>
  <si>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</si>
  <si>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</si>
  <si>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</si>
  <si>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</si>
  <si>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</si>
  <si>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</si>
  <si>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</si>
  <si>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</si>
  <si>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</si>
  <si>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</si>
  <si>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</si>
  <si>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</si>
  <si>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</si>
  <si>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</si>
  <si>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</si>
  <si>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</si>
  <si>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</si>
  <si>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</si>
  <si>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</si>
  <si>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</si>
  <si>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</si>
  <si>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</si>
  <si>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</si>
  <si>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</si>
  <si>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</si>
  <si>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</si>
  <si>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</si>
  <si>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</si>
  <si>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</si>
  <si>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</si>
  <si>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</si>
  <si>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</si>
  <si>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</si>
  <si>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</si>
  <si>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</si>
  <si>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</si>
  <si>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</si>
  <si>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</si>
  <si>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</si>
  <si>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</si>
  <si>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</si>
  <si>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</si>
  <si>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</si>
  <si>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</si>
  <si>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</si>
  <si>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</si>
  <si>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</si>
  <si>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</si>
  <si>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</si>
  <si>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</si>
  <si>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</si>
  <si>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</si>
  <si>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</si>
  <si>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</si>
  <si>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</si>
  <si>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</si>
  <si>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</si>
  <si>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</si>
  <si>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</si>
  <si>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</si>
  <si>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</si>
  <si>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</si>
  <si>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</si>
  <si>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</si>
  <si>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</si>
  <si>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</si>
  <si>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</si>
  <si>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</si>
  <si>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</si>
  <si>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</si>
  <si>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</si>
  <si>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</si>
  <si>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</si>
  <si>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</si>
  <si>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</si>
  <si>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</si>
  <si>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</si>
  <si>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</si>
  <si>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</si>
  <si>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</si>
  <si>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</si>
  <si>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</si>
  <si>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</si>
  <si>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</si>
  <si>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</si>
  <si>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</si>
  <si>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</si>
  <si>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</si>
  <si>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 xml:space="preserve">Allocation Method   </t>
  </si>
  <si>
    <t>Blended Electric Rate</t>
  </si>
  <si>
    <t>Blended Gas Rate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</si>
  <si>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</si>
  <si>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</si>
  <si>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</si>
  <si>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</si>
  <si>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</si>
  <si>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</si>
  <si>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</si>
  <si>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</si>
  <si>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</si>
  <si>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</si>
  <si>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</si>
  <si>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</si>
  <si>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</si>
  <si>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</si>
  <si>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</si>
  <si>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</si>
  <si>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</si>
  <si>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</si>
  <si>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</si>
  <si>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</si>
  <si>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</si>
  <si>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</si>
  <si>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</si>
  <si>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</si>
  <si>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</si>
  <si>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</si>
  <si>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</si>
  <si>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</si>
  <si>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</si>
  <si>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</si>
  <si>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</si>
  <si>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</si>
  <si>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27- OTHER OPERATING EXPENSES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</si>
  <si>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</si>
  <si>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</si>
  <si>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</si>
  <si>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</si>
  <si>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</si>
  <si>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</si>
  <si>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</si>
  <si>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</si>
  <si>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</si>
  <si>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</si>
  <si>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</si>
  <si>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</si>
  <si>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</si>
  <si>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</si>
  <si>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</si>
  <si>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</si>
  <si>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</si>
  <si>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</si>
  <si>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</si>
  <si>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</si>
  <si>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</si>
  <si>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</si>
  <si>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</si>
  <si>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</si>
  <si>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</si>
  <si>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</si>
  <si>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</si>
  <si>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</si>
  <si>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</si>
  <si>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</si>
  <si>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</si>
  <si>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</si>
  <si>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</si>
  <si>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</si>
  <si>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</si>
  <si>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</si>
  <si>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</si>
  <si>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</si>
  <si>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</si>
  <si>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</si>
  <si>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</si>
  <si>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</si>
  <si>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</si>
  <si>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</si>
  <si>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</si>
  <si>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</si>
  <si>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</si>
  <si>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</si>
  <si>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</si>
  <si>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</si>
  <si>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</si>
  <si>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</si>
  <si>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</si>
  <si>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</si>
  <si>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</si>
  <si>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</si>
  <si>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</si>
  <si>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</si>
  <si>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</si>
  <si>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</si>
  <si>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</si>
  <si>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</si>
  <si>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</si>
  <si>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</si>
  <si>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</si>
  <si>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</si>
  <si>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</si>
  <si>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</si>
  <si>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</si>
  <si>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</si>
  <si>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</si>
  <si>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</si>
  <si>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</si>
  <si>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</si>
  <si>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</si>
  <si>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</si>
  <si>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</si>
  <si>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</si>
  <si>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</si>
  <si>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</si>
  <si>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</si>
  <si>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</si>
  <si>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</si>
  <si>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</si>
  <si>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</si>
  <si>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</si>
  <si>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</si>
  <si>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</si>
  <si>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</si>
  <si>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</si>
  <si>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</si>
  <si>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</si>
  <si>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</si>
  <si>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</si>
  <si>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</si>
  <si>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</si>
  <si>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</si>
  <si>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</si>
  <si>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</si>
  <si>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</si>
  <si>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</si>
  <si>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</si>
  <si>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</si>
  <si>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</si>
  <si>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</si>
  <si>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</si>
  <si>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</si>
  <si>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</si>
  <si>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</si>
  <si>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</si>
  <si>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</si>
  <si>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</si>
  <si>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</si>
  <si>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</si>
  <si>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</si>
  <si>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</si>
  <si>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</si>
  <si>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</si>
  <si>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</si>
  <si>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</si>
  <si>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</si>
  <si>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</si>
  <si>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</si>
  <si>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</si>
  <si>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</si>
  <si>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</si>
  <si>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</si>
  <si>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</si>
  <si>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</si>
  <si>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</si>
  <si>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</si>
  <si>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</si>
  <si>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</si>
  <si>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</si>
  <si>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</si>
  <si>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</si>
  <si>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</si>
  <si>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</si>
  <si>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</si>
  <si>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</si>
  <si>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</si>
  <si>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</si>
  <si>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</si>
  <si>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</si>
  <si>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</si>
  <si>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</si>
  <si>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</si>
  <si>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</si>
  <si>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</si>
  <si>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</si>
  <si>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</si>
  <si>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</si>
  <si>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</si>
  <si>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</si>
  <si>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</si>
  <si>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</si>
  <si>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</si>
  <si>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</si>
  <si>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</si>
  <si>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</si>
  <si>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</si>
  <si>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</si>
  <si>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</si>
  <si>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</si>
  <si>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</si>
  <si>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</si>
  <si>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</si>
  <si>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</si>
  <si>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</si>
  <si>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</si>
  <si>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</si>
  <si>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</si>
  <si>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</si>
  <si>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</si>
  <si>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</si>
  <si>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</si>
  <si>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</si>
  <si>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</si>
  <si>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</si>
  <si>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</si>
  <si>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</si>
  <si>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</si>
  <si>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</si>
  <si>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</si>
  <si>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</si>
  <si>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</si>
  <si>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</si>
  <si>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</si>
  <si>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</si>
  <si>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</si>
  <si>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</si>
  <si>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</si>
  <si>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</si>
  <si>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</si>
  <si>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</si>
  <si>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</si>
  <si>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</si>
  <si>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</si>
  <si>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</si>
  <si>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</si>
  <si>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</si>
  <si>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</si>
  <si>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</si>
  <si>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</si>
  <si>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</si>
  <si>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</si>
  <si>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</si>
  <si>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</si>
  <si>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</si>
  <si>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</si>
  <si>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</si>
  <si>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</si>
  <si>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</si>
  <si>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</si>
  <si>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</si>
  <si>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</si>
  <si>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</si>
  <si>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</si>
  <si>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</si>
  <si>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</si>
  <si>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</si>
  <si>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</si>
  <si>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</si>
  <si>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</si>
  <si>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</si>
  <si>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</si>
  <si>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</si>
  <si>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</si>
  <si>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</si>
  <si>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</si>
  <si>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</si>
  <si>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</si>
  <si>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</si>
  <si>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</si>
  <si>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</si>
  <si>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</si>
  <si>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</si>
  <si>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</si>
  <si>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</si>
  <si>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</si>
  <si>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</si>
  <si>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</si>
  <si>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</si>
  <si>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</si>
  <si>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</si>
  <si>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</si>
  <si>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</si>
  <si>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</si>
  <si>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</si>
  <si>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</si>
  <si>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</si>
  <si>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</si>
  <si>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</si>
  <si>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</si>
  <si>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</si>
  <si>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</si>
  <si>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</si>
  <si>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</si>
  <si>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</si>
  <si>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</si>
  <si>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</si>
  <si>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</si>
  <si>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</si>
  <si>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</si>
  <si>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</si>
  <si>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</si>
  <si>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</si>
  <si>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</si>
  <si>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</si>
  <si>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</si>
  <si>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</si>
  <si>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</si>
  <si>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</si>
  <si>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</si>
  <si>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</si>
  <si>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</si>
  <si>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</si>
  <si>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</si>
  <si>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</si>
  <si>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</si>
  <si>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</si>
  <si>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</si>
  <si>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Electric Rate</t>
  </si>
  <si>
    <t>Gas Rate</t>
  </si>
  <si>
    <t>Electric Allocator</t>
  </si>
  <si>
    <t>Gas Allocator</t>
  </si>
  <si>
    <t>(20) 904 - Uncollectible Accounts</t>
  </si>
  <si>
    <t xml:space="preserve">          (5) 496 - Provision for rate refunds G</t>
  </si>
  <si>
    <t xml:space="preserve">               (17) 8070 - Purchased Gas Expenses</t>
  </si>
  <si>
    <t>9807000</t>
  </si>
  <si>
    <t xml:space="preserve">               (17) 8441 - Gas LNG Oper Sup &amp; Eng</t>
  </si>
  <si>
    <t>9902*</t>
  </si>
  <si>
    <t>9903*</t>
  </si>
  <si>
    <t>9404*</t>
  </si>
  <si>
    <t>(27) 4074 - Regulatory Credits</t>
  </si>
  <si>
    <r>
      <t xml:space="preserve"> </t>
    </r>
    <r>
      <rPr>
        <u/>
        <sz val="10"/>
        <color theme="1"/>
        <rFont val="Arial"/>
        <family val="2"/>
      </rPr>
      <t>Allocation Method</t>
    </r>
  </si>
  <si>
    <t>28 - TAXES OTHER THAN INCOME TAXES</t>
  </si>
  <si>
    <t>29 - INCOME TAXES</t>
  </si>
  <si>
    <t>30 - DEFERRED INCOME TAXES</t>
  </si>
  <si>
    <t>31 - TOTAL OPERATING REV. DEDUCT.</t>
  </si>
  <si>
    <t>98 - ASC 815</t>
  </si>
  <si>
    <t>9416*</t>
  </si>
  <si>
    <t xml:space="preserve">          98 - ASC 815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</si>
  <si>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</si>
  <si>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</si>
  <si>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</si>
  <si>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</si>
  <si>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</si>
  <si>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</si>
  <si>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</si>
  <si>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</si>
  <si>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</si>
  <si>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</si>
  <si>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</si>
  <si>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</si>
  <si>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     (5) 449.1 - Provision for rate refunds E</t>
  </si>
  <si>
    <t>9840000</t>
  </si>
  <si>
    <t xml:space="preserve">               (17) 840 - Operation supervision and engineering</t>
  </si>
  <si>
    <t>(27) 4117 - Losses From Disposition Of Utility Plant</t>
  </si>
  <si>
    <t>Has</t>
  </si>
  <si>
    <t>9842000</t>
  </si>
  <si>
    <t>9842200</t>
  </si>
  <si>
    <t>9843400</t>
  </si>
  <si>
    <t>9844200</t>
  </si>
  <si>
    <t>9844300</t>
  </si>
  <si>
    <t>9844700</t>
  </si>
  <si>
    <t>9846200</t>
  </si>
  <si>
    <t>9847300</t>
  </si>
  <si>
    <t>9847700</t>
  </si>
  <si>
    <t>9847800</t>
  </si>
  <si>
    <t xml:space="preserve">               (17) 842 - Rents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</si>
  <si>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</si>
  <si>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</si>
  <si>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</si>
  <si>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</si>
  <si>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</si>
  <si>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>9847400</t>
  </si>
  <si>
    <t xml:space="preserve">               (17) 8477 - Gas LNG Maint Comm Equip</t>
  </si>
  <si>
    <t>9920*</t>
  </si>
  <si>
    <t xml:space="preserve">               (17) 8422 - OS Oper Power</t>
  </si>
  <si>
    <t xml:space="preserve">               (17) 8434 - Maintenance of Purification Equipment</t>
  </si>
  <si>
    <t xml:space="preserve">               (17) 8443 - LNG Liquefaction Processing Labor &amp; Expenses</t>
  </si>
  <si>
    <t xml:space="preserve">               (17) 8478 - Maint of LNG Other Equipment</t>
  </si>
  <si>
    <t>DEC24 CBR</t>
  </si>
  <si>
    <t>FOR THE YEAR ENDED DECEMBER 31, 2024</t>
  </si>
  <si>
    <t>(spread is based on allocation factors developed for the December 2024 CBR)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</si>
</sst>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,##0.00;\-#,##0.00;#,##0.00"/>
    <numFmt numFmtId="173" formatCode="###,0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u/>
      <sz val="10"/>
      <color theme="1"/>
      <name val="Arial"/>
      <family val="2"/>
    </font>
    <font>
      <sz val="6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rgb="FFFF0000"/>
      <name val="Verdana"/>
      <family val="2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b/>
      <strike/>
      <u/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3" tint="-0.24994659260841701"/>
      </right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8" fillId="2" borderId="20" applyNumberFormat="0" applyAlignment="0" applyProtection="0">
      <alignment horizontal="left" vertical="center" indent="1"/>
    </xf>
    <xf numFmtId="173" fontId="29" fillId="0" borderId="25" applyNumberFormat="0" applyProtection="0">
      <alignment horizontal="right" vertical="center"/>
    </xf>
    <xf numFmtId="173" fontId="28" fillId="0" borderId="27" applyNumberFormat="0" applyProtection="0">
      <alignment horizontal="right" vertical="center"/>
    </xf>
    <xf numFmtId="173" fontId="29" fillId="3" borderId="20" applyNumberFormat="0" applyAlignment="0" applyProtection="0">
      <alignment horizontal="left" vertical="center" indent="1"/>
    </xf>
    <xf numFmtId="0" fontId="20" fillId="4" borderId="27" applyNumberFormat="0" applyAlignment="0">
      <alignment horizontal="left" vertical="center" indent="1"/>
      <protection locked="0"/>
    </xf>
    <xf numFmtId="0" fontId="20" fillId="5" borderId="27" applyNumberFormat="0" applyAlignment="0" applyProtection="0">
      <alignment horizontal="left" vertical="center" indent="1"/>
    </xf>
    <xf numFmtId="173" fontId="29" fillId="6" borderId="25" applyNumberFormat="0" applyBorder="0">
      <alignment horizontal="right" vertical="center"/>
      <protection locked="0"/>
    </xf>
    <xf numFmtId="0" fontId="20" fillId="4" borderId="27" applyNumberFormat="0" applyAlignment="0">
      <alignment horizontal="left" vertical="center" indent="1"/>
      <protection locked="0"/>
    </xf>
    <xf numFmtId="173" fontId="28" fillId="5" borderId="27" applyNumberFormat="0" applyProtection="0">
      <alignment horizontal="right" vertical="center"/>
    </xf>
    <xf numFmtId="173" fontId="28" fillId="6" borderId="27" applyNumberFormat="0" applyBorder="0">
      <alignment horizontal="right" vertical="center"/>
      <protection locked="0"/>
    </xf>
    <xf numFmtId="173" fontId="30" fillId="7" borderId="28" applyNumberFormat="0" applyBorder="0" applyAlignment="0" applyProtection="0">
      <alignment horizontal="right" vertical="center" indent="1"/>
    </xf>
    <xf numFmtId="173" fontId="31" fillId="8" borderId="28" applyNumberFormat="0" applyBorder="0" applyAlignment="0" applyProtection="0">
      <alignment horizontal="right" vertical="center" indent="1"/>
    </xf>
    <xf numFmtId="173" fontId="31" fillId="9" borderId="28" applyNumberFormat="0" applyBorder="0" applyAlignment="0" applyProtection="0">
      <alignment horizontal="right" vertical="center" indent="1"/>
    </xf>
    <xf numFmtId="173" fontId="32" fillId="10" borderId="28" applyNumberFormat="0" applyBorder="0" applyAlignment="0" applyProtection="0">
      <alignment horizontal="right" vertical="center" indent="1"/>
    </xf>
    <xf numFmtId="173" fontId="32" fillId="11" borderId="28" applyNumberFormat="0" applyBorder="0" applyAlignment="0" applyProtection="0">
      <alignment horizontal="right" vertical="center" indent="1"/>
    </xf>
    <xf numFmtId="173" fontId="32" fillId="12" borderId="28" applyNumberFormat="0" applyBorder="0" applyAlignment="0" applyProtection="0">
      <alignment horizontal="right" vertical="center" indent="1"/>
    </xf>
    <xf numFmtId="173" fontId="33" fillId="13" borderId="28" applyNumberFormat="0" applyBorder="0" applyAlignment="0" applyProtection="0">
      <alignment horizontal="right" vertical="center" indent="1"/>
    </xf>
    <xf numFmtId="173" fontId="33" fillId="14" borderId="28" applyNumberFormat="0" applyBorder="0" applyAlignment="0" applyProtection="0">
      <alignment horizontal="right" vertical="center" indent="1"/>
    </xf>
    <xf numFmtId="173" fontId="33" fillId="15" borderId="28" applyNumberFormat="0" applyBorder="0" applyAlignment="0" applyProtection="0">
      <alignment horizontal="right" vertical="center" indent="1"/>
    </xf>
    <xf numFmtId="0" fontId="34" fillId="0" borderId="20" applyNumberFormat="0" applyFont="0" applyFill="0" applyAlignment="0" applyProtection="0"/>
    <xf numFmtId="173" fontId="35" fillId="3" borderId="0" applyNumberFormat="0" applyAlignment="0" applyProtection="0">
      <alignment horizontal="left" vertical="center" indent="1"/>
    </xf>
    <xf numFmtId="0" fontId="34" fillId="0" borderId="29" applyNumberFormat="0" applyFont="0" applyFill="0" applyAlignment="0" applyProtection="0"/>
    <xf numFmtId="173" fontId="29" fillId="0" borderId="25" applyNumberFormat="0" applyFill="0" applyBorder="0" applyAlignment="0" applyProtection="0">
      <alignment horizontal="right" vertical="center"/>
    </xf>
    <xf numFmtId="173" fontId="29" fillId="3" borderId="20" applyNumberFormat="0" applyAlignment="0" applyProtection="0">
      <alignment horizontal="left" vertical="center" indent="1"/>
    </xf>
    <xf numFmtId="0" fontId="28" fillId="2" borderId="27" applyNumberFormat="0" applyAlignment="0" applyProtection="0">
      <alignment horizontal="left" vertical="center" indent="1"/>
    </xf>
    <xf numFmtId="0" fontId="20" fillId="16" borderId="20" applyNumberFormat="0" applyAlignment="0" applyProtection="0">
      <alignment horizontal="left" vertical="center" indent="1"/>
    </xf>
    <xf numFmtId="0" fontId="20" fillId="17" borderId="20" applyNumberFormat="0" applyAlignment="0" applyProtection="0">
      <alignment horizontal="left" vertical="center" indent="1"/>
    </xf>
    <xf numFmtId="0" fontId="20" fillId="18" borderId="20" applyNumberFormat="0" applyAlignment="0" applyProtection="0">
      <alignment horizontal="left" vertical="center" indent="1"/>
    </xf>
    <xf numFmtId="0" fontId="20" fillId="6" borderId="20" applyNumberFormat="0" applyAlignment="0" applyProtection="0">
      <alignment horizontal="left" vertical="center" indent="1"/>
    </xf>
    <xf numFmtId="0" fontId="20" fillId="5" borderId="27" applyNumberFormat="0" applyAlignment="0" applyProtection="0">
      <alignment horizontal="left" vertical="center" indent="1"/>
    </xf>
    <xf numFmtId="0" fontId="36" fillId="0" borderId="30" applyNumberFormat="0" applyFill="0" applyBorder="0" applyAlignment="0" applyProtection="0"/>
    <xf numFmtId="0" fontId="37" fillId="0" borderId="30" applyNumberFormat="0" applyBorder="0" applyAlignment="0" applyProtection="0"/>
    <xf numFmtId="0" fontId="36" fillId="4" borderId="27" applyNumberFormat="0" applyAlignment="0">
      <alignment horizontal="left" vertical="center" indent="1"/>
      <protection locked="0"/>
    </xf>
    <xf numFmtId="0" fontId="36" fillId="4" borderId="27" applyNumberFormat="0" applyAlignment="0">
      <alignment horizontal="left" vertical="center" indent="1"/>
      <protection locked="0"/>
    </xf>
    <xf numFmtId="0" fontId="36" fillId="5" borderId="27" applyNumberFormat="0" applyAlignment="0" applyProtection="0">
      <alignment horizontal="left" vertical="center" indent="1"/>
    </xf>
    <xf numFmtId="173" fontId="38" fillId="5" borderId="27" applyNumberFormat="0" applyProtection="0">
      <alignment horizontal="right" vertical="center"/>
    </xf>
    <xf numFmtId="173" fontId="39" fillId="6" borderId="25" applyNumberFormat="0" applyBorder="0">
      <alignment horizontal="right" vertical="center"/>
      <protection locked="0"/>
    </xf>
    <xf numFmtId="173" fontId="38" fillId="6" borderId="27" applyNumberFormat="0" applyBorder="0">
      <alignment horizontal="right" vertical="center"/>
      <protection locked="0"/>
    </xf>
    <xf numFmtId="173" fontId="29" fillId="0" borderId="25" applyNumberFormat="0" applyFill="0" applyBorder="0" applyAlignment="0" applyProtection="0">
      <alignment horizontal="right" vertical="center"/>
    </xf>
    <xf numFmtId="0" fontId="6" fillId="0" borderId="0"/>
    <xf numFmtId="0" fontId="6" fillId="0" borderId="0"/>
  </cellStyleXfs>
  <cellXfs count="264">
    <xf numFmtId="0" fontId="0" fillId="0" borderId="0" xfId="0"/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43" fontId="0" fillId="0" borderId="0" xfId="0" applyNumberFormat="1" applyFill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Continuous" vertical="center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0" xfId="0" applyFont="1" applyFill="1" applyBorder="1"/>
    <xf numFmtId="0" fontId="6" fillId="0" borderId="16" xfId="0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0" fontId="6" fillId="0" borderId="11" xfId="0" applyNumberFormat="1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6" fillId="0" borderId="13" xfId="0" applyNumberFormat="1" applyFont="1" applyFill="1" applyBorder="1" applyAlignment="1">
      <alignment horizontal="center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8" fontId="6" fillId="0" borderId="0" xfId="0" applyNumberFormat="1" applyFont="1" applyFill="1"/>
    <xf numFmtId="165" fontId="6" fillId="0" borderId="0" xfId="0" applyNumberFormat="1" applyFont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0" fontId="6" fillId="0" borderId="11" xfId="0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168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164" fontId="18" fillId="0" borderId="0" xfId="0" applyNumberFormat="1" applyFont="1" applyFill="1" applyAlignment="1">
      <alignment horizontal="right"/>
    </xf>
    <xf numFmtId="49" fontId="19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7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164" fontId="18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/>
    </xf>
    <xf numFmtId="166" fontId="6" fillId="0" borderId="21" xfId="0" applyNumberFormat="1" applyFont="1" applyFill="1" applyBorder="1" applyAlignment="1">
      <alignment horizontal="center" vertical="center" wrapText="1"/>
    </xf>
    <xf numFmtId="166" fontId="6" fillId="0" borderId="22" xfId="0" applyNumberFormat="1" applyFont="1" applyFill="1" applyBorder="1" applyAlignment="1">
      <alignment horizontal="center" vertical="center" wrapText="1"/>
    </xf>
    <xf numFmtId="166" fontId="6" fillId="0" borderId="22" xfId="0" applyNumberFormat="1" applyFont="1" applyFill="1" applyBorder="1"/>
    <xf numFmtId="166" fontId="6" fillId="0" borderId="22" xfId="0" applyNumberFormat="1" applyFont="1" applyFill="1" applyBorder="1" applyAlignment="1">
      <alignment horizontal="center"/>
    </xf>
    <xf numFmtId="10" fontId="6" fillId="0" borderId="22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168" fontId="6" fillId="0" borderId="16" xfId="0" applyNumberFormat="1" applyFont="1" applyFill="1" applyBorder="1"/>
    <xf numFmtId="166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6" fontId="6" fillId="0" borderId="23" xfId="0" applyNumberFormat="1" applyFont="1" applyFill="1" applyBorder="1"/>
    <xf numFmtId="166" fontId="6" fillId="0" borderId="15" xfId="0" applyNumberFormat="1" applyFont="1" applyFill="1" applyBorder="1"/>
    <xf numFmtId="10" fontId="6" fillId="0" borderId="21" xfId="0" applyNumberFormat="1" applyFont="1" applyFill="1" applyBorder="1" applyAlignment="1">
      <alignment horizontal="center"/>
    </xf>
    <xf numFmtId="10" fontId="6" fillId="0" borderId="23" xfId="0" applyNumberFormat="1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166" fontId="6" fillId="0" borderId="24" xfId="0" applyNumberFormat="1" applyFont="1" applyFill="1" applyBorder="1"/>
    <xf numFmtId="10" fontId="6" fillId="0" borderId="21" xfId="0" applyNumberFormat="1" applyFont="1" applyFill="1" applyBorder="1"/>
    <xf numFmtId="10" fontId="6" fillId="0" borderId="23" xfId="0" applyNumberFormat="1" applyFont="1" applyFill="1" applyBorder="1"/>
    <xf numFmtId="0" fontId="6" fillId="0" borderId="0" xfId="0" applyFont="1" applyFill="1" applyBorder="1"/>
    <xf numFmtId="0" fontId="4" fillId="0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 vertical="center"/>
    </xf>
    <xf numFmtId="2" fontId="6" fillId="0" borderId="0" xfId="0" applyNumberFormat="1" applyFont="1" applyFill="1"/>
    <xf numFmtId="168" fontId="4" fillId="0" borderId="16" xfId="0" applyNumberFormat="1" applyFont="1" applyFill="1" applyBorder="1"/>
    <xf numFmtId="41" fontId="13" fillId="0" borderId="24" xfId="0" applyNumberFormat="1" applyFont="1" applyFill="1" applyBorder="1" applyAlignment="1">
      <alignment horizontal="right"/>
    </xf>
    <xf numFmtId="0" fontId="21" fillId="0" borderId="13" xfId="0" quotePrefix="1" applyNumberFormat="1" applyFont="1" applyFill="1" applyBorder="1" applyAlignment="1">
      <alignment horizontal="left" vertical="center"/>
    </xf>
    <xf numFmtId="10" fontId="6" fillId="0" borderId="7" xfId="0" applyNumberFormat="1" applyFont="1" applyFill="1" applyBorder="1" applyAlignment="1">
      <alignment horizontal="center"/>
    </xf>
    <xf numFmtId="10" fontId="22" fillId="0" borderId="11" xfId="0" applyNumberFormat="1" applyFont="1" applyFill="1" applyBorder="1" applyAlignment="1">
      <alignment horizontal="right" wrapText="1"/>
    </xf>
    <xf numFmtId="166" fontId="6" fillId="0" borderId="6" xfId="0" applyNumberFormat="1" applyFont="1" applyFill="1" applyBorder="1" applyAlignment="1"/>
    <xf numFmtId="166" fontId="6" fillId="0" borderId="7" xfId="0" applyNumberFormat="1" applyFont="1" applyFill="1" applyBorder="1" applyAlignment="1"/>
    <xf numFmtId="10" fontId="6" fillId="0" borderId="7" xfId="0" applyNumberFormat="1" applyFont="1" applyFill="1" applyBorder="1" applyAlignment="1"/>
    <xf numFmtId="10" fontId="6" fillId="0" borderId="23" xfId="0" applyNumberFormat="1" applyFont="1" applyFill="1" applyBorder="1" applyAlignment="1"/>
    <xf numFmtId="0" fontId="6" fillId="0" borderId="15" xfId="0" applyFont="1" applyFill="1" applyBorder="1" applyAlignment="1">
      <alignment horizontal="center"/>
    </xf>
    <xf numFmtId="0" fontId="19" fillId="0" borderId="0" xfId="0" applyFont="1" applyAlignment="1">
      <alignment horizontal="centerContinuous"/>
    </xf>
    <xf numFmtId="49" fontId="17" fillId="0" borderId="0" xfId="0" applyNumberFormat="1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14" fontId="17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7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1" fontId="11" fillId="0" borderId="0" xfId="0" applyNumberFormat="1" applyFont="1" applyFill="1"/>
    <xf numFmtId="169" fontId="20" fillId="0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0" fontId="7" fillId="0" borderId="18" xfId="0" quotePrefix="1" applyFont="1" applyFill="1" applyBorder="1" applyAlignment="1">
      <alignment horizontal="left" vertical="center" indent="6"/>
    </xf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70" fontId="20" fillId="0" borderId="19" xfId="0" quotePrefix="1" applyNumberFormat="1" applyFont="1" applyFill="1" applyBorder="1" applyAlignment="1"/>
    <xf numFmtId="164" fontId="0" fillId="0" borderId="0" xfId="0" applyNumberFormat="1" applyFill="1"/>
    <xf numFmtId="41" fontId="10" fillId="0" borderId="24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10" fontId="0" fillId="0" borderId="0" xfId="0" applyNumberFormat="1" applyFill="1"/>
    <xf numFmtId="164" fontId="11" fillId="0" borderId="3" xfId="0" applyNumberFormat="1" applyFont="1" applyFill="1" applyBorder="1" applyAlignment="1">
      <alignment horizontal="left"/>
    </xf>
    <xf numFmtId="41" fontId="11" fillId="0" borderId="24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168" fontId="24" fillId="0" borderId="0" xfId="0" applyNumberFormat="1" applyFont="1" applyFill="1" applyBorder="1"/>
    <xf numFmtId="0" fontId="23" fillId="0" borderId="0" xfId="0" applyFont="1" applyFill="1" applyAlignment="1">
      <alignment horizontal="centerContinuous" vertical="center"/>
    </xf>
    <xf numFmtId="0" fontId="23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Continuous" vertical="center"/>
    </xf>
    <xf numFmtId="0" fontId="19" fillId="0" borderId="0" xfId="0" applyFont="1" applyBorder="1" applyAlignment="1">
      <alignment vertical="center"/>
    </xf>
    <xf numFmtId="0" fontId="22" fillId="0" borderId="0" xfId="0" applyFont="1" applyFill="1"/>
    <xf numFmtId="0" fontId="22" fillId="0" borderId="6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166" fontId="22" fillId="0" borderId="5" xfId="0" applyNumberFormat="1" applyFont="1" applyFill="1" applyBorder="1" applyAlignment="1">
      <alignment horizontal="center" vertical="center" wrapText="1"/>
    </xf>
    <xf numFmtId="166" fontId="22" fillId="0" borderId="5" xfId="0" quotePrefix="1" applyNumberFormat="1" applyFont="1" applyFill="1" applyBorder="1" applyAlignment="1">
      <alignment horizontal="center" vertical="center" wrapText="1"/>
    </xf>
    <xf numFmtId="166" fontId="22" fillId="0" borderId="9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/>
    <xf numFmtId="0" fontId="22" fillId="0" borderId="16" xfId="0" applyFont="1" applyFill="1" applyBorder="1"/>
    <xf numFmtId="166" fontId="22" fillId="0" borderId="8" xfId="0" applyNumberFormat="1" applyFont="1" applyFill="1" applyBorder="1"/>
    <xf numFmtId="166" fontId="22" fillId="0" borderId="8" xfId="0" applyNumberFormat="1" applyFont="1" applyFill="1" applyBorder="1" applyAlignment="1">
      <alignment horizontal="center"/>
    </xf>
    <xf numFmtId="10" fontId="22" fillId="0" borderId="8" xfId="0" applyNumberFormat="1" applyFont="1" applyFill="1" applyBorder="1"/>
    <xf numFmtId="166" fontId="22" fillId="0" borderId="16" xfId="0" applyNumberFormat="1" applyFont="1" applyFill="1" applyBorder="1"/>
    <xf numFmtId="165" fontId="22" fillId="0" borderId="0" xfId="0" applyNumberFormat="1" applyFont="1" applyFill="1"/>
    <xf numFmtId="42" fontId="22" fillId="0" borderId="11" xfId="0" applyNumberFormat="1" applyFont="1" applyFill="1" applyBorder="1"/>
    <xf numFmtId="0" fontId="22" fillId="0" borderId="11" xfId="0" applyNumberFormat="1" applyFont="1" applyFill="1" applyBorder="1" applyAlignment="1">
      <alignment horizontal="center"/>
    </xf>
    <xf numFmtId="42" fontId="22" fillId="0" borderId="16" xfId="0" applyNumberFormat="1" applyFont="1" applyFill="1" applyBorder="1"/>
    <xf numFmtId="41" fontId="22" fillId="0" borderId="11" xfId="0" applyNumberFormat="1" applyFont="1" applyFill="1" applyBorder="1"/>
    <xf numFmtId="41" fontId="22" fillId="0" borderId="16" xfId="0" applyNumberFormat="1" applyFont="1" applyFill="1" applyBorder="1"/>
    <xf numFmtId="165" fontId="22" fillId="0" borderId="0" xfId="0" applyNumberFormat="1" applyFont="1" applyFill="1" applyAlignment="1">
      <alignment horizontal="left"/>
    </xf>
    <xf numFmtId="41" fontId="22" fillId="0" borderId="13" xfId="0" applyNumberFormat="1" applyFont="1" applyFill="1" applyBorder="1"/>
    <xf numFmtId="0" fontId="22" fillId="0" borderId="13" xfId="0" applyNumberFormat="1" applyFont="1" applyFill="1" applyBorder="1" applyAlignment="1">
      <alignment horizontal="center"/>
    </xf>
    <xf numFmtId="10" fontId="22" fillId="0" borderId="13" xfId="0" applyNumberFormat="1" applyFont="1" applyFill="1" applyBorder="1" applyAlignment="1">
      <alignment horizontal="right" wrapText="1"/>
    </xf>
    <xf numFmtId="168" fontId="22" fillId="0" borderId="11" xfId="0" applyNumberFormat="1" applyFont="1" applyFill="1" applyBorder="1"/>
    <xf numFmtId="10" fontId="22" fillId="0" borderId="11" xfId="0" applyNumberFormat="1" applyFont="1" applyFill="1" applyBorder="1"/>
    <xf numFmtId="165" fontId="22" fillId="0" borderId="0" xfId="0" applyNumberFormat="1" applyFont="1"/>
    <xf numFmtId="41" fontId="22" fillId="0" borderId="17" xfId="0" applyNumberFormat="1" applyFont="1" applyFill="1" applyBorder="1"/>
    <xf numFmtId="0" fontId="22" fillId="0" borderId="10" xfId="0" applyFont="1" applyFill="1" applyBorder="1" applyAlignment="1">
      <alignment horizontal="left"/>
    </xf>
    <xf numFmtId="10" fontId="22" fillId="0" borderId="13" xfId="0" applyNumberFormat="1" applyFont="1" applyFill="1" applyBorder="1"/>
    <xf numFmtId="41" fontId="22" fillId="0" borderId="15" xfId="0" applyNumberFormat="1" applyFont="1" applyFill="1" applyBorder="1"/>
    <xf numFmtId="0" fontId="22" fillId="0" borderId="0" xfId="0" applyFont="1" applyFill="1" applyBorder="1"/>
    <xf numFmtId="0" fontId="22" fillId="0" borderId="10" xfId="0" quotePrefix="1" applyFont="1" applyFill="1" applyBorder="1" applyAlignment="1">
      <alignment horizontal="left"/>
    </xf>
    <xf numFmtId="0" fontId="22" fillId="0" borderId="11" xfId="0" applyFont="1" applyFill="1" applyBorder="1"/>
    <xf numFmtId="0" fontId="22" fillId="0" borderId="13" xfId="0" applyFont="1" applyFill="1" applyBorder="1" applyAlignment="1">
      <alignment horizontal="center"/>
    </xf>
    <xf numFmtId="0" fontId="22" fillId="0" borderId="12" xfId="0" applyFont="1" applyFill="1" applyBorder="1"/>
    <xf numFmtId="0" fontId="22" fillId="0" borderId="15" xfId="0" applyFont="1" applyFill="1" applyBorder="1"/>
    <xf numFmtId="166" fontId="22" fillId="0" borderId="11" xfId="0" applyNumberFormat="1" applyFont="1" applyFill="1" applyBorder="1"/>
    <xf numFmtId="42" fontId="24" fillId="0" borderId="13" xfId="0" applyNumberFormat="1" applyFont="1" applyFill="1" applyBorder="1"/>
    <xf numFmtId="168" fontId="24" fillId="0" borderId="13" xfId="0" applyNumberFormat="1" applyFont="1" applyFill="1" applyBorder="1"/>
    <xf numFmtId="10" fontId="24" fillId="0" borderId="13" xfId="0" applyNumberFormat="1" applyFont="1" applyFill="1" applyBorder="1"/>
    <xf numFmtId="43" fontId="11" fillId="0" borderId="0" xfId="0" applyNumberFormat="1" applyFont="1"/>
    <xf numFmtId="0" fontId="22" fillId="0" borderId="15" xfId="0" applyFont="1" applyFill="1" applyBorder="1" applyAlignment="1">
      <alignment horizontal="center"/>
    </xf>
    <xf numFmtId="10" fontId="22" fillId="0" borderId="21" xfId="0" applyNumberFormat="1" applyFont="1" applyFill="1" applyBorder="1" applyAlignment="1">
      <alignment horizontal="center"/>
    </xf>
    <xf numFmtId="10" fontId="22" fillId="0" borderId="23" xfId="0" applyNumberFormat="1" applyFont="1" applyFill="1" applyBorder="1" applyAlignment="1">
      <alignment horizontal="center"/>
    </xf>
    <xf numFmtId="10" fontId="22" fillId="0" borderId="7" xfId="0" applyNumberFormat="1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66" fontId="22" fillId="0" borderId="24" xfId="0" applyNumberFormat="1" applyFont="1" applyFill="1" applyBorder="1"/>
    <xf numFmtId="10" fontId="22" fillId="0" borderId="23" xfId="0" applyNumberFormat="1" applyFont="1" applyFill="1" applyBorder="1" applyAlignment="1"/>
    <xf numFmtId="166" fontId="22" fillId="0" borderId="6" xfId="0" applyNumberFormat="1" applyFont="1" applyFill="1" applyBorder="1" applyAlignment="1"/>
    <xf numFmtId="166" fontId="22" fillId="0" borderId="7" xfId="0" applyNumberFormat="1" applyFont="1" applyFill="1" applyBorder="1" applyAlignment="1"/>
    <xf numFmtId="10" fontId="22" fillId="0" borderId="7" xfId="0" applyNumberFormat="1" applyFont="1" applyFill="1" applyBorder="1" applyAlignment="1"/>
    <xf numFmtId="0" fontId="22" fillId="0" borderId="11" xfId="0" applyFont="1" applyFill="1" applyBorder="1" applyAlignment="1">
      <alignment horizontal="center"/>
    </xf>
    <xf numFmtId="166" fontId="22" fillId="0" borderId="0" xfId="0" quotePrefix="1" applyNumberFormat="1" applyFont="1" applyFill="1" applyBorder="1" applyAlignment="1">
      <alignment horizontal="left"/>
    </xf>
    <xf numFmtId="166" fontId="22" fillId="0" borderId="0" xfId="0" applyNumberFormat="1" applyFont="1" applyFill="1" applyBorder="1"/>
    <xf numFmtId="10" fontId="22" fillId="0" borderId="16" xfId="0" applyNumberFormat="1" applyFont="1" applyFill="1" applyBorder="1"/>
    <xf numFmtId="10" fontId="22" fillId="0" borderId="21" xfId="0" applyNumberFormat="1" applyFont="1" applyFill="1" applyBorder="1"/>
    <xf numFmtId="10" fontId="22" fillId="0" borderId="23" xfId="0" applyNumberFormat="1" applyFont="1" applyFill="1" applyBorder="1"/>
    <xf numFmtId="10" fontId="22" fillId="0" borderId="10" xfId="0" applyNumberFormat="1" applyFont="1" applyFill="1" applyBorder="1"/>
    <xf numFmtId="166" fontId="22" fillId="0" borderId="3" xfId="0" quotePrefix="1" applyNumberFormat="1" applyFont="1" applyFill="1" applyBorder="1" applyAlignment="1">
      <alignment horizontal="left"/>
    </xf>
    <xf numFmtId="166" fontId="22" fillId="0" borderId="3" xfId="0" applyNumberFormat="1" applyFont="1" applyFill="1" applyBorder="1"/>
    <xf numFmtId="10" fontId="22" fillId="0" borderId="15" xfId="0" applyNumberFormat="1" applyFont="1" applyFill="1" applyBorder="1"/>
    <xf numFmtId="10" fontId="22" fillId="0" borderId="12" xfId="0" applyNumberFormat="1" applyFont="1" applyFill="1" applyBorder="1"/>
    <xf numFmtId="0" fontId="26" fillId="0" borderId="0" xfId="0" applyFont="1" applyFill="1"/>
    <xf numFmtId="43" fontId="22" fillId="0" borderId="0" xfId="0" applyNumberFormat="1" applyFont="1" applyFill="1"/>
    <xf numFmtId="0" fontId="19" fillId="0" borderId="0" xfId="0" applyFont="1" applyFill="1" applyBorder="1" applyAlignment="1">
      <alignment horizontal="centerContinuous" vertical="center"/>
    </xf>
    <xf numFmtId="170" fontId="20" fillId="5" borderId="19" xfId="31" quotePrefix="1" applyNumberFormat="1" applyBorder="1" applyAlignment="1"/>
    <xf numFmtId="166" fontId="6" fillId="0" borderId="3" xfId="0" applyNumberFormat="1" applyFont="1" applyBorder="1"/>
    <xf numFmtId="166" fontId="27" fillId="0" borderId="0" xfId="1" applyNumberFormat="1" applyFont="1" applyFill="1"/>
    <xf numFmtId="172" fontId="40" fillId="0" borderId="26" xfId="3" applyNumberFormat="1" applyFont="1" applyBorder="1">
      <alignment horizontal="right" vertical="center"/>
    </xf>
    <xf numFmtId="0" fontId="41" fillId="0" borderId="0" xfId="0" applyFont="1"/>
    <xf numFmtId="44" fontId="0" fillId="0" borderId="0" xfId="0" applyNumberFormat="1"/>
    <xf numFmtId="166" fontId="0" fillId="0" borderId="0" xfId="1" applyNumberFormat="1" applyFont="1"/>
    <xf numFmtId="166" fontId="42" fillId="0" borderId="0" xfId="1" applyNumberFormat="1" applyFont="1" applyFill="1" applyBorder="1" applyAlignment="1" applyProtection="1">
      <protection locked="0"/>
    </xf>
    <xf numFmtId="170" fontId="20" fillId="5" borderId="19" xfId="0" quotePrefix="1" applyNumberFormat="1" applyFont="1" applyFill="1" applyBorder="1" applyAlignment="1"/>
    <xf numFmtId="166" fontId="43" fillId="0" borderId="0" xfId="0" applyNumberFormat="1" applyFont="1" applyFill="1" applyBorder="1" applyAlignment="1">
      <alignment horizontal="center"/>
    </xf>
    <xf numFmtId="0" fontId="44" fillId="0" borderId="0" xfId="0" applyFont="1" applyFill="1"/>
    <xf numFmtId="4" fontId="0" fillId="0" borderId="0" xfId="0" applyNumberFormat="1" applyFill="1"/>
    <xf numFmtId="41" fontId="11" fillId="0" borderId="0" xfId="0" applyNumberFormat="1" applyFont="1" applyAlignment="1">
      <alignment horizontal="right"/>
    </xf>
    <xf numFmtId="41" fontId="11" fillId="0" borderId="3" xfId="0" applyNumberFormat="1" applyFont="1" applyBorder="1" applyAlignment="1">
      <alignment horizontal="right"/>
    </xf>
    <xf numFmtId="0" fontId="45" fillId="0" borderId="0" xfId="0" applyFont="1"/>
    <xf numFmtId="0" fontId="46" fillId="0" borderId="0" xfId="0" applyFont="1"/>
    <xf numFmtId="41" fontId="11" fillId="0" borderId="31" xfId="0" applyNumberFormat="1" applyFont="1" applyFill="1" applyBorder="1" applyAlignment="1">
      <alignment horizontal="right"/>
    </xf>
    <xf numFmtId="41" fontId="11" fillId="0" borderId="31" xfId="0" applyNumberFormat="1" applyFont="1" applyBorder="1" applyAlignment="1">
      <alignment horizontal="right"/>
    </xf>
    <xf numFmtId="41" fontId="0" fillId="0" borderId="0" xfId="0" applyNumberFormat="1" applyFill="1"/>
    <xf numFmtId="0" fontId="7" fillId="0" borderId="0" xfId="0" applyFont="1" applyFill="1" applyBorder="1" applyAlignment="1">
      <alignment horizontal="center" vertical="center"/>
    </xf>
  </cellXfs>
  <cellStyles count="43">
    <cellStyle name="Comma" xfId="1" builtinId="3"/>
    <cellStyle name="Normal" xfId="0" builtinId="0"/>
    <cellStyle name="Normal 5" xfId="41"/>
    <cellStyle name="Normal 6 2" xfId="42"/>
    <cellStyle name="SAPBorder" xfId="21"/>
    <cellStyle name="SAPDataCell" xfId="3"/>
    <cellStyle name="SAPDataRemoved" xfId="22"/>
    <cellStyle name="SAPDataTotalCell" xfId="4"/>
    <cellStyle name="SAPDimensionCell" xfId="2"/>
    <cellStyle name="SAPEditableDataCell" xfId="6"/>
    <cellStyle name="SAPEditableDataTotalCell" xfId="9"/>
    <cellStyle name="SAPEmphasized" xfId="32"/>
    <cellStyle name="SAPEmphasizedEditableDataCell" xfId="34"/>
    <cellStyle name="SAPEmphasizedEditableDataTotalCell" xfId="35"/>
    <cellStyle name="SAPEmphasizedLockedDataCell" xfId="38"/>
    <cellStyle name="SAPEmphasizedLockedDataTotalCell" xfId="39"/>
    <cellStyle name="SAPEmphasizedReadonlyDataCell" xfId="36"/>
    <cellStyle name="SAPEmphasizedReadonlyDataTotalCell" xfId="37"/>
    <cellStyle name="SAPEmphasizedTotal" xfId="33"/>
    <cellStyle name="SAPError" xfId="23"/>
    <cellStyle name="SAPExceptionLevel1" xfId="12"/>
    <cellStyle name="SAPExceptionLevel2" xfId="13"/>
    <cellStyle name="SAPExceptionLevel3" xfId="14"/>
    <cellStyle name="SAPExceptionLevel4" xfId="15"/>
    <cellStyle name="SAPExceptionLevel5" xfId="16"/>
    <cellStyle name="SAPExceptionLevel6" xfId="17"/>
    <cellStyle name="SAPExceptionLevel7" xfId="18"/>
    <cellStyle name="SAPExceptionLevel8" xfId="19"/>
    <cellStyle name="SAPExceptionLevel9" xfId="20"/>
    <cellStyle name="SAPFormula" xfId="40"/>
    <cellStyle name="SAPGroupingFillCell" xfId="5"/>
    <cellStyle name="SAPHierarchyCell0" xfId="27"/>
    <cellStyle name="SAPHierarchyCell1" xfId="28"/>
    <cellStyle name="SAPHierarchyCell2" xfId="29"/>
    <cellStyle name="SAPHierarchyCell3" xfId="30"/>
    <cellStyle name="SAPHierarchyCell4" xfId="31"/>
    <cellStyle name="SAPLockedDataCell" xfId="8"/>
    <cellStyle name="SAPLockedDataTotalCell" xfId="11"/>
    <cellStyle name="SAPMemberCell" xfId="25"/>
    <cellStyle name="SAPMemberTotalCell" xfId="26"/>
    <cellStyle name="SAPMessageText" xfId="24"/>
    <cellStyle name="SAPReadonlyDataCell" xfId="7"/>
    <cellStyle name="SAPReadonlyDataTotalCell" xfId="10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  <sheetName val="FERC 9496000"/>
      <sheetName val="Topsides Q4 24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-595784351.88999999</v>
          </cell>
          <cell r="D3">
            <v>-298909685.98000002</v>
          </cell>
          <cell r="E3">
            <v>549758120.51999998</v>
          </cell>
          <cell r="F3">
            <v>357169175.85000002</v>
          </cell>
          <cell r="G3">
            <v>192588944.66999999</v>
          </cell>
          <cell r="H3">
            <v>-238615176.03999999</v>
          </cell>
          <cell r="I3">
            <v>-106320741.31</v>
          </cell>
          <cell r="J3">
            <v>-344935917.35000002</v>
          </cell>
        </row>
        <row r="4">
          <cell r="A4" t="str">
            <v>ZW_OPERATING_INCOME</v>
          </cell>
          <cell r="B4" t="str">
            <v>WUTC Operating Incom</v>
          </cell>
          <cell r="C4">
            <v>-491129002.38</v>
          </cell>
          <cell r="D4">
            <v>-310580279.44999999</v>
          </cell>
          <cell r="E4">
            <v>290394676.33999997</v>
          </cell>
          <cell r="F4">
            <v>187104564.80000001</v>
          </cell>
          <cell r="G4">
            <v>103290111.54000001</v>
          </cell>
          <cell r="H4">
            <v>-304024437.57999998</v>
          </cell>
          <cell r="I4">
            <v>-207290167.91</v>
          </cell>
          <cell r="J4">
            <v>-511314605.49000001</v>
          </cell>
        </row>
        <row r="5">
          <cell r="A5" t="str">
            <v>ZW_OPERATING_REVENUES</v>
          </cell>
          <cell r="B5" t="str">
            <v>WUTC Operating Reven</v>
          </cell>
          <cell r="C5">
            <v>-3432698807.8099999</v>
          </cell>
          <cell r="D5">
            <v>-1339148181.4000001</v>
          </cell>
          <cell r="H5">
            <v>-3432698807.8099999</v>
          </cell>
          <cell r="I5">
            <v>-1339148181.4000001</v>
          </cell>
          <cell r="J5">
            <v>-4771846989.21</v>
          </cell>
        </row>
        <row r="6">
          <cell r="A6" t="str">
            <v>ZW_SALES_CUSTOMERS</v>
          </cell>
          <cell r="B6" t="str">
            <v>WUTC Sales to Custom</v>
          </cell>
          <cell r="C6">
            <v>-3002846860.5500002</v>
          </cell>
          <cell r="D6">
            <v>-1226086735.75</v>
          </cell>
          <cell r="H6">
            <v>-3002846860.5500002</v>
          </cell>
          <cell r="I6">
            <v>-1226086735.75</v>
          </cell>
          <cell r="J6">
            <v>-4228933596.3000002</v>
          </cell>
        </row>
        <row r="7">
          <cell r="A7" t="str">
            <v>9440000</v>
          </cell>
          <cell r="B7" t="str">
            <v>El Residential Sales</v>
          </cell>
          <cell r="C7">
            <v>-1677597294.48</v>
          </cell>
          <cell r="H7">
            <v>-1677597294.48</v>
          </cell>
          <cell r="J7">
            <v>-1677597294.48</v>
          </cell>
        </row>
        <row r="8">
          <cell r="A8" t="str">
            <v>9442000</v>
          </cell>
          <cell r="B8" t="str">
            <v>El Comm &amp; Ind Sales</v>
          </cell>
          <cell r="C8">
            <v>-1302095511.3800001</v>
          </cell>
          <cell r="D8">
            <v>-2784.03</v>
          </cell>
          <cell r="H8">
            <v>-1302095511.3800001</v>
          </cell>
          <cell r="I8">
            <v>-2784.03</v>
          </cell>
          <cell r="J8">
            <v>-1302098295.4100001</v>
          </cell>
        </row>
        <row r="9">
          <cell r="A9" t="str">
            <v>9444000</v>
          </cell>
          <cell r="B9" t="str">
            <v>Publ St &amp; Hghwy Ltng</v>
          </cell>
          <cell r="C9">
            <v>-23154054.690000001</v>
          </cell>
          <cell r="H9">
            <v>-23154054.690000001</v>
          </cell>
          <cell r="J9">
            <v>-23154054.690000001</v>
          </cell>
        </row>
        <row r="10">
          <cell r="A10" t="str">
            <v>9480000</v>
          </cell>
          <cell r="B10" t="str">
            <v>Gs Residential Sales</v>
          </cell>
          <cell r="D10">
            <v>-796888785.55999994</v>
          </cell>
          <cell r="I10">
            <v>-796888785.55999994</v>
          </cell>
          <cell r="J10">
            <v>-796888785.55999994</v>
          </cell>
        </row>
        <row r="11">
          <cell r="A11" t="str">
            <v>9481000</v>
          </cell>
          <cell r="B11" t="str">
            <v>Gs Comm &amp; Ind Sales</v>
          </cell>
          <cell r="D11">
            <v>-394636853.67000002</v>
          </cell>
          <cell r="I11">
            <v>-394636853.67000002</v>
          </cell>
          <cell r="J11">
            <v>-394636853.67000002</v>
          </cell>
        </row>
        <row r="12">
          <cell r="A12" t="str">
            <v>9489300</v>
          </cell>
          <cell r="B12" t="str">
            <v>Rev fr Transp Oth</v>
          </cell>
          <cell r="D12">
            <v>-34558312.490000002</v>
          </cell>
          <cell r="I12">
            <v>-34558312.490000002</v>
          </cell>
          <cell r="J12">
            <v>-34558312.490000002</v>
          </cell>
        </row>
        <row r="13">
          <cell r="A13" t="str">
            <v>ZW_SALES_RESALE</v>
          </cell>
          <cell r="B13" t="str">
            <v>WUTC Sales for Resal</v>
          </cell>
          <cell r="C13">
            <v>-353424.99</v>
          </cell>
          <cell r="H13">
            <v>-353424.99</v>
          </cell>
          <cell r="J13">
            <v>-353424.99</v>
          </cell>
        </row>
        <row r="14">
          <cell r="A14" t="str">
            <v>9447030</v>
          </cell>
          <cell r="B14" t="str">
            <v>Elec Resale-Firm</v>
          </cell>
          <cell r="C14">
            <v>-353424.99</v>
          </cell>
          <cell r="H14">
            <v>-353424.99</v>
          </cell>
          <cell r="J14">
            <v>-353424.99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-381190070.37</v>
          </cell>
          <cell r="H15">
            <v>-381190070.37</v>
          </cell>
          <cell r="J15">
            <v>-381190070.37</v>
          </cell>
        </row>
        <row r="16">
          <cell r="A16" t="str">
            <v>9447010</v>
          </cell>
          <cell r="B16" t="str">
            <v>Elec Resale-Sales</v>
          </cell>
          <cell r="C16">
            <v>-281186110.38</v>
          </cell>
          <cell r="H16">
            <v>-281186110.38</v>
          </cell>
          <cell r="J16">
            <v>-281186110.38</v>
          </cell>
        </row>
        <row r="17">
          <cell r="A17" t="str">
            <v>9447020</v>
          </cell>
          <cell r="B17" t="str">
            <v>Elec Resale-Purch</v>
          </cell>
          <cell r="C17">
            <v>-100003959.98999999</v>
          </cell>
          <cell r="H17">
            <v>-100003959.98999999</v>
          </cell>
          <cell r="J17">
            <v>-100003959.98999999</v>
          </cell>
        </row>
        <row r="18">
          <cell r="A18" t="str">
            <v>ZW_OTHER_OPER_REV</v>
          </cell>
          <cell r="B18" t="str">
            <v>WUTC Other Operating</v>
          </cell>
          <cell r="C18">
            <v>-48308451.899999999</v>
          </cell>
          <cell r="D18">
            <v>-113061445.65000001</v>
          </cell>
          <cell r="H18">
            <v>-48308451.899999999</v>
          </cell>
          <cell r="I18">
            <v>-113061445.65000001</v>
          </cell>
          <cell r="J18">
            <v>-161369897.55000001</v>
          </cell>
        </row>
        <row r="19">
          <cell r="A19" t="str">
            <v>9450000</v>
          </cell>
          <cell r="B19" t="str">
            <v>Elec Forfeited Disc</v>
          </cell>
          <cell r="C19">
            <v>2261.94</v>
          </cell>
          <cell r="H19">
            <v>2261.94</v>
          </cell>
          <cell r="J19">
            <v>2261.94</v>
          </cell>
        </row>
        <row r="20">
          <cell r="A20" t="str">
            <v>9451000</v>
          </cell>
          <cell r="B20" t="str">
            <v>Misc Elec Serv Rev</v>
          </cell>
          <cell r="C20">
            <v>-18751716.120000001</v>
          </cell>
          <cell r="H20">
            <v>-18751716.120000001</v>
          </cell>
          <cell r="J20">
            <v>-18751716.120000001</v>
          </cell>
        </row>
        <row r="21">
          <cell r="A21" t="str">
            <v>9454000</v>
          </cell>
          <cell r="B21" t="str">
            <v>Rent from Elec Prop</v>
          </cell>
          <cell r="C21">
            <v>-18853928.699999999</v>
          </cell>
          <cell r="H21">
            <v>-18853928.699999999</v>
          </cell>
          <cell r="J21">
            <v>-18853928.699999999</v>
          </cell>
        </row>
        <row r="22">
          <cell r="A22" t="str">
            <v>9456100</v>
          </cell>
          <cell r="B22" t="str">
            <v>Rev frm Transm Other</v>
          </cell>
          <cell r="C22">
            <v>-23374228.300000001</v>
          </cell>
          <cell r="H22">
            <v>-23374228.300000001</v>
          </cell>
          <cell r="J22">
            <v>-23374228.300000001</v>
          </cell>
        </row>
        <row r="23">
          <cell r="A23" t="str">
            <v>9456020</v>
          </cell>
          <cell r="B23" t="str">
            <v>Oth Electr Revenues</v>
          </cell>
          <cell r="C23">
            <v>12669159.279999999</v>
          </cell>
          <cell r="H23">
            <v>12669159.279999999</v>
          </cell>
          <cell r="J23">
            <v>12669159.279999999</v>
          </cell>
        </row>
        <row r="24">
          <cell r="A24" t="str">
            <v>9487000</v>
          </cell>
          <cell r="B24" t="str">
            <v>Gas Forfeited Disc</v>
          </cell>
          <cell r="D24">
            <v>129.97</v>
          </cell>
          <cell r="I24">
            <v>129.97</v>
          </cell>
          <cell r="J24">
            <v>129.97</v>
          </cell>
        </row>
        <row r="25">
          <cell r="A25" t="str">
            <v>9488000</v>
          </cell>
          <cell r="B25" t="str">
            <v>Misc Gas Serv Rev</v>
          </cell>
          <cell r="D25">
            <v>-2489207.89</v>
          </cell>
          <cell r="I25">
            <v>-2489207.89</v>
          </cell>
          <cell r="J25">
            <v>-2489207.89</v>
          </cell>
        </row>
        <row r="26">
          <cell r="A26" t="str">
            <v>9489400</v>
          </cell>
          <cell r="B26" t="str">
            <v>Rev frm Storing Gas</v>
          </cell>
          <cell r="D26">
            <v>-3176304.48</v>
          </cell>
          <cell r="I26">
            <v>-3176304.48</v>
          </cell>
          <cell r="J26">
            <v>-3176304.48</v>
          </cell>
        </row>
        <row r="27">
          <cell r="A27" t="str">
            <v>9493000</v>
          </cell>
          <cell r="B27" t="str">
            <v>Rent frm Gas Prop</v>
          </cell>
          <cell r="D27">
            <v>-8516.2000000000007</v>
          </cell>
          <cell r="I27">
            <v>-8516.2000000000007</v>
          </cell>
          <cell r="J27">
            <v>-8516.2000000000007</v>
          </cell>
        </row>
        <row r="28">
          <cell r="A28" t="str">
            <v>9495000</v>
          </cell>
          <cell r="B28" t="str">
            <v>Other Gas Revenues</v>
          </cell>
          <cell r="D28">
            <v>-107387547.05</v>
          </cell>
          <cell r="I28">
            <v>-107387547.05</v>
          </cell>
          <cell r="J28">
            <v>-107387547.05</v>
          </cell>
        </row>
        <row r="29">
          <cell r="A29" t="str">
            <v>ZW_OPERATING_REV_DEDUCT</v>
          </cell>
          <cell r="B29" t="str">
            <v>WUTC Operating Reven</v>
          </cell>
          <cell r="C29">
            <v>2941569805.4299998</v>
          </cell>
          <cell r="D29">
            <v>1028567901.95</v>
          </cell>
          <cell r="E29">
            <v>290394676.33999997</v>
          </cell>
          <cell r="F29">
            <v>187104564.80000001</v>
          </cell>
          <cell r="G29">
            <v>103290111.54000001</v>
          </cell>
          <cell r="H29">
            <v>3128674370.23</v>
          </cell>
          <cell r="I29">
            <v>1131858013.49</v>
          </cell>
          <cell r="J29">
            <v>4260532383.7199998</v>
          </cell>
        </row>
        <row r="30">
          <cell r="A30" t="str">
            <v>ZW_PRODUCTION_EXP</v>
          </cell>
          <cell r="B30" t="str">
            <v>WUTC Production Expe</v>
          </cell>
          <cell r="C30">
            <v>1497608598.74</v>
          </cell>
          <cell r="D30">
            <v>469849115.31999999</v>
          </cell>
          <cell r="H30">
            <v>1497608598.74</v>
          </cell>
          <cell r="I30">
            <v>469849115.31999999</v>
          </cell>
          <cell r="J30">
            <v>1967457714.0599999</v>
          </cell>
        </row>
        <row r="31">
          <cell r="A31" t="str">
            <v>ZW_FUEL</v>
          </cell>
          <cell r="B31" t="str">
            <v>WUTC Fuel</v>
          </cell>
          <cell r="C31">
            <v>336725396.80000001</v>
          </cell>
          <cell r="H31">
            <v>336725396.80000001</v>
          </cell>
          <cell r="J31">
            <v>336725396.80000001</v>
          </cell>
        </row>
        <row r="32">
          <cell r="A32" t="str">
            <v>9501000</v>
          </cell>
          <cell r="B32" t="str">
            <v>Stm Op Fuel</v>
          </cell>
          <cell r="C32">
            <v>54004141.039999999</v>
          </cell>
          <cell r="H32">
            <v>54004141.039999999</v>
          </cell>
          <cell r="J32">
            <v>54004141.039999999</v>
          </cell>
        </row>
        <row r="33">
          <cell r="A33" t="str">
            <v>9547000</v>
          </cell>
          <cell r="B33" t="str">
            <v>Oth Pwr Op Fuel</v>
          </cell>
          <cell r="C33">
            <v>282721255.75999999</v>
          </cell>
          <cell r="H33">
            <v>282721255.75999999</v>
          </cell>
          <cell r="J33">
            <v>282721255.75999999</v>
          </cell>
        </row>
        <row r="34">
          <cell r="A34" t="str">
            <v>ZW_PURCHASED_INTERCHANGE</v>
          </cell>
          <cell r="B34" t="str">
            <v>WUTC Purchased and I</v>
          </cell>
          <cell r="C34">
            <v>1082901816.8599999</v>
          </cell>
          <cell r="D34">
            <v>469849115.31999999</v>
          </cell>
          <cell r="H34">
            <v>1082901816.8599999</v>
          </cell>
          <cell r="I34">
            <v>469849115.31999999</v>
          </cell>
          <cell r="J34">
            <v>1552750932.1800001</v>
          </cell>
        </row>
        <row r="35">
          <cell r="A35" t="str">
            <v>9555010</v>
          </cell>
          <cell r="B35" t="str">
            <v>Purch Pwr-Pur &amp; Int</v>
          </cell>
          <cell r="C35">
            <v>1057441459.15</v>
          </cell>
          <cell r="H35">
            <v>1057441459.15</v>
          </cell>
          <cell r="J35">
            <v>1057441459.15</v>
          </cell>
        </row>
        <row r="36">
          <cell r="A36" t="str">
            <v>9557000</v>
          </cell>
          <cell r="B36" t="str">
            <v>Other Expenses</v>
          </cell>
          <cell r="C36">
            <v>25460357.710000001</v>
          </cell>
          <cell r="H36">
            <v>25460357.710000001</v>
          </cell>
          <cell r="J36">
            <v>25460357.710000001</v>
          </cell>
        </row>
        <row r="37">
          <cell r="A37" t="str">
            <v>9804000</v>
          </cell>
          <cell r="B37" t="str">
            <v>Nat Gas City G Purch</v>
          </cell>
          <cell r="D37">
            <v>415487471.57999998</v>
          </cell>
          <cell r="I37">
            <v>415487471.57999998</v>
          </cell>
          <cell r="J37">
            <v>415487471.57999998</v>
          </cell>
        </row>
        <row r="38">
          <cell r="A38" t="str">
            <v>9805000</v>
          </cell>
          <cell r="B38" t="str">
            <v>Other Gas Purchases</v>
          </cell>
          <cell r="D38">
            <v>128901799</v>
          </cell>
          <cell r="I38">
            <v>128901799</v>
          </cell>
          <cell r="J38">
            <v>128901799</v>
          </cell>
        </row>
        <row r="39">
          <cell r="A39" t="str">
            <v>9805100</v>
          </cell>
          <cell r="B39" t="str">
            <v>Purch Gas Cost Adj</v>
          </cell>
          <cell r="D39">
            <v>-79750087.480000004</v>
          </cell>
          <cell r="I39">
            <v>-79750087.480000004</v>
          </cell>
          <cell r="J39">
            <v>-79750087.480000004</v>
          </cell>
        </row>
        <row r="40">
          <cell r="A40" t="str">
            <v>9808100</v>
          </cell>
          <cell r="B40" t="str">
            <v>Gas Withd fr Storage</v>
          </cell>
          <cell r="D40">
            <v>45550025.859999999</v>
          </cell>
          <cell r="I40">
            <v>45550025.859999999</v>
          </cell>
          <cell r="J40">
            <v>45550025.859999999</v>
          </cell>
        </row>
        <row r="41">
          <cell r="A41" t="str">
            <v>9808200</v>
          </cell>
          <cell r="B41" t="str">
            <v>Gas Deliv to Storage</v>
          </cell>
          <cell r="D41">
            <v>-40340093.640000001</v>
          </cell>
          <cell r="I41">
            <v>-40340093.640000001</v>
          </cell>
          <cell r="J41">
            <v>-40340093.640000001</v>
          </cell>
        </row>
        <row r="42">
          <cell r="A42" t="str">
            <v>ZW_WHEELING</v>
          </cell>
          <cell r="B42" t="str">
            <v>WUTC Wheeling</v>
          </cell>
          <cell r="C42">
            <v>163156079.44999999</v>
          </cell>
          <cell r="H42">
            <v>163156079.44999999</v>
          </cell>
          <cell r="J42">
            <v>163156079.44999999</v>
          </cell>
        </row>
        <row r="43">
          <cell r="A43" t="str">
            <v>9565000</v>
          </cell>
          <cell r="B43" t="str">
            <v>Trm Op Electr by Oth</v>
          </cell>
          <cell r="C43">
            <v>163156079.44999999</v>
          </cell>
          <cell r="H43">
            <v>163156079.44999999</v>
          </cell>
          <cell r="J43">
            <v>163156079.44999999</v>
          </cell>
        </row>
        <row r="44">
          <cell r="A44" t="str">
            <v>ZW_RESIDENTIAL_EXCHANGE</v>
          </cell>
          <cell r="B44" t="str">
            <v>WUTC Residential Exc</v>
          </cell>
          <cell r="C44">
            <v>-85174694.370000005</v>
          </cell>
          <cell r="H44">
            <v>-85174694.370000005</v>
          </cell>
          <cell r="J44">
            <v>-85174694.370000005</v>
          </cell>
        </row>
        <row r="45">
          <cell r="A45" t="str">
            <v>9555020</v>
          </cell>
          <cell r="B45" t="str">
            <v>Purch Pwr-Res Exch</v>
          </cell>
          <cell r="C45">
            <v>-85174694.370000005</v>
          </cell>
          <cell r="H45">
            <v>-85174694.370000005</v>
          </cell>
          <cell r="J45">
            <v>-85174694.370000005</v>
          </cell>
        </row>
        <row r="46">
          <cell r="A46" t="str">
            <v>ZW_OPERATING_EXPENSES</v>
          </cell>
          <cell r="B46" t="str">
            <v>WUTC Operating Expen</v>
          </cell>
          <cell r="C46">
            <v>574327660.16999996</v>
          </cell>
          <cell r="D46">
            <v>162122313.30000001</v>
          </cell>
          <cell r="E46">
            <v>184107757.96000001</v>
          </cell>
          <cell r="F46">
            <v>117516209.95999999</v>
          </cell>
          <cell r="G46">
            <v>66591548</v>
          </cell>
          <cell r="H46">
            <v>691843870.13</v>
          </cell>
          <cell r="I46">
            <v>228713861.30000001</v>
          </cell>
          <cell r="J46">
            <v>920557731.42999995</v>
          </cell>
        </row>
        <row r="47">
          <cell r="A47" t="str">
            <v>ZW_OTH_ENERGY_SUPPLY_EXP</v>
          </cell>
          <cell r="B47" t="str">
            <v>WUTC Other Energy Su</v>
          </cell>
          <cell r="C47">
            <v>130989365.81</v>
          </cell>
          <cell r="D47">
            <v>12970479.82</v>
          </cell>
          <cell r="H47">
            <v>130989365.81</v>
          </cell>
          <cell r="I47">
            <v>12970479.82</v>
          </cell>
          <cell r="J47">
            <v>143959845.63</v>
          </cell>
        </row>
        <row r="48">
          <cell r="A48" t="str">
            <v>9500000</v>
          </cell>
          <cell r="B48" t="str">
            <v>Stm Op Supv &amp; Eng</v>
          </cell>
          <cell r="C48">
            <v>1395530.14</v>
          </cell>
          <cell r="H48">
            <v>1395530.14</v>
          </cell>
          <cell r="J48">
            <v>1395530.14</v>
          </cell>
        </row>
        <row r="49">
          <cell r="A49" t="str">
            <v>9502000</v>
          </cell>
          <cell r="B49" t="str">
            <v>Stm Op Steam Exp</v>
          </cell>
          <cell r="C49">
            <v>7888434.9900000002</v>
          </cell>
          <cell r="H49">
            <v>7888434.9900000002</v>
          </cell>
          <cell r="J49">
            <v>7888434.9900000002</v>
          </cell>
        </row>
        <row r="50">
          <cell r="A50" t="str">
            <v>9505000</v>
          </cell>
          <cell r="B50" t="str">
            <v>Stm Op Electric Exp</v>
          </cell>
          <cell r="C50">
            <v>2326359.08</v>
          </cell>
          <cell r="H50">
            <v>2326359.08</v>
          </cell>
          <cell r="J50">
            <v>2326359.08</v>
          </cell>
        </row>
        <row r="51">
          <cell r="A51" t="str">
            <v>9506000</v>
          </cell>
          <cell r="B51" t="str">
            <v>Stm Op Misc Pwr Exp</v>
          </cell>
          <cell r="C51">
            <v>11206532.73</v>
          </cell>
          <cell r="H51">
            <v>11206532.73</v>
          </cell>
          <cell r="J51">
            <v>11206532.73</v>
          </cell>
        </row>
        <row r="52">
          <cell r="A52" t="str">
            <v>9510000</v>
          </cell>
          <cell r="B52" t="str">
            <v>Stm Mn Supv &amp; Eng</v>
          </cell>
          <cell r="C52">
            <v>731184.16</v>
          </cell>
          <cell r="H52">
            <v>731184.16</v>
          </cell>
          <cell r="J52">
            <v>731184.16</v>
          </cell>
        </row>
        <row r="53">
          <cell r="A53" t="str">
            <v>9511000</v>
          </cell>
          <cell r="B53" t="str">
            <v>Stm Mn Structures</v>
          </cell>
          <cell r="C53">
            <v>1889374.36</v>
          </cell>
          <cell r="H53">
            <v>1889374.36</v>
          </cell>
          <cell r="J53">
            <v>1889374.36</v>
          </cell>
        </row>
        <row r="54">
          <cell r="A54" t="str">
            <v>9512000</v>
          </cell>
          <cell r="B54" t="str">
            <v>Stm Mn Boiler Plant</v>
          </cell>
          <cell r="C54">
            <v>13467446.369999999</v>
          </cell>
          <cell r="H54">
            <v>13467446.369999999</v>
          </cell>
          <cell r="J54">
            <v>13467446.369999999</v>
          </cell>
        </row>
        <row r="55">
          <cell r="A55" t="str">
            <v>9513000</v>
          </cell>
          <cell r="B55" t="str">
            <v>Stm Mn Electr Plant</v>
          </cell>
          <cell r="C55">
            <v>7331695.5099999998</v>
          </cell>
          <cell r="H55">
            <v>7331695.5099999998</v>
          </cell>
          <cell r="J55">
            <v>7331695.5099999998</v>
          </cell>
        </row>
        <row r="56">
          <cell r="A56" t="str">
            <v>9514000</v>
          </cell>
          <cell r="B56" t="str">
            <v>Stm Mn Misc Plt Exp</v>
          </cell>
          <cell r="C56">
            <v>1386211.09</v>
          </cell>
          <cell r="H56">
            <v>1386211.09</v>
          </cell>
          <cell r="J56">
            <v>1386211.09</v>
          </cell>
        </row>
        <row r="57">
          <cell r="A57" t="str">
            <v>9535000</v>
          </cell>
          <cell r="B57" t="str">
            <v>Hyd Op Supv &amp; Eng</v>
          </cell>
          <cell r="C57">
            <v>1585159.89</v>
          </cell>
          <cell r="H57">
            <v>1585159.89</v>
          </cell>
          <cell r="J57">
            <v>1585159.89</v>
          </cell>
        </row>
        <row r="58">
          <cell r="A58" t="str">
            <v>9537000</v>
          </cell>
          <cell r="B58" t="str">
            <v>Hyd Op Hydraulic Exp</v>
          </cell>
          <cell r="C58">
            <v>3770688.17</v>
          </cell>
          <cell r="H58">
            <v>3770688.17</v>
          </cell>
          <cell r="J58">
            <v>3770688.17</v>
          </cell>
        </row>
        <row r="59">
          <cell r="A59" t="str">
            <v>9538000</v>
          </cell>
          <cell r="B59" t="str">
            <v>Hyd Op Electric Exp</v>
          </cell>
          <cell r="C59">
            <v>294255.25</v>
          </cell>
          <cell r="H59">
            <v>294255.25</v>
          </cell>
          <cell r="J59">
            <v>294255.25</v>
          </cell>
        </row>
        <row r="60">
          <cell r="A60" t="str">
            <v>9539000</v>
          </cell>
          <cell r="B60" t="str">
            <v>Hyd Op Misc Pwr Exp</v>
          </cell>
          <cell r="C60">
            <v>3478932.55</v>
          </cell>
          <cell r="H60">
            <v>3478932.55</v>
          </cell>
          <cell r="J60">
            <v>3478932.55</v>
          </cell>
        </row>
        <row r="61">
          <cell r="A61" t="str">
            <v>9541000</v>
          </cell>
          <cell r="B61" t="str">
            <v>Hyd Mn Supv &amp; Eng</v>
          </cell>
          <cell r="C61">
            <v>81615.09</v>
          </cell>
          <cell r="H61">
            <v>81615.09</v>
          </cell>
          <cell r="J61">
            <v>81615.09</v>
          </cell>
        </row>
        <row r="62">
          <cell r="A62" t="str">
            <v>9542000</v>
          </cell>
          <cell r="B62" t="str">
            <v>Hyd Mn Structures</v>
          </cell>
          <cell r="C62">
            <v>347448.88</v>
          </cell>
          <cell r="H62">
            <v>347448.88</v>
          </cell>
          <cell r="J62">
            <v>347448.88</v>
          </cell>
        </row>
        <row r="63">
          <cell r="A63" t="str">
            <v>9543000</v>
          </cell>
          <cell r="B63" t="str">
            <v>Hyd Mn Resv Dams</v>
          </cell>
          <cell r="C63">
            <v>486770.74</v>
          </cell>
          <cell r="H63">
            <v>486770.74</v>
          </cell>
          <cell r="J63">
            <v>486770.74</v>
          </cell>
        </row>
        <row r="64">
          <cell r="A64" t="str">
            <v>9544000</v>
          </cell>
          <cell r="B64" t="str">
            <v>Hyd Mn Electr Plant</v>
          </cell>
          <cell r="C64">
            <v>990785.63</v>
          </cell>
          <cell r="H64">
            <v>990785.63</v>
          </cell>
          <cell r="J64">
            <v>990785.63</v>
          </cell>
        </row>
        <row r="65">
          <cell r="A65" t="str">
            <v>9545000</v>
          </cell>
          <cell r="B65" t="str">
            <v>Hyd Mn Misc Plt Exp</v>
          </cell>
          <cell r="C65">
            <v>4354875.29</v>
          </cell>
          <cell r="H65">
            <v>4354875.29</v>
          </cell>
          <cell r="J65">
            <v>4354875.29</v>
          </cell>
        </row>
        <row r="66">
          <cell r="A66" t="str">
            <v>9546000</v>
          </cell>
          <cell r="B66" t="str">
            <v>Oth Pwr Op Sup &amp; Eng</v>
          </cell>
          <cell r="C66">
            <v>5469591.3799999999</v>
          </cell>
          <cell r="H66">
            <v>5469591.3799999999</v>
          </cell>
          <cell r="J66">
            <v>5469591.3799999999</v>
          </cell>
        </row>
        <row r="67">
          <cell r="A67" t="str">
            <v>9548000</v>
          </cell>
          <cell r="B67" t="str">
            <v>Oth Pwr Op Gen Exp</v>
          </cell>
          <cell r="C67">
            <v>18116700.780000001</v>
          </cell>
          <cell r="H67">
            <v>18116700.780000001</v>
          </cell>
          <cell r="J67">
            <v>18116700.780000001</v>
          </cell>
        </row>
        <row r="68">
          <cell r="A68" t="str">
            <v>9549000</v>
          </cell>
          <cell r="B68" t="str">
            <v>Oth Pwr Op Misc Exp</v>
          </cell>
          <cell r="C68">
            <v>4385380.75</v>
          </cell>
          <cell r="H68">
            <v>4385380.75</v>
          </cell>
          <cell r="J68">
            <v>4385380.75</v>
          </cell>
        </row>
        <row r="69">
          <cell r="A69" t="str">
            <v>9550000</v>
          </cell>
          <cell r="B69" t="str">
            <v>Oth Pwr Op Rents</v>
          </cell>
          <cell r="C69">
            <v>8253321.5599999996</v>
          </cell>
          <cell r="H69">
            <v>8253321.5599999996</v>
          </cell>
          <cell r="J69">
            <v>8253321.5599999996</v>
          </cell>
        </row>
        <row r="70">
          <cell r="A70" t="str">
            <v>9551000</v>
          </cell>
          <cell r="B70" t="str">
            <v>Oth Pwr Mn Sup &amp; Eng</v>
          </cell>
          <cell r="C70">
            <v>621863.9</v>
          </cell>
          <cell r="H70">
            <v>621863.9</v>
          </cell>
          <cell r="J70">
            <v>621863.9</v>
          </cell>
        </row>
        <row r="71">
          <cell r="A71" t="str">
            <v>9552000</v>
          </cell>
          <cell r="B71" t="str">
            <v>Oth Pwr Mn Structure</v>
          </cell>
          <cell r="C71">
            <v>659019.18999999994</v>
          </cell>
          <cell r="H71">
            <v>659019.18999999994</v>
          </cell>
          <cell r="J71">
            <v>659019.18999999994</v>
          </cell>
        </row>
        <row r="72">
          <cell r="A72" t="str">
            <v>9553000</v>
          </cell>
          <cell r="B72" t="str">
            <v>Oth Pwr Mn Equipment</v>
          </cell>
          <cell r="C72">
            <v>28518869.75</v>
          </cell>
          <cell r="H72">
            <v>28518869.75</v>
          </cell>
          <cell r="J72">
            <v>28518869.75</v>
          </cell>
        </row>
        <row r="73">
          <cell r="A73" t="str">
            <v>9554000</v>
          </cell>
          <cell r="B73" t="str">
            <v>Oth Pwr Mn Misc Exp</v>
          </cell>
          <cell r="C73">
            <v>1922706.58</v>
          </cell>
          <cell r="H73">
            <v>1922706.58</v>
          </cell>
          <cell r="J73">
            <v>1922706.58</v>
          </cell>
        </row>
        <row r="74">
          <cell r="A74" t="str">
            <v>9556000</v>
          </cell>
          <cell r="B74" t="str">
            <v>Syst Cntrl &amp; Ld Disp</v>
          </cell>
          <cell r="C74">
            <v>28612</v>
          </cell>
          <cell r="H74">
            <v>28612</v>
          </cell>
          <cell r="J74">
            <v>28612</v>
          </cell>
        </row>
        <row r="75">
          <cell r="A75" t="str">
            <v>9710000</v>
          </cell>
          <cell r="B75" t="str">
            <v>Mfd Op Supv &amp; Eng</v>
          </cell>
          <cell r="D75">
            <v>15521.69</v>
          </cell>
          <cell r="I75">
            <v>15521.69</v>
          </cell>
          <cell r="J75">
            <v>15521.69</v>
          </cell>
        </row>
        <row r="76">
          <cell r="A76" t="str">
            <v>9717000</v>
          </cell>
          <cell r="B76" t="str">
            <v>Mfd Op Liq Petro Exp</v>
          </cell>
          <cell r="D76">
            <v>185913.28</v>
          </cell>
          <cell r="I76">
            <v>185913.28</v>
          </cell>
          <cell r="J76">
            <v>185913.28</v>
          </cell>
        </row>
        <row r="77">
          <cell r="A77" t="str">
            <v>9807000</v>
          </cell>
          <cell r="B77" t="str">
            <v>Purchased Gas Exp</v>
          </cell>
          <cell r="D77">
            <v>433367.44</v>
          </cell>
          <cell r="I77">
            <v>433367.44</v>
          </cell>
          <cell r="J77">
            <v>433367.44</v>
          </cell>
        </row>
        <row r="78">
          <cell r="A78" t="str">
            <v>9807500</v>
          </cell>
          <cell r="B78" t="str">
            <v>Oth Purch Gas Exp</v>
          </cell>
          <cell r="D78">
            <v>2720377.03</v>
          </cell>
          <cell r="I78">
            <v>2720377.03</v>
          </cell>
          <cell r="J78">
            <v>2720377.03</v>
          </cell>
        </row>
        <row r="79">
          <cell r="A79" t="str">
            <v>9812000</v>
          </cell>
          <cell r="B79" t="str">
            <v>Gas Used fr Oth Util</v>
          </cell>
          <cell r="D79">
            <v>-49332.69</v>
          </cell>
          <cell r="I79">
            <v>-49332.69</v>
          </cell>
          <cell r="J79">
            <v>-49332.69</v>
          </cell>
        </row>
        <row r="80">
          <cell r="A80" t="str">
            <v>9813000</v>
          </cell>
          <cell r="B80" t="str">
            <v>Oth Gas Supply Exp</v>
          </cell>
          <cell r="D80">
            <v>765578.65</v>
          </cell>
          <cell r="I80">
            <v>765578.65</v>
          </cell>
          <cell r="J80">
            <v>765578.65</v>
          </cell>
        </row>
        <row r="81">
          <cell r="A81" t="str">
            <v>9814000</v>
          </cell>
          <cell r="B81" t="str">
            <v>UGS Op Supv &amp; Eng</v>
          </cell>
          <cell r="D81">
            <v>250365.92</v>
          </cell>
          <cell r="I81">
            <v>250365.92</v>
          </cell>
          <cell r="J81">
            <v>250365.92</v>
          </cell>
        </row>
        <row r="82">
          <cell r="A82" t="str">
            <v>9816000</v>
          </cell>
          <cell r="B82" t="str">
            <v>UGS Op Wells Expense</v>
          </cell>
          <cell r="D82">
            <v>11675.87</v>
          </cell>
          <cell r="I82">
            <v>11675.87</v>
          </cell>
          <cell r="J82">
            <v>11675.87</v>
          </cell>
        </row>
        <row r="83">
          <cell r="A83" t="str">
            <v>9817000</v>
          </cell>
          <cell r="B83" t="str">
            <v>UGS Op Lines Expesne</v>
          </cell>
          <cell r="D83">
            <v>24449.08</v>
          </cell>
          <cell r="I83">
            <v>24449.08</v>
          </cell>
          <cell r="J83">
            <v>24449.08</v>
          </cell>
        </row>
        <row r="84">
          <cell r="A84" t="str">
            <v>9818000</v>
          </cell>
          <cell r="B84" t="str">
            <v>UGS Op Compr Stn Exp</v>
          </cell>
          <cell r="D84">
            <v>333539.74</v>
          </cell>
          <cell r="I84">
            <v>333539.74</v>
          </cell>
          <cell r="J84">
            <v>333539.74</v>
          </cell>
        </row>
        <row r="85">
          <cell r="A85" t="str">
            <v>9819000</v>
          </cell>
          <cell r="B85" t="str">
            <v>UGS Op Compr Stn F&amp;P</v>
          </cell>
          <cell r="D85">
            <v>69501.91</v>
          </cell>
          <cell r="I85">
            <v>69501.91</v>
          </cell>
          <cell r="J85">
            <v>69501.91</v>
          </cell>
        </row>
        <row r="86">
          <cell r="A86" t="str">
            <v>9821000</v>
          </cell>
          <cell r="B86" t="str">
            <v>UGS Op Purificat Exp</v>
          </cell>
          <cell r="D86">
            <v>2259.88</v>
          </cell>
          <cell r="I86">
            <v>2259.88</v>
          </cell>
          <cell r="J86">
            <v>2259.88</v>
          </cell>
        </row>
        <row r="87">
          <cell r="A87" t="str">
            <v>9824000</v>
          </cell>
          <cell r="B87" t="str">
            <v>UGS Op Other Expense</v>
          </cell>
          <cell r="D87">
            <v>71283.039999999994</v>
          </cell>
          <cell r="I87">
            <v>71283.039999999994</v>
          </cell>
          <cell r="J87">
            <v>71283.039999999994</v>
          </cell>
        </row>
        <row r="88">
          <cell r="A88" t="str">
            <v>9825000</v>
          </cell>
          <cell r="B88" t="str">
            <v>UGS Op Storage Well</v>
          </cell>
          <cell r="D88">
            <v>21021.24</v>
          </cell>
          <cell r="I88">
            <v>21021.24</v>
          </cell>
          <cell r="J88">
            <v>21021.24</v>
          </cell>
        </row>
        <row r="89">
          <cell r="A89" t="str">
            <v>9830000</v>
          </cell>
          <cell r="B89" t="str">
            <v>UGS Mn Supv &amp; Eng</v>
          </cell>
          <cell r="D89">
            <v>232000.56</v>
          </cell>
          <cell r="I89">
            <v>232000.56</v>
          </cell>
          <cell r="J89">
            <v>232000.56</v>
          </cell>
        </row>
        <row r="90">
          <cell r="A90" t="str">
            <v>9831000</v>
          </cell>
          <cell r="B90" t="str">
            <v>UGS Mn Stuctures</v>
          </cell>
          <cell r="D90">
            <v>104429.67</v>
          </cell>
          <cell r="I90">
            <v>104429.67</v>
          </cell>
          <cell r="J90">
            <v>104429.67</v>
          </cell>
        </row>
        <row r="91">
          <cell r="A91" t="str">
            <v>9832000</v>
          </cell>
          <cell r="B91" t="str">
            <v>UGS Mn Reserv &amp; Well</v>
          </cell>
          <cell r="D91">
            <v>1255732.5</v>
          </cell>
          <cell r="I91">
            <v>1255732.5</v>
          </cell>
          <cell r="J91">
            <v>1255732.5</v>
          </cell>
        </row>
        <row r="92">
          <cell r="A92" t="str">
            <v>9833000</v>
          </cell>
          <cell r="B92" t="str">
            <v>UGS Mn Lines</v>
          </cell>
          <cell r="D92">
            <v>53664.55</v>
          </cell>
          <cell r="I92">
            <v>53664.55</v>
          </cell>
          <cell r="J92">
            <v>53664.55</v>
          </cell>
        </row>
        <row r="93">
          <cell r="A93" t="str">
            <v>9834000</v>
          </cell>
          <cell r="B93" t="str">
            <v>UGS Mn Compr Stn Eq</v>
          </cell>
          <cell r="D93">
            <v>786171.93</v>
          </cell>
          <cell r="I93">
            <v>786171.93</v>
          </cell>
          <cell r="J93">
            <v>786171.93</v>
          </cell>
        </row>
        <row r="94">
          <cell r="A94" t="str">
            <v>9835000</v>
          </cell>
          <cell r="B94" t="str">
            <v>UGS Mn Mea &amp; Reg Stn</v>
          </cell>
          <cell r="D94">
            <v>4374.66</v>
          </cell>
          <cell r="I94">
            <v>4374.66</v>
          </cell>
          <cell r="J94">
            <v>4374.66</v>
          </cell>
        </row>
        <row r="95">
          <cell r="A95" t="str">
            <v>9836000</v>
          </cell>
          <cell r="B95" t="str">
            <v>UGS Mn Purificat Equ</v>
          </cell>
          <cell r="D95">
            <v>13851.84</v>
          </cell>
          <cell r="I95">
            <v>13851.84</v>
          </cell>
          <cell r="J95">
            <v>13851.84</v>
          </cell>
        </row>
        <row r="96">
          <cell r="A96" t="str">
            <v>9837000</v>
          </cell>
          <cell r="B96" t="str">
            <v>UGS Mn Oth Equipment</v>
          </cell>
          <cell r="D96">
            <v>13536.61</v>
          </cell>
          <cell r="I96">
            <v>13536.61</v>
          </cell>
          <cell r="J96">
            <v>13536.61</v>
          </cell>
        </row>
        <row r="97">
          <cell r="A97" t="str">
            <v>9840000</v>
          </cell>
          <cell r="B97" t="str">
            <v>OS Op Supv &amp; Eng</v>
          </cell>
          <cell r="D97">
            <v>638589.68999999994</v>
          </cell>
          <cell r="I97">
            <v>638589.68999999994</v>
          </cell>
          <cell r="J97">
            <v>638589.68999999994</v>
          </cell>
        </row>
        <row r="98">
          <cell r="A98" t="str">
            <v>9841000</v>
          </cell>
          <cell r="B98" t="str">
            <v>OS Op Labor &amp; Exp</v>
          </cell>
          <cell r="D98">
            <v>1499611.09</v>
          </cell>
          <cell r="I98">
            <v>1499611.09</v>
          </cell>
          <cell r="J98">
            <v>1499611.09</v>
          </cell>
        </row>
        <row r="99">
          <cell r="A99" t="str">
            <v>9842000</v>
          </cell>
          <cell r="B99" t="str">
            <v>LNG Otr Storage Rent</v>
          </cell>
          <cell r="D99">
            <v>1247253.3799999999</v>
          </cell>
          <cell r="I99">
            <v>1247253.3799999999</v>
          </cell>
          <cell r="J99">
            <v>1247253.3799999999</v>
          </cell>
        </row>
        <row r="100">
          <cell r="A100" t="str">
            <v>9842200</v>
          </cell>
          <cell r="B100" t="str">
            <v>OS Op Power</v>
          </cell>
          <cell r="D100">
            <v>719757.33</v>
          </cell>
          <cell r="I100">
            <v>719757.33</v>
          </cell>
          <cell r="J100">
            <v>719757.33</v>
          </cell>
        </row>
        <row r="101">
          <cell r="A101" t="str">
            <v>9843300</v>
          </cell>
          <cell r="B101" t="str">
            <v>OS Mn Gas Holders</v>
          </cell>
          <cell r="D101">
            <v>176218.48</v>
          </cell>
          <cell r="I101">
            <v>176218.48</v>
          </cell>
          <cell r="J101">
            <v>176218.48</v>
          </cell>
        </row>
        <row r="102">
          <cell r="A102" t="str">
            <v>9843400</v>
          </cell>
          <cell r="B102" t="str">
            <v>OS Mn Purificat Equ</v>
          </cell>
          <cell r="D102">
            <v>5091.6000000000004</v>
          </cell>
          <cell r="I102">
            <v>5091.6000000000004</v>
          </cell>
          <cell r="J102">
            <v>5091.6000000000004</v>
          </cell>
        </row>
        <row r="103">
          <cell r="A103" t="str">
            <v>9843600</v>
          </cell>
          <cell r="B103" t="str">
            <v>OS Mn Vaporiz Equip</v>
          </cell>
          <cell r="D103">
            <v>4336.5600000000004</v>
          </cell>
          <cell r="I103">
            <v>4336.5600000000004</v>
          </cell>
          <cell r="J103">
            <v>4336.5600000000004</v>
          </cell>
        </row>
        <row r="104">
          <cell r="A104" t="str">
            <v>9843900</v>
          </cell>
          <cell r="B104" t="str">
            <v>OS Mn Other Equipmnt</v>
          </cell>
          <cell r="D104">
            <v>342641.26</v>
          </cell>
          <cell r="I104">
            <v>342641.26</v>
          </cell>
          <cell r="J104">
            <v>342641.26</v>
          </cell>
        </row>
        <row r="105">
          <cell r="A105" t="str">
            <v>9844100</v>
          </cell>
          <cell r="B105" t="str">
            <v>LNG Op Supv &amp; Eng</v>
          </cell>
          <cell r="D105">
            <v>628303.80000000005</v>
          </cell>
          <cell r="I105">
            <v>628303.80000000005</v>
          </cell>
          <cell r="J105">
            <v>628303.80000000005</v>
          </cell>
        </row>
        <row r="106">
          <cell r="A106" t="str">
            <v>9844200</v>
          </cell>
          <cell r="B106" t="str">
            <v>LNG Proc Term LabExp</v>
          </cell>
          <cell r="D106">
            <v>6312.02</v>
          </cell>
          <cell r="I106">
            <v>6312.02</v>
          </cell>
          <cell r="J106">
            <v>6312.02</v>
          </cell>
        </row>
        <row r="107">
          <cell r="A107" t="str">
            <v>9844300</v>
          </cell>
          <cell r="B107" t="str">
            <v>LNG Liq Proc Lab&amp;Exp</v>
          </cell>
          <cell r="D107">
            <v>33319.71</v>
          </cell>
          <cell r="I107">
            <v>33319.71</v>
          </cell>
          <cell r="J107">
            <v>33319.71</v>
          </cell>
        </row>
        <row r="108">
          <cell r="A108" t="str">
            <v>9844700</v>
          </cell>
          <cell r="B108" t="str">
            <v>LNG Comm Sys Exp</v>
          </cell>
          <cell r="D108">
            <v>76913.23</v>
          </cell>
          <cell r="I108">
            <v>76913.23</v>
          </cell>
          <cell r="J108">
            <v>76913.23</v>
          </cell>
        </row>
        <row r="109">
          <cell r="A109" t="str">
            <v>9846200</v>
          </cell>
          <cell r="B109" t="str">
            <v>LNG Other Expenses</v>
          </cell>
          <cell r="D109">
            <v>150651.65</v>
          </cell>
          <cell r="I109">
            <v>150651.65</v>
          </cell>
          <cell r="J109">
            <v>150651.65</v>
          </cell>
        </row>
        <row r="110">
          <cell r="A110" t="str">
            <v>9847300</v>
          </cell>
          <cell r="B110" t="str">
            <v>Maint LNG ProcTermEq</v>
          </cell>
          <cell r="D110">
            <v>17464.75</v>
          </cell>
          <cell r="I110">
            <v>17464.75</v>
          </cell>
          <cell r="J110">
            <v>17464.75</v>
          </cell>
        </row>
        <row r="111">
          <cell r="A111" t="str">
            <v>9847700</v>
          </cell>
          <cell r="B111" t="str">
            <v>Maint of LNG Comm Eq</v>
          </cell>
          <cell r="D111">
            <v>75485.63</v>
          </cell>
          <cell r="I111">
            <v>75485.63</v>
          </cell>
          <cell r="J111">
            <v>75485.63</v>
          </cell>
        </row>
        <row r="112">
          <cell r="A112" t="str">
            <v>9847800</v>
          </cell>
          <cell r="B112" t="str">
            <v>Maint of LNG Othr Eq</v>
          </cell>
          <cell r="D112">
            <v>29245.24</v>
          </cell>
          <cell r="I112">
            <v>29245.24</v>
          </cell>
          <cell r="J112">
            <v>29245.24</v>
          </cell>
        </row>
        <row r="113">
          <cell r="A113" t="str">
            <v>ZW_TRANSMISSION_EXP</v>
          </cell>
          <cell r="B113" t="str">
            <v>WUTC Transmission Ex</v>
          </cell>
          <cell r="C113">
            <v>25442098.260000002</v>
          </cell>
          <cell r="D113">
            <v>3947.83</v>
          </cell>
          <cell r="H113">
            <v>25442098.260000002</v>
          </cell>
          <cell r="I113">
            <v>3947.83</v>
          </cell>
          <cell r="J113">
            <v>25446046.09</v>
          </cell>
        </row>
        <row r="114">
          <cell r="A114" t="str">
            <v>9560000</v>
          </cell>
          <cell r="B114" t="str">
            <v>Transm Op Supv &amp; Eng</v>
          </cell>
          <cell r="C114">
            <v>3899934.71</v>
          </cell>
          <cell r="H114">
            <v>3899934.71</v>
          </cell>
          <cell r="J114">
            <v>3899934.71</v>
          </cell>
        </row>
        <row r="115">
          <cell r="A115" t="str">
            <v>9561100</v>
          </cell>
          <cell r="B115" t="str">
            <v>Load Disp-Reliabilit</v>
          </cell>
          <cell r="C115">
            <v>48492.87</v>
          </cell>
          <cell r="H115">
            <v>48492.87</v>
          </cell>
          <cell r="J115">
            <v>48492.87</v>
          </cell>
        </row>
        <row r="116">
          <cell r="A116" t="str">
            <v>9561200</v>
          </cell>
          <cell r="B116" t="str">
            <v>Load Disp-Monit &amp; Op</v>
          </cell>
          <cell r="C116">
            <v>3053764.19</v>
          </cell>
          <cell r="H116">
            <v>3053764.19</v>
          </cell>
          <cell r="J116">
            <v>3053764.19</v>
          </cell>
        </row>
        <row r="117">
          <cell r="A117" t="str">
            <v>9561300</v>
          </cell>
          <cell r="B117" t="str">
            <v>Load Disp-Transm Svc</v>
          </cell>
          <cell r="C117">
            <v>1620799.54</v>
          </cell>
          <cell r="H117">
            <v>1620799.54</v>
          </cell>
          <cell r="J117">
            <v>1620799.54</v>
          </cell>
        </row>
        <row r="118">
          <cell r="A118" t="str">
            <v>9561500</v>
          </cell>
          <cell r="B118" t="str">
            <v>Reliab Plng &amp; Stndrd</v>
          </cell>
          <cell r="C118">
            <v>2040745.18</v>
          </cell>
          <cell r="H118">
            <v>2040745.18</v>
          </cell>
          <cell r="J118">
            <v>2040745.18</v>
          </cell>
        </row>
        <row r="119">
          <cell r="A119" t="str">
            <v>9561700</v>
          </cell>
          <cell r="B119" t="str">
            <v>Gen Interconn Study</v>
          </cell>
          <cell r="C119">
            <v>2882666.1</v>
          </cell>
          <cell r="H119">
            <v>2882666.1</v>
          </cell>
          <cell r="J119">
            <v>2882666.1</v>
          </cell>
        </row>
        <row r="120">
          <cell r="A120" t="str">
            <v>9561800</v>
          </cell>
          <cell r="B120" t="str">
            <v>Reliab Plng &amp; SD Svc</v>
          </cell>
          <cell r="C120">
            <v>-1808756.65</v>
          </cell>
          <cell r="H120">
            <v>-1808756.65</v>
          </cell>
          <cell r="J120">
            <v>-1808756.65</v>
          </cell>
        </row>
        <row r="121">
          <cell r="A121" t="str">
            <v>9562000</v>
          </cell>
          <cell r="B121" t="str">
            <v>Trm Op Station Exp</v>
          </cell>
          <cell r="C121">
            <v>1463619.99</v>
          </cell>
          <cell r="H121">
            <v>1463619.99</v>
          </cell>
          <cell r="J121">
            <v>1463619.99</v>
          </cell>
        </row>
        <row r="122">
          <cell r="A122" t="str">
            <v>9563000</v>
          </cell>
          <cell r="B122" t="str">
            <v>Trm Op Ovhd Line Exp</v>
          </cell>
          <cell r="C122">
            <v>-1095519.45</v>
          </cell>
          <cell r="H122">
            <v>-1095519.45</v>
          </cell>
          <cell r="J122">
            <v>-1095519.45</v>
          </cell>
        </row>
        <row r="123">
          <cell r="A123" t="str">
            <v>9566000</v>
          </cell>
          <cell r="B123" t="str">
            <v>Trm Op Misc Expenses</v>
          </cell>
          <cell r="C123">
            <v>3011277.08</v>
          </cell>
          <cell r="H123">
            <v>3011277.08</v>
          </cell>
          <cell r="J123">
            <v>3011277.08</v>
          </cell>
        </row>
        <row r="124">
          <cell r="A124" t="str">
            <v>9567000</v>
          </cell>
          <cell r="B124" t="str">
            <v>Trm Op Rents</v>
          </cell>
          <cell r="C124">
            <v>335622.06</v>
          </cell>
          <cell r="H124">
            <v>335622.06</v>
          </cell>
          <cell r="J124">
            <v>335622.06</v>
          </cell>
        </row>
        <row r="125">
          <cell r="A125" t="str">
            <v>9568000</v>
          </cell>
          <cell r="B125" t="str">
            <v>Trm Mn Supv &amp; Eng</v>
          </cell>
          <cell r="C125">
            <v>57196.639999999999</v>
          </cell>
          <cell r="H125">
            <v>57196.639999999999</v>
          </cell>
          <cell r="J125">
            <v>57196.639999999999</v>
          </cell>
        </row>
        <row r="126">
          <cell r="A126" t="str">
            <v>9569000</v>
          </cell>
          <cell r="B126" t="str">
            <v>Trm Mn Structures</v>
          </cell>
          <cell r="C126">
            <v>1085.6600000000001</v>
          </cell>
          <cell r="H126">
            <v>1085.6600000000001</v>
          </cell>
          <cell r="J126">
            <v>1085.6600000000001</v>
          </cell>
        </row>
        <row r="127">
          <cell r="A127" t="str">
            <v>9569200</v>
          </cell>
          <cell r="B127" t="str">
            <v>Trm Mn Comp Software</v>
          </cell>
          <cell r="C127">
            <v>4192.33</v>
          </cell>
          <cell r="H127">
            <v>4192.33</v>
          </cell>
          <cell r="J127">
            <v>4192.33</v>
          </cell>
        </row>
        <row r="128">
          <cell r="A128" t="str">
            <v>9570000</v>
          </cell>
          <cell r="B128" t="str">
            <v>Trm Mn Station Equip</v>
          </cell>
          <cell r="C128">
            <v>1820332.76</v>
          </cell>
          <cell r="H128">
            <v>1820332.76</v>
          </cell>
          <cell r="J128">
            <v>1820332.76</v>
          </cell>
        </row>
        <row r="129">
          <cell r="A129" t="str">
            <v>9571000</v>
          </cell>
          <cell r="B129" t="str">
            <v>Trm Mn Ovhd Lines</v>
          </cell>
          <cell r="C129">
            <v>8054909.1799999997</v>
          </cell>
          <cell r="H129">
            <v>8054909.1799999997</v>
          </cell>
          <cell r="J129">
            <v>8054909.1799999997</v>
          </cell>
        </row>
        <row r="130">
          <cell r="A130" t="str">
            <v>9573000</v>
          </cell>
          <cell r="B130" t="str">
            <v>Trm Mn Misc Transm</v>
          </cell>
          <cell r="C130">
            <v>51736.07</v>
          </cell>
          <cell r="H130">
            <v>51736.07</v>
          </cell>
          <cell r="J130">
            <v>51736.07</v>
          </cell>
        </row>
        <row r="131">
          <cell r="A131" t="str">
            <v>9856000</v>
          </cell>
          <cell r="B131" t="str">
            <v>Trm Op Mains Exp</v>
          </cell>
          <cell r="D131">
            <v>3947.83</v>
          </cell>
          <cell r="I131">
            <v>3947.83</v>
          </cell>
          <cell r="J131">
            <v>3947.83</v>
          </cell>
        </row>
        <row r="132">
          <cell r="A132" t="str">
            <v>ZW_DISTRIBUTION_EXP</v>
          </cell>
          <cell r="B132" t="str">
            <v>WUTC Distribution Ex</v>
          </cell>
          <cell r="C132">
            <v>116492152.04000001</v>
          </cell>
          <cell r="D132">
            <v>67444998.120000005</v>
          </cell>
          <cell r="H132">
            <v>116492152.04000001</v>
          </cell>
          <cell r="I132">
            <v>67444998.120000005</v>
          </cell>
          <cell r="J132">
            <v>183937150.16</v>
          </cell>
        </row>
        <row r="133">
          <cell r="A133" t="str">
            <v>9580000</v>
          </cell>
          <cell r="B133" t="str">
            <v>Dis Op Supv &amp; Eng</v>
          </cell>
          <cell r="C133">
            <v>3554604.58</v>
          </cell>
          <cell r="H133">
            <v>3554604.58</v>
          </cell>
          <cell r="J133">
            <v>3554604.58</v>
          </cell>
        </row>
        <row r="134">
          <cell r="A134" t="str">
            <v>9581000</v>
          </cell>
          <cell r="B134" t="str">
            <v>Dis Op Load Dispatch</v>
          </cell>
          <cell r="C134">
            <v>1662386.66</v>
          </cell>
          <cell r="H134">
            <v>1662386.66</v>
          </cell>
          <cell r="J134">
            <v>1662386.66</v>
          </cell>
        </row>
        <row r="135">
          <cell r="A135" t="str">
            <v>9582000</v>
          </cell>
          <cell r="B135" t="str">
            <v>Dis Op Station Exp</v>
          </cell>
          <cell r="C135">
            <v>2384128.4900000002</v>
          </cell>
          <cell r="H135">
            <v>2384128.4900000002</v>
          </cell>
          <cell r="J135">
            <v>2384128.4900000002</v>
          </cell>
        </row>
        <row r="136">
          <cell r="A136" t="str">
            <v>9583000</v>
          </cell>
          <cell r="B136" t="str">
            <v>Dis Op Ovhd Line Exp</v>
          </cell>
          <cell r="C136">
            <v>6232283.7599999998</v>
          </cell>
          <cell r="H136">
            <v>6232283.7599999998</v>
          </cell>
          <cell r="J136">
            <v>6232283.7599999998</v>
          </cell>
        </row>
        <row r="137">
          <cell r="A137" t="str">
            <v>9584000</v>
          </cell>
          <cell r="B137" t="str">
            <v>Dis Op Undg Line Exp</v>
          </cell>
          <cell r="C137">
            <v>6205593.1100000003</v>
          </cell>
          <cell r="H137">
            <v>6205593.1100000003</v>
          </cell>
          <cell r="J137">
            <v>6205593.1100000003</v>
          </cell>
        </row>
        <row r="138">
          <cell r="A138" t="str">
            <v>9586000</v>
          </cell>
          <cell r="B138" t="str">
            <v>Dis Op Meter Exp</v>
          </cell>
          <cell r="C138">
            <v>4425258.1900000004</v>
          </cell>
          <cell r="H138">
            <v>4425258.1900000004</v>
          </cell>
          <cell r="J138">
            <v>4425258.1900000004</v>
          </cell>
        </row>
        <row r="139">
          <cell r="A139" t="str">
            <v>9587000</v>
          </cell>
          <cell r="B139" t="str">
            <v>Dis Op Cust Install</v>
          </cell>
          <cell r="C139">
            <v>6639793.0700000003</v>
          </cell>
          <cell r="H139">
            <v>6639793.0700000003</v>
          </cell>
          <cell r="J139">
            <v>6639793.0700000003</v>
          </cell>
        </row>
        <row r="140">
          <cell r="A140" t="str">
            <v>9588000</v>
          </cell>
          <cell r="B140" t="str">
            <v>Dis Op Misc Expenses</v>
          </cell>
          <cell r="C140">
            <v>14406228.57</v>
          </cell>
          <cell r="H140">
            <v>14406228.57</v>
          </cell>
          <cell r="J140">
            <v>14406228.57</v>
          </cell>
        </row>
        <row r="141">
          <cell r="A141" t="str">
            <v>9589000</v>
          </cell>
          <cell r="B141" t="str">
            <v>Dis Op Rents</v>
          </cell>
          <cell r="C141">
            <v>1351764.53</v>
          </cell>
          <cell r="H141">
            <v>1351764.53</v>
          </cell>
          <cell r="J141">
            <v>1351764.53</v>
          </cell>
        </row>
        <row r="142">
          <cell r="A142" t="str">
            <v>9590000</v>
          </cell>
          <cell r="B142" t="str">
            <v>Dis Mn Supv &amp; Eng</v>
          </cell>
          <cell r="C142">
            <v>278061.15999999997</v>
          </cell>
          <cell r="H142">
            <v>278061.15999999997</v>
          </cell>
          <cell r="J142">
            <v>278061.15999999997</v>
          </cell>
        </row>
        <row r="143">
          <cell r="A143" t="str">
            <v>9592000</v>
          </cell>
          <cell r="B143" t="str">
            <v>Dis Mn Station Equip</v>
          </cell>
          <cell r="C143">
            <v>1531198.27</v>
          </cell>
          <cell r="H143">
            <v>1531198.27</v>
          </cell>
          <cell r="J143">
            <v>1531198.27</v>
          </cell>
        </row>
        <row r="144">
          <cell r="A144" t="str">
            <v>9593000</v>
          </cell>
          <cell r="B144" t="str">
            <v>Dis Mn Ovhd Lines</v>
          </cell>
          <cell r="C144">
            <v>44591044.090000004</v>
          </cell>
          <cell r="H144">
            <v>44591044.090000004</v>
          </cell>
          <cell r="J144">
            <v>44591044.090000004</v>
          </cell>
        </row>
        <row r="145">
          <cell r="A145" t="str">
            <v>9594000</v>
          </cell>
          <cell r="B145" t="str">
            <v>Dis Mn Undgrd Lines</v>
          </cell>
          <cell r="C145">
            <v>17785954.649999999</v>
          </cell>
          <cell r="H145">
            <v>17785954.649999999</v>
          </cell>
          <cell r="J145">
            <v>17785954.649999999</v>
          </cell>
        </row>
        <row r="146">
          <cell r="A146" t="str">
            <v>9595000</v>
          </cell>
          <cell r="B146" t="str">
            <v>Dis Mn Line Transfor</v>
          </cell>
          <cell r="C146">
            <v>226695.54</v>
          </cell>
          <cell r="H146">
            <v>226695.54</v>
          </cell>
          <cell r="J146">
            <v>226695.54</v>
          </cell>
        </row>
        <row r="147">
          <cell r="A147" t="str">
            <v>9596000</v>
          </cell>
          <cell r="B147" t="str">
            <v>Dis Mn St Ltng &amp; Sig</v>
          </cell>
          <cell r="C147">
            <v>4673643.04</v>
          </cell>
          <cell r="H147">
            <v>4673643.04</v>
          </cell>
          <cell r="J147">
            <v>4673643.04</v>
          </cell>
        </row>
        <row r="148">
          <cell r="A148" t="str">
            <v>9597000</v>
          </cell>
          <cell r="B148" t="str">
            <v>Dis Mn Meters</v>
          </cell>
          <cell r="C148">
            <v>543514.32999999996</v>
          </cell>
          <cell r="H148">
            <v>543514.32999999996</v>
          </cell>
          <cell r="J148">
            <v>543514.32999999996</v>
          </cell>
        </row>
        <row r="149">
          <cell r="A149" t="str">
            <v>9870000</v>
          </cell>
          <cell r="B149" t="str">
            <v>Dis Op Supv &amp; Eng</v>
          </cell>
          <cell r="D149">
            <v>1229621.49</v>
          </cell>
          <cell r="I149">
            <v>1229621.49</v>
          </cell>
          <cell r="J149">
            <v>1229621.49</v>
          </cell>
        </row>
        <row r="150">
          <cell r="A150" t="str">
            <v>9871000</v>
          </cell>
          <cell r="B150" t="str">
            <v>Dis Op Load Dispatch</v>
          </cell>
          <cell r="D150">
            <v>367912.6</v>
          </cell>
          <cell r="I150">
            <v>367912.6</v>
          </cell>
          <cell r="J150">
            <v>367912.6</v>
          </cell>
        </row>
        <row r="151">
          <cell r="A151" t="str">
            <v>9874000</v>
          </cell>
          <cell r="B151" t="str">
            <v>Dis Op Mains &amp; Serv</v>
          </cell>
          <cell r="D151">
            <v>24675084.440000001</v>
          </cell>
          <cell r="I151">
            <v>24675084.440000001</v>
          </cell>
          <cell r="J151">
            <v>24675084.440000001</v>
          </cell>
        </row>
        <row r="152">
          <cell r="A152" t="str">
            <v>9875000</v>
          </cell>
          <cell r="B152" t="str">
            <v>Dis Op M &amp; R Stn-Gen</v>
          </cell>
          <cell r="D152">
            <v>1558818.97</v>
          </cell>
          <cell r="I152">
            <v>1558818.97</v>
          </cell>
          <cell r="J152">
            <v>1558818.97</v>
          </cell>
        </row>
        <row r="153">
          <cell r="A153" t="str">
            <v>9876000</v>
          </cell>
          <cell r="B153" t="str">
            <v>Dis Op M &amp; R Stn-Ind</v>
          </cell>
          <cell r="D153">
            <v>964026.38</v>
          </cell>
          <cell r="I153">
            <v>964026.38</v>
          </cell>
          <cell r="J153">
            <v>964026.38</v>
          </cell>
        </row>
        <row r="154">
          <cell r="A154" t="str">
            <v>9878000</v>
          </cell>
          <cell r="B154" t="str">
            <v>Dis Op Mtr &amp; Hou Reg</v>
          </cell>
          <cell r="D154">
            <v>2168367.66</v>
          </cell>
          <cell r="I154">
            <v>2168367.66</v>
          </cell>
          <cell r="J154">
            <v>2168367.66</v>
          </cell>
        </row>
        <row r="155">
          <cell r="A155" t="str">
            <v>9879000</v>
          </cell>
          <cell r="B155" t="str">
            <v>Dis Op Cust Install</v>
          </cell>
          <cell r="D155">
            <v>2463505.5499999998</v>
          </cell>
          <cell r="I155">
            <v>2463505.5499999998</v>
          </cell>
          <cell r="J155">
            <v>2463505.5499999998</v>
          </cell>
        </row>
        <row r="156">
          <cell r="A156" t="str">
            <v>9880000</v>
          </cell>
          <cell r="B156" t="str">
            <v>Dis Op Other Expense</v>
          </cell>
          <cell r="D156">
            <v>15055765.23</v>
          </cell>
          <cell r="I156">
            <v>15055765.23</v>
          </cell>
          <cell r="J156">
            <v>15055765.23</v>
          </cell>
        </row>
        <row r="157">
          <cell r="A157" t="str">
            <v>9881000</v>
          </cell>
          <cell r="B157" t="str">
            <v>Dis Op Rents</v>
          </cell>
          <cell r="D157">
            <v>331064.5</v>
          </cell>
          <cell r="I157">
            <v>331064.5</v>
          </cell>
          <cell r="J157">
            <v>331064.5</v>
          </cell>
        </row>
        <row r="158">
          <cell r="A158" t="str">
            <v>9885000</v>
          </cell>
          <cell r="B158" t="str">
            <v>Dis Mn Supv &amp; Eng</v>
          </cell>
          <cell r="D158">
            <v>62970.720000000001</v>
          </cell>
          <cell r="I158">
            <v>62970.720000000001</v>
          </cell>
          <cell r="J158">
            <v>62970.720000000001</v>
          </cell>
        </row>
        <row r="159">
          <cell r="A159" t="str">
            <v>9886000</v>
          </cell>
          <cell r="B159" t="str">
            <v>Dis Mn Structures</v>
          </cell>
          <cell r="D159">
            <v>266562.24</v>
          </cell>
          <cell r="I159">
            <v>266562.24</v>
          </cell>
          <cell r="J159">
            <v>266562.24</v>
          </cell>
        </row>
        <row r="160">
          <cell r="A160" t="str">
            <v>9887000</v>
          </cell>
          <cell r="B160" t="str">
            <v>Dis Mn Mains</v>
          </cell>
          <cell r="D160">
            <v>9775739.9100000001</v>
          </cell>
          <cell r="I160">
            <v>9775739.9100000001</v>
          </cell>
          <cell r="J160">
            <v>9775739.9100000001</v>
          </cell>
        </row>
        <row r="161">
          <cell r="A161" t="str">
            <v>9889000</v>
          </cell>
          <cell r="B161" t="str">
            <v>Dis Mn M &amp; R Stn-Gen</v>
          </cell>
          <cell r="D161">
            <v>1308520.54</v>
          </cell>
          <cell r="I161">
            <v>1308520.54</v>
          </cell>
          <cell r="J161">
            <v>1308520.54</v>
          </cell>
        </row>
        <row r="162">
          <cell r="A162" t="str">
            <v>9890000</v>
          </cell>
          <cell r="B162" t="str">
            <v>Dis Mn M &amp; R Stn-Ind</v>
          </cell>
          <cell r="D162">
            <v>237918.41</v>
          </cell>
          <cell r="I162">
            <v>237918.41</v>
          </cell>
          <cell r="J162">
            <v>237918.41</v>
          </cell>
        </row>
        <row r="163">
          <cell r="A163" t="str">
            <v>9892000</v>
          </cell>
          <cell r="B163" t="str">
            <v>Dis Mn Services</v>
          </cell>
          <cell r="D163">
            <v>6061485.2400000002</v>
          </cell>
          <cell r="I163">
            <v>6061485.2400000002</v>
          </cell>
          <cell r="J163">
            <v>6061485.2400000002</v>
          </cell>
        </row>
        <row r="164">
          <cell r="A164" t="str">
            <v>9893000</v>
          </cell>
          <cell r="B164" t="str">
            <v>Dis Mn Mtr &amp; Hou Reg</v>
          </cell>
          <cell r="D164">
            <v>467260.72</v>
          </cell>
          <cell r="I164">
            <v>467260.72</v>
          </cell>
          <cell r="J164">
            <v>467260.72</v>
          </cell>
        </row>
        <row r="165">
          <cell r="A165" t="str">
            <v>9894000</v>
          </cell>
          <cell r="B165" t="str">
            <v>Dis Mn Other Equipm</v>
          </cell>
          <cell r="D165">
            <v>450373.52</v>
          </cell>
          <cell r="I165">
            <v>450373.52</v>
          </cell>
          <cell r="J165">
            <v>450373.52</v>
          </cell>
        </row>
        <row r="166">
          <cell r="A166" t="str">
            <v>ZW_CUSTOMER_ACCTS_EXP</v>
          </cell>
          <cell r="B166" t="str">
            <v>WUTC Customer Accoun</v>
          </cell>
          <cell r="C166">
            <v>39648259.57</v>
          </cell>
          <cell r="D166">
            <v>13714322.25</v>
          </cell>
          <cell r="E166">
            <v>31027553.199999999</v>
          </cell>
          <cell r="F166">
            <v>18182526.27</v>
          </cell>
          <cell r="G166">
            <v>12845026.93</v>
          </cell>
          <cell r="H166">
            <v>57830785.840000004</v>
          </cell>
          <cell r="I166">
            <v>26559349.18</v>
          </cell>
          <cell r="J166">
            <v>84390135.019999996</v>
          </cell>
        </row>
        <row r="167">
          <cell r="A167" t="str">
            <v>9901000</v>
          </cell>
          <cell r="B167" t="str">
            <v>Customer Accts Supv</v>
          </cell>
          <cell r="C167">
            <v>0</v>
          </cell>
          <cell r="D167">
            <v>0</v>
          </cell>
          <cell r="E167">
            <v>291242.87</v>
          </cell>
          <cell r="F167">
            <v>169765.41</v>
          </cell>
          <cell r="G167">
            <v>121477.46</v>
          </cell>
          <cell r="H167">
            <v>169765.41</v>
          </cell>
          <cell r="I167">
            <v>121477.46</v>
          </cell>
          <cell r="J167">
            <v>291242.87</v>
          </cell>
        </row>
        <row r="168">
          <cell r="A168" t="str">
            <v>9902000</v>
          </cell>
          <cell r="B168" t="str">
            <v>Meter Reading Exp</v>
          </cell>
          <cell r="C168">
            <v>9741508.5999999996</v>
          </cell>
          <cell r="D168">
            <v>8581441.0700000003</v>
          </cell>
          <cell r="E168">
            <v>2126506.19</v>
          </cell>
          <cell r="F168">
            <v>1334807.95</v>
          </cell>
          <cell r="G168">
            <v>791698.24</v>
          </cell>
          <cell r="H168">
            <v>11076316.550000001</v>
          </cell>
          <cell r="I168">
            <v>9373139.3100000005</v>
          </cell>
          <cell r="J168">
            <v>20449455.859999999</v>
          </cell>
        </row>
        <row r="169">
          <cell r="A169" t="str">
            <v>9902100</v>
          </cell>
          <cell r="B169" t="str">
            <v>Meter Reading Exp-E</v>
          </cell>
          <cell r="C169">
            <v>311095.13</v>
          </cell>
          <cell r="H169">
            <v>311095.13</v>
          </cell>
          <cell r="J169">
            <v>311095.13</v>
          </cell>
        </row>
        <row r="170">
          <cell r="A170" t="str">
            <v>9902200</v>
          </cell>
          <cell r="B170" t="str">
            <v>Meter Reading Exp-G</v>
          </cell>
          <cell r="D170">
            <v>209943.38</v>
          </cell>
          <cell r="I170">
            <v>209943.38</v>
          </cell>
          <cell r="J170">
            <v>209943.38</v>
          </cell>
        </row>
        <row r="171">
          <cell r="A171" t="str">
            <v>9903000</v>
          </cell>
          <cell r="B171" t="str">
            <v>Customer Rec &amp; Coll</v>
          </cell>
          <cell r="C171">
            <v>10122108.43</v>
          </cell>
          <cell r="D171">
            <v>292174.07</v>
          </cell>
          <cell r="E171">
            <v>28591978.329999998</v>
          </cell>
          <cell r="F171">
            <v>16666264.529999999</v>
          </cell>
          <cell r="G171">
            <v>11925713.800000001</v>
          </cell>
          <cell r="H171">
            <v>26788372.960000001</v>
          </cell>
          <cell r="I171">
            <v>12217887.869999999</v>
          </cell>
          <cell r="J171">
            <v>39006260.829999998</v>
          </cell>
        </row>
        <row r="172">
          <cell r="A172" t="str">
            <v>9903100</v>
          </cell>
          <cell r="B172" t="str">
            <v>Cust Rec Col Exp-E</v>
          </cell>
          <cell r="C172">
            <v>1126423.9099999999</v>
          </cell>
          <cell r="H172">
            <v>1126423.9099999999</v>
          </cell>
          <cell r="J172">
            <v>1126423.9099999999</v>
          </cell>
        </row>
        <row r="173">
          <cell r="A173" t="str">
            <v>9903200</v>
          </cell>
          <cell r="B173" t="str">
            <v>Cust Rec Col Exp-G</v>
          </cell>
          <cell r="D173">
            <v>476429.73</v>
          </cell>
          <cell r="I173">
            <v>476429.73</v>
          </cell>
          <cell r="J173">
            <v>476429.73</v>
          </cell>
        </row>
        <row r="174">
          <cell r="A174" t="str">
            <v>9904000</v>
          </cell>
          <cell r="B174" t="str">
            <v>Uncollectible Accts</v>
          </cell>
          <cell r="C174">
            <v>16566486.58</v>
          </cell>
          <cell r="D174">
            <v>4154334</v>
          </cell>
          <cell r="E174">
            <v>17825.810000000001</v>
          </cell>
          <cell r="F174">
            <v>11688.38</v>
          </cell>
          <cell r="G174">
            <v>6137.43</v>
          </cell>
          <cell r="H174">
            <v>16578174.960000001</v>
          </cell>
          <cell r="I174">
            <v>4160471.43</v>
          </cell>
          <cell r="J174">
            <v>20738646.390000001</v>
          </cell>
        </row>
        <row r="175">
          <cell r="A175" t="str">
            <v>9905000</v>
          </cell>
          <cell r="B175" t="str">
            <v>Misc Cust Accts Exp</v>
          </cell>
          <cell r="C175">
            <v>1780636.92</v>
          </cell>
          <cell r="H175">
            <v>1780636.92</v>
          </cell>
          <cell r="J175">
            <v>1780636.92</v>
          </cell>
        </row>
        <row r="176">
          <cell r="A176" t="str">
            <v>ZW_CUSTOMER_SERV_EXP</v>
          </cell>
          <cell r="B176" t="str">
            <v>WUTC Customer Servic</v>
          </cell>
          <cell r="C176">
            <v>68817697.819999993</v>
          </cell>
          <cell r="D176">
            <v>17709260.100000001</v>
          </cell>
          <cell r="E176">
            <v>5712145.4699999997</v>
          </cell>
          <cell r="F176">
            <v>3340718.1</v>
          </cell>
          <cell r="G176">
            <v>2371427.37</v>
          </cell>
          <cell r="H176">
            <v>72158415.920000002</v>
          </cell>
          <cell r="I176">
            <v>20080687.469999999</v>
          </cell>
          <cell r="J176">
            <v>92239103.390000001</v>
          </cell>
        </row>
        <row r="177">
          <cell r="A177" t="str">
            <v>9908010</v>
          </cell>
          <cell r="B177" t="str">
            <v>Customer Serv Exp</v>
          </cell>
          <cell r="C177">
            <v>67174138.349999994</v>
          </cell>
          <cell r="D177">
            <v>17393873.059999999</v>
          </cell>
          <cell r="E177">
            <v>379306.85</v>
          </cell>
          <cell r="F177">
            <v>232206.38</v>
          </cell>
          <cell r="G177">
            <v>147100.47</v>
          </cell>
          <cell r="H177">
            <v>67406344.730000004</v>
          </cell>
          <cell r="I177">
            <v>17540973.530000001</v>
          </cell>
          <cell r="J177">
            <v>84947318.260000005</v>
          </cell>
        </row>
        <row r="178">
          <cell r="A178" t="str">
            <v>9909000</v>
          </cell>
          <cell r="B178" t="str">
            <v>Infor &amp; Inst Adv Exp</v>
          </cell>
          <cell r="C178">
            <v>549229.85</v>
          </cell>
          <cell r="D178">
            <v>315387.03999999998</v>
          </cell>
          <cell r="E178">
            <v>5784684.46</v>
          </cell>
          <cell r="F178">
            <v>3371892.65</v>
          </cell>
          <cell r="G178">
            <v>2412791.81</v>
          </cell>
          <cell r="H178">
            <v>3921122.5</v>
          </cell>
          <cell r="I178">
            <v>2728178.85</v>
          </cell>
          <cell r="J178">
            <v>6649301.3499999996</v>
          </cell>
        </row>
        <row r="179">
          <cell r="A179" t="str">
            <v>9910000</v>
          </cell>
          <cell r="B179" t="str">
            <v>Misc Cust Serv Exp</v>
          </cell>
          <cell r="C179">
            <v>0</v>
          </cell>
          <cell r="D179">
            <v>0</v>
          </cell>
          <cell r="E179">
            <v>215.24</v>
          </cell>
          <cell r="F179">
            <v>125.46</v>
          </cell>
          <cell r="G179">
            <v>89.78</v>
          </cell>
          <cell r="H179">
            <v>125.46</v>
          </cell>
          <cell r="I179">
            <v>89.78</v>
          </cell>
          <cell r="J179">
            <v>215.24</v>
          </cell>
        </row>
        <row r="180">
          <cell r="A180" t="str">
            <v>9912000</v>
          </cell>
          <cell r="B180" t="str">
            <v>Demonstr &amp; Sell Exp</v>
          </cell>
          <cell r="C180">
            <v>1094329.6200000001</v>
          </cell>
          <cell r="D180">
            <v>0</v>
          </cell>
          <cell r="E180">
            <v>-452061.08</v>
          </cell>
          <cell r="F180">
            <v>-263506.39</v>
          </cell>
          <cell r="G180">
            <v>-188554.69</v>
          </cell>
          <cell r="H180">
            <v>830823.23</v>
          </cell>
          <cell r="I180">
            <v>-188554.69</v>
          </cell>
          <cell r="J180">
            <v>642268.54</v>
          </cell>
        </row>
        <row r="181">
          <cell r="A181" t="str">
            <v>ZW_CONSERV_AMORTIZATION</v>
          </cell>
          <cell r="B181" t="str">
            <v>WUTC Conservation Am</v>
          </cell>
          <cell r="C181">
            <v>108472752.18000001</v>
          </cell>
          <cell r="D181">
            <v>28674631.989999998</v>
          </cell>
          <cell r="H181">
            <v>108472752.18000001</v>
          </cell>
          <cell r="I181">
            <v>28674631.989999998</v>
          </cell>
          <cell r="J181">
            <v>137147384.16999999</v>
          </cell>
        </row>
        <row r="182">
          <cell r="A182" t="str">
            <v>9908020</v>
          </cell>
          <cell r="B182" t="str">
            <v>Conserv Amortization</v>
          </cell>
          <cell r="C182">
            <v>108472752.18000001</v>
          </cell>
          <cell r="D182">
            <v>28674631.989999998</v>
          </cell>
          <cell r="H182">
            <v>108472752.18000001</v>
          </cell>
          <cell r="I182">
            <v>28674631.989999998</v>
          </cell>
          <cell r="J182">
            <v>137147384.16999999</v>
          </cell>
        </row>
        <row r="183">
          <cell r="A183" t="str">
            <v>ZW_ADMIN_GEN_EXP</v>
          </cell>
          <cell r="B183" t="str">
            <v>WUTC Admin &amp; General</v>
          </cell>
          <cell r="C183">
            <v>84465334.489999995</v>
          </cell>
          <cell r="D183">
            <v>21604673.190000001</v>
          </cell>
          <cell r="E183">
            <v>147368059.28999999</v>
          </cell>
          <cell r="F183">
            <v>95992965.590000004</v>
          </cell>
          <cell r="G183">
            <v>51375093.700000003</v>
          </cell>
          <cell r="H183">
            <v>180458300.08000001</v>
          </cell>
          <cell r="I183">
            <v>72979766.890000001</v>
          </cell>
          <cell r="J183">
            <v>253438066.97</v>
          </cell>
        </row>
        <row r="184">
          <cell r="A184" t="str">
            <v>9920000</v>
          </cell>
          <cell r="B184" t="str">
            <v>Admin &amp; Gen Salaries</v>
          </cell>
          <cell r="C184">
            <v>13482398.91</v>
          </cell>
          <cell r="D184">
            <v>906098.25</v>
          </cell>
          <cell r="E184">
            <v>96316423.769999996</v>
          </cell>
          <cell r="F184">
            <v>63159066.719999999</v>
          </cell>
          <cell r="G184">
            <v>33157357.050000001</v>
          </cell>
          <cell r="H184">
            <v>76641465.629999995</v>
          </cell>
          <cell r="I184">
            <v>34063455.299999997</v>
          </cell>
          <cell r="J184">
            <v>110704920.93000001</v>
          </cell>
        </row>
        <row r="185">
          <cell r="A185" t="str">
            <v>9921000</v>
          </cell>
          <cell r="B185" t="str">
            <v>Office Suppies &amp; Exp</v>
          </cell>
          <cell r="C185">
            <v>274957.61</v>
          </cell>
          <cell r="D185">
            <v>135246.20000000001</v>
          </cell>
          <cell r="E185">
            <v>9813737.2799999993</v>
          </cell>
          <cell r="F185">
            <v>6434874.7599999998</v>
          </cell>
          <cell r="G185">
            <v>3378862.52</v>
          </cell>
          <cell r="H185">
            <v>6709832.3700000001</v>
          </cell>
          <cell r="I185">
            <v>3514108.72</v>
          </cell>
          <cell r="J185">
            <v>10223941.09</v>
          </cell>
        </row>
        <row r="186">
          <cell r="A186" t="str">
            <v>9922000</v>
          </cell>
          <cell r="B186" t="str">
            <v>Admin Exp Transf-Cr</v>
          </cell>
          <cell r="C186">
            <v>-250315.37</v>
          </cell>
          <cell r="D186">
            <v>-131437.53</v>
          </cell>
          <cell r="E186">
            <v>-46491784.740000002</v>
          </cell>
          <cell r="F186">
            <v>-30484663.280000001</v>
          </cell>
          <cell r="G186">
            <v>-16007121.460000001</v>
          </cell>
          <cell r="H186">
            <v>-30734978.649999999</v>
          </cell>
          <cell r="I186">
            <v>-16138558.99</v>
          </cell>
          <cell r="J186">
            <v>-46873537.640000001</v>
          </cell>
        </row>
        <row r="187">
          <cell r="A187" t="str">
            <v>9923000</v>
          </cell>
          <cell r="B187" t="str">
            <v>Outside Svc Employed</v>
          </cell>
          <cell r="C187">
            <v>11557056.57</v>
          </cell>
          <cell r="D187">
            <v>1278048.33</v>
          </cell>
          <cell r="E187">
            <v>19580001.59</v>
          </cell>
          <cell r="F187">
            <v>12838607.380000001</v>
          </cell>
          <cell r="G187">
            <v>6741394.21</v>
          </cell>
          <cell r="H187">
            <v>24395663.949999999</v>
          </cell>
          <cell r="I187">
            <v>8019442.54</v>
          </cell>
          <cell r="J187">
            <v>32415106.489999998</v>
          </cell>
        </row>
        <row r="188">
          <cell r="A188" t="str">
            <v>9924000</v>
          </cell>
          <cell r="B188" t="str">
            <v>Property Insurance</v>
          </cell>
          <cell r="C188">
            <v>7790559.9800000004</v>
          </cell>
          <cell r="D188">
            <v>503813.84</v>
          </cell>
          <cell r="E188">
            <v>-1204173.19</v>
          </cell>
          <cell r="F188">
            <v>-714556.39</v>
          </cell>
          <cell r="G188">
            <v>-489616.8</v>
          </cell>
          <cell r="H188">
            <v>7076003.5899999999</v>
          </cell>
          <cell r="I188">
            <v>14197.04</v>
          </cell>
          <cell r="J188">
            <v>7090200.6299999999</v>
          </cell>
        </row>
        <row r="189">
          <cell r="A189" t="str">
            <v>9925000</v>
          </cell>
          <cell r="B189" t="str">
            <v>Injuries and Damages</v>
          </cell>
          <cell r="C189">
            <v>3481330.44</v>
          </cell>
          <cell r="D189">
            <v>1249364.94</v>
          </cell>
          <cell r="E189">
            <v>6266295.3700000001</v>
          </cell>
          <cell r="F189">
            <v>3652623.4</v>
          </cell>
          <cell r="G189">
            <v>2613671.9700000002</v>
          </cell>
          <cell r="H189">
            <v>7133953.8399999999</v>
          </cell>
          <cell r="I189">
            <v>3863036.91</v>
          </cell>
          <cell r="J189">
            <v>10996990.75</v>
          </cell>
        </row>
        <row r="190">
          <cell r="A190" t="str">
            <v>9926000</v>
          </cell>
          <cell r="B190" t="str">
            <v>Employee Pen &amp; Ben</v>
          </cell>
          <cell r="C190">
            <v>21116233.399999999</v>
          </cell>
          <cell r="D190">
            <v>7135538.3899999997</v>
          </cell>
          <cell r="E190">
            <v>12418572.02</v>
          </cell>
          <cell r="F190">
            <v>7883358.2000000002</v>
          </cell>
          <cell r="G190">
            <v>4535213.82</v>
          </cell>
          <cell r="H190">
            <v>28999591.600000001</v>
          </cell>
          <cell r="I190">
            <v>11670752.210000001</v>
          </cell>
          <cell r="J190">
            <v>40670343.810000002</v>
          </cell>
        </row>
        <row r="191">
          <cell r="A191" t="str">
            <v>9928000</v>
          </cell>
          <cell r="B191" t="str">
            <v>Reg Commission Exp</v>
          </cell>
          <cell r="C191">
            <v>20860484.489999998</v>
          </cell>
          <cell r="D191">
            <v>8456959.5500000007</v>
          </cell>
          <cell r="E191">
            <v>3428082.68</v>
          </cell>
          <cell r="F191">
            <v>2247793.7599999998</v>
          </cell>
          <cell r="G191">
            <v>1180288.92</v>
          </cell>
          <cell r="H191">
            <v>23108278.25</v>
          </cell>
          <cell r="I191">
            <v>9637248.4700000007</v>
          </cell>
          <cell r="J191">
            <v>32745526.719999999</v>
          </cell>
        </row>
        <row r="192">
          <cell r="A192" t="str">
            <v>9930100</v>
          </cell>
          <cell r="B192" t="str">
            <v>Gen Advertising Exp</v>
          </cell>
          <cell r="C192">
            <v>70412.08</v>
          </cell>
          <cell r="D192">
            <v>0</v>
          </cell>
          <cell r="H192">
            <v>70412.08</v>
          </cell>
          <cell r="I192">
            <v>0</v>
          </cell>
          <cell r="J192">
            <v>70412.08</v>
          </cell>
        </row>
        <row r="193">
          <cell r="A193" t="str">
            <v>9930200</v>
          </cell>
          <cell r="B193" t="str">
            <v>Misc General Exp</v>
          </cell>
          <cell r="C193">
            <v>2140774.4700000002</v>
          </cell>
          <cell r="D193">
            <v>633100.56999999995</v>
          </cell>
          <cell r="E193">
            <v>11992590.960000001</v>
          </cell>
          <cell r="F193">
            <v>7863542.0099999998</v>
          </cell>
          <cell r="G193">
            <v>4129048.95</v>
          </cell>
          <cell r="H193">
            <v>10004316.48</v>
          </cell>
          <cell r="I193">
            <v>4762149.5199999996</v>
          </cell>
          <cell r="J193">
            <v>14766466</v>
          </cell>
        </row>
        <row r="194">
          <cell r="A194" t="str">
            <v>9931000</v>
          </cell>
          <cell r="B194" t="str">
            <v>Rents</v>
          </cell>
          <cell r="C194">
            <v>2585190.36</v>
          </cell>
          <cell r="D194">
            <v>129648.2</v>
          </cell>
          <cell r="E194">
            <v>11621781.66</v>
          </cell>
          <cell r="F194">
            <v>7620402.3200000003</v>
          </cell>
          <cell r="G194">
            <v>4001379.34</v>
          </cell>
          <cell r="H194">
            <v>10205592.68</v>
          </cell>
          <cell r="I194">
            <v>4131027.54</v>
          </cell>
          <cell r="J194">
            <v>14336620.220000001</v>
          </cell>
        </row>
        <row r="195">
          <cell r="A195" t="str">
            <v>9932000</v>
          </cell>
          <cell r="B195" t="str">
            <v>Gas Maint of Gen Plt</v>
          </cell>
          <cell r="D195">
            <v>1308292.45</v>
          </cell>
          <cell r="I195">
            <v>1308292.45</v>
          </cell>
          <cell r="J195">
            <v>1308292.45</v>
          </cell>
        </row>
        <row r="196">
          <cell r="A196" t="str">
            <v>9935000</v>
          </cell>
          <cell r="B196" t="str">
            <v>Ele Maint of Gen Plt</v>
          </cell>
          <cell r="C196">
            <v>1356251.55</v>
          </cell>
          <cell r="D196">
            <v>0</v>
          </cell>
          <cell r="E196">
            <v>23626531.890000001</v>
          </cell>
          <cell r="F196">
            <v>15491916.710000001</v>
          </cell>
          <cell r="G196">
            <v>8134615.1799999997</v>
          </cell>
          <cell r="H196">
            <v>16848168.260000002</v>
          </cell>
          <cell r="I196">
            <v>8134615.1799999997</v>
          </cell>
          <cell r="J196">
            <v>24982783.440000001</v>
          </cell>
        </row>
        <row r="197">
          <cell r="A197" t="str">
            <v>ZW_DEPR_DEPL_AMORTIZ</v>
          </cell>
          <cell r="B197" t="str">
            <v>WUTC Depreciation, D</v>
          </cell>
          <cell r="C197">
            <v>529022707.88999999</v>
          </cell>
          <cell r="D197">
            <v>244436686.31999999</v>
          </cell>
          <cell r="E197">
            <v>99464410.670000002</v>
          </cell>
          <cell r="F197">
            <v>65218814.090000004</v>
          </cell>
          <cell r="G197">
            <v>34245596.579999998</v>
          </cell>
          <cell r="H197">
            <v>594241521.98000002</v>
          </cell>
          <cell r="I197">
            <v>278682282.89999998</v>
          </cell>
          <cell r="J197">
            <v>872923804.88</v>
          </cell>
        </row>
        <row r="198">
          <cell r="A198" t="str">
            <v>ZW_DEPRECIATION</v>
          </cell>
          <cell r="B198" t="str">
            <v>WUTC Depreciation</v>
          </cell>
          <cell r="C198">
            <v>398110080.56</v>
          </cell>
          <cell r="D198">
            <v>174075535.75999999</v>
          </cell>
          <cell r="E198">
            <v>28263893.670000002</v>
          </cell>
          <cell r="F198">
            <v>18532635.079999998</v>
          </cell>
          <cell r="G198">
            <v>9731258.5899999999</v>
          </cell>
          <cell r="H198">
            <v>416642715.63999999</v>
          </cell>
          <cell r="I198">
            <v>183806794.34999999</v>
          </cell>
          <cell r="J198">
            <v>600449509.99000001</v>
          </cell>
        </row>
        <row r="199">
          <cell r="A199" t="str">
            <v>9403000</v>
          </cell>
          <cell r="B199" t="str">
            <v>Depreciation Expense</v>
          </cell>
          <cell r="C199">
            <v>394741624.47000003</v>
          </cell>
          <cell r="D199">
            <v>173717924.09</v>
          </cell>
          <cell r="E199">
            <v>28103709.510000002</v>
          </cell>
          <cell r="F199">
            <v>18427602.32</v>
          </cell>
          <cell r="G199">
            <v>9676107.1899999995</v>
          </cell>
          <cell r="H199">
            <v>413169226.79000002</v>
          </cell>
          <cell r="I199">
            <v>183394031.28</v>
          </cell>
          <cell r="J199">
            <v>596563258.07000005</v>
          </cell>
        </row>
        <row r="200">
          <cell r="A200" t="str">
            <v>9403100</v>
          </cell>
          <cell r="B200" t="str">
            <v>Dep Exp Asset Retire</v>
          </cell>
          <cell r="C200">
            <v>3368456.09</v>
          </cell>
          <cell r="D200">
            <v>357611.67</v>
          </cell>
          <cell r="E200">
            <v>160184.16</v>
          </cell>
          <cell r="F200">
            <v>105032.76</v>
          </cell>
          <cell r="G200">
            <v>55151.4</v>
          </cell>
          <cell r="H200">
            <v>3473488.85</v>
          </cell>
          <cell r="I200">
            <v>412763.07</v>
          </cell>
          <cell r="J200">
            <v>3886251.92</v>
          </cell>
        </row>
        <row r="201">
          <cell r="A201" t="str">
            <v>ZW_AMORTIZATION</v>
          </cell>
          <cell r="B201" t="str">
            <v>WUTC Amortization</v>
          </cell>
          <cell r="C201">
            <v>31079160.710000001</v>
          </cell>
          <cell r="D201">
            <v>6226778.3799999999</v>
          </cell>
          <cell r="E201">
            <v>71200517</v>
          </cell>
          <cell r="F201">
            <v>46686179.009999998</v>
          </cell>
          <cell r="G201">
            <v>24514337.989999998</v>
          </cell>
          <cell r="H201">
            <v>77765339.719999999</v>
          </cell>
          <cell r="I201">
            <v>30741116.370000001</v>
          </cell>
          <cell r="J201">
            <v>108506456.09</v>
          </cell>
        </row>
        <row r="202">
          <cell r="A202" t="str">
            <v>9404000</v>
          </cell>
          <cell r="B202" t="str">
            <v>Amort of Limitd-Term</v>
          </cell>
          <cell r="C202">
            <v>18271387.789999999</v>
          </cell>
          <cell r="D202">
            <v>0</v>
          </cell>
          <cell r="E202">
            <v>71169813.439999998</v>
          </cell>
          <cell r="F202">
            <v>46666046.689999998</v>
          </cell>
          <cell r="G202">
            <v>24503766.75</v>
          </cell>
          <cell r="H202">
            <v>64937434.479999997</v>
          </cell>
          <cell r="I202">
            <v>24503766.75</v>
          </cell>
          <cell r="J202">
            <v>89441201.230000004</v>
          </cell>
        </row>
        <row r="203">
          <cell r="A203" t="str">
            <v>9406000</v>
          </cell>
          <cell r="B203" t="str">
            <v>Amor of Plnt Acq Adj</v>
          </cell>
          <cell r="C203">
            <v>9172383.6600000001</v>
          </cell>
          <cell r="H203">
            <v>9172383.6600000001</v>
          </cell>
          <cell r="J203">
            <v>9172383.6600000001</v>
          </cell>
        </row>
        <row r="204">
          <cell r="A204" t="str">
            <v>9411000</v>
          </cell>
          <cell r="B204" t="str">
            <v>Accretion Expense</v>
          </cell>
          <cell r="C204">
            <v>3635389.26</v>
          </cell>
          <cell r="D204">
            <v>438000.86</v>
          </cell>
          <cell r="E204">
            <v>30703.56</v>
          </cell>
          <cell r="F204">
            <v>20132.32</v>
          </cell>
          <cell r="G204">
            <v>10571.24</v>
          </cell>
          <cell r="H204">
            <v>3655521.58</v>
          </cell>
          <cell r="I204">
            <v>448572.1</v>
          </cell>
          <cell r="J204">
            <v>4104093.68</v>
          </cell>
        </row>
        <row r="205">
          <cell r="A205" t="str">
            <v>9404300</v>
          </cell>
          <cell r="B205" t="str">
            <v>Amort of Lim-Ter Gas</v>
          </cell>
          <cell r="D205">
            <v>5788777.5199999996</v>
          </cell>
          <cell r="I205">
            <v>5788777.5199999996</v>
          </cell>
          <cell r="J205">
            <v>5788777.5199999996</v>
          </cell>
        </row>
        <row r="206">
          <cell r="A206" t="str">
            <v>ZW_AMORTIZ_PROP_LOSS</v>
          </cell>
          <cell r="B206" t="str">
            <v>WUTC Amortization of</v>
          </cell>
          <cell r="C206">
            <v>34245096</v>
          </cell>
          <cell r="H206">
            <v>34245096</v>
          </cell>
          <cell r="J206">
            <v>34245096</v>
          </cell>
        </row>
        <row r="207">
          <cell r="A207" t="str">
            <v>9407000</v>
          </cell>
          <cell r="B207" t="str">
            <v>Amor of Prop Loss Un</v>
          </cell>
          <cell r="C207">
            <v>34245096</v>
          </cell>
          <cell r="H207">
            <v>34245096</v>
          </cell>
          <cell r="J207">
            <v>34245096</v>
          </cell>
        </row>
        <row r="208">
          <cell r="A208" t="str">
            <v>ZW_OTHER_OPERATING_EXP</v>
          </cell>
          <cell r="B208" t="str">
            <v>WUTC Other Operating</v>
          </cell>
          <cell r="C208">
            <v>65588370.619999997</v>
          </cell>
          <cell r="D208">
            <v>64134372.18</v>
          </cell>
          <cell r="H208">
            <v>65588370.619999997</v>
          </cell>
          <cell r="I208">
            <v>64134372.18</v>
          </cell>
          <cell r="J208">
            <v>129722742.8</v>
          </cell>
        </row>
        <row r="209">
          <cell r="A209" t="str">
            <v>9407300</v>
          </cell>
          <cell r="B209" t="str">
            <v>Regulatory Debits</v>
          </cell>
          <cell r="C209">
            <v>82160567.709999993</v>
          </cell>
          <cell r="D209">
            <v>441419505.06999999</v>
          </cell>
          <cell r="H209">
            <v>82160567.709999993</v>
          </cell>
          <cell r="I209">
            <v>441419505.06999999</v>
          </cell>
          <cell r="J209">
            <v>523580072.77999997</v>
          </cell>
        </row>
        <row r="210">
          <cell r="A210" t="str">
            <v>9407400</v>
          </cell>
          <cell r="B210" t="str">
            <v>Regulatory Credits</v>
          </cell>
          <cell r="C210">
            <v>-15949274.09</v>
          </cell>
          <cell r="D210">
            <v>-379193313.85000002</v>
          </cell>
          <cell r="H210">
            <v>-15949274.09</v>
          </cell>
          <cell r="I210">
            <v>-379193313.85000002</v>
          </cell>
          <cell r="J210">
            <v>-395142587.94</v>
          </cell>
        </row>
        <row r="211">
          <cell r="A211" t="str">
            <v>9411600</v>
          </cell>
          <cell r="B211" t="str">
            <v>Gns from Disposition</v>
          </cell>
          <cell r="C211">
            <v>-628593.96</v>
          </cell>
          <cell r="H211">
            <v>-628593.96</v>
          </cell>
          <cell r="J211">
            <v>-628593.96</v>
          </cell>
        </row>
        <row r="212">
          <cell r="A212" t="str">
            <v>9411700</v>
          </cell>
          <cell r="B212" t="str">
            <v>Lss from Disposition</v>
          </cell>
          <cell r="C212">
            <v>5670.96</v>
          </cell>
          <cell r="D212">
            <v>1908180.96</v>
          </cell>
          <cell r="H212">
            <v>5670.96</v>
          </cell>
          <cell r="I212">
            <v>1908180.96</v>
          </cell>
          <cell r="J212">
            <v>1913851.92</v>
          </cell>
        </row>
        <row r="213">
          <cell r="A213" t="str">
            <v>ZW_TAXES_OTHER_INC_TAX</v>
          </cell>
          <cell r="B213" t="str">
            <v>WUTC Taxes Other Tha</v>
          </cell>
          <cell r="C213">
            <v>272172998.94</v>
          </cell>
          <cell r="D213">
            <v>121011632.40000001</v>
          </cell>
          <cell r="E213">
            <v>6822507.71</v>
          </cell>
          <cell r="F213">
            <v>4369540.75</v>
          </cell>
          <cell r="G213">
            <v>2452966.96</v>
          </cell>
          <cell r="H213">
            <v>276542539.69</v>
          </cell>
          <cell r="I213">
            <v>123464599.36</v>
          </cell>
          <cell r="J213">
            <v>400007139.05000001</v>
          </cell>
        </row>
        <row r="214">
          <cell r="A214" t="str">
            <v>9408100</v>
          </cell>
          <cell r="B214" t="str">
            <v>Other Taxes-Utl Oper</v>
          </cell>
          <cell r="C214">
            <v>272172998.94</v>
          </cell>
          <cell r="D214">
            <v>121011632.40000001</v>
          </cell>
          <cell r="E214">
            <v>6822507.71</v>
          </cell>
          <cell r="F214">
            <v>4369540.75</v>
          </cell>
          <cell r="G214">
            <v>2452966.96</v>
          </cell>
          <cell r="H214">
            <v>276542539.69</v>
          </cell>
          <cell r="I214">
            <v>123464599.36</v>
          </cell>
          <cell r="J214">
            <v>400007139.05000001</v>
          </cell>
        </row>
        <row r="215">
          <cell r="A215" t="str">
            <v>ZW_INCOME_TAXES</v>
          </cell>
          <cell r="B215" t="str">
            <v>WUTC Income Taxes</v>
          </cell>
          <cell r="C215">
            <v>72821976.340000004</v>
          </cell>
          <cell r="D215">
            <v>41404605.780000001</v>
          </cell>
          <cell r="H215">
            <v>72821976.340000004</v>
          </cell>
          <cell r="I215">
            <v>41404605.780000001</v>
          </cell>
          <cell r="J215">
            <v>114226582.12</v>
          </cell>
        </row>
        <row r="216">
          <cell r="A216" t="str">
            <v>9409110</v>
          </cell>
          <cell r="B216" t="str">
            <v>State Income Taxes</v>
          </cell>
          <cell r="C216">
            <v>889952.44</v>
          </cell>
          <cell r="H216">
            <v>889952.44</v>
          </cell>
          <cell r="J216">
            <v>889952.44</v>
          </cell>
        </row>
        <row r="217">
          <cell r="A217" t="str">
            <v>9409120</v>
          </cell>
          <cell r="B217" t="str">
            <v>Federal Income Taxes</v>
          </cell>
          <cell r="C217">
            <v>71932023.900000006</v>
          </cell>
          <cell r="D217">
            <v>41404605.780000001</v>
          </cell>
          <cell r="H217">
            <v>71932023.900000006</v>
          </cell>
          <cell r="I217">
            <v>41404605.780000001</v>
          </cell>
          <cell r="J217">
            <v>113336629.68000001</v>
          </cell>
        </row>
        <row r="218">
          <cell r="A218" t="str">
            <v>ZW_DEFERRED_INC_TAXES</v>
          </cell>
          <cell r="B218" t="str">
            <v>WUTC Deferred Income</v>
          </cell>
          <cell r="C218">
            <v>-4384136.6500000004</v>
          </cell>
          <cell r="D218">
            <v>-10256451.17</v>
          </cell>
          <cell r="H218">
            <v>-4384136.6500000004</v>
          </cell>
          <cell r="I218">
            <v>-10256451.17</v>
          </cell>
          <cell r="J218">
            <v>-14640587.82</v>
          </cell>
        </row>
        <row r="219">
          <cell r="A219" t="str">
            <v>9410100</v>
          </cell>
          <cell r="B219" t="str">
            <v>Prov Def Taxes-Utl</v>
          </cell>
          <cell r="C219">
            <v>90505808.069999993</v>
          </cell>
          <cell r="D219">
            <v>52251717.18</v>
          </cell>
          <cell r="H219">
            <v>90505808.069999993</v>
          </cell>
          <cell r="I219">
            <v>52251717.18</v>
          </cell>
          <cell r="J219">
            <v>142757525.25</v>
          </cell>
        </row>
        <row r="220">
          <cell r="A220" t="str">
            <v>9411100</v>
          </cell>
          <cell r="B220" t="str">
            <v>Prov Def Tx-Cr Util</v>
          </cell>
          <cell r="C220">
            <v>-94889944.719999999</v>
          </cell>
          <cell r="D220">
            <v>-62508168.350000001</v>
          </cell>
          <cell r="H220">
            <v>-94889944.719999999</v>
          </cell>
          <cell r="I220">
            <v>-62508168.350000001</v>
          </cell>
          <cell r="J220">
            <v>-157398113.06999999</v>
          </cell>
        </row>
        <row r="221">
          <cell r="A221" t="str">
            <v>9411400</v>
          </cell>
          <cell r="B221" t="str">
            <v>Invstmnt Tax Cr Adj</v>
          </cell>
          <cell r="D221">
            <v>0</v>
          </cell>
          <cell r="I221">
            <v>0</v>
          </cell>
          <cell r="J221">
            <v>0</v>
          </cell>
        </row>
        <row r="222">
          <cell r="A222" t="str">
            <v>ZW_NON-OPERATING_INCOME</v>
          </cell>
          <cell r="B222" t="str">
            <v>WUTC Non-Operating I</v>
          </cell>
          <cell r="C222">
            <v>-104655349.51000001</v>
          </cell>
          <cell r="D222">
            <v>11670593.470000001</v>
          </cell>
          <cell r="E222">
            <v>259363444.18000001</v>
          </cell>
          <cell r="F222">
            <v>170064611.05000001</v>
          </cell>
          <cell r="G222">
            <v>89298833.129999995</v>
          </cell>
          <cell r="H222">
            <v>65409261.539999999</v>
          </cell>
          <cell r="I222">
            <v>100969426.59999999</v>
          </cell>
          <cell r="J222">
            <v>166378688.13999999</v>
          </cell>
        </row>
        <row r="223">
          <cell r="A223" t="str">
            <v>ZW_ASC_815</v>
          </cell>
          <cell r="B223" t="str">
            <v>WUTC ASC 815</v>
          </cell>
          <cell r="C223">
            <v>-33911282.93</v>
          </cell>
          <cell r="H223">
            <v>-33911282.93</v>
          </cell>
          <cell r="J223">
            <v>-33911282.93</v>
          </cell>
        </row>
        <row r="224">
          <cell r="A224" t="str">
            <v>9421010</v>
          </cell>
          <cell r="B224" t="str">
            <v>Msc NonOp FAS 133 Gn</v>
          </cell>
          <cell r="C224">
            <v>104915969.53</v>
          </cell>
          <cell r="H224">
            <v>104915969.53</v>
          </cell>
          <cell r="J224">
            <v>104915969.53</v>
          </cell>
        </row>
        <row r="225">
          <cell r="A225" t="str">
            <v>9426510</v>
          </cell>
          <cell r="B225" t="str">
            <v>FAS 133 Loss</v>
          </cell>
          <cell r="C225">
            <v>-138827252.46000001</v>
          </cell>
          <cell r="H225">
            <v>-138827252.46000001</v>
          </cell>
          <cell r="J225">
            <v>-138827252.46000001</v>
          </cell>
        </row>
        <row r="226">
          <cell r="A226" t="str">
            <v>ZW_OTHER_INCOME</v>
          </cell>
          <cell r="B226" t="str">
            <v>WUTC Other Income</v>
          </cell>
          <cell r="C226">
            <v>-41921813.890000001</v>
          </cell>
          <cell r="D226">
            <v>403791.71</v>
          </cell>
          <cell r="E226">
            <v>-38889353.710000001</v>
          </cell>
          <cell r="F226">
            <v>-25499748.469999999</v>
          </cell>
          <cell r="G226">
            <v>-13389605.24</v>
          </cell>
          <cell r="H226">
            <v>-67421562.359999999</v>
          </cell>
          <cell r="I226">
            <v>-12985813.529999999</v>
          </cell>
          <cell r="J226">
            <v>-80407375.890000001</v>
          </cell>
        </row>
        <row r="227">
          <cell r="A227" t="str">
            <v>9408200</v>
          </cell>
          <cell r="B227" t="str">
            <v>Other Taxes-Oth Inc</v>
          </cell>
          <cell r="C227">
            <v>243000</v>
          </cell>
          <cell r="D227">
            <v>0</v>
          </cell>
          <cell r="E227">
            <v>1926.65</v>
          </cell>
          <cell r="F227">
            <v>1263.31</v>
          </cell>
          <cell r="G227">
            <v>663.34</v>
          </cell>
          <cell r="H227">
            <v>244263.31</v>
          </cell>
          <cell r="I227">
            <v>663.34</v>
          </cell>
          <cell r="J227">
            <v>244926.65</v>
          </cell>
        </row>
        <row r="228">
          <cell r="A228" t="str">
            <v>9409200</v>
          </cell>
          <cell r="B228" t="str">
            <v>Inc Taxes-Other Inc</v>
          </cell>
          <cell r="C228">
            <v>0</v>
          </cell>
          <cell r="D228">
            <v>0</v>
          </cell>
          <cell r="E228">
            <v>-51396741.420000002</v>
          </cell>
          <cell r="F228">
            <v>-33700843.350000001</v>
          </cell>
          <cell r="G228">
            <v>-17695898.07</v>
          </cell>
          <cell r="H228">
            <v>-33700843.350000001</v>
          </cell>
          <cell r="I228">
            <v>-17695898.07</v>
          </cell>
          <cell r="J228">
            <v>-51396741.420000002</v>
          </cell>
        </row>
        <row r="229">
          <cell r="A229" t="str">
            <v>9410200</v>
          </cell>
          <cell r="B229" t="str">
            <v>Prov Def Taxes-Oth</v>
          </cell>
          <cell r="C229">
            <v>0</v>
          </cell>
          <cell r="D229">
            <v>0</v>
          </cell>
          <cell r="E229">
            <v>4232827.04</v>
          </cell>
          <cell r="F229">
            <v>2775464.7</v>
          </cell>
          <cell r="G229">
            <v>1457362.34</v>
          </cell>
          <cell r="H229">
            <v>2775464.7</v>
          </cell>
          <cell r="I229">
            <v>1457362.34</v>
          </cell>
          <cell r="J229">
            <v>4232827.04</v>
          </cell>
        </row>
        <row r="230">
          <cell r="A230" t="str">
            <v>9415000</v>
          </cell>
          <cell r="B230" t="str">
            <v>Rev frm Merch &amp; Job</v>
          </cell>
          <cell r="C230">
            <v>0</v>
          </cell>
          <cell r="D230">
            <v>0</v>
          </cell>
          <cell r="E230">
            <v>-311938.71999999997</v>
          </cell>
          <cell r="F230">
            <v>-204538.2</v>
          </cell>
          <cell r="G230">
            <v>-107400.52</v>
          </cell>
          <cell r="H230">
            <v>-204538.2</v>
          </cell>
          <cell r="I230">
            <v>-107400.52</v>
          </cell>
          <cell r="J230">
            <v>-311938.71999999997</v>
          </cell>
        </row>
        <row r="231">
          <cell r="A231" t="str">
            <v>9416000</v>
          </cell>
          <cell r="B231" t="str">
            <v>Exp frm Merch &amp; Job</v>
          </cell>
          <cell r="C231">
            <v>0</v>
          </cell>
          <cell r="D231">
            <v>0</v>
          </cell>
          <cell r="E231">
            <v>120870.83</v>
          </cell>
          <cell r="F231">
            <v>79255.13</v>
          </cell>
          <cell r="G231">
            <v>41615.699999999997</v>
          </cell>
          <cell r="H231">
            <v>79255.13</v>
          </cell>
          <cell r="I231">
            <v>41615.699999999997</v>
          </cell>
          <cell r="J231">
            <v>120870.83</v>
          </cell>
        </row>
        <row r="232">
          <cell r="A232" t="str">
            <v>9416200</v>
          </cell>
          <cell r="B232" t="str">
            <v>Exp fr Merch &amp; Job-G</v>
          </cell>
          <cell r="D232">
            <v>303874.40999999997</v>
          </cell>
          <cell r="I232">
            <v>303874.40999999997</v>
          </cell>
          <cell r="J232">
            <v>303874.40999999997</v>
          </cell>
        </row>
        <row r="233">
          <cell r="A233" t="str">
            <v>9417000</v>
          </cell>
          <cell r="B233" t="str">
            <v>Rev frm Nonutil Oper</v>
          </cell>
          <cell r="C233">
            <v>0</v>
          </cell>
          <cell r="D233">
            <v>-43889.34</v>
          </cell>
          <cell r="E233">
            <v>73705.539999999994</v>
          </cell>
          <cell r="F233">
            <v>48328.72</v>
          </cell>
          <cell r="G233">
            <v>25376.82</v>
          </cell>
          <cell r="H233">
            <v>48328.72</v>
          </cell>
          <cell r="I233">
            <v>-18512.52</v>
          </cell>
          <cell r="J233">
            <v>29816.2</v>
          </cell>
        </row>
        <row r="234">
          <cell r="A234" t="str">
            <v>9417100</v>
          </cell>
          <cell r="B234" t="str">
            <v>Exp frm Nonutil Oper</v>
          </cell>
          <cell r="C234">
            <v>0</v>
          </cell>
          <cell r="D234">
            <v>0</v>
          </cell>
          <cell r="E234">
            <v>15738444.65</v>
          </cell>
          <cell r="F234">
            <v>10319698.17</v>
          </cell>
          <cell r="G234">
            <v>5418746.4800000004</v>
          </cell>
          <cell r="H234">
            <v>10319698.17</v>
          </cell>
          <cell r="I234">
            <v>5418746.4800000004</v>
          </cell>
          <cell r="J234">
            <v>15738444.65</v>
          </cell>
        </row>
        <row r="235">
          <cell r="A235" t="str">
            <v>9418100</v>
          </cell>
          <cell r="B235" t="str">
            <v>Equity in Earn Subs</v>
          </cell>
          <cell r="C235">
            <v>0</v>
          </cell>
          <cell r="D235">
            <v>0</v>
          </cell>
          <cell r="E235">
            <v>312273.03999999998</v>
          </cell>
          <cell r="F235">
            <v>204757.43</v>
          </cell>
          <cell r="G235">
            <v>107515.61</v>
          </cell>
          <cell r="H235">
            <v>204757.43</v>
          </cell>
          <cell r="I235">
            <v>107515.61</v>
          </cell>
          <cell r="J235">
            <v>312273.03999999998</v>
          </cell>
        </row>
        <row r="236">
          <cell r="A236" t="str">
            <v>9419000</v>
          </cell>
          <cell r="B236" t="str">
            <v>Inter &amp; Dividend Inc</v>
          </cell>
          <cell r="C236">
            <v>6740204.9299999997</v>
          </cell>
          <cell r="D236">
            <v>3462954.6</v>
          </cell>
          <cell r="E236">
            <v>-24782927.219999999</v>
          </cell>
          <cell r="F236">
            <v>-16250165.42</v>
          </cell>
          <cell r="G236">
            <v>-8532761.8000000007</v>
          </cell>
          <cell r="H236">
            <v>-9509960.4900000002</v>
          </cell>
          <cell r="I236">
            <v>-5069807.2</v>
          </cell>
          <cell r="J236">
            <v>-14579767.689999999</v>
          </cell>
        </row>
        <row r="237">
          <cell r="A237" t="str">
            <v>9419100</v>
          </cell>
          <cell r="B237" t="str">
            <v>Allow for Oth FUDC</v>
          </cell>
          <cell r="C237">
            <v>-54085796.990000002</v>
          </cell>
          <cell r="D237">
            <v>-3318447.96</v>
          </cell>
          <cell r="E237">
            <v>-2062201.64</v>
          </cell>
          <cell r="F237">
            <v>-1352185.6</v>
          </cell>
          <cell r="G237">
            <v>-710016.04</v>
          </cell>
          <cell r="H237">
            <v>-55437982.590000004</v>
          </cell>
          <cell r="I237">
            <v>-4028464</v>
          </cell>
          <cell r="J237">
            <v>-59466446.590000004</v>
          </cell>
        </row>
        <row r="238">
          <cell r="A238" t="str">
            <v>9421020</v>
          </cell>
          <cell r="B238" t="str">
            <v>Misc NonOper Income</v>
          </cell>
          <cell r="C238">
            <v>-101690.64</v>
          </cell>
          <cell r="D238">
            <v>-700</v>
          </cell>
          <cell r="E238">
            <v>-53018.47</v>
          </cell>
          <cell r="F238">
            <v>-34764.22</v>
          </cell>
          <cell r="G238">
            <v>-18254.25</v>
          </cell>
          <cell r="H238">
            <v>-136454.85999999999</v>
          </cell>
          <cell r="I238">
            <v>-18954.25</v>
          </cell>
          <cell r="J238">
            <v>-155409.10999999999</v>
          </cell>
        </row>
        <row r="239">
          <cell r="A239" t="str">
            <v>9421100</v>
          </cell>
          <cell r="B239" t="str">
            <v>Gn on Dispos of Prop</v>
          </cell>
          <cell r="C239">
            <v>-118802.44</v>
          </cell>
          <cell r="H239">
            <v>-118802.44</v>
          </cell>
          <cell r="J239">
            <v>-118802.44</v>
          </cell>
        </row>
        <row r="240">
          <cell r="A240" t="str">
            <v>9421030</v>
          </cell>
          <cell r="B240" t="str">
            <v>Misc NonOp Inc-AFUDC</v>
          </cell>
          <cell r="C240">
            <v>137162.5</v>
          </cell>
          <cell r="H240">
            <v>137162.5</v>
          </cell>
          <cell r="J240">
            <v>137162.5</v>
          </cell>
        </row>
        <row r="241">
          <cell r="A241" t="str">
            <v>9426100</v>
          </cell>
          <cell r="B241" t="str">
            <v>Donations</v>
          </cell>
          <cell r="C241">
            <v>12500</v>
          </cell>
          <cell r="D241">
            <v>0</v>
          </cell>
          <cell r="E241">
            <v>30074.82</v>
          </cell>
          <cell r="F241">
            <v>19720.060000000001</v>
          </cell>
          <cell r="G241">
            <v>10354.76</v>
          </cell>
          <cell r="H241">
            <v>32220.06</v>
          </cell>
          <cell r="I241">
            <v>10354.76</v>
          </cell>
          <cell r="J241">
            <v>42574.82</v>
          </cell>
        </row>
        <row r="242">
          <cell r="A242" t="str">
            <v>9426200</v>
          </cell>
          <cell r="B242" t="str">
            <v>Life insurance</v>
          </cell>
          <cell r="C242">
            <v>0</v>
          </cell>
          <cell r="D242">
            <v>0</v>
          </cell>
          <cell r="E242">
            <v>-1652032.97</v>
          </cell>
          <cell r="F242">
            <v>-1083238.02</v>
          </cell>
          <cell r="G242">
            <v>-568794.94999999995</v>
          </cell>
          <cell r="H242">
            <v>-1083238.02</v>
          </cell>
          <cell r="I242">
            <v>-568794.94999999995</v>
          </cell>
          <cell r="J242">
            <v>-1652032.97</v>
          </cell>
        </row>
        <row r="243">
          <cell r="A243" t="str">
            <v>9426300</v>
          </cell>
          <cell r="B243" t="str">
            <v>Penalties</v>
          </cell>
          <cell r="C243">
            <v>0</v>
          </cell>
          <cell r="D243">
            <v>0</v>
          </cell>
          <cell r="E243">
            <v>-115885.34</v>
          </cell>
          <cell r="F243">
            <v>-75986.009999999995</v>
          </cell>
          <cell r="G243">
            <v>-39899.33</v>
          </cell>
          <cell r="H243">
            <v>-75986.009999999995</v>
          </cell>
          <cell r="I243">
            <v>-39899.33</v>
          </cell>
          <cell r="J243">
            <v>-115885.34</v>
          </cell>
        </row>
        <row r="244">
          <cell r="A244" t="str">
            <v>9426400</v>
          </cell>
          <cell r="B244" t="str">
            <v>Exp Civic Politi Act</v>
          </cell>
          <cell r="C244">
            <v>0</v>
          </cell>
          <cell r="D244">
            <v>0</v>
          </cell>
          <cell r="E244">
            <v>9237786.9700000007</v>
          </cell>
          <cell r="F244">
            <v>6057217.3600000003</v>
          </cell>
          <cell r="G244">
            <v>3180569.61</v>
          </cell>
          <cell r="H244">
            <v>6057217.3600000003</v>
          </cell>
          <cell r="I244">
            <v>3180569.61</v>
          </cell>
          <cell r="J244">
            <v>9237786.9700000007</v>
          </cell>
        </row>
        <row r="245">
          <cell r="A245" t="str">
            <v>9426520</v>
          </cell>
          <cell r="B245" t="str">
            <v>Other Deductions</v>
          </cell>
          <cell r="C245">
            <v>5251608.75</v>
          </cell>
          <cell r="D245">
            <v>0</v>
          </cell>
          <cell r="E245">
            <v>11737482.529999999</v>
          </cell>
          <cell r="F245">
            <v>7696267.4699999997</v>
          </cell>
          <cell r="G245">
            <v>4041215.06</v>
          </cell>
          <cell r="H245">
            <v>12947876.220000001</v>
          </cell>
          <cell r="I245">
            <v>4041215.06</v>
          </cell>
          <cell r="J245">
            <v>16989091.280000001</v>
          </cell>
        </row>
        <row r="246">
          <cell r="A246" t="str">
            <v>ZW_INTEREST</v>
          </cell>
          <cell r="B246" t="str">
            <v>WUTC Interest</v>
          </cell>
          <cell r="C246">
            <v>-28822252.690000001</v>
          </cell>
          <cell r="D246">
            <v>11266801.76</v>
          </cell>
          <cell r="E246">
            <v>298252797.88999999</v>
          </cell>
          <cell r="F246">
            <v>195564359.52000001</v>
          </cell>
          <cell r="G246">
            <v>102688438.37</v>
          </cell>
          <cell r="H246">
            <v>166742106.83000001</v>
          </cell>
          <cell r="I246">
            <v>113955240.13</v>
          </cell>
          <cell r="J246">
            <v>280697346.95999998</v>
          </cell>
        </row>
        <row r="247">
          <cell r="A247" t="str">
            <v>9427000</v>
          </cell>
          <cell r="B247" t="str">
            <v>Interest on LT Debt</v>
          </cell>
          <cell r="C247">
            <v>0</v>
          </cell>
          <cell r="D247">
            <v>0</v>
          </cell>
          <cell r="E247">
            <v>286473111.79000002</v>
          </cell>
          <cell r="F247">
            <v>187840419.44</v>
          </cell>
          <cell r="G247">
            <v>98632692.349999994</v>
          </cell>
          <cell r="H247">
            <v>187840419.44</v>
          </cell>
          <cell r="I247">
            <v>98632692.349999994</v>
          </cell>
          <cell r="J247">
            <v>286473111.79000002</v>
          </cell>
        </row>
        <row r="248">
          <cell r="A248" t="str">
            <v>9428000</v>
          </cell>
          <cell r="B248" t="str">
            <v>Amort Debt Disp&amp;Exp</v>
          </cell>
          <cell r="C248">
            <v>0</v>
          </cell>
          <cell r="D248">
            <v>0</v>
          </cell>
          <cell r="E248">
            <v>3006235.26</v>
          </cell>
          <cell r="F248">
            <v>1971188.56</v>
          </cell>
          <cell r="G248">
            <v>1035046.7</v>
          </cell>
          <cell r="H248">
            <v>1971188.56</v>
          </cell>
          <cell r="I248">
            <v>1035046.7</v>
          </cell>
          <cell r="J248">
            <v>3006235.26</v>
          </cell>
        </row>
        <row r="249">
          <cell r="A249" t="str">
            <v>9428100</v>
          </cell>
          <cell r="B249" t="str">
            <v>Amort Lss Reacq Debt</v>
          </cell>
          <cell r="C249">
            <v>0</v>
          </cell>
          <cell r="D249">
            <v>0</v>
          </cell>
          <cell r="E249">
            <v>1945121.68</v>
          </cell>
          <cell r="F249">
            <v>1275416.1200000001</v>
          </cell>
          <cell r="G249">
            <v>669705.56000000006</v>
          </cell>
          <cell r="H249">
            <v>1275416.1200000001</v>
          </cell>
          <cell r="I249">
            <v>669705.56000000006</v>
          </cell>
          <cell r="J249">
            <v>1945121.68</v>
          </cell>
        </row>
        <row r="250">
          <cell r="A250" t="str">
            <v>9431000</v>
          </cell>
          <cell r="B250" t="str">
            <v>Oth Interest Expense</v>
          </cell>
          <cell r="C250">
            <v>5770979.5800000001</v>
          </cell>
          <cell r="D250">
            <v>13099989.17</v>
          </cell>
          <cell r="E250">
            <v>8062097.2599999998</v>
          </cell>
          <cell r="F250">
            <v>5286317.16</v>
          </cell>
          <cell r="G250">
            <v>2775780.1</v>
          </cell>
          <cell r="H250">
            <v>11057296.74</v>
          </cell>
          <cell r="I250">
            <v>15875769.27</v>
          </cell>
          <cell r="J250">
            <v>26933066.010000002</v>
          </cell>
        </row>
        <row r="251">
          <cell r="A251" t="str">
            <v>9432000</v>
          </cell>
          <cell r="B251" t="str">
            <v>Allow for Borr FUDC</v>
          </cell>
          <cell r="C251">
            <v>-34593232.270000003</v>
          </cell>
          <cell r="D251">
            <v>-1833187.41</v>
          </cell>
          <cell r="E251">
            <v>-1233768.1000000001</v>
          </cell>
          <cell r="F251">
            <v>-808981.76</v>
          </cell>
          <cell r="G251">
            <v>-424786.34</v>
          </cell>
          <cell r="H251">
            <v>-35402214.030000001</v>
          </cell>
          <cell r="I251">
            <v>-2257973.75</v>
          </cell>
          <cell r="J251">
            <v>-37660187.780000001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Graphs"/>
      <sheetName val="E &amp; G RB"/>
      <sheetName val="2024 Dec BS"/>
      <sheetName val="2024 Dec IS "/>
      <sheetName val="SAP DL Downld"/>
      <sheetName val="Meter Count"/>
      <sheetName val="Electric"/>
      <sheetName val="Gas"/>
      <sheetName val="Combined-2024"/>
      <sheetName val="DLReconBBS"/>
      <sheetName val="Elect. Customer Counts Pg 10a "/>
      <sheetName val="Gas Customer Counts Pg 10b"/>
    </sheetNames>
    <sheetDataSet>
      <sheetData sheetId="0">
        <row r="9">
          <cell r="E9">
            <v>0.58479999999999999</v>
          </cell>
          <cell r="F9">
            <v>0.41520000000000001</v>
          </cell>
        </row>
        <row r="12">
          <cell r="E12">
            <v>0.63090000000000002</v>
          </cell>
          <cell r="F12">
            <v>0.36909999999999998</v>
          </cell>
        </row>
        <row r="19">
          <cell r="E19">
            <v>0.60260000000000002</v>
          </cell>
          <cell r="F19">
            <v>0.39739999999999998</v>
          </cell>
        </row>
        <row r="35">
          <cell r="E35">
            <v>0.66269999999999996</v>
          </cell>
          <cell r="F35">
            <v>0.33729999999999999</v>
          </cell>
        </row>
        <row r="40">
          <cell r="E40">
            <v>0.74580000000000002</v>
          </cell>
          <cell r="F40">
            <v>0.25419999999999998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zoomScaleNormal="100" workbookViewId="0">
      <pane xSplit="1" ySplit="7" topLeftCell="B8" activePane="bottomRight" state="frozen"/>
      <selection activeCell="K55" sqref="K55"/>
      <selection pane="topRight" activeCell="K55" sqref="K55"/>
      <selection pane="bottomLeft" activeCell="K55" sqref="K55"/>
      <selection pane="bottomRight" activeCell="G16" sqref="G16"/>
    </sheetView>
  </sheetViews>
  <sheetFormatPr defaultColWidth="9.140625" defaultRowHeight="15" x14ac:dyDescent="0.25"/>
  <cols>
    <col min="1" max="1" width="55.5703125" style="3" customWidth="1"/>
    <col min="2" max="2" width="15" style="3" customWidth="1"/>
    <col min="3" max="3" width="15.42578125" style="3" bestFit="1" customWidth="1"/>
    <col min="4" max="4" width="15" style="3" bestFit="1" customWidth="1"/>
    <col min="5" max="5" width="9.140625" style="3"/>
    <col min="6" max="6" width="15.42578125" style="250" bestFit="1" customWidth="1"/>
    <col min="7" max="7" width="15.42578125" style="3" bestFit="1" customWidth="1"/>
    <col min="8" max="8" width="15" style="3" bestFit="1" customWidth="1"/>
    <col min="9" max="16384" width="9.140625" style="3"/>
  </cols>
  <sheetData>
    <row r="1" spans="1:7" x14ac:dyDescent="0.25">
      <c r="A1" s="34" t="s">
        <v>335</v>
      </c>
      <c r="B1" s="33"/>
      <c r="C1" s="33"/>
      <c r="D1" s="33"/>
      <c r="E1" s="258"/>
    </row>
    <row r="2" spans="1:7" x14ac:dyDescent="0.25">
      <c r="A2" s="34" t="s">
        <v>334</v>
      </c>
      <c r="B2" s="33"/>
      <c r="C2" s="33"/>
      <c r="D2" s="33"/>
      <c r="E2" s="259"/>
    </row>
    <row r="3" spans="1:7" x14ac:dyDescent="0.25">
      <c r="A3" s="34" t="s">
        <v>729</v>
      </c>
      <c r="B3" s="34"/>
      <c r="C3" s="34"/>
      <c r="D3" s="34"/>
      <c r="E3" s="248"/>
    </row>
    <row r="4" spans="1:7" x14ac:dyDescent="0.25">
      <c r="A4" s="145" t="s">
        <v>730</v>
      </c>
      <c r="B4" s="33"/>
      <c r="C4" s="33"/>
      <c r="D4" s="33"/>
    </row>
    <row r="5" spans="1:7" x14ac:dyDescent="0.25">
      <c r="B5" s="131"/>
      <c r="C5" s="131"/>
      <c r="D5" s="131"/>
    </row>
    <row r="6" spans="1:7" x14ac:dyDescent="0.25">
      <c r="A6" s="132"/>
      <c r="B6" s="132"/>
      <c r="C6" s="132"/>
      <c r="D6" s="132"/>
    </row>
    <row r="7" spans="1:7" x14ac:dyDescent="0.25">
      <c r="A7" s="1"/>
      <c r="B7" s="32" t="s">
        <v>34</v>
      </c>
      <c r="C7" s="31" t="s">
        <v>33</v>
      </c>
      <c r="D7" s="30" t="s">
        <v>333</v>
      </c>
    </row>
    <row r="8" spans="1:7" x14ac:dyDescent="0.25">
      <c r="A8" s="28" t="s">
        <v>332</v>
      </c>
      <c r="B8" s="27"/>
      <c r="C8" s="27"/>
      <c r="D8" s="5"/>
    </row>
    <row r="9" spans="1:7" x14ac:dyDescent="0.25">
      <c r="A9" s="20" t="s">
        <v>31</v>
      </c>
      <c r="B9" s="22">
        <f>'Unallocated Detail (CBR)'!G18</f>
        <v>3002846860.5500002</v>
      </c>
      <c r="C9" s="22">
        <f>'Unallocated Detail (CBR)'!H18</f>
        <v>1253115807.6500001</v>
      </c>
      <c r="D9" s="14">
        <f>SUM(B9:C9)</f>
        <v>4255962668.2000003</v>
      </c>
      <c r="F9" s="251"/>
      <c r="G9" s="249"/>
    </row>
    <row r="10" spans="1:7" x14ac:dyDescent="0.25">
      <c r="A10" s="20" t="s">
        <v>30</v>
      </c>
      <c r="B10" s="26">
        <f>'Unallocated Detail (CBR)'!G21</f>
        <v>353424.99</v>
      </c>
      <c r="C10" s="26">
        <f>'Unallocated Detail (CBR)'!H21</f>
        <v>0</v>
      </c>
      <c r="D10" s="5">
        <f>SUM(B10:C10)</f>
        <v>353424.99</v>
      </c>
    </row>
    <row r="11" spans="1:7" x14ac:dyDescent="0.25">
      <c r="A11" s="20" t="s">
        <v>29</v>
      </c>
      <c r="B11" s="26">
        <f>'Unallocated Detail (CBR)'!G25</f>
        <v>381190070.37</v>
      </c>
      <c r="C11" s="26">
        <f>'Unallocated Detail (CBR)'!H25</f>
        <v>0</v>
      </c>
      <c r="D11" s="5">
        <f>SUM(B11:C11)</f>
        <v>381190070.37</v>
      </c>
    </row>
    <row r="12" spans="1:7" x14ac:dyDescent="0.25">
      <c r="A12" s="20" t="s">
        <v>28</v>
      </c>
      <c r="B12" s="25">
        <f>'Unallocated Detail (CBR)'!G40</f>
        <v>48308451.899999991</v>
      </c>
      <c r="C12" s="24">
        <f>'Unallocated Detail (CBR)'!H40</f>
        <v>113061445.64999999</v>
      </c>
      <c r="D12" s="29">
        <f>SUM(B12:C12)</f>
        <v>161369897.54999998</v>
      </c>
    </row>
    <row r="13" spans="1:7" x14ac:dyDescent="0.25">
      <c r="A13" s="20" t="s">
        <v>27</v>
      </c>
      <c r="B13" s="15">
        <f>SUM(B9:B12)</f>
        <v>3432698807.8099999</v>
      </c>
      <c r="C13" s="15">
        <f>SUM(C9:C12)</f>
        <v>1366177253.3000002</v>
      </c>
      <c r="D13" s="14">
        <f>SUM(D9:D12)</f>
        <v>4798876061.1100006</v>
      </c>
    </row>
    <row r="14" spans="1:7" x14ac:dyDescent="0.25">
      <c r="A14" s="28" t="s">
        <v>331</v>
      </c>
      <c r="B14" s="27"/>
      <c r="C14" s="27"/>
      <c r="D14" s="5"/>
    </row>
    <row r="15" spans="1:7" x14ac:dyDescent="0.25">
      <c r="A15" s="28" t="s">
        <v>330</v>
      </c>
      <c r="B15" s="27"/>
      <c r="C15" s="27"/>
      <c r="D15" s="5"/>
    </row>
    <row r="16" spans="1:7" x14ac:dyDescent="0.25">
      <c r="A16" s="28" t="s">
        <v>329</v>
      </c>
      <c r="B16" s="27"/>
      <c r="C16" s="27"/>
      <c r="D16" s="5"/>
    </row>
    <row r="17" spans="1:4" x14ac:dyDescent="0.25">
      <c r="A17" s="28" t="s">
        <v>328</v>
      </c>
      <c r="B17" s="27"/>
      <c r="C17" s="27"/>
      <c r="D17" s="5"/>
    </row>
    <row r="18" spans="1:4" x14ac:dyDescent="0.25">
      <c r="A18" s="20" t="s">
        <v>26</v>
      </c>
      <c r="B18" s="22">
        <f>'Unallocated Detail (CBR)'!G47</f>
        <v>336725396.80000001</v>
      </c>
      <c r="C18" s="22">
        <f>'Unallocated Detail (CBR)'!H47</f>
        <v>0</v>
      </c>
      <c r="D18" s="14">
        <f>B18+C18</f>
        <v>336725396.80000001</v>
      </c>
    </row>
    <row r="19" spans="1:4" x14ac:dyDescent="0.25">
      <c r="A19" s="20" t="s">
        <v>25</v>
      </c>
      <c r="B19" s="26">
        <f>'Unallocated Detail (CBR)'!G56</f>
        <v>1063064944.61</v>
      </c>
      <c r="C19" s="26">
        <f>'Unallocated Detail (CBR)'!H56</f>
        <v>469849115.31999993</v>
      </c>
      <c r="D19" s="21">
        <f>B19+C19</f>
        <v>1532914059.9299998</v>
      </c>
    </row>
    <row r="20" spans="1:4" x14ac:dyDescent="0.25">
      <c r="A20" s="20" t="s">
        <v>24</v>
      </c>
      <c r="B20" s="26">
        <f>'Unallocated Detail (CBR)'!G59</f>
        <v>163156079.44999999</v>
      </c>
      <c r="C20" s="26">
        <f>'Unallocated Detail (CBR)'!H59</f>
        <v>0</v>
      </c>
      <c r="D20" s="21">
        <f>B20+C20</f>
        <v>163156079.44999999</v>
      </c>
    </row>
    <row r="21" spans="1:4" x14ac:dyDescent="0.25">
      <c r="A21" s="20" t="s">
        <v>23</v>
      </c>
      <c r="B21" s="25">
        <f>'Unallocated Detail (CBR)'!G62</f>
        <v>-85174694.370000005</v>
      </c>
      <c r="C21" s="24">
        <f>'Unallocated Detail (CBR)'!H62</f>
        <v>0</v>
      </c>
      <c r="D21" s="23">
        <f>B21+C21</f>
        <v>-85174694.370000005</v>
      </c>
    </row>
    <row r="22" spans="1:4" x14ac:dyDescent="0.25">
      <c r="A22" s="20" t="s">
        <v>22</v>
      </c>
      <c r="B22" s="15">
        <f>SUM(B18:B21)</f>
        <v>1477771726.4900002</v>
      </c>
      <c r="C22" s="15">
        <f>SUM(C18:C21)</f>
        <v>469849115.31999993</v>
      </c>
      <c r="D22" s="14">
        <f>SUM(D18:D21)</f>
        <v>1947620841.8099999</v>
      </c>
    </row>
    <row r="23" spans="1:4" x14ac:dyDescent="0.25">
      <c r="A23" s="16" t="s">
        <v>327</v>
      </c>
      <c r="B23" s="12"/>
      <c r="C23" s="12"/>
      <c r="D23" s="11"/>
    </row>
    <row r="24" spans="1:4" x14ac:dyDescent="0.25">
      <c r="A24" s="20" t="s">
        <v>21</v>
      </c>
      <c r="B24" s="22">
        <f>'Unallocated Detail (CBR)'!G150</f>
        <v>131003010.39604519</v>
      </c>
      <c r="C24" s="75">
        <f>'Unallocated Detail (CBR)'!H150</f>
        <v>12970479.820000002</v>
      </c>
      <c r="D24" s="14">
        <f t="shared" ref="D24:D37" si="0">B24+C24</f>
        <v>143973490.2160452</v>
      </c>
    </row>
    <row r="25" spans="1:4" x14ac:dyDescent="0.25">
      <c r="A25" s="20" t="s">
        <v>20</v>
      </c>
      <c r="B25" s="19">
        <f>'Unallocated Detail (CBR)'!G180</f>
        <v>25447800.139641438</v>
      </c>
      <c r="C25" s="19">
        <f>'Unallocated Detail (CBR)'!H180</f>
        <v>3947.83</v>
      </c>
      <c r="D25" s="21">
        <f t="shared" si="0"/>
        <v>25451747.969641436</v>
      </c>
    </row>
    <row r="26" spans="1:4" x14ac:dyDescent="0.25">
      <c r="A26" s="20" t="s">
        <v>19</v>
      </c>
      <c r="B26" s="19">
        <f>'Unallocated Detail (CBR)'!G218</f>
        <v>116530533.15607981</v>
      </c>
      <c r="C26" s="19">
        <f>'Unallocated Detail (CBR)'!H218</f>
        <v>67441024.603501126</v>
      </c>
      <c r="D26" s="21">
        <f t="shared" si="0"/>
        <v>183971557.75958094</v>
      </c>
    </row>
    <row r="27" spans="1:4" x14ac:dyDescent="0.25">
      <c r="A27" s="20" t="s">
        <v>18</v>
      </c>
      <c r="B27" s="19">
        <f>'Unallocated Detail (CBR)'!G225</f>
        <v>57892593.250000007</v>
      </c>
      <c r="C27" s="19">
        <f>'Unallocated Detail (CBR)'!H225</f>
        <v>26497541.77</v>
      </c>
      <c r="D27" s="21">
        <f t="shared" si="0"/>
        <v>84390135.020000011</v>
      </c>
    </row>
    <row r="28" spans="1:4" x14ac:dyDescent="0.25">
      <c r="A28" s="20" t="s">
        <v>17</v>
      </c>
      <c r="B28" s="19">
        <f>'Unallocated Detail (CBR)'!G234</f>
        <v>72158160.489999995</v>
      </c>
      <c r="C28" s="19">
        <f>'Unallocated Detail (CBR)'!H234</f>
        <v>20080942.899999999</v>
      </c>
      <c r="D28" s="21">
        <f t="shared" si="0"/>
        <v>92239103.389999986</v>
      </c>
    </row>
    <row r="29" spans="1:4" x14ac:dyDescent="0.25">
      <c r="A29" s="20" t="s">
        <v>16</v>
      </c>
      <c r="B29" s="19">
        <f>'Unallocated Detail (CBR)'!G237</f>
        <v>108472752.18000001</v>
      </c>
      <c r="C29" s="19">
        <f>'Unallocated Detail (CBR)'!H237</f>
        <v>28674631.989999998</v>
      </c>
      <c r="D29" s="21">
        <f t="shared" si="0"/>
        <v>137147384.17000002</v>
      </c>
    </row>
    <row r="30" spans="1:4" x14ac:dyDescent="0.25">
      <c r="A30" s="20" t="s">
        <v>15</v>
      </c>
      <c r="B30" s="19">
        <f>'Unallocated Detail (CBR)'!G252</f>
        <v>182758320.94999999</v>
      </c>
      <c r="C30" s="19">
        <f>'Unallocated Detail (CBR)'!H252</f>
        <v>70703835.100000009</v>
      </c>
      <c r="D30" s="21">
        <f t="shared" si="0"/>
        <v>253462156.05000001</v>
      </c>
    </row>
    <row r="31" spans="1:4" x14ac:dyDescent="0.25">
      <c r="A31" s="20" t="s">
        <v>14</v>
      </c>
      <c r="B31" s="19">
        <f>'Unallocated Detail (CBR)'!G259</f>
        <v>416840562.89000005</v>
      </c>
      <c r="C31" s="19">
        <f>'Unallocated Detail (CBR)'!H259</f>
        <v>183608947.09999999</v>
      </c>
      <c r="D31" s="21">
        <f t="shared" si="0"/>
        <v>600449509.99000001</v>
      </c>
    </row>
    <row r="32" spans="1:4" x14ac:dyDescent="0.25">
      <c r="A32" s="20" t="s">
        <v>13</v>
      </c>
      <c r="B32" s="19">
        <f>'Unallocated Detail (CBR)'!G264</f>
        <v>78263743.329999998</v>
      </c>
      <c r="C32" s="19">
        <f>'Unallocated Detail (CBR)'!H264</f>
        <v>30242712.760000002</v>
      </c>
      <c r="D32" s="21">
        <f t="shared" si="0"/>
        <v>108506456.09</v>
      </c>
    </row>
    <row r="33" spans="1:4" x14ac:dyDescent="0.25">
      <c r="A33" s="20" t="s">
        <v>12</v>
      </c>
      <c r="B33" s="19">
        <f>'Unallocated Detail (CBR)'!G267</f>
        <v>34245096</v>
      </c>
      <c r="C33" s="19">
        <f>'Unallocated Detail (CBR)'!H267</f>
        <v>0</v>
      </c>
      <c r="D33" s="21">
        <f t="shared" si="0"/>
        <v>34245096</v>
      </c>
    </row>
    <row r="34" spans="1:4" x14ac:dyDescent="0.25">
      <c r="A34" s="13" t="s">
        <v>11</v>
      </c>
      <c r="B34" s="19">
        <f>'Unallocated Detail (CBR)'!G275</f>
        <v>85425242.86999999</v>
      </c>
      <c r="C34" s="19">
        <f>'Unallocated Detail (CBR)'!H275</f>
        <v>91163444.079999939</v>
      </c>
      <c r="D34" s="18">
        <f t="shared" si="0"/>
        <v>176588686.94999993</v>
      </c>
    </row>
    <row r="35" spans="1:4" x14ac:dyDescent="0.25">
      <c r="A35" s="13" t="s">
        <v>681</v>
      </c>
      <c r="B35" s="19">
        <f>'Unallocated Detail (CBR)'!G280</f>
        <v>276694274.80000001</v>
      </c>
      <c r="C35" s="19">
        <f>'Unallocated Detail (CBR)'!H280</f>
        <v>123312864.25</v>
      </c>
      <c r="D35" s="18">
        <f t="shared" si="0"/>
        <v>400007139.05000001</v>
      </c>
    </row>
    <row r="36" spans="1:4" x14ac:dyDescent="0.25">
      <c r="A36" s="13" t="s">
        <v>682</v>
      </c>
      <c r="B36" s="19">
        <f>'Unallocated Detail (CBR)'!G285</f>
        <v>72806602.179466054</v>
      </c>
      <c r="C36" s="19">
        <f>'Unallocated Detail (CBR)'!H285</f>
        <v>41403785.339138284</v>
      </c>
      <c r="D36" s="18">
        <f t="shared" si="0"/>
        <v>114210387.51860434</v>
      </c>
    </row>
    <row r="37" spans="1:4" x14ac:dyDescent="0.25">
      <c r="A37" s="44" t="s">
        <v>683</v>
      </c>
      <c r="B37" s="245">
        <f>'Unallocated Detail (CBR)'!G290</f>
        <v>-4384136.650000006</v>
      </c>
      <c r="C37" s="245">
        <f>'Unallocated Detail (CBR)'!H290</f>
        <v>-10256451.170000002</v>
      </c>
      <c r="D37" s="17">
        <f t="shared" si="0"/>
        <v>-14640587.820000008</v>
      </c>
    </row>
    <row r="38" spans="1:4" x14ac:dyDescent="0.25">
      <c r="A38" s="16" t="s">
        <v>684</v>
      </c>
      <c r="B38" s="15">
        <f>SUM(B22:B37)</f>
        <v>3131926282.4712329</v>
      </c>
      <c r="C38" s="15">
        <f>SUM(C22:C37)</f>
        <v>1155696821.6926391</v>
      </c>
      <c r="D38" s="14">
        <f>SUM(D22:D37)</f>
        <v>4287623104.1638722</v>
      </c>
    </row>
    <row r="39" spans="1:4" x14ac:dyDescent="0.25">
      <c r="A39" s="13"/>
      <c r="B39" s="12"/>
      <c r="C39" s="12"/>
      <c r="D39" s="11"/>
    </row>
    <row r="40" spans="1:4" ht="16.5" x14ac:dyDescent="0.35">
      <c r="A40" s="10" t="s">
        <v>6</v>
      </c>
      <c r="B40" s="9">
        <f>B13-B38</f>
        <v>300772525.33876705</v>
      </c>
      <c r="C40" s="9">
        <f>C13-C38</f>
        <v>210480431.60736108</v>
      </c>
      <c r="D40" s="8">
        <f>D13-D38</f>
        <v>511252956.94612837</v>
      </c>
    </row>
    <row r="41" spans="1:4" x14ac:dyDescent="0.25">
      <c r="A41" s="7"/>
      <c r="B41" s="6"/>
      <c r="C41" s="6"/>
      <c r="D41" s="5"/>
    </row>
    <row r="42" spans="1:4" x14ac:dyDescent="0.25">
      <c r="A42" s="137"/>
      <c r="B42" s="35"/>
      <c r="C42" s="35"/>
      <c r="D42" s="4"/>
    </row>
    <row r="43" spans="1:4" x14ac:dyDescent="0.25">
      <c r="B43" s="250"/>
      <c r="C43" s="250"/>
    </row>
    <row r="44" spans="1:4" x14ac:dyDescent="0.25">
      <c r="B44" s="250"/>
      <c r="C44" s="250"/>
    </row>
    <row r="45" spans="1:4" x14ac:dyDescent="0.25">
      <c r="B45" s="250"/>
      <c r="C45" s="250"/>
    </row>
    <row r="46" spans="1:4" x14ac:dyDescent="0.25">
      <c r="B46" s="250"/>
      <c r="C46" s="250"/>
    </row>
    <row r="47" spans="1:4" x14ac:dyDescent="0.25">
      <c r="B47" s="250"/>
      <c r="C47" s="250"/>
    </row>
    <row r="49" spans="2:2" x14ac:dyDescent="0.25">
      <c r="B49" s="249"/>
    </row>
    <row r="50" spans="2:2" x14ac:dyDescent="0.25">
      <c r="B50" s="249"/>
    </row>
    <row r="51" spans="2:2" x14ac:dyDescent="0.25">
      <c r="B51" s="249"/>
    </row>
    <row r="52" spans="2:2" x14ac:dyDescent="0.25">
      <c r="B52" s="249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workbookViewId="0">
      <pane xSplit="1" ySplit="5" topLeftCell="B36" activePane="bottomRight" state="frozen"/>
      <selection activeCell="K55" sqref="K55"/>
      <selection pane="topRight" activeCell="K55" sqref="K55"/>
      <selection pane="bottomLeft" activeCell="K55" sqref="K55"/>
      <selection pane="bottomRight" activeCell="F25" sqref="F25"/>
    </sheetView>
  </sheetViews>
  <sheetFormatPr defaultColWidth="9.140625" defaultRowHeight="15" x14ac:dyDescent="0.25"/>
  <cols>
    <col min="1" max="1" width="40" style="3" bestFit="1" customWidth="1"/>
    <col min="2" max="2" width="17.5703125" style="36" customWidth="1"/>
    <col min="3" max="4" width="15.42578125" style="36" customWidth="1"/>
    <col min="5" max="5" width="14.42578125" style="36" customWidth="1"/>
    <col min="6" max="6" width="15" style="36" bestFit="1" customWidth="1"/>
    <col min="7" max="7" width="9.140625" style="36"/>
    <col min="8" max="8" width="32.42578125" style="36" customWidth="1"/>
    <col min="9" max="10" width="9.140625" style="36"/>
    <col min="11" max="16384" width="9.140625" style="3"/>
  </cols>
  <sheetData>
    <row r="1" spans="1:7" s="3" customFormat="1" ht="18" customHeight="1" x14ac:dyDescent="0.25">
      <c r="A1" s="34" t="s">
        <v>335</v>
      </c>
      <c r="B1" s="54"/>
      <c r="C1" s="54"/>
      <c r="D1" s="54"/>
      <c r="E1" s="54"/>
      <c r="F1" s="54"/>
      <c r="G1" s="36"/>
    </row>
    <row r="2" spans="1:7" s="3" customFormat="1" ht="18" customHeight="1" x14ac:dyDescent="0.25">
      <c r="A2" s="34" t="s">
        <v>337</v>
      </c>
      <c r="B2" s="54"/>
      <c r="C2" s="54"/>
      <c r="D2" s="54"/>
      <c r="E2" s="54"/>
      <c r="F2" s="54"/>
      <c r="G2" s="36"/>
    </row>
    <row r="3" spans="1:7" s="3" customFormat="1" ht="18" customHeight="1" x14ac:dyDescent="0.25">
      <c r="A3" s="34" t="str">
        <f>'Allocated (CBR)'!A3</f>
        <v>FOR THE YEAR ENDED DECEMBER 31, 2024</v>
      </c>
      <c r="B3" s="54"/>
      <c r="C3" s="54"/>
      <c r="D3" s="54"/>
      <c r="E3" s="54"/>
      <c r="F3" s="54"/>
      <c r="G3" s="36"/>
    </row>
    <row r="4" spans="1:7" s="3" customFormat="1" ht="12" customHeight="1" x14ac:dyDescent="0.25">
      <c r="B4" s="36"/>
      <c r="C4" s="36"/>
      <c r="D4" s="36"/>
      <c r="E4" s="36"/>
      <c r="F4" s="36"/>
      <c r="G4" s="36"/>
    </row>
    <row r="5" spans="1:7" s="3" customFormat="1" ht="18" customHeight="1" x14ac:dyDescent="0.25">
      <c r="A5" s="1"/>
      <c r="B5" s="53" t="s">
        <v>34</v>
      </c>
      <c r="C5" s="53" t="s">
        <v>33</v>
      </c>
      <c r="D5" s="53" t="s">
        <v>35</v>
      </c>
      <c r="E5" s="53" t="s">
        <v>336</v>
      </c>
      <c r="F5" s="52" t="s">
        <v>333</v>
      </c>
      <c r="G5" s="36"/>
    </row>
    <row r="6" spans="1:7" s="3" customFormat="1" ht="18" customHeight="1" x14ac:dyDescent="0.25">
      <c r="A6" s="51" t="s">
        <v>32</v>
      </c>
      <c r="B6" s="50"/>
      <c r="C6" s="50"/>
      <c r="D6" s="50"/>
      <c r="E6" s="50"/>
      <c r="F6" s="49"/>
      <c r="G6" s="36"/>
    </row>
    <row r="7" spans="1:7" s="3" customFormat="1" ht="18" customHeight="1" x14ac:dyDescent="0.25">
      <c r="A7" s="16" t="s">
        <v>332</v>
      </c>
      <c r="B7" s="27"/>
      <c r="C7" s="27"/>
      <c r="D7" s="27"/>
      <c r="E7" s="27"/>
      <c r="F7" s="5"/>
      <c r="G7" s="36"/>
    </row>
    <row r="8" spans="1:7" s="3" customFormat="1" ht="18" customHeight="1" x14ac:dyDescent="0.25">
      <c r="A8" s="13" t="s">
        <v>31</v>
      </c>
      <c r="B8" s="15">
        <f>'Unallocated Detail (CBR)'!B18</f>
        <v>3002846860.5500002</v>
      </c>
      <c r="C8" s="15">
        <f>'Unallocated Detail (CBR)'!C18</f>
        <v>1253115807.6500001</v>
      </c>
      <c r="D8" s="15">
        <f>'Unallocated Detail (CBR)'!D18</f>
        <v>0</v>
      </c>
      <c r="E8" s="15">
        <v>0</v>
      </c>
      <c r="F8" s="14">
        <f>SUM(B8:E8)</f>
        <v>4255962668.2000003</v>
      </c>
      <c r="G8" s="37"/>
    </row>
    <row r="9" spans="1:7" s="3" customFormat="1" ht="18" customHeight="1" x14ac:dyDescent="0.25">
      <c r="A9" s="13" t="s">
        <v>30</v>
      </c>
      <c r="B9" s="45">
        <f>'Unallocated Detail (CBR)'!B21</f>
        <v>353424.99</v>
      </c>
      <c r="C9" s="45">
        <f>'Unallocated Detail (CBR)'!C21</f>
        <v>0</v>
      </c>
      <c r="D9" s="45">
        <f>'Unallocated Detail (CBR)'!D21</f>
        <v>0</v>
      </c>
      <c r="E9" s="45">
        <v>0</v>
      </c>
      <c r="F9" s="21">
        <f>SUM(B9:E9)</f>
        <v>353424.99</v>
      </c>
      <c r="G9" s="37"/>
    </row>
    <row r="10" spans="1:7" s="3" customFormat="1" ht="18" customHeight="1" x14ac:dyDescent="0.25">
      <c r="A10" s="13" t="s">
        <v>29</v>
      </c>
      <c r="B10" s="45">
        <f>'Unallocated Detail (CBR)'!B25</f>
        <v>381190070.37</v>
      </c>
      <c r="C10" s="45">
        <f>'Unallocated Detail (CBR)'!C25</f>
        <v>0</v>
      </c>
      <c r="D10" s="45">
        <f>'Unallocated Detail (CBR)'!D25</f>
        <v>0</v>
      </c>
      <c r="E10" s="45">
        <v>0</v>
      </c>
      <c r="F10" s="21">
        <f>SUM(B10:E10)</f>
        <v>381190070.37</v>
      </c>
      <c r="G10" s="37"/>
    </row>
    <row r="11" spans="1:7" s="3" customFormat="1" ht="18" customHeight="1" x14ac:dyDescent="0.25">
      <c r="A11" s="13" t="s">
        <v>28</v>
      </c>
      <c r="B11" s="25">
        <f>'Unallocated Detail (CBR)'!B40</f>
        <v>48308451.899999991</v>
      </c>
      <c r="C11" s="24">
        <f>'Unallocated Detail (CBR)'!C40</f>
        <v>113061445.64999999</v>
      </c>
      <c r="D11" s="24">
        <f>'Unallocated Detail (CBR)'!D40</f>
        <v>0</v>
      </c>
      <c r="E11" s="24">
        <v>0</v>
      </c>
      <c r="F11" s="23">
        <f>SUM(B11:E11)</f>
        <v>161369897.54999998</v>
      </c>
      <c r="G11" s="37"/>
    </row>
    <row r="12" spans="1:7" s="3" customFormat="1" ht="18" customHeight="1" x14ac:dyDescent="0.25">
      <c r="A12" s="13" t="s">
        <v>27</v>
      </c>
      <c r="B12" s="15">
        <f>SUM(B8:B11)</f>
        <v>3432698807.8099999</v>
      </c>
      <c r="C12" s="15">
        <f>SUM(C8:C11)</f>
        <v>1366177253.3000002</v>
      </c>
      <c r="D12" s="15">
        <f>SUM(D8:D11)</f>
        <v>0</v>
      </c>
      <c r="E12" s="15">
        <f>SUM(E8:E11)</f>
        <v>0</v>
      </c>
      <c r="F12" s="14">
        <f>SUM(F8:F11)</f>
        <v>4798876061.1100006</v>
      </c>
      <c r="G12" s="37"/>
    </row>
    <row r="13" spans="1:7" s="3" customFormat="1" ht="18" customHeight="1" x14ac:dyDescent="0.25">
      <c r="A13" s="16" t="s">
        <v>331</v>
      </c>
      <c r="B13" s="27"/>
      <c r="C13" s="27"/>
      <c r="D13" s="27"/>
      <c r="E13" s="27"/>
      <c r="F13" s="5"/>
      <c r="G13" s="37"/>
    </row>
    <row r="14" spans="1:7" s="3" customFormat="1" ht="18" customHeight="1" x14ac:dyDescent="0.25">
      <c r="A14" s="16" t="s">
        <v>330</v>
      </c>
      <c r="B14" s="27"/>
      <c r="C14" s="27"/>
      <c r="D14" s="27"/>
      <c r="E14" s="27"/>
      <c r="F14" s="5"/>
      <c r="G14" s="37"/>
    </row>
    <row r="15" spans="1:7" s="3" customFormat="1" ht="18" customHeight="1" x14ac:dyDescent="0.25">
      <c r="A15" s="16" t="s">
        <v>329</v>
      </c>
      <c r="B15" s="27"/>
      <c r="C15" s="27"/>
      <c r="D15" s="27"/>
      <c r="E15" s="27"/>
      <c r="F15" s="5"/>
      <c r="G15" s="37"/>
    </row>
    <row r="16" spans="1:7" s="3" customFormat="1" ht="18" customHeight="1" x14ac:dyDescent="0.25">
      <c r="A16" s="16" t="s">
        <v>328</v>
      </c>
      <c r="B16" s="27"/>
      <c r="C16" s="27"/>
      <c r="D16" s="27"/>
      <c r="E16" s="27"/>
      <c r="F16" s="5"/>
      <c r="G16" s="37"/>
    </row>
    <row r="17" spans="1:7" s="3" customFormat="1" ht="18" customHeight="1" x14ac:dyDescent="0.25">
      <c r="A17" s="13" t="s">
        <v>26</v>
      </c>
      <c r="B17" s="15">
        <f>'Unallocated Detail (CBR)'!B47</f>
        <v>336725396.80000001</v>
      </c>
      <c r="C17" s="15">
        <f>'Unallocated Detail (CBR)'!C47</f>
        <v>0</v>
      </c>
      <c r="D17" s="15">
        <f>'Unallocated Detail (CBR)'!D47</f>
        <v>0</v>
      </c>
      <c r="E17" s="15">
        <v>0</v>
      </c>
      <c r="F17" s="14">
        <f>SUM(B17:E17)</f>
        <v>336725396.80000001</v>
      </c>
      <c r="G17" s="37"/>
    </row>
    <row r="18" spans="1:7" s="3" customFormat="1" ht="18" customHeight="1" x14ac:dyDescent="0.25">
      <c r="A18" s="13" t="s">
        <v>25</v>
      </c>
      <c r="B18" s="45">
        <f>'Unallocated Detail (CBR)'!B56</f>
        <v>1063064944.61</v>
      </c>
      <c r="C18" s="45">
        <f>'Unallocated Detail (CBR)'!C56</f>
        <v>469849115.31999993</v>
      </c>
      <c r="D18" s="45">
        <f>'Unallocated Detail (CBR)'!D56</f>
        <v>0</v>
      </c>
      <c r="E18" s="45">
        <v>0</v>
      </c>
      <c r="F18" s="21">
        <f>SUM(B18:E18)</f>
        <v>1532914059.9299998</v>
      </c>
      <c r="G18" s="37"/>
    </row>
    <row r="19" spans="1:7" s="3" customFormat="1" ht="18" customHeight="1" x14ac:dyDescent="0.25">
      <c r="A19" s="13" t="s">
        <v>24</v>
      </c>
      <c r="B19" s="45">
        <f>'Unallocated Detail (CBR)'!B59</f>
        <v>163156079.44999999</v>
      </c>
      <c r="C19" s="45">
        <f>'Unallocated Detail (CBR)'!C59</f>
        <v>0</v>
      </c>
      <c r="D19" s="45">
        <f>'Unallocated Detail (CBR)'!D59</f>
        <v>0</v>
      </c>
      <c r="E19" s="45">
        <v>0</v>
      </c>
      <c r="F19" s="21">
        <f>SUM(B19:E19)</f>
        <v>163156079.44999999</v>
      </c>
      <c r="G19" s="37"/>
    </row>
    <row r="20" spans="1:7" s="3" customFormat="1" ht="18" customHeight="1" x14ac:dyDescent="0.25">
      <c r="A20" s="13" t="s">
        <v>23</v>
      </c>
      <c r="B20" s="25">
        <f>'Unallocated Detail (CBR)'!B62</f>
        <v>-85174694.370000005</v>
      </c>
      <c r="C20" s="24">
        <f>'Unallocated Detail (CBR)'!C62</f>
        <v>0</v>
      </c>
      <c r="D20" s="24">
        <f>'Unallocated Detail (CBR)'!D62</f>
        <v>0</v>
      </c>
      <c r="E20" s="24">
        <v>0</v>
      </c>
      <c r="F20" s="23">
        <f>SUM(B20:E20)</f>
        <v>-85174694.370000005</v>
      </c>
      <c r="G20" s="37"/>
    </row>
    <row r="21" spans="1:7" s="3" customFormat="1" ht="18" customHeight="1" x14ac:dyDescent="0.25">
      <c r="A21" s="13" t="s">
        <v>22</v>
      </c>
      <c r="B21" s="15">
        <f>SUM(B17:B20)</f>
        <v>1477771726.4900002</v>
      </c>
      <c r="C21" s="15">
        <f>SUM(C17:C20)</f>
        <v>469849115.31999993</v>
      </c>
      <c r="D21" s="15">
        <f>SUM(D17:D20)</f>
        <v>0</v>
      </c>
      <c r="E21" s="15">
        <f>SUM(E17:E20)</f>
        <v>0</v>
      </c>
      <c r="F21" s="14">
        <f>SUM(F17:F20)</f>
        <v>1947620841.8099999</v>
      </c>
      <c r="G21" s="37"/>
    </row>
    <row r="22" spans="1:7" s="3" customFormat="1" ht="18" customHeight="1" x14ac:dyDescent="0.25">
      <c r="A22" s="16" t="s">
        <v>327</v>
      </c>
      <c r="B22" s="27"/>
      <c r="C22" s="27"/>
      <c r="D22" s="27"/>
      <c r="E22" s="27"/>
      <c r="F22" s="5"/>
      <c r="G22" s="37"/>
    </row>
    <row r="23" spans="1:7" s="3" customFormat="1" ht="18" customHeight="1" x14ac:dyDescent="0.25">
      <c r="A23" s="13" t="s">
        <v>21</v>
      </c>
      <c r="B23" s="15">
        <f>'Unallocated Detail (CBR)'!B150</f>
        <v>131003010.39604519</v>
      </c>
      <c r="C23" s="15">
        <f>'Unallocated Detail (CBR)'!C150</f>
        <v>12970479.820000002</v>
      </c>
      <c r="D23" s="15">
        <f>'Unallocated Detail (CBR)'!D150</f>
        <v>0</v>
      </c>
      <c r="E23" s="15">
        <v>0</v>
      </c>
      <c r="F23" s="14">
        <f t="shared" ref="F23:F36" si="0">SUM(B23:E23)</f>
        <v>143973490.2160452</v>
      </c>
      <c r="G23" s="37"/>
    </row>
    <row r="24" spans="1:7" s="3" customFormat="1" ht="18" customHeight="1" x14ac:dyDescent="0.25">
      <c r="A24" s="13" t="s">
        <v>20</v>
      </c>
      <c r="B24" s="46">
        <f>'Unallocated Detail (CBR)'!B180</f>
        <v>25447800.139641438</v>
      </c>
      <c r="C24" s="45">
        <f>'Unallocated Detail (CBR)'!C180</f>
        <v>3947.83</v>
      </c>
      <c r="D24" s="45">
        <f>'Unallocated Detail (CBR)'!D180</f>
        <v>0</v>
      </c>
      <c r="E24" s="45">
        <v>0</v>
      </c>
      <c r="F24" s="21">
        <f t="shared" si="0"/>
        <v>25451747.969641436</v>
      </c>
      <c r="G24" s="37"/>
    </row>
    <row r="25" spans="1:7" s="3" customFormat="1" ht="18" customHeight="1" x14ac:dyDescent="0.25">
      <c r="A25" s="13" t="s">
        <v>19</v>
      </c>
      <c r="B25" s="46">
        <f>'Unallocated Detail (CBR)'!B218</f>
        <v>116530533.15607981</v>
      </c>
      <c r="C25" s="27">
        <f>'Unallocated Detail (CBR)'!C218</f>
        <v>67441024.603501126</v>
      </c>
      <c r="D25" s="27">
        <f>'Unallocated Detail (CBR)'!D218</f>
        <v>0</v>
      </c>
      <c r="E25" s="45">
        <v>0</v>
      </c>
      <c r="F25" s="21">
        <f t="shared" si="0"/>
        <v>183971557.75958094</v>
      </c>
      <c r="G25" s="37"/>
    </row>
    <row r="26" spans="1:7" s="3" customFormat="1" ht="18" customHeight="1" x14ac:dyDescent="0.25">
      <c r="A26" s="20" t="s">
        <v>18</v>
      </c>
      <c r="B26" s="46">
        <f>'Unallocated Detail (CBR)'!B225</f>
        <v>39648259.57</v>
      </c>
      <c r="C26" s="27">
        <f>'Unallocated Detail (CBR)'!C225</f>
        <v>13714322.250000002</v>
      </c>
      <c r="D26" s="27">
        <f>'Unallocated Detail (CBR)'!D225</f>
        <v>31027553.199999996</v>
      </c>
      <c r="E26" s="45">
        <v>0</v>
      </c>
      <c r="F26" s="21">
        <f t="shared" si="0"/>
        <v>84390135.019999996</v>
      </c>
      <c r="G26" s="37"/>
    </row>
    <row r="27" spans="1:7" s="3" customFormat="1" ht="18" customHeight="1" x14ac:dyDescent="0.25">
      <c r="A27" s="13" t="s">
        <v>17</v>
      </c>
      <c r="B27" s="46">
        <f>'Unallocated Detail (CBR)'!B234</f>
        <v>68817697.819999993</v>
      </c>
      <c r="C27" s="27">
        <f>'Unallocated Detail (CBR)'!C234</f>
        <v>17709260.099999998</v>
      </c>
      <c r="D27" s="27">
        <f>'Unallocated Detail (CBR)'!D234</f>
        <v>5712145.4699999997</v>
      </c>
      <c r="E27" s="45">
        <v>0</v>
      </c>
      <c r="F27" s="21">
        <f t="shared" si="0"/>
        <v>92239103.389999986</v>
      </c>
      <c r="G27" s="37"/>
    </row>
    <row r="28" spans="1:7" s="3" customFormat="1" ht="18" customHeight="1" x14ac:dyDescent="0.25">
      <c r="A28" s="13" t="s">
        <v>16</v>
      </c>
      <c r="B28" s="46">
        <f>'Unallocated Detail (CBR)'!B237</f>
        <v>108472752.18000001</v>
      </c>
      <c r="C28" s="27">
        <f>'Unallocated Detail (CBR)'!C237</f>
        <v>28674631.989999998</v>
      </c>
      <c r="D28" s="27">
        <f>'Unallocated Detail (CBR)'!D237</f>
        <v>0</v>
      </c>
      <c r="E28" s="45">
        <v>0</v>
      </c>
      <c r="F28" s="21">
        <f t="shared" si="0"/>
        <v>137147384.17000002</v>
      </c>
      <c r="G28" s="37"/>
    </row>
    <row r="29" spans="1:7" s="3" customFormat="1" ht="18" customHeight="1" x14ac:dyDescent="0.25">
      <c r="A29" s="20" t="s">
        <v>15</v>
      </c>
      <c r="B29" s="46">
        <f>'Unallocated Detail (CBR)'!B252</f>
        <v>84465334.489999995</v>
      </c>
      <c r="C29" s="27">
        <f>'Unallocated Detail (CBR)'!C252</f>
        <v>21604673.189999998</v>
      </c>
      <c r="D29" s="27">
        <f>'Unallocated Detail (CBR)'!D252</f>
        <v>147392148.36974549</v>
      </c>
      <c r="E29" s="45">
        <v>0</v>
      </c>
      <c r="F29" s="21">
        <f t="shared" si="0"/>
        <v>253462156.0497455</v>
      </c>
      <c r="G29" s="37"/>
    </row>
    <row r="30" spans="1:7" s="3" customFormat="1" ht="18" customHeight="1" x14ac:dyDescent="0.25">
      <c r="A30" s="13" t="s">
        <v>14</v>
      </c>
      <c r="B30" s="46">
        <f>'Unallocated Detail (CBR)'!B259</f>
        <v>398110080.56</v>
      </c>
      <c r="C30" s="27">
        <f>'Unallocated Detail (CBR)'!C259</f>
        <v>174075535.75999999</v>
      </c>
      <c r="D30" s="27">
        <f>'Unallocated Detail (CBR)'!D259</f>
        <v>28263893.670000002</v>
      </c>
      <c r="E30" s="45">
        <v>0</v>
      </c>
      <c r="F30" s="21">
        <f t="shared" si="0"/>
        <v>600449509.98999989</v>
      </c>
      <c r="G30" s="37"/>
    </row>
    <row r="31" spans="1:7" s="3" customFormat="1" ht="18" customHeight="1" x14ac:dyDescent="0.25">
      <c r="A31" s="13" t="s">
        <v>13</v>
      </c>
      <c r="B31" s="46">
        <f>'Unallocated Detail (CBR)'!B264</f>
        <v>31079160.710000001</v>
      </c>
      <c r="C31" s="27">
        <f>'Unallocated Detail (CBR)'!C264</f>
        <v>6226778.3799999999</v>
      </c>
      <c r="D31" s="27">
        <f>'Unallocated Detail (CBR)'!D264</f>
        <v>71200517</v>
      </c>
      <c r="E31" s="45">
        <v>0</v>
      </c>
      <c r="F31" s="21">
        <f t="shared" si="0"/>
        <v>108506456.09</v>
      </c>
      <c r="G31" s="37"/>
    </row>
    <row r="32" spans="1:7" s="3" customFormat="1" ht="18" customHeight="1" x14ac:dyDescent="0.25">
      <c r="A32" s="13" t="s">
        <v>12</v>
      </c>
      <c r="B32" s="46">
        <f>'Unallocated Detail (CBR)'!B267</f>
        <v>34245096</v>
      </c>
      <c r="C32" s="45">
        <f>'Unallocated Detail (CBR)'!C267</f>
        <v>0</v>
      </c>
      <c r="D32" s="45">
        <f>'Unallocated Detail (CBR)'!D267</f>
        <v>0</v>
      </c>
      <c r="E32" s="45">
        <v>0</v>
      </c>
      <c r="F32" s="21">
        <f t="shared" si="0"/>
        <v>34245096</v>
      </c>
      <c r="G32" s="37"/>
    </row>
    <row r="33" spans="1:10" ht="18" customHeight="1" x14ac:dyDescent="0.25">
      <c r="A33" s="20" t="s">
        <v>11</v>
      </c>
      <c r="B33" s="46">
        <f>'Unallocated Detail (CBR)'!B275</f>
        <v>85425242.86999999</v>
      </c>
      <c r="C33" s="27">
        <f>'Unallocated Detail (CBR)'!C275</f>
        <v>91163444.079999939</v>
      </c>
      <c r="D33" s="27">
        <f>'Unallocated Detail (CBR)'!D275</f>
        <v>0</v>
      </c>
      <c r="E33" s="45">
        <v>0</v>
      </c>
      <c r="F33" s="21">
        <f t="shared" si="0"/>
        <v>176588686.94999993</v>
      </c>
      <c r="G33" s="37"/>
      <c r="I33" s="3"/>
      <c r="J33" s="3"/>
    </row>
    <row r="34" spans="1:10" ht="18" customHeight="1" x14ac:dyDescent="0.25">
      <c r="A34" s="13" t="s">
        <v>10</v>
      </c>
      <c r="B34" s="46">
        <f>'Unallocated Detail (CBR)'!B280</f>
        <v>272172998.94</v>
      </c>
      <c r="C34" s="27">
        <f>'Unallocated Detail (CBR)'!C280</f>
        <v>121011632.40000001</v>
      </c>
      <c r="D34" s="27">
        <f>'Unallocated Detail (CBR)'!D280</f>
        <v>6822507.71</v>
      </c>
      <c r="E34" s="45">
        <v>0</v>
      </c>
      <c r="F34" s="21">
        <f t="shared" si="0"/>
        <v>400007139.05000001</v>
      </c>
      <c r="G34" s="37"/>
      <c r="I34" s="3"/>
      <c r="J34" s="3"/>
    </row>
    <row r="35" spans="1:10" ht="18" customHeight="1" x14ac:dyDescent="0.25">
      <c r="A35" s="13" t="s">
        <v>9</v>
      </c>
      <c r="B35" s="46">
        <f>'Unallocated Detail (CBR)'!B285</f>
        <v>72809853.549466059</v>
      </c>
      <c r="C35" s="45">
        <f>'Unallocated Detail (CBR)'!C285</f>
        <v>41405440.219138287</v>
      </c>
      <c r="D35" s="45">
        <f>'Unallocated Detail (CBR)'!D285</f>
        <v>-4906.2508064903668</v>
      </c>
      <c r="E35" s="45">
        <v>0</v>
      </c>
      <c r="F35" s="21">
        <f t="shared" si="0"/>
        <v>114210387.51779784</v>
      </c>
      <c r="G35" s="37"/>
      <c r="I35" s="3"/>
      <c r="J35" s="3"/>
    </row>
    <row r="36" spans="1:10" ht="18" customHeight="1" x14ac:dyDescent="0.25">
      <c r="A36" s="13" t="s">
        <v>8</v>
      </c>
      <c r="B36" s="25">
        <f>'Unallocated Detail (CBR)'!B290</f>
        <v>-4384136.650000006</v>
      </c>
      <c r="C36" s="48">
        <f>'Unallocated Detail (CBR)'!C290</f>
        <v>-10256451.170000002</v>
      </c>
      <c r="D36" s="48">
        <f>'Unallocated Detail (CBR)'!D290</f>
        <v>0</v>
      </c>
      <c r="E36" s="24">
        <v>0</v>
      </c>
      <c r="F36" s="23">
        <f t="shared" si="0"/>
        <v>-14640587.820000008</v>
      </c>
      <c r="G36" s="37"/>
      <c r="I36" s="3"/>
      <c r="J36" s="3"/>
    </row>
    <row r="37" spans="1:10" ht="18" customHeight="1" x14ac:dyDescent="0.25">
      <c r="A37" s="16" t="s">
        <v>7</v>
      </c>
      <c r="B37" s="15">
        <f>SUM(B21:B36)</f>
        <v>2941615410.2212329</v>
      </c>
      <c r="C37" s="15">
        <f>SUM(C21:C36)</f>
        <v>1055593834.7726393</v>
      </c>
      <c r="D37" s="15">
        <f>SUM(D21:D36)</f>
        <v>290413859.16893893</v>
      </c>
      <c r="E37" s="15">
        <f>SUM(E21:E36)</f>
        <v>0</v>
      </c>
      <c r="F37" s="14">
        <f>SUM(F21:F36)</f>
        <v>4287623104.1628108</v>
      </c>
      <c r="G37" s="37"/>
      <c r="I37" s="3"/>
      <c r="J37" s="3"/>
    </row>
    <row r="38" spans="1:10" ht="12" customHeight="1" x14ac:dyDescent="0.25">
      <c r="A38" s="13"/>
      <c r="B38" s="27"/>
      <c r="C38" s="27"/>
      <c r="D38" s="27"/>
      <c r="E38" s="27"/>
      <c r="F38" s="5"/>
      <c r="G38" s="37"/>
      <c r="I38" s="3"/>
      <c r="J38" s="3"/>
    </row>
    <row r="39" spans="1:10" ht="18" customHeight="1" x14ac:dyDescent="0.25">
      <c r="A39" s="10" t="s">
        <v>6</v>
      </c>
      <c r="B39" s="15">
        <f>B12-B37</f>
        <v>491083397.58876705</v>
      </c>
      <c r="C39" s="15">
        <f>C12-C37</f>
        <v>310583418.52736092</v>
      </c>
      <c r="D39" s="15">
        <f>D12-D37</f>
        <v>-290413859.16893893</v>
      </c>
      <c r="E39" s="15">
        <f>E12-E37</f>
        <v>0</v>
      </c>
      <c r="F39" s="135">
        <f>F12-F37</f>
        <v>511252956.94718981</v>
      </c>
      <c r="G39" s="37"/>
      <c r="H39" s="47"/>
      <c r="I39" s="3"/>
      <c r="J39" s="3"/>
    </row>
    <row r="40" spans="1:10" ht="13.5" customHeight="1" x14ac:dyDescent="0.25">
      <c r="A40" s="13"/>
      <c r="B40" s="27"/>
      <c r="C40" s="27"/>
      <c r="D40" s="27"/>
      <c r="E40" s="27"/>
      <c r="F40" s="5"/>
      <c r="G40" s="37"/>
      <c r="H40" s="254"/>
      <c r="I40" s="3"/>
      <c r="J40" s="3"/>
    </row>
    <row r="41" spans="1:10" ht="18" customHeight="1" x14ac:dyDescent="0.25">
      <c r="A41" s="10" t="s">
        <v>5</v>
      </c>
      <c r="B41" s="27"/>
      <c r="C41" s="27"/>
      <c r="D41" s="27"/>
      <c r="E41" s="27"/>
      <c r="F41" s="5"/>
      <c r="G41" s="37"/>
      <c r="I41" s="3"/>
      <c r="J41" s="3"/>
    </row>
    <row r="42" spans="1:10" ht="18" customHeight="1" x14ac:dyDescent="0.25">
      <c r="A42" s="20" t="s">
        <v>685</v>
      </c>
      <c r="B42" s="15">
        <f>+'Unallocated Detail (CBR)'!B298</f>
        <v>-33911282.930000007</v>
      </c>
      <c r="C42" s="15">
        <f>+'Unallocated Detail (CBR)'!C298</f>
        <v>0</v>
      </c>
      <c r="D42" s="15">
        <f>+'Unallocated Detail (CBR)'!D298</f>
        <v>0</v>
      </c>
      <c r="E42" s="15">
        <f>+'Unallocated Detail (CBR)'!E298</f>
        <v>0</v>
      </c>
      <c r="F42" s="117">
        <f>SUM(B42:E42)</f>
        <v>-33911282.930000007</v>
      </c>
      <c r="G42" s="37"/>
      <c r="I42" s="3"/>
      <c r="J42" s="3"/>
    </row>
    <row r="43" spans="1:10" ht="18" customHeight="1" x14ac:dyDescent="0.25">
      <c r="A43" s="13" t="s">
        <v>4</v>
      </c>
      <c r="B43" s="46">
        <v>0</v>
      </c>
      <c r="C43" s="95">
        <v>0</v>
      </c>
      <c r="D43" s="95">
        <v>0</v>
      </c>
      <c r="E43" s="95">
        <f>'Unallocated Detail (CBR)'!I324</f>
        <v>-81680435.920000002</v>
      </c>
      <c r="F43" s="68">
        <f>SUM(B43:E43)</f>
        <v>-81680435.920000002</v>
      </c>
      <c r="G43" s="37"/>
      <c r="I43" s="3"/>
      <c r="J43" s="3"/>
    </row>
    <row r="44" spans="1:10" ht="18" customHeight="1" x14ac:dyDescent="0.25">
      <c r="A44" s="44" t="s">
        <v>3</v>
      </c>
      <c r="B44" s="46">
        <v>0</v>
      </c>
      <c r="C44" s="45">
        <v>0</v>
      </c>
      <c r="D44" s="45">
        <v>0</v>
      </c>
      <c r="E44" s="45">
        <f>'Unallocated Detail (CBR)'!I335</f>
        <v>280697346.96000004</v>
      </c>
      <c r="F44" s="21">
        <f>SUM(B44:E44)</f>
        <v>280697346.96000004</v>
      </c>
      <c r="G44" s="37"/>
      <c r="I44" s="3"/>
      <c r="J44" s="3"/>
    </row>
    <row r="45" spans="1:10" ht="18" customHeight="1" x14ac:dyDescent="0.25">
      <c r="A45" s="44" t="s">
        <v>2</v>
      </c>
      <c r="B45" s="25">
        <v>0</v>
      </c>
      <c r="C45" s="24">
        <v>0</v>
      </c>
      <c r="D45" s="24">
        <v>0</v>
      </c>
      <c r="E45" s="24">
        <f>'Unallocated Detail (CBR)'!I339</f>
        <v>0</v>
      </c>
      <c r="F45" s="23">
        <v>0</v>
      </c>
      <c r="G45" s="37"/>
      <c r="I45" s="3"/>
      <c r="J45" s="3"/>
    </row>
    <row r="46" spans="1:10" ht="18" customHeight="1" x14ac:dyDescent="0.25">
      <c r="A46" s="10" t="s">
        <v>1</v>
      </c>
      <c r="B46" s="15">
        <f>SUM(B42:B45)</f>
        <v>-33911282.930000007</v>
      </c>
      <c r="C46" s="15">
        <f>SUM(C42:C45)</f>
        <v>0</v>
      </c>
      <c r="D46" s="15">
        <f>SUM(D42:D45)</f>
        <v>0</v>
      </c>
      <c r="E46" s="15">
        <f>SUM(E42:E45)</f>
        <v>199016911.04000002</v>
      </c>
      <c r="F46" s="15">
        <f>SUM(F42:F45)</f>
        <v>165105628.11000001</v>
      </c>
      <c r="G46" s="37"/>
      <c r="I46" s="3"/>
      <c r="J46" s="3"/>
    </row>
    <row r="47" spans="1:10" ht="18" customHeight="1" x14ac:dyDescent="0.25">
      <c r="A47" s="13"/>
      <c r="B47" s="27"/>
      <c r="C47" s="27"/>
      <c r="D47" s="27"/>
      <c r="E47" s="27"/>
      <c r="F47" s="5"/>
      <c r="G47" s="37"/>
      <c r="I47" s="3"/>
      <c r="J47" s="3"/>
    </row>
    <row r="48" spans="1:10" ht="18" customHeight="1" x14ac:dyDescent="0.35">
      <c r="A48" s="43" t="s">
        <v>0</v>
      </c>
      <c r="B48" s="42">
        <f>B39-B46</f>
        <v>524994680.51876706</v>
      </c>
      <c r="C48" s="42">
        <f>C39-C46</f>
        <v>310583418.52736092</v>
      </c>
      <c r="D48" s="174">
        <f>D39-D46</f>
        <v>-290413859.16893893</v>
      </c>
      <c r="E48" s="42">
        <f>E39-E46</f>
        <v>-199016911.04000002</v>
      </c>
      <c r="F48" s="41">
        <f>F39-F46</f>
        <v>346147328.83718979</v>
      </c>
      <c r="G48" s="37"/>
      <c r="I48" s="3"/>
      <c r="J48" s="3"/>
    </row>
    <row r="49" spans="1:10" ht="9.9499999999999993" customHeight="1" x14ac:dyDescent="0.25">
      <c r="A49" s="40"/>
      <c r="B49" s="39"/>
      <c r="C49" s="39"/>
      <c r="D49" s="39"/>
      <c r="E49" s="39"/>
      <c r="F49" s="38"/>
      <c r="G49" s="37"/>
      <c r="H49" s="3"/>
      <c r="I49" s="3"/>
      <c r="J49" s="3"/>
    </row>
    <row r="50" spans="1:10" ht="18" customHeight="1" x14ac:dyDescent="0.25">
      <c r="F50" s="247"/>
      <c r="G50" s="37"/>
      <c r="H50" s="3"/>
      <c r="I50" s="3"/>
      <c r="J50" s="3"/>
    </row>
    <row r="51" spans="1:10" ht="18" customHeight="1" x14ac:dyDescent="0.25">
      <c r="F51" s="255"/>
      <c r="G51" s="37"/>
      <c r="H51" s="3"/>
      <c r="I51" s="3"/>
      <c r="J51" s="3"/>
    </row>
    <row r="52" spans="1:10" ht="18" customHeight="1" x14ac:dyDescent="0.25">
      <c r="G52" s="37"/>
      <c r="H52" s="3"/>
      <c r="I52" s="3"/>
      <c r="J52" s="3"/>
    </row>
    <row r="53" spans="1:10" ht="18" customHeight="1" x14ac:dyDescent="0.25">
      <c r="G53" s="37"/>
      <c r="H53" s="3"/>
      <c r="I53" s="3"/>
      <c r="J53" s="3"/>
    </row>
    <row r="54" spans="1:10" ht="18" customHeight="1" x14ac:dyDescent="0.25">
      <c r="G54" s="37"/>
      <c r="H54" s="3"/>
      <c r="I54" s="3"/>
      <c r="J54" s="3"/>
    </row>
    <row r="55" spans="1:10" ht="18" customHeight="1" x14ac:dyDescent="0.25">
      <c r="G55" s="37"/>
      <c r="H55" s="3"/>
      <c r="I55" s="3"/>
      <c r="J55" s="3"/>
    </row>
    <row r="56" spans="1:10" ht="18" customHeight="1" x14ac:dyDescent="0.25">
      <c r="G56" s="37"/>
      <c r="H56" s="3"/>
      <c r="I56" s="3"/>
      <c r="J56" s="3"/>
    </row>
    <row r="57" spans="1:10" ht="18" customHeight="1" x14ac:dyDescent="0.25">
      <c r="G57" s="37"/>
      <c r="H57" s="3"/>
      <c r="I57" s="3"/>
      <c r="J57" s="3"/>
    </row>
    <row r="58" spans="1:10" ht="18" customHeight="1" x14ac:dyDescent="0.25">
      <c r="G58" s="37"/>
      <c r="H58" s="3"/>
      <c r="I58" s="3"/>
      <c r="J58" s="3"/>
    </row>
    <row r="59" spans="1:10" ht="18" customHeight="1" x14ac:dyDescent="0.25">
      <c r="G59" s="37"/>
      <c r="H59" s="3"/>
      <c r="I59" s="3"/>
      <c r="J59" s="3"/>
    </row>
    <row r="60" spans="1:10" ht="18" customHeight="1" x14ac:dyDescent="0.25">
      <c r="B60" s="3"/>
      <c r="C60" s="3"/>
      <c r="D60" s="3"/>
      <c r="E60" s="3"/>
      <c r="F60" s="3"/>
      <c r="G60" s="37"/>
      <c r="H60" s="3"/>
      <c r="I60" s="3"/>
      <c r="J60" s="3"/>
    </row>
    <row r="61" spans="1:10" ht="18" customHeight="1" x14ac:dyDescent="0.25">
      <c r="B61" s="3"/>
      <c r="C61" s="3"/>
      <c r="D61" s="3"/>
      <c r="E61" s="3"/>
      <c r="F61" s="3"/>
      <c r="G61" s="37"/>
      <c r="H61" s="3"/>
      <c r="I61" s="3"/>
      <c r="J61" s="3"/>
    </row>
    <row r="62" spans="1:10" ht="18" customHeight="1" x14ac:dyDescent="0.25">
      <c r="B62" s="3"/>
      <c r="C62" s="3"/>
      <c r="D62" s="3"/>
      <c r="E62" s="3"/>
      <c r="F62" s="3"/>
      <c r="G62" s="37"/>
      <c r="H62" s="3"/>
      <c r="I62" s="3"/>
      <c r="J62" s="3"/>
    </row>
    <row r="63" spans="1:10" ht="18" customHeight="1" x14ac:dyDescent="0.25">
      <c r="B63" s="3"/>
      <c r="C63" s="3"/>
      <c r="D63" s="3"/>
      <c r="E63" s="3"/>
      <c r="F63" s="3"/>
      <c r="G63" s="37"/>
      <c r="H63" s="3"/>
      <c r="I63" s="3"/>
      <c r="J63" s="3"/>
    </row>
    <row r="64" spans="1:10" ht="18" customHeight="1" x14ac:dyDescent="0.25">
      <c r="B64" s="3"/>
      <c r="C64" s="3"/>
      <c r="D64" s="3"/>
      <c r="E64" s="3"/>
      <c r="F64" s="3"/>
      <c r="G64" s="37"/>
      <c r="H64" s="3"/>
      <c r="I64" s="3"/>
      <c r="J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6"/>
  <sheetViews>
    <sheetView zoomScaleNormal="100" workbookViewId="0">
      <pane xSplit="1" ySplit="6" topLeftCell="B241" activePane="bottomRight" state="frozen"/>
      <selection activeCell="K55" sqref="K55"/>
      <selection pane="topRight" activeCell="K55" sqref="K55"/>
      <selection pane="bottomLeft" activeCell="K55" sqref="K55"/>
      <selection pane="bottomRight" activeCell="K17" sqref="K17"/>
    </sheetView>
  </sheetViews>
  <sheetFormatPr defaultColWidth="9.140625" defaultRowHeight="15" outlineLevelCol="1" x14ac:dyDescent="0.25"/>
  <cols>
    <col min="1" max="1" width="58.140625" style="36" bestFit="1" customWidth="1"/>
    <col min="2" max="2" width="16.5703125" style="36" customWidth="1"/>
    <col min="3" max="3" width="13.140625" style="36" bestFit="1" customWidth="1"/>
    <col min="4" max="4" width="13.5703125" style="36" bestFit="1" customWidth="1"/>
    <col min="5" max="5" width="13.5703125" style="36" customWidth="1" outlineLevel="1"/>
    <col min="6" max="6" width="13.42578125" style="36" customWidth="1" outlineLevel="1"/>
    <col min="7" max="7" width="14.5703125" style="36" customWidth="1" outlineLevel="1"/>
    <col min="8" max="8" width="13.140625" style="36" bestFit="1" customWidth="1" outlineLevel="1"/>
    <col min="9" max="9" width="17.42578125" style="36" customWidth="1"/>
    <col min="10" max="10" width="33.5703125" style="107" bestFit="1" customWidth="1"/>
    <col min="11" max="11" width="15.5703125" style="36" bestFit="1" customWidth="1"/>
    <col min="12" max="12" width="14.5703125" style="36" customWidth="1"/>
    <col min="13" max="16384" width="9.140625" style="36"/>
  </cols>
  <sheetData>
    <row r="1" spans="1:13" x14ac:dyDescent="0.25">
      <c r="A1" s="61" t="s">
        <v>335</v>
      </c>
      <c r="B1" s="61"/>
      <c r="C1" s="61"/>
      <c r="D1" s="61"/>
      <c r="E1" s="61"/>
      <c r="F1" s="61"/>
      <c r="G1" s="61"/>
      <c r="H1" s="61"/>
      <c r="I1" s="61"/>
      <c r="J1" s="146"/>
    </row>
    <row r="2" spans="1:13" x14ac:dyDescent="0.25">
      <c r="A2" s="61" t="s">
        <v>344</v>
      </c>
      <c r="B2" s="61"/>
      <c r="C2" s="61"/>
      <c r="D2" s="61"/>
      <c r="E2" s="61"/>
      <c r="F2" s="61"/>
      <c r="G2" s="61"/>
      <c r="H2" s="61"/>
      <c r="I2" s="61"/>
      <c r="J2" s="146"/>
    </row>
    <row r="3" spans="1:13" x14ac:dyDescent="0.25">
      <c r="A3" s="147" t="str">
        <f>+'Allocated (CBR)'!A3</f>
        <v>FOR THE YEAR ENDED DECEMBER 31, 2024</v>
      </c>
      <c r="B3" s="61"/>
      <c r="C3" s="61"/>
      <c r="D3" s="61"/>
      <c r="E3" s="61"/>
      <c r="F3" s="61"/>
      <c r="G3" s="61"/>
      <c r="H3" s="61"/>
      <c r="I3" s="61"/>
      <c r="J3" s="146"/>
    </row>
    <row r="4" spans="1:13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48"/>
    </row>
    <row r="5" spans="1:13" x14ac:dyDescent="0.25">
      <c r="A5" s="129"/>
      <c r="B5" s="129"/>
      <c r="C5" s="129"/>
      <c r="D5" s="129"/>
      <c r="E5" s="129"/>
      <c r="F5" s="129"/>
      <c r="G5" s="129"/>
      <c r="H5" s="129"/>
      <c r="I5" s="129"/>
      <c r="J5" s="104" t="s">
        <v>619</v>
      </c>
      <c r="K5" s="36" t="s">
        <v>669</v>
      </c>
      <c r="L5" s="36" t="s">
        <v>670</v>
      </c>
      <c r="M5" s="36" t="s">
        <v>704</v>
      </c>
    </row>
    <row r="6" spans="1:13" x14ac:dyDescent="0.25">
      <c r="A6" s="56" t="s">
        <v>343</v>
      </c>
      <c r="B6" s="55" t="s">
        <v>34</v>
      </c>
      <c r="C6" s="55" t="s">
        <v>342</v>
      </c>
      <c r="D6" s="55" t="s">
        <v>35</v>
      </c>
      <c r="E6" s="55" t="s">
        <v>341</v>
      </c>
      <c r="F6" s="55" t="s">
        <v>340</v>
      </c>
      <c r="G6" s="55" t="s">
        <v>339</v>
      </c>
      <c r="H6" s="55" t="s">
        <v>338</v>
      </c>
      <c r="I6" s="55" t="s">
        <v>325</v>
      </c>
      <c r="K6" s="253" t="s">
        <v>728</v>
      </c>
      <c r="L6" s="253" t="s">
        <v>728</v>
      </c>
      <c r="M6" s="36" t="s">
        <v>35</v>
      </c>
    </row>
    <row r="7" spans="1:13" x14ac:dyDescent="0.25">
      <c r="A7" s="149"/>
      <c r="B7" s="150"/>
      <c r="C7" s="150"/>
      <c r="D7" s="150"/>
      <c r="E7" s="150"/>
      <c r="F7" s="150"/>
      <c r="G7" s="150"/>
      <c r="H7" s="150"/>
      <c r="I7" s="150"/>
      <c r="J7" s="151">
        <v>0</v>
      </c>
    </row>
    <row r="8" spans="1:13" x14ac:dyDescent="0.25">
      <c r="A8" s="152"/>
      <c r="B8" s="153">
        <v>0</v>
      </c>
      <c r="C8" s="153">
        <v>0</v>
      </c>
      <c r="D8" s="153">
        <v>0</v>
      </c>
      <c r="E8" s="153">
        <v>0</v>
      </c>
      <c r="F8" s="153">
        <v>0</v>
      </c>
      <c r="G8" s="153">
        <v>0</v>
      </c>
      <c r="H8" s="153">
        <v>0</v>
      </c>
      <c r="I8" s="153">
        <v>0</v>
      </c>
    </row>
    <row r="9" spans="1:13" x14ac:dyDescent="0.25">
      <c r="A9" s="154"/>
      <c r="B9" s="154"/>
      <c r="C9" s="154"/>
      <c r="D9" s="154"/>
      <c r="E9" s="154"/>
      <c r="F9" s="154"/>
      <c r="G9" s="154"/>
      <c r="H9" s="154"/>
      <c r="I9" s="154"/>
    </row>
    <row r="10" spans="1:13" x14ac:dyDescent="0.25">
      <c r="A10" s="105" t="s">
        <v>36</v>
      </c>
      <c r="B10" s="155"/>
      <c r="C10" s="155"/>
      <c r="D10" s="155"/>
      <c r="E10" s="155"/>
      <c r="F10" s="155"/>
      <c r="G10" s="155"/>
      <c r="H10" s="155"/>
      <c r="I10" s="155"/>
    </row>
    <row r="11" spans="1:13" x14ac:dyDescent="0.25">
      <c r="A11" s="57" t="s">
        <v>37</v>
      </c>
      <c r="B11" s="156"/>
      <c r="C11" s="156"/>
      <c r="D11" s="156"/>
      <c r="E11" s="156"/>
      <c r="F11" s="156"/>
      <c r="G11" s="156"/>
      <c r="H11" s="156"/>
      <c r="I11" s="156"/>
    </row>
    <row r="12" spans="1:13" x14ac:dyDescent="0.25">
      <c r="A12" s="106" t="s">
        <v>38</v>
      </c>
      <c r="B12" s="256">
        <v>1677597294.48</v>
      </c>
      <c r="C12" s="256">
        <v>0</v>
      </c>
      <c r="D12" s="256">
        <v>0</v>
      </c>
      <c r="E12" s="256">
        <f t="shared" ref="E12:F17" si="0">ROUND($D12*K12,2)</f>
        <v>0</v>
      </c>
      <c r="F12" s="256">
        <f t="shared" si="0"/>
        <v>0</v>
      </c>
      <c r="G12" s="256">
        <f t="shared" ref="G12:H17" si="1">B12+E12</f>
        <v>1677597294.48</v>
      </c>
      <c r="H12" s="256">
        <f t="shared" si="1"/>
        <v>0</v>
      </c>
      <c r="I12" s="256">
        <f t="shared" ref="I12:I17" si="2">SUM(G12:H12)</f>
        <v>1677597294.48</v>
      </c>
      <c r="J12" s="157" t="s">
        <v>404</v>
      </c>
    </row>
    <row r="13" spans="1:13" x14ac:dyDescent="0.25">
      <c r="A13" s="106" t="s">
        <v>39</v>
      </c>
      <c r="B13" s="256">
        <v>1302095511.3800001</v>
      </c>
      <c r="C13" s="256">
        <v>2784.03</v>
      </c>
      <c r="D13" s="256">
        <v>0</v>
      </c>
      <c r="E13" s="256">
        <f t="shared" si="0"/>
        <v>0</v>
      </c>
      <c r="F13" s="256">
        <f t="shared" si="0"/>
        <v>0</v>
      </c>
      <c r="G13" s="256">
        <f t="shared" si="1"/>
        <v>1302095511.3800001</v>
      </c>
      <c r="H13" s="256">
        <f t="shared" si="1"/>
        <v>2784.03</v>
      </c>
      <c r="I13" s="256">
        <f t="shared" si="2"/>
        <v>1302098295.4100001</v>
      </c>
      <c r="J13" s="157" t="s">
        <v>405</v>
      </c>
    </row>
    <row r="14" spans="1:13" x14ac:dyDescent="0.25">
      <c r="A14" s="106" t="s">
        <v>40</v>
      </c>
      <c r="B14" s="256">
        <v>23154054.690000001</v>
      </c>
      <c r="C14" s="256">
        <v>0</v>
      </c>
      <c r="D14" s="256">
        <v>0</v>
      </c>
      <c r="E14" s="256">
        <f t="shared" si="0"/>
        <v>0</v>
      </c>
      <c r="F14" s="256">
        <f t="shared" si="0"/>
        <v>0</v>
      </c>
      <c r="G14" s="256">
        <f t="shared" si="1"/>
        <v>23154054.690000001</v>
      </c>
      <c r="H14" s="256">
        <f t="shared" si="1"/>
        <v>0</v>
      </c>
      <c r="I14" s="256">
        <f t="shared" si="2"/>
        <v>23154054.690000001</v>
      </c>
      <c r="J14" s="157" t="s">
        <v>406</v>
      </c>
    </row>
    <row r="15" spans="1:13" x14ac:dyDescent="0.25">
      <c r="A15" s="106" t="s">
        <v>41</v>
      </c>
      <c r="B15" s="256">
        <v>0</v>
      </c>
      <c r="C15" s="256">
        <v>813445395.25999999</v>
      </c>
      <c r="D15" s="256">
        <v>0</v>
      </c>
      <c r="E15" s="256">
        <f t="shared" si="0"/>
        <v>0</v>
      </c>
      <c r="F15" s="256">
        <f t="shared" si="0"/>
        <v>0</v>
      </c>
      <c r="G15" s="256">
        <f t="shared" si="1"/>
        <v>0</v>
      </c>
      <c r="H15" s="256">
        <f t="shared" si="1"/>
        <v>813445395.25999999</v>
      </c>
      <c r="I15" s="256">
        <f t="shared" si="2"/>
        <v>813445395.25999999</v>
      </c>
      <c r="J15" s="157" t="s">
        <v>407</v>
      </c>
    </row>
    <row r="16" spans="1:13" x14ac:dyDescent="0.25">
      <c r="A16" s="106" t="s">
        <v>42</v>
      </c>
      <c r="B16" s="256">
        <v>0</v>
      </c>
      <c r="C16" s="256">
        <v>401850328.68000001</v>
      </c>
      <c r="D16" s="256">
        <v>0</v>
      </c>
      <c r="E16" s="256">
        <f t="shared" si="0"/>
        <v>0</v>
      </c>
      <c r="F16" s="256">
        <f t="shared" si="0"/>
        <v>0</v>
      </c>
      <c r="G16" s="256">
        <f t="shared" si="1"/>
        <v>0</v>
      </c>
      <c r="H16" s="256">
        <f t="shared" si="1"/>
        <v>401850328.68000001</v>
      </c>
      <c r="I16" s="256">
        <f t="shared" si="2"/>
        <v>401850328.68000001</v>
      </c>
      <c r="J16" s="157" t="s">
        <v>408</v>
      </c>
    </row>
    <row r="17" spans="1:11" x14ac:dyDescent="0.25">
      <c r="A17" s="106" t="s">
        <v>43</v>
      </c>
      <c r="B17" s="256">
        <v>0</v>
      </c>
      <c r="C17" s="256">
        <v>37817299.68</v>
      </c>
      <c r="D17" s="256">
        <v>0</v>
      </c>
      <c r="E17" s="256">
        <f t="shared" si="0"/>
        <v>0</v>
      </c>
      <c r="F17" s="256">
        <f t="shared" si="0"/>
        <v>0</v>
      </c>
      <c r="G17" s="256">
        <f t="shared" si="1"/>
        <v>0</v>
      </c>
      <c r="H17" s="256">
        <f t="shared" si="1"/>
        <v>37817299.68</v>
      </c>
      <c r="I17" s="256">
        <f t="shared" si="2"/>
        <v>37817299.68</v>
      </c>
      <c r="J17" s="157" t="s">
        <v>409</v>
      </c>
    </row>
    <row r="18" spans="1:11" x14ac:dyDescent="0.25">
      <c r="A18" s="106" t="s">
        <v>44</v>
      </c>
      <c r="B18" s="58">
        <f>SUM(B12:B17)</f>
        <v>3002846860.5500002</v>
      </c>
      <c r="C18" s="58">
        <f t="shared" ref="C18:I18" si="3">SUM(C12:C17)</f>
        <v>1253115807.6500001</v>
      </c>
      <c r="D18" s="58">
        <f t="shared" si="3"/>
        <v>0</v>
      </c>
      <c r="E18" s="58">
        <f t="shared" si="3"/>
        <v>0</v>
      </c>
      <c r="F18" s="58">
        <f t="shared" si="3"/>
        <v>0</v>
      </c>
      <c r="G18" s="58">
        <f t="shared" si="3"/>
        <v>3002846860.5500002</v>
      </c>
      <c r="H18" s="58">
        <f t="shared" si="3"/>
        <v>1253115807.6500001</v>
      </c>
      <c r="I18" s="58">
        <f t="shared" si="3"/>
        <v>4255962668.1999998</v>
      </c>
      <c r="J18" s="159" t="s">
        <v>403</v>
      </c>
    </row>
    <row r="19" spans="1:11" x14ac:dyDescent="0.25">
      <c r="A19" s="57" t="s">
        <v>45</v>
      </c>
      <c r="B19" s="156"/>
      <c r="C19" s="156"/>
      <c r="D19" s="156"/>
      <c r="E19" s="156"/>
      <c r="F19" s="156"/>
      <c r="G19" s="156"/>
      <c r="H19" s="156"/>
      <c r="I19" s="156"/>
      <c r="J19" s="57"/>
    </row>
    <row r="20" spans="1:11" x14ac:dyDescent="0.25">
      <c r="A20" s="106" t="s">
        <v>46</v>
      </c>
      <c r="B20" s="158">
        <v>353424.99</v>
      </c>
      <c r="C20" s="158">
        <v>0</v>
      </c>
      <c r="D20" s="158">
        <v>0</v>
      </c>
      <c r="E20" s="158">
        <v>0</v>
      </c>
      <c r="F20" s="158">
        <v>0</v>
      </c>
      <c r="G20" s="158">
        <f>B20+E20</f>
        <v>353424.99</v>
      </c>
      <c r="H20" s="158">
        <f>C20+F20</f>
        <v>0</v>
      </c>
      <c r="I20" s="158">
        <f>SUM(G20:H20)</f>
        <v>353424.99</v>
      </c>
      <c r="J20" s="157" t="s">
        <v>411</v>
      </c>
    </row>
    <row r="21" spans="1:11" x14ac:dyDescent="0.25">
      <c r="A21" s="106" t="s">
        <v>47</v>
      </c>
      <c r="B21" s="58">
        <f>SUM(B20)</f>
        <v>353424.99</v>
      </c>
      <c r="C21" s="58">
        <f t="shared" ref="C21:I21" si="4">SUM(C20)</f>
        <v>0</v>
      </c>
      <c r="D21" s="58">
        <f t="shared" si="4"/>
        <v>0</v>
      </c>
      <c r="E21" s="58">
        <f t="shared" si="4"/>
        <v>0</v>
      </c>
      <c r="F21" s="58">
        <f t="shared" si="4"/>
        <v>0</v>
      </c>
      <c r="G21" s="58">
        <f t="shared" si="4"/>
        <v>353424.99</v>
      </c>
      <c r="H21" s="58">
        <f t="shared" si="4"/>
        <v>0</v>
      </c>
      <c r="I21" s="58">
        <f t="shared" si="4"/>
        <v>353424.99</v>
      </c>
      <c r="J21" s="159" t="s">
        <v>410</v>
      </c>
    </row>
    <row r="22" spans="1:11" x14ac:dyDescent="0.25">
      <c r="A22" s="57" t="s">
        <v>48</v>
      </c>
      <c r="B22" s="156"/>
      <c r="C22" s="156"/>
      <c r="D22" s="156"/>
      <c r="E22" s="156"/>
      <c r="F22" s="156"/>
      <c r="G22" s="156"/>
      <c r="H22" s="156"/>
      <c r="I22" s="156"/>
      <c r="J22" s="57"/>
    </row>
    <row r="23" spans="1:11" x14ac:dyDescent="0.25">
      <c r="A23" s="106" t="s">
        <v>49</v>
      </c>
      <c r="B23" s="58">
        <v>281186110.38</v>
      </c>
      <c r="C23" s="58">
        <v>0</v>
      </c>
      <c r="D23" s="58">
        <v>0</v>
      </c>
      <c r="E23" s="58">
        <v>0</v>
      </c>
      <c r="F23" s="58">
        <v>0</v>
      </c>
      <c r="G23" s="58">
        <f>B23+E23</f>
        <v>281186110.38</v>
      </c>
      <c r="H23" s="58">
        <f>C23+F23</f>
        <v>0</v>
      </c>
      <c r="I23" s="58">
        <f>SUM(G23:H23)</f>
        <v>281186110.38</v>
      </c>
      <c r="J23" s="157" t="s">
        <v>413</v>
      </c>
      <c r="K23" s="160"/>
    </row>
    <row r="24" spans="1:11" x14ac:dyDescent="0.25">
      <c r="A24" s="106" t="s">
        <v>50</v>
      </c>
      <c r="B24" s="158">
        <v>100003959.98999999</v>
      </c>
      <c r="C24" s="158">
        <v>0</v>
      </c>
      <c r="D24" s="158">
        <v>0</v>
      </c>
      <c r="E24" s="158">
        <v>0</v>
      </c>
      <c r="F24" s="158">
        <v>0</v>
      </c>
      <c r="G24" s="158">
        <f>B24+E24</f>
        <v>100003959.98999999</v>
      </c>
      <c r="H24" s="158">
        <f>C24+F24</f>
        <v>0</v>
      </c>
      <c r="I24" s="158">
        <f>SUM(G24:H24)</f>
        <v>100003959.98999999</v>
      </c>
      <c r="J24" s="157" t="s">
        <v>414</v>
      </c>
    </row>
    <row r="25" spans="1:11" x14ac:dyDescent="0.25">
      <c r="A25" s="106" t="s">
        <v>51</v>
      </c>
      <c r="B25" s="58">
        <f>SUM(B23:B24)</f>
        <v>381190070.37</v>
      </c>
      <c r="C25" s="58">
        <f t="shared" ref="C25:I25" si="5">SUM(C23:C24)</f>
        <v>0</v>
      </c>
      <c r="D25" s="58">
        <f t="shared" si="5"/>
        <v>0</v>
      </c>
      <c r="E25" s="58">
        <f t="shared" si="5"/>
        <v>0</v>
      </c>
      <c r="F25" s="58">
        <f t="shared" si="5"/>
        <v>0</v>
      </c>
      <c r="G25" s="58">
        <f t="shared" si="5"/>
        <v>381190070.37</v>
      </c>
      <c r="H25" s="58">
        <f t="shared" si="5"/>
        <v>0</v>
      </c>
      <c r="I25" s="58">
        <f t="shared" si="5"/>
        <v>381190070.37</v>
      </c>
      <c r="J25" s="159" t="s">
        <v>412</v>
      </c>
    </row>
    <row r="26" spans="1:11" x14ac:dyDescent="0.25">
      <c r="A26" s="57" t="s">
        <v>52</v>
      </c>
      <c r="B26" s="156"/>
      <c r="C26" s="156"/>
      <c r="D26" s="156"/>
      <c r="E26" s="156"/>
      <c r="F26" s="156"/>
      <c r="G26" s="156"/>
      <c r="H26" s="156"/>
      <c r="I26" s="156"/>
      <c r="J26" s="57"/>
    </row>
    <row r="27" spans="1:11" x14ac:dyDescent="0.25">
      <c r="A27" s="106" t="s">
        <v>53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f>B27+E27</f>
        <v>0</v>
      </c>
      <c r="H27" s="58">
        <f>C27+F27</f>
        <v>0</v>
      </c>
      <c r="I27" s="58">
        <f t="shared" ref="I27:I37" si="6">SUM(G27:H27)</f>
        <v>0</v>
      </c>
      <c r="J27" s="157" t="s">
        <v>620</v>
      </c>
    </row>
    <row r="28" spans="1:11" x14ac:dyDescent="0.25">
      <c r="A28" s="106" t="s">
        <v>700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58">
        <f>B28+E28</f>
        <v>0</v>
      </c>
      <c r="H28" s="58">
        <f>C28+F28</f>
        <v>0</v>
      </c>
      <c r="I28" s="58">
        <f t="shared" si="6"/>
        <v>0</v>
      </c>
      <c r="J28" s="157" t="s">
        <v>621</v>
      </c>
    </row>
    <row r="29" spans="1:11" ht="14.1" customHeight="1" x14ac:dyDescent="0.25">
      <c r="A29" s="106" t="s">
        <v>54</v>
      </c>
      <c r="B29" s="58">
        <v>-2261.94</v>
      </c>
      <c r="C29" s="58">
        <v>0</v>
      </c>
      <c r="D29" s="58">
        <v>0</v>
      </c>
      <c r="E29" s="58">
        <v>0</v>
      </c>
      <c r="F29" s="58">
        <v>0</v>
      </c>
      <c r="G29" s="58">
        <f t="shared" ref="G29:H38" si="7">B29+E29</f>
        <v>-2261.94</v>
      </c>
      <c r="H29" s="58">
        <f t="shared" si="7"/>
        <v>0</v>
      </c>
      <c r="I29" s="58">
        <f t="shared" si="6"/>
        <v>-2261.94</v>
      </c>
      <c r="J29" s="157" t="s">
        <v>416</v>
      </c>
    </row>
    <row r="30" spans="1:11" x14ac:dyDescent="0.25">
      <c r="A30" s="106" t="s">
        <v>55</v>
      </c>
      <c r="B30" s="58">
        <v>18751716.120000001</v>
      </c>
      <c r="C30" s="58">
        <v>0</v>
      </c>
      <c r="D30" s="58">
        <v>0</v>
      </c>
      <c r="E30" s="58">
        <v>0</v>
      </c>
      <c r="F30" s="58">
        <v>0</v>
      </c>
      <c r="G30" s="58">
        <f t="shared" si="7"/>
        <v>18751716.120000001</v>
      </c>
      <c r="H30" s="58">
        <f>C30+F30</f>
        <v>0</v>
      </c>
      <c r="I30" s="58">
        <f t="shared" si="6"/>
        <v>18751716.120000001</v>
      </c>
      <c r="J30" s="157" t="s">
        <v>417</v>
      </c>
    </row>
    <row r="31" spans="1:11" x14ac:dyDescent="0.25">
      <c r="A31" s="106" t="s">
        <v>56</v>
      </c>
      <c r="B31" s="58">
        <v>18853928.699999999</v>
      </c>
      <c r="C31" s="58">
        <v>0</v>
      </c>
      <c r="D31" s="58">
        <v>0</v>
      </c>
      <c r="E31" s="58">
        <v>0</v>
      </c>
      <c r="F31" s="58">
        <v>0</v>
      </c>
      <c r="G31" s="58">
        <f t="shared" si="7"/>
        <v>18853928.699999999</v>
      </c>
      <c r="H31" s="58">
        <f t="shared" si="7"/>
        <v>0</v>
      </c>
      <c r="I31" s="58">
        <f t="shared" si="6"/>
        <v>18853928.699999999</v>
      </c>
      <c r="J31" s="157" t="s">
        <v>418</v>
      </c>
    </row>
    <row r="32" spans="1:11" x14ac:dyDescent="0.25">
      <c r="A32" s="106" t="s">
        <v>398</v>
      </c>
      <c r="B32" s="58">
        <v>-12669159.279999999</v>
      </c>
      <c r="C32" s="58">
        <v>0</v>
      </c>
      <c r="D32" s="58">
        <v>0</v>
      </c>
      <c r="E32" s="58">
        <v>0</v>
      </c>
      <c r="F32" s="58">
        <v>0</v>
      </c>
      <c r="G32" s="58">
        <f t="shared" si="7"/>
        <v>-12669159.279999999</v>
      </c>
      <c r="H32" s="58">
        <f t="shared" si="7"/>
        <v>0</v>
      </c>
      <c r="I32" s="58">
        <f t="shared" si="6"/>
        <v>-12669159.279999999</v>
      </c>
      <c r="J32" s="157" t="s">
        <v>420</v>
      </c>
    </row>
    <row r="33" spans="1:11" x14ac:dyDescent="0.25">
      <c r="A33" s="106" t="s">
        <v>399</v>
      </c>
      <c r="B33" s="58">
        <v>23374228.300000001</v>
      </c>
      <c r="C33" s="58">
        <v>0</v>
      </c>
      <c r="D33" s="58">
        <v>0</v>
      </c>
      <c r="E33" s="58">
        <v>0</v>
      </c>
      <c r="F33" s="58">
        <v>0</v>
      </c>
      <c r="G33" s="58">
        <f t="shared" si="7"/>
        <v>23374228.300000001</v>
      </c>
      <c r="H33" s="58">
        <f t="shared" si="7"/>
        <v>0</v>
      </c>
      <c r="I33" s="58">
        <f t="shared" si="6"/>
        <v>23374228.300000001</v>
      </c>
      <c r="J33" s="157" t="s">
        <v>419</v>
      </c>
    </row>
    <row r="34" spans="1:11" x14ac:dyDescent="0.25">
      <c r="A34" s="106" t="s">
        <v>57</v>
      </c>
      <c r="B34" s="58">
        <v>0</v>
      </c>
      <c r="C34" s="58">
        <v>-129.97</v>
      </c>
      <c r="D34" s="58">
        <v>0</v>
      </c>
      <c r="E34" s="58">
        <v>0</v>
      </c>
      <c r="F34" s="58">
        <v>0</v>
      </c>
      <c r="G34" s="58">
        <f t="shared" si="7"/>
        <v>0</v>
      </c>
      <c r="H34" s="58">
        <f t="shared" si="7"/>
        <v>-129.97</v>
      </c>
      <c r="I34" s="58">
        <f t="shared" si="6"/>
        <v>-129.97</v>
      </c>
      <c r="J34" s="157" t="s">
        <v>421</v>
      </c>
    </row>
    <row r="35" spans="1:11" x14ac:dyDescent="0.25">
      <c r="A35" s="106" t="s">
        <v>58</v>
      </c>
      <c r="B35" s="58">
        <v>0</v>
      </c>
      <c r="C35" s="58">
        <v>2489207.89</v>
      </c>
      <c r="D35" s="58">
        <v>0</v>
      </c>
      <c r="E35" s="58">
        <v>0</v>
      </c>
      <c r="F35" s="58">
        <v>0</v>
      </c>
      <c r="G35" s="58">
        <f t="shared" si="7"/>
        <v>0</v>
      </c>
      <c r="H35" s="58">
        <f t="shared" si="7"/>
        <v>2489207.89</v>
      </c>
      <c r="I35" s="58">
        <f t="shared" si="6"/>
        <v>2489207.89</v>
      </c>
      <c r="J35" s="157" t="s">
        <v>422</v>
      </c>
    </row>
    <row r="36" spans="1:11" x14ac:dyDescent="0.25">
      <c r="A36" s="106" t="s">
        <v>59</v>
      </c>
      <c r="B36" s="58">
        <v>0</v>
      </c>
      <c r="C36" s="58">
        <v>3176304.48</v>
      </c>
      <c r="D36" s="58">
        <v>0</v>
      </c>
      <c r="E36" s="58">
        <v>0</v>
      </c>
      <c r="F36" s="58">
        <v>0</v>
      </c>
      <c r="G36" s="58">
        <f t="shared" si="7"/>
        <v>0</v>
      </c>
      <c r="H36" s="58">
        <f t="shared" si="7"/>
        <v>3176304.48</v>
      </c>
      <c r="I36" s="58">
        <f t="shared" si="6"/>
        <v>3176304.48</v>
      </c>
      <c r="J36" s="157" t="s">
        <v>423</v>
      </c>
    </row>
    <row r="37" spans="1:11" x14ac:dyDescent="0.25">
      <c r="A37" s="106" t="s">
        <v>60</v>
      </c>
      <c r="B37" s="58">
        <v>0</v>
      </c>
      <c r="C37" s="58">
        <v>8516.2000000000007</v>
      </c>
      <c r="D37" s="58">
        <v>0</v>
      </c>
      <c r="E37" s="58">
        <v>0</v>
      </c>
      <c r="F37" s="58">
        <v>0</v>
      </c>
      <c r="G37" s="58">
        <f t="shared" si="7"/>
        <v>0</v>
      </c>
      <c r="H37" s="58">
        <f t="shared" si="7"/>
        <v>8516.2000000000007</v>
      </c>
      <c r="I37" s="58">
        <f t="shared" si="6"/>
        <v>8516.2000000000007</v>
      </c>
      <c r="J37" s="157" t="s">
        <v>424</v>
      </c>
    </row>
    <row r="38" spans="1:11" x14ac:dyDescent="0.25">
      <c r="A38" s="106" t="s">
        <v>61</v>
      </c>
      <c r="B38" s="256">
        <v>0</v>
      </c>
      <c r="C38" s="256">
        <v>107387547.05</v>
      </c>
      <c r="D38" s="256">
        <v>0</v>
      </c>
      <c r="E38" s="256">
        <f>ROUND($D38*K38,2)</f>
        <v>0</v>
      </c>
      <c r="F38" s="256">
        <f>ROUND($D38*L38,2)</f>
        <v>0</v>
      </c>
      <c r="G38" s="256">
        <f t="shared" si="7"/>
        <v>0</v>
      </c>
      <c r="H38" s="256">
        <f t="shared" si="7"/>
        <v>107387547.05</v>
      </c>
      <c r="I38" s="256">
        <f>SUM(G38:H38)</f>
        <v>107387547.05</v>
      </c>
      <c r="J38" s="157" t="s">
        <v>425</v>
      </c>
    </row>
    <row r="39" spans="1:11" x14ac:dyDescent="0.25">
      <c r="A39" s="106" t="s">
        <v>672</v>
      </c>
      <c r="B39" s="257">
        <v>0</v>
      </c>
      <c r="C39" s="257">
        <v>0</v>
      </c>
      <c r="D39" s="257">
        <v>0</v>
      </c>
      <c r="E39" s="257">
        <f>ROUND($D39*K39,2)</f>
        <v>0</v>
      </c>
      <c r="F39" s="257">
        <f>ROUND($D39*L39,2)</f>
        <v>0</v>
      </c>
      <c r="G39" s="257">
        <f>B39+E39</f>
        <v>0</v>
      </c>
      <c r="H39" s="257">
        <f>C39+F39</f>
        <v>0</v>
      </c>
      <c r="I39" s="261">
        <f>SUM(G39:H39)</f>
        <v>0</v>
      </c>
      <c r="J39" s="157" t="s">
        <v>622</v>
      </c>
    </row>
    <row r="40" spans="1:11" x14ac:dyDescent="0.25">
      <c r="A40" s="106" t="s">
        <v>62</v>
      </c>
      <c r="B40" s="58">
        <f t="shared" ref="B40:I40" si="8">SUM(B27:B39)</f>
        <v>48308451.899999991</v>
      </c>
      <c r="C40" s="58">
        <f t="shared" si="8"/>
        <v>113061445.64999999</v>
      </c>
      <c r="D40" s="58">
        <f t="shared" si="8"/>
        <v>0</v>
      </c>
      <c r="E40" s="58">
        <f t="shared" si="8"/>
        <v>0</v>
      </c>
      <c r="F40" s="58">
        <f t="shared" si="8"/>
        <v>0</v>
      </c>
      <c r="G40" s="58">
        <f t="shared" si="8"/>
        <v>48308451.899999991</v>
      </c>
      <c r="H40" s="58">
        <f t="shared" si="8"/>
        <v>113061445.64999999</v>
      </c>
      <c r="I40" s="58">
        <f t="shared" si="8"/>
        <v>161369897.54999998</v>
      </c>
      <c r="J40" s="159" t="s">
        <v>415</v>
      </c>
    </row>
    <row r="41" spans="1:11" x14ac:dyDescent="0.25">
      <c r="A41" s="105" t="s">
        <v>63</v>
      </c>
      <c r="B41" s="161">
        <f t="shared" ref="B41:I41" si="9">B18+B21+B25+B40</f>
        <v>3432698807.8099999</v>
      </c>
      <c r="C41" s="161">
        <f t="shared" si="9"/>
        <v>1366177253.3000002</v>
      </c>
      <c r="D41" s="161">
        <f t="shared" si="9"/>
        <v>0</v>
      </c>
      <c r="E41" s="161">
        <f t="shared" si="9"/>
        <v>0</v>
      </c>
      <c r="F41" s="161">
        <f t="shared" si="9"/>
        <v>0</v>
      </c>
      <c r="G41" s="161">
        <f t="shared" si="9"/>
        <v>3432698807.8099999</v>
      </c>
      <c r="H41" s="161">
        <f t="shared" si="9"/>
        <v>1366177253.3000002</v>
      </c>
      <c r="I41" s="161">
        <f t="shared" si="9"/>
        <v>4798876061.1099997</v>
      </c>
      <c r="J41" s="159" t="s">
        <v>402</v>
      </c>
    </row>
    <row r="42" spans="1:11" x14ac:dyDescent="0.25">
      <c r="A42" s="154"/>
      <c r="B42" s="156"/>
      <c r="C42" s="156"/>
      <c r="D42" s="156"/>
      <c r="E42" s="156"/>
      <c r="F42" s="156"/>
      <c r="G42" s="156"/>
      <c r="H42" s="156"/>
      <c r="I42" s="156"/>
    </row>
    <row r="43" spans="1:11" x14ac:dyDescent="0.25">
      <c r="A43" s="105" t="s">
        <v>64</v>
      </c>
      <c r="B43" s="156"/>
      <c r="C43" s="156"/>
      <c r="D43" s="156"/>
      <c r="E43" s="156"/>
      <c r="F43" s="156"/>
      <c r="G43" s="156"/>
      <c r="H43" s="156"/>
      <c r="I43" s="156"/>
      <c r="J43" s="105"/>
    </row>
    <row r="44" spans="1:11" x14ac:dyDescent="0.25">
      <c r="A44" s="57" t="s">
        <v>65</v>
      </c>
      <c r="B44" s="156"/>
      <c r="C44" s="156"/>
      <c r="D44" s="156"/>
      <c r="E44" s="156"/>
      <c r="F44" s="156"/>
      <c r="G44" s="156"/>
      <c r="H44" s="156"/>
      <c r="I44" s="156"/>
    </row>
    <row r="45" spans="1:11" x14ac:dyDescent="0.25">
      <c r="A45" s="106" t="s">
        <v>66</v>
      </c>
      <c r="B45" s="58">
        <v>54004141.039999999</v>
      </c>
      <c r="C45" s="58">
        <v>0</v>
      </c>
      <c r="D45" s="58">
        <v>0</v>
      </c>
      <c r="E45" s="58">
        <f>ROUND($D45*K45,2)</f>
        <v>0</v>
      </c>
      <c r="F45" s="58">
        <f>ROUND($D45*L45,2)</f>
        <v>0</v>
      </c>
      <c r="G45" s="58">
        <f>B45+E45</f>
        <v>54004141.039999999</v>
      </c>
      <c r="H45" s="58">
        <f>C45+F45</f>
        <v>0</v>
      </c>
      <c r="I45" s="58">
        <f>SUM(G45:H45)</f>
        <v>54004141.039999999</v>
      </c>
      <c r="J45" s="162" t="s">
        <v>428</v>
      </c>
    </row>
    <row r="46" spans="1:11" x14ac:dyDescent="0.25">
      <c r="A46" s="106" t="s">
        <v>67</v>
      </c>
      <c r="B46" s="158">
        <v>282721255.75999999</v>
      </c>
      <c r="C46" s="158">
        <v>0</v>
      </c>
      <c r="D46" s="158">
        <v>0</v>
      </c>
      <c r="E46" s="158">
        <f>ROUND($D46*K46,2)</f>
        <v>0</v>
      </c>
      <c r="F46" s="158">
        <f>ROUND($D46*L46,2)</f>
        <v>0</v>
      </c>
      <c r="G46" s="158">
        <f>B46+E46</f>
        <v>282721255.75999999</v>
      </c>
      <c r="H46" s="158">
        <f>C46+F46</f>
        <v>0</v>
      </c>
      <c r="I46" s="260">
        <f>SUM(G46:H46)</f>
        <v>282721255.75999999</v>
      </c>
      <c r="J46" s="162" t="s">
        <v>429</v>
      </c>
      <c r="K46" s="2"/>
    </row>
    <row r="47" spans="1:11" x14ac:dyDescent="0.25">
      <c r="A47" s="106" t="s">
        <v>68</v>
      </c>
      <c r="B47" s="58">
        <f>SUM(B45:B46)</f>
        <v>336725396.80000001</v>
      </c>
      <c r="C47" s="58">
        <f t="shared" ref="C47:I47" si="10">SUM(C45:C46)</f>
        <v>0</v>
      </c>
      <c r="D47" s="58">
        <f t="shared" si="10"/>
        <v>0</v>
      </c>
      <c r="E47" s="58">
        <f t="shared" si="10"/>
        <v>0</v>
      </c>
      <c r="F47" s="58">
        <f t="shared" si="10"/>
        <v>0</v>
      </c>
      <c r="G47" s="58">
        <f t="shared" si="10"/>
        <v>336725396.80000001</v>
      </c>
      <c r="H47" s="58">
        <f t="shared" si="10"/>
        <v>0</v>
      </c>
      <c r="I47" s="58">
        <f t="shared" si="10"/>
        <v>336725396.80000001</v>
      </c>
      <c r="J47" s="159" t="s">
        <v>427</v>
      </c>
    </row>
    <row r="48" spans="1:11" x14ac:dyDescent="0.25">
      <c r="A48" s="57" t="s">
        <v>69</v>
      </c>
      <c r="B48" s="156"/>
      <c r="C48" s="156"/>
      <c r="D48" s="156"/>
      <c r="E48" s="156"/>
      <c r="F48" s="156"/>
      <c r="G48" s="156"/>
      <c r="H48" s="156"/>
      <c r="I48" s="156"/>
    </row>
    <row r="49" spans="1:12" x14ac:dyDescent="0.25">
      <c r="A49" s="106" t="s">
        <v>70</v>
      </c>
      <c r="B49" s="58">
        <v>1037604586.9</v>
      </c>
      <c r="C49" s="58">
        <v>0</v>
      </c>
      <c r="D49" s="58">
        <v>0</v>
      </c>
      <c r="E49" s="58">
        <f t="shared" ref="E49:E55" si="11">ROUND($D49*K49,2)</f>
        <v>0</v>
      </c>
      <c r="F49" s="58">
        <f t="shared" ref="F49:F55" si="12">ROUND($D49*L49,2)</f>
        <v>0</v>
      </c>
      <c r="G49" s="58">
        <f t="shared" ref="G49:G55" si="13">B49+E49</f>
        <v>1037604586.9</v>
      </c>
      <c r="H49" s="58">
        <f t="shared" ref="H49:H55" si="14">C49+F49</f>
        <v>0</v>
      </c>
      <c r="I49" s="58">
        <f t="shared" ref="I49:I55" si="15">SUM(G49:H49)</f>
        <v>1037604586.9</v>
      </c>
      <c r="J49" s="162" t="s">
        <v>431</v>
      </c>
    </row>
    <row r="50" spans="1:12" x14ac:dyDescent="0.25">
      <c r="A50" s="106" t="s">
        <v>71</v>
      </c>
      <c r="B50" s="58">
        <v>25460357.710000001</v>
      </c>
      <c r="C50" s="58">
        <v>0</v>
      </c>
      <c r="D50" s="58">
        <v>0</v>
      </c>
      <c r="E50" s="58">
        <f t="shared" si="11"/>
        <v>0</v>
      </c>
      <c r="F50" s="58">
        <f t="shared" si="12"/>
        <v>0</v>
      </c>
      <c r="G50" s="58">
        <f t="shared" si="13"/>
        <v>25460357.710000001</v>
      </c>
      <c r="H50" s="58">
        <f t="shared" si="14"/>
        <v>0</v>
      </c>
      <c r="I50" s="58">
        <f t="shared" si="15"/>
        <v>25460357.710000001</v>
      </c>
      <c r="J50" s="162" t="s">
        <v>432</v>
      </c>
    </row>
    <row r="51" spans="1:12" x14ac:dyDescent="0.25">
      <c r="A51" s="106" t="s">
        <v>72</v>
      </c>
      <c r="B51" s="58">
        <v>0</v>
      </c>
      <c r="C51" s="58">
        <v>415487471.57999998</v>
      </c>
      <c r="D51" s="58">
        <v>0</v>
      </c>
      <c r="E51" s="58">
        <f t="shared" si="11"/>
        <v>0</v>
      </c>
      <c r="F51" s="58">
        <f t="shared" si="12"/>
        <v>0</v>
      </c>
      <c r="G51" s="58">
        <f t="shared" si="13"/>
        <v>0</v>
      </c>
      <c r="H51" s="58">
        <f t="shared" si="14"/>
        <v>415487471.57999998</v>
      </c>
      <c r="I51" s="58">
        <f t="shared" si="15"/>
        <v>415487471.57999998</v>
      </c>
      <c r="J51" s="162" t="s">
        <v>433</v>
      </c>
    </row>
    <row r="52" spans="1:12" x14ac:dyDescent="0.25">
      <c r="A52" s="106" t="s">
        <v>73</v>
      </c>
      <c r="B52" s="58">
        <v>0</v>
      </c>
      <c r="C52" s="58">
        <v>128901799</v>
      </c>
      <c r="D52" s="58">
        <v>0</v>
      </c>
      <c r="E52" s="58">
        <f t="shared" si="11"/>
        <v>0</v>
      </c>
      <c r="F52" s="58">
        <f t="shared" si="12"/>
        <v>0</v>
      </c>
      <c r="G52" s="58">
        <f t="shared" si="13"/>
        <v>0</v>
      </c>
      <c r="H52" s="58">
        <f t="shared" si="14"/>
        <v>128901799</v>
      </c>
      <c r="I52" s="58">
        <f t="shared" si="15"/>
        <v>128901799</v>
      </c>
      <c r="J52" s="162" t="s">
        <v>434</v>
      </c>
    </row>
    <row r="53" spans="1:12" x14ac:dyDescent="0.25">
      <c r="A53" s="106" t="s">
        <v>74</v>
      </c>
      <c r="B53" s="58">
        <v>0</v>
      </c>
      <c r="C53" s="58">
        <v>-79750087.480000004</v>
      </c>
      <c r="D53" s="58">
        <v>0</v>
      </c>
      <c r="E53" s="58">
        <f t="shared" si="11"/>
        <v>0</v>
      </c>
      <c r="F53" s="58">
        <f t="shared" si="12"/>
        <v>0</v>
      </c>
      <c r="G53" s="58">
        <f t="shared" si="13"/>
        <v>0</v>
      </c>
      <c r="H53" s="58">
        <f t="shared" si="14"/>
        <v>-79750087.480000004</v>
      </c>
      <c r="I53" s="58">
        <f t="shared" si="15"/>
        <v>-79750087.480000004</v>
      </c>
      <c r="J53" s="162" t="s">
        <v>435</v>
      </c>
    </row>
    <row r="54" spans="1:12" x14ac:dyDescent="0.25">
      <c r="A54" s="106" t="s">
        <v>75</v>
      </c>
      <c r="B54" s="58">
        <v>0</v>
      </c>
      <c r="C54" s="58">
        <v>45550025.859999999</v>
      </c>
      <c r="D54" s="58">
        <v>0</v>
      </c>
      <c r="E54" s="58">
        <f t="shared" si="11"/>
        <v>0</v>
      </c>
      <c r="F54" s="58">
        <f t="shared" si="12"/>
        <v>0</v>
      </c>
      <c r="G54" s="58">
        <f t="shared" si="13"/>
        <v>0</v>
      </c>
      <c r="H54" s="58">
        <f t="shared" si="14"/>
        <v>45550025.859999999</v>
      </c>
      <c r="I54" s="58">
        <f t="shared" si="15"/>
        <v>45550025.859999999</v>
      </c>
      <c r="J54" s="162" t="s">
        <v>436</v>
      </c>
    </row>
    <row r="55" spans="1:12" x14ac:dyDescent="0.25">
      <c r="A55" s="106" t="s">
        <v>76</v>
      </c>
      <c r="B55" s="158">
        <v>0</v>
      </c>
      <c r="C55" s="158">
        <v>-40340093.640000001</v>
      </c>
      <c r="D55" s="158">
        <v>0</v>
      </c>
      <c r="E55" s="158">
        <f t="shared" si="11"/>
        <v>0</v>
      </c>
      <c r="F55" s="158">
        <f t="shared" si="12"/>
        <v>0</v>
      </c>
      <c r="G55" s="158">
        <f t="shared" si="13"/>
        <v>0</v>
      </c>
      <c r="H55" s="158">
        <f t="shared" si="14"/>
        <v>-40340093.640000001</v>
      </c>
      <c r="I55" s="260">
        <f t="shared" si="15"/>
        <v>-40340093.640000001</v>
      </c>
      <c r="J55" s="162" t="s">
        <v>437</v>
      </c>
      <c r="K55" s="163"/>
    </row>
    <row r="56" spans="1:12" x14ac:dyDescent="0.25">
      <c r="A56" s="106" t="s">
        <v>77</v>
      </c>
      <c r="B56" s="58">
        <f>SUM(B49:B55)</f>
        <v>1063064944.61</v>
      </c>
      <c r="C56" s="58">
        <f t="shared" ref="C56:I56" si="16">SUM(C49:C55)</f>
        <v>469849115.31999993</v>
      </c>
      <c r="D56" s="58">
        <f t="shared" si="16"/>
        <v>0</v>
      </c>
      <c r="E56" s="58">
        <f t="shared" si="16"/>
        <v>0</v>
      </c>
      <c r="F56" s="58">
        <f t="shared" si="16"/>
        <v>0</v>
      </c>
      <c r="G56" s="58">
        <f>SUM(G49:G55)</f>
        <v>1063064944.61</v>
      </c>
      <c r="H56" s="58">
        <f t="shared" si="16"/>
        <v>469849115.31999993</v>
      </c>
      <c r="I56" s="58">
        <f t="shared" si="16"/>
        <v>1532914059.9299998</v>
      </c>
      <c r="J56" s="159" t="s">
        <v>430</v>
      </c>
      <c r="K56" s="163"/>
    </row>
    <row r="57" spans="1:12" x14ac:dyDescent="0.25">
      <c r="A57" s="57" t="s">
        <v>78</v>
      </c>
      <c r="B57" s="156"/>
      <c r="C57" s="156"/>
      <c r="D57" s="156"/>
      <c r="E57" s="156"/>
      <c r="F57" s="156"/>
      <c r="G57" s="156"/>
      <c r="H57" s="156"/>
      <c r="I57" s="156"/>
      <c r="J57" s="57"/>
    </row>
    <row r="58" spans="1:12" x14ac:dyDescent="0.25">
      <c r="A58" s="106" t="s">
        <v>79</v>
      </c>
      <c r="B58" s="158">
        <v>163156079.44999999</v>
      </c>
      <c r="C58" s="158">
        <v>0</v>
      </c>
      <c r="D58" s="158">
        <v>0</v>
      </c>
      <c r="E58" s="158">
        <v>0</v>
      </c>
      <c r="F58" s="158">
        <v>0</v>
      </c>
      <c r="G58" s="158">
        <f>B58+E58</f>
        <v>163156079.44999999</v>
      </c>
      <c r="H58" s="158">
        <f>C58+F58</f>
        <v>0</v>
      </c>
      <c r="I58" s="158">
        <f>SUM(G58:H58)</f>
        <v>163156079.44999999</v>
      </c>
      <c r="J58" s="162" t="s">
        <v>439</v>
      </c>
    </row>
    <row r="59" spans="1:12" x14ac:dyDescent="0.25">
      <c r="A59" s="106" t="s">
        <v>80</v>
      </c>
      <c r="B59" s="58">
        <f>SUM(B58)</f>
        <v>163156079.44999999</v>
      </c>
      <c r="C59" s="58">
        <f t="shared" ref="C59:I59" si="17">SUM(C58)</f>
        <v>0</v>
      </c>
      <c r="D59" s="58">
        <f t="shared" si="17"/>
        <v>0</v>
      </c>
      <c r="E59" s="58">
        <f t="shared" si="17"/>
        <v>0</v>
      </c>
      <c r="F59" s="58">
        <f t="shared" si="17"/>
        <v>0</v>
      </c>
      <c r="G59" s="58">
        <f t="shared" si="17"/>
        <v>163156079.44999999</v>
      </c>
      <c r="H59" s="58">
        <f t="shared" si="17"/>
        <v>0</v>
      </c>
      <c r="I59" s="58">
        <f t="shared" si="17"/>
        <v>163156079.44999999</v>
      </c>
      <c r="J59" s="159" t="s">
        <v>438</v>
      </c>
    </row>
    <row r="60" spans="1:12" x14ac:dyDescent="0.25">
      <c r="A60" s="57" t="s">
        <v>81</v>
      </c>
      <c r="B60" s="156"/>
      <c r="C60" s="156"/>
      <c r="D60" s="156"/>
      <c r="E60" s="156"/>
      <c r="F60" s="156"/>
      <c r="G60" s="156"/>
      <c r="H60" s="156"/>
      <c r="I60" s="156"/>
      <c r="J60" s="57"/>
    </row>
    <row r="61" spans="1:12" x14ac:dyDescent="0.25">
      <c r="A61" s="106" t="s">
        <v>82</v>
      </c>
      <c r="B61" s="158">
        <v>-85174694.370000005</v>
      </c>
      <c r="C61" s="158">
        <v>0</v>
      </c>
      <c r="D61" s="158">
        <v>0</v>
      </c>
      <c r="E61" s="158">
        <v>0</v>
      </c>
      <c r="F61" s="158">
        <v>0</v>
      </c>
      <c r="G61" s="158">
        <f>B61+E61</f>
        <v>-85174694.370000005</v>
      </c>
      <c r="H61" s="158">
        <f>C61+F61</f>
        <v>0</v>
      </c>
      <c r="I61" s="158">
        <f>SUM(G61:H61)</f>
        <v>-85174694.370000005</v>
      </c>
      <c r="J61" s="162" t="s">
        <v>441</v>
      </c>
    </row>
    <row r="62" spans="1:12" x14ac:dyDescent="0.25">
      <c r="A62" s="106" t="s">
        <v>83</v>
      </c>
      <c r="B62" s="58">
        <f>SUM(B61)</f>
        <v>-85174694.370000005</v>
      </c>
      <c r="C62" s="58">
        <f t="shared" ref="C62:I62" si="18">SUM(C61)</f>
        <v>0</v>
      </c>
      <c r="D62" s="58">
        <f t="shared" si="18"/>
        <v>0</v>
      </c>
      <c r="E62" s="58">
        <f t="shared" si="18"/>
        <v>0</v>
      </c>
      <c r="F62" s="58">
        <f t="shared" si="18"/>
        <v>0</v>
      </c>
      <c r="G62" s="58">
        <f t="shared" si="18"/>
        <v>-85174694.370000005</v>
      </c>
      <c r="H62" s="58">
        <f t="shared" si="18"/>
        <v>0</v>
      </c>
      <c r="I62" s="58">
        <f t="shared" si="18"/>
        <v>-85174694.370000005</v>
      </c>
      <c r="J62" s="159" t="s">
        <v>440</v>
      </c>
    </row>
    <row r="63" spans="1:12" x14ac:dyDescent="0.25">
      <c r="A63" s="105" t="s">
        <v>84</v>
      </c>
      <c r="B63" s="164">
        <f>B47+B56+B59+B62</f>
        <v>1477771726.4900002</v>
      </c>
      <c r="C63" s="164">
        <f t="shared" ref="C63:I63" si="19">C47+C56+C59+C62</f>
        <v>469849115.31999993</v>
      </c>
      <c r="D63" s="164">
        <f t="shared" si="19"/>
        <v>0</v>
      </c>
      <c r="E63" s="136">
        <f t="shared" si="19"/>
        <v>0</v>
      </c>
      <c r="F63" s="136">
        <f t="shared" si="19"/>
        <v>0</v>
      </c>
      <c r="G63" s="164">
        <f t="shared" si="19"/>
        <v>1477771726.4900002</v>
      </c>
      <c r="H63" s="164">
        <f t="shared" si="19"/>
        <v>469849115.31999993</v>
      </c>
      <c r="I63" s="164">
        <f t="shared" si="19"/>
        <v>1947620841.8099999</v>
      </c>
      <c r="J63" s="159" t="s">
        <v>426</v>
      </c>
      <c r="L63" s="163"/>
    </row>
    <row r="64" spans="1:12" x14ac:dyDescent="0.25">
      <c r="A64" s="154"/>
      <c r="B64" s="158"/>
      <c r="C64" s="158"/>
      <c r="D64" s="158"/>
      <c r="E64" s="158"/>
      <c r="F64" s="158"/>
      <c r="G64" s="158"/>
      <c r="H64" s="158"/>
      <c r="I64" s="158"/>
      <c r="J64" s="105"/>
    </row>
    <row r="65" spans="1:10" ht="15.75" thickBot="1" x14ac:dyDescent="0.3">
      <c r="A65" s="105" t="s">
        <v>85</v>
      </c>
      <c r="B65" s="165">
        <f>B41-B63</f>
        <v>1954927081.3199997</v>
      </c>
      <c r="C65" s="165">
        <f t="shared" ref="C65:I65" si="20">C41-C63</f>
        <v>896328137.98000026</v>
      </c>
      <c r="D65" s="165">
        <f t="shared" si="20"/>
        <v>0</v>
      </c>
      <c r="E65" s="165">
        <f t="shared" si="20"/>
        <v>0</v>
      </c>
      <c r="F65" s="165">
        <f t="shared" si="20"/>
        <v>0</v>
      </c>
      <c r="G65" s="165">
        <f t="shared" si="20"/>
        <v>1954927081.3199997</v>
      </c>
      <c r="H65" s="165">
        <f t="shared" si="20"/>
        <v>896328137.98000026</v>
      </c>
      <c r="I65" s="165">
        <f t="shared" si="20"/>
        <v>2851255219.2999997</v>
      </c>
      <c r="J65" s="106"/>
    </row>
    <row r="66" spans="1:10" ht="15.75" thickTop="1" x14ac:dyDescent="0.25">
      <c r="A66" s="154"/>
      <c r="B66" s="156"/>
      <c r="C66" s="156"/>
      <c r="D66" s="156"/>
      <c r="E66" s="156"/>
      <c r="F66" s="156"/>
      <c r="G66" s="156"/>
      <c r="H66" s="156"/>
      <c r="I66" s="156"/>
      <c r="J66" s="105"/>
    </row>
    <row r="67" spans="1:10" x14ac:dyDescent="0.25">
      <c r="A67" s="105" t="s">
        <v>86</v>
      </c>
      <c r="B67" s="156"/>
      <c r="C67" s="156"/>
      <c r="D67" s="156"/>
      <c r="E67" s="156"/>
      <c r="F67" s="156"/>
      <c r="G67" s="156"/>
      <c r="H67" s="156"/>
      <c r="I67" s="156"/>
      <c r="J67" s="106"/>
    </row>
    <row r="68" spans="1:10" x14ac:dyDescent="0.25">
      <c r="A68" s="106" t="s">
        <v>87</v>
      </c>
      <c r="B68" s="156"/>
      <c r="C68" s="156"/>
      <c r="D68" s="156"/>
      <c r="E68" s="156"/>
      <c r="F68" s="156"/>
      <c r="G68" s="156"/>
      <c r="H68" s="156"/>
      <c r="I68" s="156"/>
      <c r="J68" s="57"/>
    </row>
    <row r="69" spans="1:10" x14ac:dyDescent="0.25">
      <c r="A69" s="57" t="s">
        <v>88</v>
      </c>
      <c r="B69" s="156"/>
      <c r="C69" s="156"/>
      <c r="D69" s="156"/>
      <c r="E69" s="156"/>
      <c r="F69" s="156"/>
      <c r="G69" s="156"/>
      <c r="H69" s="156"/>
      <c r="I69" s="156"/>
    </row>
    <row r="70" spans="1:10" x14ac:dyDescent="0.25">
      <c r="A70" s="106" t="s">
        <v>89</v>
      </c>
      <c r="B70" s="58">
        <v>1395530.14</v>
      </c>
      <c r="C70" s="58">
        <v>0</v>
      </c>
      <c r="D70" s="58">
        <v>0</v>
      </c>
      <c r="E70" s="58">
        <f t="shared" ref="E70:E133" si="21">ROUND($D70*K70,2)</f>
        <v>0</v>
      </c>
      <c r="F70" s="58">
        <f t="shared" ref="F70:F133" si="22">ROUND($D70*L70,2)</f>
        <v>0</v>
      </c>
      <c r="G70" s="58">
        <f t="shared" ref="G70:G133" si="23">B70+E70</f>
        <v>1395530.14</v>
      </c>
      <c r="H70" s="58">
        <f t="shared" ref="H70:H133" si="24">C70+F70</f>
        <v>0</v>
      </c>
      <c r="I70" s="58">
        <f t="shared" ref="I70:I133" si="25">SUM(G70:H70)</f>
        <v>1395530.14</v>
      </c>
      <c r="J70" s="162" t="s">
        <v>444</v>
      </c>
    </row>
    <row r="71" spans="1:10" x14ac:dyDescent="0.25">
      <c r="A71" s="106" t="s">
        <v>90</v>
      </c>
      <c r="B71" s="58">
        <v>7888434.9900000002</v>
      </c>
      <c r="C71" s="58">
        <v>0</v>
      </c>
      <c r="D71" s="58">
        <v>0</v>
      </c>
      <c r="E71" s="58">
        <f t="shared" si="21"/>
        <v>0</v>
      </c>
      <c r="F71" s="58">
        <f t="shared" si="22"/>
        <v>0</v>
      </c>
      <c r="G71" s="58">
        <f t="shared" si="23"/>
        <v>7888434.9900000002</v>
      </c>
      <c r="H71" s="58">
        <f t="shared" si="24"/>
        <v>0</v>
      </c>
      <c r="I71" s="58">
        <f t="shared" si="25"/>
        <v>7888434.9900000002</v>
      </c>
      <c r="J71" s="162" t="s">
        <v>445</v>
      </c>
    </row>
    <row r="72" spans="1:10" x14ac:dyDescent="0.25">
      <c r="A72" s="106" t="s">
        <v>91</v>
      </c>
      <c r="B72" s="58">
        <v>2326359.08</v>
      </c>
      <c r="C72" s="58">
        <v>0</v>
      </c>
      <c r="D72" s="58">
        <v>0</v>
      </c>
      <c r="E72" s="58">
        <f t="shared" si="21"/>
        <v>0</v>
      </c>
      <c r="F72" s="58">
        <f t="shared" si="22"/>
        <v>0</v>
      </c>
      <c r="G72" s="58">
        <f t="shared" si="23"/>
        <v>2326359.08</v>
      </c>
      <c r="H72" s="58">
        <f t="shared" si="24"/>
        <v>0</v>
      </c>
      <c r="I72" s="58">
        <f t="shared" si="25"/>
        <v>2326359.08</v>
      </c>
      <c r="J72" s="162" t="s">
        <v>446</v>
      </c>
    </row>
    <row r="73" spans="1:10" x14ac:dyDescent="0.25">
      <c r="A73" s="106" t="s">
        <v>92</v>
      </c>
      <c r="B73" s="58">
        <v>11206532.73</v>
      </c>
      <c r="C73" s="58">
        <v>0</v>
      </c>
      <c r="D73" s="58">
        <v>0</v>
      </c>
      <c r="E73" s="58">
        <f t="shared" si="21"/>
        <v>0</v>
      </c>
      <c r="F73" s="58">
        <f t="shared" si="22"/>
        <v>0</v>
      </c>
      <c r="G73" s="58">
        <f t="shared" si="23"/>
        <v>11206532.73</v>
      </c>
      <c r="H73" s="58">
        <f t="shared" si="24"/>
        <v>0</v>
      </c>
      <c r="I73" s="58">
        <f t="shared" si="25"/>
        <v>11206532.73</v>
      </c>
      <c r="J73" s="162" t="s">
        <v>447</v>
      </c>
    </row>
    <row r="74" spans="1:10" x14ac:dyDescent="0.25">
      <c r="A74" s="106" t="s">
        <v>93</v>
      </c>
      <c r="B74" s="58">
        <v>0</v>
      </c>
      <c r="C74" s="58">
        <v>0</v>
      </c>
      <c r="D74" s="58">
        <v>0</v>
      </c>
      <c r="E74" s="58">
        <f t="shared" si="21"/>
        <v>0</v>
      </c>
      <c r="F74" s="58">
        <f t="shared" si="22"/>
        <v>0</v>
      </c>
      <c r="G74" s="58">
        <f t="shared" si="23"/>
        <v>0</v>
      </c>
      <c r="H74" s="58">
        <f t="shared" si="24"/>
        <v>0</v>
      </c>
      <c r="I74" s="58">
        <f t="shared" si="25"/>
        <v>0</v>
      </c>
      <c r="J74" s="162" t="s">
        <v>448</v>
      </c>
    </row>
    <row r="75" spans="1:10" x14ac:dyDescent="0.25">
      <c r="A75" s="106" t="s">
        <v>94</v>
      </c>
      <c r="B75" s="58">
        <v>731184.16</v>
      </c>
      <c r="C75" s="58">
        <v>0</v>
      </c>
      <c r="D75" s="58">
        <v>0</v>
      </c>
      <c r="E75" s="58">
        <f t="shared" si="21"/>
        <v>0</v>
      </c>
      <c r="F75" s="58">
        <f t="shared" si="22"/>
        <v>0</v>
      </c>
      <c r="G75" s="58">
        <f t="shared" si="23"/>
        <v>731184.16</v>
      </c>
      <c r="H75" s="58">
        <f t="shared" si="24"/>
        <v>0</v>
      </c>
      <c r="I75" s="58">
        <f t="shared" si="25"/>
        <v>731184.16</v>
      </c>
      <c r="J75" s="162" t="s">
        <v>449</v>
      </c>
    </row>
    <row r="76" spans="1:10" x14ac:dyDescent="0.25">
      <c r="A76" s="106" t="s">
        <v>95</v>
      </c>
      <c r="B76" s="58">
        <v>1889374.36</v>
      </c>
      <c r="C76" s="58">
        <v>0</v>
      </c>
      <c r="D76" s="58">
        <v>0</v>
      </c>
      <c r="E76" s="58">
        <f t="shared" si="21"/>
        <v>0</v>
      </c>
      <c r="F76" s="58">
        <f t="shared" si="22"/>
        <v>0</v>
      </c>
      <c r="G76" s="58">
        <f t="shared" si="23"/>
        <v>1889374.36</v>
      </c>
      <c r="H76" s="58">
        <f t="shared" si="24"/>
        <v>0</v>
      </c>
      <c r="I76" s="58">
        <f t="shared" si="25"/>
        <v>1889374.36</v>
      </c>
      <c r="J76" s="162" t="s">
        <v>450</v>
      </c>
    </row>
    <row r="77" spans="1:10" x14ac:dyDescent="0.25">
      <c r="A77" s="106" t="s">
        <v>96</v>
      </c>
      <c r="B77" s="58">
        <v>13467446.369999999</v>
      </c>
      <c r="C77" s="58">
        <v>0</v>
      </c>
      <c r="D77" s="58">
        <v>0</v>
      </c>
      <c r="E77" s="58">
        <f t="shared" si="21"/>
        <v>0</v>
      </c>
      <c r="F77" s="58">
        <f t="shared" si="22"/>
        <v>0</v>
      </c>
      <c r="G77" s="58">
        <f t="shared" si="23"/>
        <v>13467446.369999999</v>
      </c>
      <c r="H77" s="58">
        <f t="shared" si="24"/>
        <v>0</v>
      </c>
      <c r="I77" s="58">
        <f t="shared" si="25"/>
        <v>13467446.369999999</v>
      </c>
      <c r="J77" s="162" t="s">
        <v>451</v>
      </c>
    </row>
    <row r="78" spans="1:10" x14ac:dyDescent="0.25">
      <c r="A78" s="106" t="s">
        <v>97</v>
      </c>
      <c r="B78" s="58">
        <v>7331695.5099999998</v>
      </c>
      <c r="C78" s="58">
        <v>0</v>
      </c>
      <c r="D78" s="58">
        <v>0</v>
      </c>
      <c r="E78" s="58">
        <f t="shared" si="21"/>
        <v>0</v>
      </c>
      <c r="F78" s="58">
        <f t="shared" si="22"/>
        <v>0</v>
      </c>
      <c r="G78" s="58">
        <f t="shared" si="23"/>
        <v>7331695.5099999998</v>
      </c>
      <c r="H78" s="58">
        <f t="shared" si="24"/>
        <v>0</v>
      </c>
      <c r="I78" s="58">
        <f t="shared" si="25"/>
        <v>7331695.5099999998</v>
      </c>
      <c r="J78" s="162" t="s">
        <v>452</v>
      </c>
    </row>
    <row r="79" spans="1:10" x14ac:dyDescent="0.25">
      <c r="A79" s="106" t="s">
        <v>98</v>
      </c>
      <c r="B79" s="58">
        <v>1386211.09</v>
      </c>
      <c r="C79" s="58">
        <v>0</v>
      </c>
      <c r="D79" s="58">
        <v>0</v>
      </c>
      <c r="E79" s="58">
        <f t="shared" si="21"/>
        <v>0</v>
      </c>
      <c r="F79" s="58">
        <f t="shared" si="22"/>
        <v>0</v>
      </c>
      <c r="G79" s="58">
        <f t="shared" si="23"/>
        <v>1386211.09</v>
      </c>
      <c r="H79" s="58">
        <f t="shared" si="24"/>
        <v>0</v>
      </c>
      <c r="I79" s="58">
        <f t="shared" si="25"/>
        <v>1386211.09</v>
      </c>
      <c r="J79" s="162" t="s">
        <v>453</v>
      </c>
    </row>
    <row r="80" spans="1:10" x14ac:dyDescent="0.25">
      <c r="A80" s="106" t="s">
        <v>99</v>
      </c>
      <c r="B80" s="58">
        <v>1585159.89</v>
      </c>
      <c r="C80" s="58">
        <v>0</v>
      </c>
      <c r="D80" s="58">
        <v>0</v>
      </c>
      <c r="E80" s="58">
        <f t="shared" si="21"/>
        <v>0</v>
      </c>
      <c r="F80" s="58">
        <f t="shared" si="22"/>
        <v>0</v>
      </c>
      <c r="G80" s="58">
        <f t="shared" si="23"/>
        <v>1585159.89</v>
      </c>
      <c r="H80" s="58">
        <f t="shared" si="24"/>
        <v>0</v>
      </c>
      <c r="I80" s="58">
        <f t="shared" si="25"/>
        <v>1585159.89</v>
      </c>
      <c r="J80" s="162" t="s">
        <v>454</v>
      </c>
    </row>
    <row r="81" spans="1:10" x14ac:dyDescent="0.25">
      <c r="A81" s="106" t="s">
        <v>100</v>
      </c>
      <c r="B81" s="58">
        <v>0</v>
      </c>
      <c r="C81" s="58">
        <v>0</v>
      </c>
      <c r="D81" s="58">
        <v>0</v>
      </c>
      <c r="E81" s="58">
        <f t="shared" si="21"/>
        <v>0</v>
      </c>
      <c r="F81" s="58">
        <f t="shared" si="22"/>
        <v>0</v>
      </c>
      <c r="G81" s="58">
        <f t="shared" si="23"/>
        <v>0</v>
      </c>
      <c r="H81" s="58">
        <f t="shared" si="24"/>
        <v>0</v>
      </c>
      <c r="I81" s="58">
        <f t="shared" si="25"/>
        <v>0</v>
      </c>
      <c r="J81" s="162" t="s">
        <v>623</v>
      </c>
    </row>
    <row r="82" spans="1:10" x14ac:dyDescent="0.25">
      <c r="A82" s="106" t="s">
        <v>101</v>
      </c>
      <c r="B82" s="58">
        <v>3770688.17</v>
      </c>
      <c r="C82" s="58">
        <v>0</v>
      </c>
      <c r="D82" s="58">
        <v>0</v>
      </c>
      <c r="E82" s="58">
        <f t="shared" si="21"/>
        <v>0</v>
      </c>
      <c r="F82" s="58">
        <f t="shared" si="22"/>
        <v>0</v>
      </c>
      <c r="G82" s="58">
        <f t="shared" si="23"/>
        <v>3770688.17</v>
      </c>
      <c r="H82" s="58">
        <f t="shared" si="24"/>
        <v>0</v>
      </c>
      <c r="I82" s="58">
        <f t="shared" si="25"/>
        <v>3770688.17</v>
      </c>
      <c r="J82" s="162" t="s">
        <v>455</v>
      </c>
    </row>
    <row r="83" spans="1:10" x14ac:dyDescent="0.25">
      <c r="A83" s="106" t="s">
        <v>102</v>
      </c>
      <c r="B83" s="58">
        <v>294255.25</v>
      </c>
      <c r="C83" s="58">
        <v>0</v>
      </c>
      <c r="D83" s="58">
        <v>0</v>
      </c>
      <c r="E83" s="58">
        <f t="shared" si="21"/>
        <v>0</v>
      </c>
      <c r="F83" s="58">
        <f t="shared" si="22"/>
        <v>0</v>
      </c>
      <c r="G83" s="58">
        <f t="shared" si="23"/>
        <v>294255.25</v>
      </c>
      <c r="H83" s="58">
        <f t="shared" si="24"/>
        <v>0</v>
      </c>
      <c r="I83" s="58">
        <f t="shared" si="25"/>
        <v>294255.25</v>
      </c>
      <c r="J83" s="162" t="s">
        <v>456</v>
      </c>
    </row>
    <row r="84" spans="1:10" x14ac:dyDescent="0.25">
      <c r="A84" s="106" t="s">
        <v>103</v>
      </c>
      <c r="B84" s="58">
        <v>3478932.55</v>
      </c>
      <c r="C84" s="58">
        <v>0</v>
      </c>
      <c r="D84" s="58">
        <v>0</v>
      </c>
      <c r="E84" s="58">
        <f t="shared" si="21"/>
        <v>0</v>
      </c>
      <c r="F84" s="58">
        <f t="shared" si="22"/>
        <v>0</v>
      </c>
      <c r="G84" s="58">
        <f t="shared" si="23"/>
        <v>3478932.55</v>
      </c>
      <c r="H84" s="58">
        <f t="shared" si="24"/>
        <v>0</v>
      </c>
      <c r="I84" s="58">
        <f t="shared" si="25"/>
        <v>3478932.55</v>
      </c>
      <c r="J84" s="162" t="s">
        <v>457</v>
      </c>
    </row>
    <row r="85" spans="1:10" x14ac:dyDescent="0.25">
      <c r="A85" s="106" t="s">
        <v>104</v>
      </c>
      <c r="B85" s="58">
        <v>0</v>
      </c>
      <c r="C85" s="58">
        <v>0</v>
      </c>
      <c r="D85" s="58">
        <v>0</v>
      </c>
      <c r="E85" s="58">
        <f t="shared" si="21"/>
        <v>0</v>
      </c>
      <c r="F85" s="58">
        <f t="shared" si="22"/>
        <v>0</v>
      </c>
      <c r="G85" s="58">
        <f t="shared" si="23"/>
        <v>0</v>
      </c>
      <c r="H85" s="58">
        <f t="shared" si="24"/>
        <v>0</v>
      </c>
      <c r="I85" s="58">
        <f t="shared" si="25"/>
        <v>0</v>
      </c>
      <c r="J85" s="162" t="s">
        <v>624</v>
      </c>
    </row>
    <row r="86" spans="1:10" x14ac:dyDescent="0.25">
      <c r="A86" s="106" t="s">
        <v>105</v>
      </c>
      <c r="B86" s="58">
        <v>81615.09</v>
      </c>
      <c r="C86" s="58">
        <v>0</v>
      </c>
      <c r="D86" s="58">
        <v>0</v>
      </c>
      <c r="E86" s="58">
        <f t="shared" si="21"/>
        <v>0</v>
      </c>
      <c r="F86" s="58">
        <f t="shared" si="22"/>
        <v>0</v>
      </c>
      <c r="G86" s="58">
        <f t="shared" si="23"/>
        <v>81615.09</v>
      </c>
      <c r="H86" s="58">
        <f t="shared" si="24"/>
        <v>0</v>
      </c>
      <c r="I86" s="58">
        <f t="shared" si="25"/>
        <v>81615.09</v>
      </c>
      <c r="J86" s="162" t="s">
        <v>458</v>
      </c>
    </row>
    <row r="87" spans="1:10" x14ac:dyDescent="0.25">
      <c r="A87" s="106" t="s">
        <v>106</v>
      </c>
      <c r="B87" s="58">
        <v>347448.88</v>
      </c>
      <c r="C87" s="58">
        <v>0</v>
      </c>
      <c r="D87" s="58">
        <v>0</v>
      </c>
      <c r="E87" s="58">
        <f t="shared" si="21"/>
        <v>0</v>
      </c>
      <c r="F87" s="58">
        <f t="shared" si="22"/>
        <v>0</v>
      </c>
      <c r="G87" s="58">
        <f t="shared" si="23"/>
        <v>347448.88</v>
      </c>
      <c r="H87" s="58">
        <f t="shared" si="24"/>
        <v>0</v>
      </c>
      <c r="I87" s="58">
        <f t="shared" si="25"/>
        <v>347448.88</v>
      </c>
      <c r="J87" s="162" t="s">
        <v>459</v>
      </c>
    </row>
    <row r="88" spans="1:10" x14ac:dyDescent="0.25">
      <c r="A88" s="106" t="s">
        <v>107</v>
      </c>
      <c r="B88" s="58">
        <v>486770.74</v>
      </c>
      <c r="C88" s="58">
        <v>0</v>
      </c>
      <c r="D88" s="58">
        <v>0</v>
      </c>
      <c r="E88" s="58">
        <f t="shared" si="21"/>
        <v>0</v>
      </c>
      <c r="F88" s="58">
        <f t="shared" si="22"/>
        <v>0</v>
      </c>
      <c r="G88" s="58">
        <f t="shared" si="23"/>
        <v>486770.74</v>
      </c>
      <c r="H88" s="58">
        <f t="shared" si="24"/>
        <v>0</v>
      </c>
      <c r="I88" s="58">
        <f t="shared" si="25"/>
        <v>486770.74</v>
      </c>
      <c r="J88" s="162" t="s">
        <v>460</v>
      </c>
    </row>
    <row r="89" spans="1:10" x14ac:dyDescent="0.25">
      <c r="A89" s="106" t="s">
        <v>108</v>
      </c>
      <c r="B89" s="58">
        <v>990785.63</v>
      </c>
      <c r="C89" s="58">
        <v>0</v>
      </c>
      <c r="D89" s="58">
        <v>0</v>
      </c>
      <c r="E89" s="58">
        <f t="shared" si="21"/>
        <v>0</v>
      </c>
      <c r="F89" s="58">
        <f t="shared" si="22"/>
        <v>0</v>
      </c>
      <c r="G89" s="58">
        <f t="shared" si="23"/>
        <v>990785.63</v>
      </c>
      <c r="H89" s="58">
        <f t="shared" si="24"/>
        <v>0</v>
      </c>
      <c r="I89" s="58">
        <f t="shared" si="25"/>
        <v>990785.63</v>
      </c>
      <c r="J89" s="162" t="s">
        <v>461</v>
      </c>
    </row>
    <row r="90" spans="1:10" x14ac:dyDescent="0.25">
      <c r="A90" s="106" t="s">
        <v>109</v>
      </c>
      <c r="B90" s="58">
        <v>4354875.29</v>
      </c>
      <c r="C90" s="58">
        <v>0</v>
      </c>
      <c r="D90" s="58">
        <v>0</v>
      </c>
      <c r="E90" s="58">
        <f t="shared" si="21"/>
        <v>0</v>
      </c>
      <c r="F90" s="58">
        <f t="shared" si="22"/>
        <v>0</v>
      </c>
      <c r="G90" s="58">
        <f t="shared" si="23"/>
        <v>4354875.29</v>
      </c>
      <c r="H90" s="58">
        <f t="shared" si="24"/>
        <v>0</v>
      </c>
      <c r="I90" s="58">
        <f t="shared" si="25"/>
        <v>4354875.29</v>
      </c>
      <c r="J90" s="162" t="s">
        <v>462</v>
      </c>
    </row>
    <row r="91" spans="1:10" x14ac:dyDescent="0.25">
      <c r="A91" s="106" t="s">
        <v>110</v>
      </c>
      <c r="B91" s="58">
        <v>5483235.9660451757</v>
      </c>
      <c r="C91" s="58">
        <v>0</v>
      </c>
      <c r="D91" s="58">
        <v>0</v>
      </c>
      <c r="E91" s="58">
        <f t="shared" si="21"/>
        <v>0</v>
      </c>
      <c r="F91" s="58">
        <f t="shared" si="22"/>
        <v>0</v>
      </c>
      <c r="G91" s="58">
        <f t="shared" si="23"/>
        <v>5483235.9660451757</v>
      </c>
      <c r="H91" s="58">
        <f t="shared" si="24"/>
        <v>0</v>
      </c>
      <c r="I91" s="58">
        <f t="shared" si="25"/>
        <v>5483235.9660451757</v>
      </c>
      <c r="J91" s="162" t="s">
        <v>463</v>
      </c>
    </row>
    <row r="92" spans="1:10" x14ac:dyDescent="0.25">
      <c r="A92" s="106" t="s">
        <v>111</v>
      </c>
      <c r="B92" s="58">
        <v>18116700.780000001</v>
      </c>
      <c r="C92" s="58">
        <v>0</v>
      </c>
      <c r="D92" s="58">
        <v>0</v>
      </c>
      <c r="E92" s="58">
        <f t="shared" si="21"/>
        <v>0</v>
      </c>
      <c r="F92" s="58">
        <f t="shared" si="22"/>
        <v>0</v>
      </c>
      <c r="G92" s="58">
        <f t="shared" si="23"/>
        <v>18116700.780000001</v>
      </c>
      <c r="H92" s="58">
        <f t="shared" si="24"/>
        <v>0</v>
      </c>
      <c r="I92" s="58">
        <f t="shared" si="25"/>
        <v>18116700.780000001</v>
      </c>
      <c r="J92" s="162" t="s">
        <v>464</v>
      </c>
    </row>
    <row r="93" spans="1:10" x14ac:dyDescent="0.25">
      <c r="A93" s="106" t="s">
        <v>112</v>
      </c>
      <c r="B93" s="58">
        <v>4385380.75</v>
      </c>
      <c r="C93" s="58">
        <v>0</v>
      </c>
      <c r="D93" s="58">
        <v>0</v>
      </c>
      <c r="E93" s="58">
        <f t="shared" si="21"/>
        <v>0</v>
      </c>
      <c r="F93" s="58">
        <f t="shared" si="22"/>
        <v>0</v>
      </c>
      <c r="G93" s="58">
        <f t="shared" si="23"/>
        <v>4385380.75</v>
      </c>
      <c r="H93" s="58">
        <f t="shared" si="24"/>
        <v>0</v>
      </c>
      <c r="I93" s="58">
        <f t="shared" si="25"/>
        <v>4385380.75</v>
      </c>
      <c r="J93" s="162" t="s">
        <v>465</v>
      </c>
    </row>
    <row r="94" spans="1:10" x14ac:dyDescent="0.25">
      <c r="A94" s="106" t="s">
        <v>113</v>
      </c>
      <c r="B94" s="58">
        <v>8253321.5599999996</v>
      </c>
      <c r="C94" s="58">
        <v>0</v>
      </c>
      <c r="D94" s="58">
        <v>0</v>
      </c>
      <c r="E94" s="58">
        <f t="shared" si="21"/>
        <v>0</v>
      </c>
      <c r="F94" s="58">
        <f t="shared" si="22"/>
        <v>0</v>
      </c>
      <c r="G94" s="58">
        <f t="shared" si="23"/>
        <v>8253321.5599999996</v>
      </c>
      <c r="H94" s="58">
        <f t="shared" si="24"/>
        <v>0</v>
      </c>
      <c r="I94" s="58">
        <f t="shared" si="25"/>
        <v>8253321.5599999996</v>
      </c>
      <c r="J94" s="162" t="s">
        <v>466</v>
      </c>
    </row>
    <row r="95" spans="1:10" x14ac:dyDescent="0.25">
      <c r="A95" s="106" t="s">
        <v>114</v>
      </c>
      <c r="B95" s="58">
        <v>621863.9</v>
      </c>
      <c r="C95" s="58">
        <v>0</v>
      </c>
      <c r="D95" s="58">
        <v>0</v>
      </c>
      <c r="E95" s="58">
        <f t="shared" si="21"/>
        <v>0</v>
      </c>
      <c r="F95" s="58">
        <f t="shared" si="22"/>
        <v>0</v>
      </c>
      <c r="G95" s="58">
        <f t="shared" si="23"/>
        <v>621863.9</v>
      </c>
      <c r="H95" s="58">
        <f t="shared" si="24"/>
        <v>0</v>
      </c>
      <c r="I95" s="58">
        <f t="shared" si="25"/>
        <v>621863.9</v>
      </c>
      <c r="J95" s="162" t="s">
        <v>467</v>
      </c>
    </row>
    <row r="96" spans="1:10" x14ac:dyDescent="0.25">
      <c r="A96" s="106" t="s">
        <v>115</v>
      </c>
      <c r="B96" s="58">
        <v>659019.18999999994</v>
      </c>
      <c r="C96" s="58">
        <v>0</v>
      </c>
      <c r="D96" s="58">
        <v>0</v>
      </c>
      <c r="E96" s="58">
        <f t="shared" si="21"/>
        <v>0</v>
      </c>
      <c r="F96" s="58">
        <f t="shared" si="22"/>
        <v>0</v>
      </c>
      <c r="G96" s="58">
        <f t="shared" si="23"/>
        <v>659019.18999999994</v>
      </c>
      <c r="H96" s="58">
        <f t="shared" si="24"/>
        <v>0</v>
      </c>
      <c r="I96" s="58">
        <f t="shared" si="25"/>
        <v>659019.18999999994</v>
      </c>
      <c r="J96" s="162" t="s">
        <v>468</v>
      </c>
    </row>
    <row r="97" spans="1:10" x14ac:dyDescent="0.25">
      <c r="A97" s="106" t="s">
        <v>116</v>
      </c>
      <c r="B97" s="58">
        <v>28518869.75</v>
      </c>
      <c r="C97" s="58">
        <v>0</v>
      </c>
      <c r="D97" s="58">
        <v>0</v>
      </c>
      <c r="E97" s="58">
        <f t="shared" si="21"/>
        <v>0</v>
      </c>
      <c r="F97" s="58">
        <f t="shared" si="22"/>
        <v>0</v>
      </c>
      <c r="G97" s="58">
        <f t="shared" si="23"/>
        <v>28518869.75</v>
      </c>
      <c r="H97" s="58">
        <f t="shared" si="24"/>
        <v>0</v>
      </c>
      <c r="I97" s="58">
        <f t="shared" si="25"/>
        <v>28518869.75</v>
      </c>
      <c r="J97" s="162" t="s">
        <v>469</v>
      </c>
    </row>
    <row r="98" spans="1:10" x14ac:dyDescent="0.25">
      <c r="A98" s="106" t="s">
        <v>117</v>
      </c>
      <c r="B98" s="58">
        <v>1922706.58</v>
      </c>
      <c r="C98" s="58">
        <v>0</v>
      </c>
      <c r="D98" s="58">
        <v>0</v>
      </c>
      <c r="E98" s="58">
        <f t="shared" si="21"/>
        <v>0</v>
      </c>
      <c r="F98" s="58">
        <f t="shared" si="22"/>
        <v>0</v>
      </c>
      <c r="G98" s="58">
        <f t="shared" si="23"/>
        <v>1922706.58</v>
      </c>
      <c r="H98" s="58">
        <f t="shared" si="24"/>
        <v>0</v>
      </c>
      <c r="I98" s="58">
        <f t="shared" si="25"/>
        <v>1922706.58</v>
      </c>
      <c r="J98" s="162" t="s">
        <v>470</v>
      </c>
    </row>
    <row r="99" spans="1:10" x14ac:dyDescent="0.25">
      <c r="A99" s="106" t="s">
        <v>118</v>
      </c>
      <c r="B99" s="58">
        <v>28612</v>
      </c>
      <c r="C99" s="58">
        <v>0</v>
      </c>
      <c r="D99" s="58">
        <v>0</v>
      </c>
      <c r="E99" s="58">
        <f t="shared" si="21"/>
        <v>0</v>
      </c>
      <c r="F99" s="58">
        <f t="shared" si="22"/>
        <v>0</v>
      </c>
      <c r="G99" s="58">
        <f t="shared" si="23"/>
        <v>28612</v>
      </c>
      <c r="H99" s="58">
        <f t="shared" si="24"/>
        <v>0</v>
      </c>
      <c r="I99" s="58">
        <f t="shared" si="25"/>
        <v>28612</v>
      </c>
      <c r="J99" s="162" t="s">
        <v>471</v>
      </c>
    </row>
    <row r="100" spans="1:10" x14ac:dyDescent="0.25">
      <c r="A100" s="106" t="s">
        <v>119</v>
      </c>
      <c r="B100" s="58">
        <v>0</v>
      </c>
      <c r="C100" s="58">
        <v>15521.69</v>
      </c>
      <c r="D100" s="58">
        <v>0</v>
      </c>
      <c r="E100" s="58">
        <f t="shared" si="21"/>
        <v>0</v>
      </c>
      <c r="F100" s="58">
        <f t="shared" si="22"/>
        <v>0</v>
      </c>
      <c r="G100" s="58">
        <f t="shared" si="23"/>
        <v>0</v>
      </c>
      <c r="H100" s="58">
        <f t="shared" si="24"/>
        <v>15521.69</v>
      </c>
      <c r="I100" s="58">
        <f t="shared" si="25"/>
        <v>15521.69</v>
      </c>
      <c r="J100" s="162" t="s">
        <v>625</v>
      </c>
    </row>
    <row r="101" spans="1:10" x14ac:dyDescent="0.25">
      <c r="A101" s="106" t="s">
        <v>120</v>
      </c>
      <c r="B101" s="58">
        <v>0</v>
      </c>
      <c r="C101" s="58">
        <v>185913.28</v>
      </c>
      <c r="D101" s="58">
        <v>0</v>
      </c>
      <c r="E101" s="58">
        <f t="shared" si="21"/>
        <v>0</v>
      </c>
      <c r="F101" s="58">
        <f t="shared" si="22"/>
        <v>0</v>
      </c>
      <c r="G101" s="58">
        <f t="shared" si="23"/>
        <v>0</v>
      </c>
      <c r="H101" s="58">
        <f t="shared" si="24"/>
        <v>185913.28</v>
      </c>
      <c r="I101" s="58">
        <f t="shared" si="25"/>
        <v>185913.28</v>
      </c>
      <c r="J101" s="162" t="s">
        <v>472</v>
      </c>
    </row>
    <row r="102" spans="1:10" x14ac:dyDescent="0.25">
      <c r="A102" s="106" t="s">
        <v>121</v>
      </c>
      <c r="B102" s="58">
        <v>0</v>
      </c>
      <c r="C102" s="58">
        <v>0</v>
      </c>
      <c r="D102" s="58">
        <v>0</v>
      </c>
      <c r="E102" s="58">
        <f t="shared" si="21"/>
        <v>0</v>
      </c>
      <c r="F102" s="58">
        <f t="shared" si="22"/>
        <v>0</v>
      </c>
      <c r="G102" s="58">
        <f t="shared" si="23"/>
        <v>0</v>
      </c>
      <c r="H102" s="58">
        <f t="shared" si="24"/>
        <v>0</v>
      </c>
      <c r="I102" s="58">
        <f t="shared" si="25"/>
        <v>0</v>
      </c>
      <c r="J102" s="162" t="s">
        <v>626</v>
      </c>
    </row>
    <row r="103" spans="1:10" x14ac:dyDescent="0.25">
      <c r="A103" s="106" t="s">
        <v>122</v>
      </c>
      <c r="B103" s="58">
        <v>0</v>
      </c>
      <c r="C103" s="58">
        <v>0</v>
      </c>
      <c r="D103" s="58">
        <v>0</v>
      </c>
      <c r="E103" s="58">
        <f t="shared" si="21"/>
        <v>0</v>
      </c>
      <c r="F103" s="58">
        <f t="shared" si="22"/>
        <v>0</v>
      </c>
      <c r="G103" s="58">
        <f t="shared" si="23"/>
        <v>0</v>
      </c>
      <c r="H103" s="58">
        <f t="shared" si="24"/>
        <v>0</v>
      </c>
      <c r="I103" s="58">
        <f t="shared" si="25"/>
        <v>0</v>
      </c>
      <c r="J103" s="162" t="s">
        <v>627</v>
      </c>
    </row>
    <row r="104" spans="1:10" x14ac:dyDescent="0.25">
      <c r="A104" s="106" t="s">
        <v>123</v>
      </c>
      <c r="B104" s="58">
        <v>0</v>
      </c>
      <c r="C104" s="58">
        <v>0</v>
      </c>
      <c r="D104" s="58">
        <v>0</v>
      </c>
      <c r="E104" s="58">
        <f t="shared" si="21"/>
        <v>0</v>
      </c>
      <c r="F104" s="58">
        <f t="shared" si="22"/>
        <v>0</v>
      </c>
      <c r="G104" s="58">
        <f t="shared" si="23"/>
        <v>0</v>
      </c>
      <c r="H104" s="58">
        <f t="shared" si="24"/>
        <v>0</v>
      </c>
      <c r="I104" s="58">
        <f t="shared" si="25"/>
        <v>0</v>
      </c>
      <c r="J104" s="162" t="s">
        <v>628</v>
      </c>
    </row>
    <row r="105" spans="1:10" x14ac:dyDescent="0.25">
      <c r="A105" s="106" t="s">
        <v>673</v>
      </c>
      <c r="B105" s="58">
        <v>0</v>
      </c>
      <c r="C105" s="58">
        <v>433367.44</v>
      </c>
      <c r="D105" s="58">
        <v>0</v>
      </c>
      <c r="E105" s="58">
        <f t="shared" si="21"/>
        <v>0</v>
      </c>
      <c r="F105" s="58">
        <f t="shared" si="22"/>
        <v>0</v>
      </c>
      <c r="G105" s="58">
        <f t="shared" si="23"/>
        <v>0</v>
      </c>
      <c r="H105" s="58">
        <f t="shared" si="24"/>
        <v>433367.44</v>
      </c>
      <c r="I105" s="58">
        <f t="shared" si="25"/>
        <v>433367.44</v>
      </c>
      <c r="J105" s="162" t="s">
        <v>674</v>
      </c>
    </row>
    <row r="106" spans="1:10" x14ac:dyDescent="0.25">
      <c r="A106" s="106" t="s">
        <v>124</v>
      </c>
      <c r="B106" s="58">
        <v>0</v>
      </c>
      <c r="C106" s="58">
        <v>0</v>
      </c>
      <c r="D106" s="58">
        <v>0</v>
      </c>
      <c r="E106" s="58">
        <f t="shared" si="21"/>
        <v>0</v>
      </c>
      <c r="F106" s="58">
        <f t="shared" si="22"/>
        <v>0</v>
      </c>
      <c r="G106" s="58">
        <f t="shared" si="23"/>
        <v>0</v>
      </c>
      <c r="H106" s="58">
        <f t="shared" si="24"/>
        <v>0</v>
      </c>
      <c r="I106" s="58">
        <f t="shared" si="25"/>
        <v>0</v>
      </c>
      <c r="J106" s="162" t="s">
        <v>629</v>
      </c>
    </row>
    <row r="107" spans="1:10" x14ac:dyDescent="0.25">
      <c r="A107" s="106" t="s">
        <v>125</v>
      </c>
      <c r="B107" s="58">
        <v>0</v>
      </c>
      <c r="C107" s="58">
        <v>0</v>
      </c>
      <c r="D107" s="58">
        <v>0</v>
      </c>
      <c r="E107" s="58">
        <f t="shared" si="21"/>
        <v>0</v>
      </c>
      <c r="F107" s="58">
        <f t="shared" si="22"/>
        <v>0</v>
      </c>
      <c r="G107" s="58">
        <f t="shared" si="23"/>
        <v>0</v>
      </c>
      <c r="H107" s="58">
        <f t="shared" si="24"/>
        <v>0</v>
      </c>
      <c r="I107" s="58">
        <f t="shared" si="25"/>
        <v>0</v>
      </c>
      <c r="J107" s="162" t="s">
        <v>630</v>
      </c>
    </row>
    <row r="108" spans="1:10" x14ac:dyDescent="0.25">
      <c r="A108" s="106" t="s">
        <v>126</v>
      </c>
      <c r="B108" s="58">
        <v>0</v>
      </c>
      <c r="C108" s="58">
        <v>2720377.03</v>
      </c>
      <c r="D108" s="58">
        <v>0</v>
      </c>
      <c r="E108" s="58">
        <f t="shared" si="21"/>
        <v>0</v>
      </c>
      <c r="F108" s="58">
        <f t="shared" si="22"/>
        <v>0</v>
      </c>
      <c r="G108" s="58">
        <f t="shared" si="23"/>
        <v>0</v>
      </c>
      <c r="H108" s="58">
        <f t="shared" si="24"/>
        <v>2720377.03</v>
      </c>
      <c r="I108" s="58">
        <f t="shared" si="25"/>
        <v>2720377.03</v>
      </c>
      <c r="J108" s="162" t="s">
        <v>473</v>
      </c>
    </row>
    <row r="109" spans="1:10" x14ac:dyDescent="0.25">
      <c r="A109" s="106" t="s">
        <v>127</v>
      </c>
      <c r="B109" s="58">
        <v>0</v>
      </c>
      <c r="C109" s="58">
        <v>-49332.69</v>
      </c>
      <c r="D109" s="58">
        <v>0</v>
      </c>
      <c r="E109" s="58">
        <f t="shared" si="21"/>
        <v>0</v>
      </c>
      <c r="F109" s="58">
        <f t="shared" si="22"/>
        <v>0</v>
      </c>
      <c r="G109" s="58">
        <f t="shared" si="23"/>
        <v>0</v>
      </c>
      <c r="H109" s="58">
        <f t="shared" si="24"/>
        <v>-49332.69</v>
      </c>
      <c r="I109" s="58">
        <f t="shared" si="25"/>
        <v>-49332.69</v>
      </c>
      <c r="J109" s="162" t="s">
        <v>474</v>
      </c>
    </row>
    <row r="110" spans="1:10" x14ac:dyDescent="0.25">
      <c r="A110" s="106" t="s">
        <v>128</v>
      </c>
      <c r="B110" s="58">
        <v>0</v>
      </c>
      <c r="C110" s="58">
        <v>765578.65</v>
      </c>
      <c r="D110" s="58">
        <v>0</v>
      </c>
      <c r="E110" s="58">
        <f t="shared" si="21"/>
        <v>0</v>
      </c>
      <c r="F110" s="58">
        <f t="shared" si="22"/>
        <v>0</v>
      </c>
      <c r="G110" s="58">
        <f t="shared" si="23"/>
        <v>0</v>
      </c>
      <c r="H110" s="58">
        <f t="shared" si="24"/>
        <v>765578.65</v>
      </c>
      <c r="I110" s="58">
        <f t="shared" si="25"/>
        <v>765578.65</v>
      </c>
      <c r="J110" s="162" t="s">
        <v>475</v>
      </c>
    </row>
    <row r="111" spans="1:10" x14ac:dyDescent="0.25">
      <c r="A111" s="106" t="s">
        <v>129</v>
      </c>
      <c r="B111" s="58">
        <v>0</v>
      </c>
      <c r="C111" s="58">
        <v>250365.92</v>
      </c>
      <c r="D111" s="58">
        <v>0</v>
      </c>
      <c r="E111" s="58">
        <f t="shared" si="21"/>
        <v>0</v>
      </c>
      <c r="F111" s="58">
        <f t="shared" si="22"/>
        <v>0</v>
      </c>
      <c r="G111" s="58">
        <f t="shared" si="23"/>
        <v>0</v>
      </c>
      <c r="H111" s="58">
        <f t="shared" si="24"/>
        <v>250365.92</v>
      </c>
      <c r="I111" s="58">
        <f t="shared" si="25"/>
        <v>250365.92</v>
      </c>
      <c r="J111" s="162" t="s">
        <v>476</v>
      </c>
    </row>
    <row r="112" spans="1:10" x14ac:dyDescent="0.25">
      <c r="A112" s="106" t="s">
        <v>130</v>
      </c>
      <c r="B112" s="58">
        <v>0</v>
      </c>
      <c r="C112" s="58">
        <v>0</v>
      </c>
      <c r="D112" s="58">
        <v>0</v>
      </c>
      <c r="E112" s="58">
        <f t="shared" si="21"/>
        <v>0</v>
      </c>
      <c r="F112" s="58">
        <f t="shared" si="22"/>
        <v>0</v>
      </c>
      <c r="G112" s="58">
        <f t="shared" si="23"/>
        <v>0</v>
      </c>
      <c r="H112" s="58">
        <f t="shared" si="24"/>
        <v>0</v>
      </c>
      <c r="I112" s="58">
        <f t="shared" si="25"/>
        <v>0</v>
      </c>
      <c r="J112" s="162" t="s">
        <v>631</v>
      </c>
    </row>
    <row r="113" spans="1:10" x14ac:dyDescent="0.25">
      <c r="A113" s="106" t="s">
        <v>131</v>
      </c>
      <c r="B113" s="58">
        <v>0</v>
      </c>
      <c r="C113" s="58">
        <v>11675.87</v>
      </c>
      <c r="D113" s="58">
        <v>0</v>
      </c>
      <c r="E113" s="58">
        <f t="shared" si="21"/>
        <v>0</v>
      </c>
      <c r="F113" s="58">
        <f t="shared" si="22"/>
        <v>0</v>
      </c>
      <c r="G113" s="58">
        <f t="shared" si="23"/>
        <v>0</v>
      </c>
      <c r="H113" s="58">
        <f t="shared" si="24"/>
        <v>11675.87</v>
      </c>
      <c r="I113" s="58">
        <f t="shared" si="25"/>
        <v>11675.87</v>
      </c>
      <c r="J113" s="162" t="s">
        <v>477</v>
      </c>
    </row>
    <row r="114" spans="1:10" x14ac:dyDescent="0.25">
      <c r="A114" s="106" t="s">
        <v>132</v>
      </c>
      <c r="B114" s="58">
        <v>0</v>
      </c>
      <c r="C114" s="58">
        <v>24449.08</v>
      </c>
      <c r="D114" s="58">
        <v>0</v>
      </c>
      <c r="E114" s="58">
        <f t="shared" si="21"/>
        <v>0</v>
      </c>
      <c r="F114" s="58">
        <f t="shared" si="22"/>
        <v>0</v>
      </c>
      <c r="G114" s="58">
        <f t="shared" si="23"/>
        <v>0</v>
      </c>
      <c r="H114" s="58">
        <f t="shared" si="24"/>
        <v>24449.08</v>
      </c>
      <c r="I114" s="58">
        <f t="shared" si="25"/>
        <v>24449.08</v>
      </c>
      <c r="J114" s="162" t="s">
        <v>478</v>
      </c>
    </row>
    <row r="115" spans="1:10" x14ac:dyDescent="0.25">
      <c r="A115" s="106" t="s">
        <v>133</v>
      </c>
      <c r="B115" s="58">
        <v>0</v>
      </c>
      <c r="C115" s="58">
        <v>333539.74</v>
      </c>
      <c r="D115" s="58">
        <v>0</v>
      </c>
      <c r="E115" s="58">
        <f t="shared" si="21"/>
        <v>0</v>
      </c>
      <c r="F115" s="58">
        <f t="shared" si="22"/>
        <v>0</v>
      </c>
      <c r="G115" s="58">
        <f t="shared" si="23"/>
        <v>0</v>
      </c>
      <c r="H115" s="58">
        <f t="shared" si="24"/>
        <v>333539.74</v>
      </c>
      <c r="I115" s="58">
        <f t="shared" si="25"/>
        <v>333539.74</v>
      </c>
      <c r="J115" s="162" t="s">
        <v>479</v>
      </c>
    </row>
    <row r="116" spans="1:10" x14ac:dyDescent="0.25">
      <c r="A116" s="106" t="s">
        <v>134</v>
      </c>
      <c r="B116" s="58">
        <v>0</v>
      </c>
      <c r="C116" s="58">
        <v>69501.91</v>
      </c>
      <c r="D116" s="58">
        <v>0</v>
      </c>
      <c r="E116" s="58">
        <f t="shared" si="21"/>
        <v>0</v>
      </c>
      <c r="F116" s="58">
        <f t="shared" si="22"/>
        <v>0</v>
      </c>
      <c r="G116" s="58">
        <f t="shared" si="23"/>
        <v>0</v>
      </c>
      <c r="H116" s="58">
        <f t="shared" si="24"/>
        <v>69501.91</v>
      </c>
      <c r="I116" s="58">
        <f t="shared" si="25"/>
        <v>69501.91</v>
      </c>
      <c r="J116" s="162" t="s">
        <v>480</v>
      </c>
    </row>
    <row r="117" spans="1:10" x14ac:dyDescent="0.25">
      <c r="A117" s="106" t="s">
        <v>135</v>
      </c>
      <c r="B117" s="58">
        <v>0</v>
      </c>
      <c r="C117" s="58">
        <v>0</v>
      </c>
      <c r="D117" s="58">
        <v>0</v>
      </c>
      <c r="E117" s="58">
        <f t="shared" si="21"/>
        <v>0</v>
      </c>
      <c r="F117" s="58">
        <f t="shared" si="22"/>
        <v>0</v>
      </c>
      <c r="G117" s="58">
        <f t="shared" si="23"/>
        <v>0</v>
      </c>
      <c r="H117" s="58">
        <f t="shared" si="24"/>
        <v>0</v>
      </c>
      <c r="I117" s="58">
        <f t="shared" si="25"/>
        <v>0</v>
      </c>
      <c r="J117" s="162" t="s">
        <v>481</v>
      </c>
    </row>
    <row r="118" spans="1:10" x14ac:dyDescent="0.25">
      <c r="A118" s="106" t="s">
        <v>136</v>
      </c>
      <c r="B118" s="58">
        <v>0</v>
      </c>
      <c r="C118" s="58">
        <v>2259.88</v>
      </c>
      <c r="D118" s="58">
        <v>0</v>
      </c>
      <c r="E118" s="58">
        <f t="shared" si="21"/>
        <v>0</v>
      </c>
      <c r="F118" s="58">
        <f t="shared" si="22"/>
        <v>0</v>
      </c>
      <c r="G118" s="58">
        <f t="shared" si="23"/>
        <v>0</v>
      </c>
      <c r="H118" s="58">
        <f t="shared" si="24"/>
        <v>2259.88</v>
      </c>
      <c r="I118" s="58">
        <f t="shared" si="25"/>
        <v>2259.88</v>
      </c>
      <c r="J118" s="162" t="s">
        <v>632</v>
      </c>
    </row>
    <row r="119" spans="1:10" x14ac:dyDescent="0.25">
      <c r="A119" s="106" t="s">
        <v>137</v>
      </c>
      <c r="B119" s="58">
        <v>0</v>
      </c>
      <c r="C119" s="58">
        <v>0</v>
      </c>
      <c r="D119" s="58">
        <v>0</v>
      </c>
      <c r="E119" s="58">
        <f t="shared" si="21"/>
        <v>0</v>
      </c>
      <c r="F119" s="58">
        <f t="shared" si="22"/>
        <v>0</v>
      </c>
      <c r="G119" s="58">
        <f t="shared" si="23"/>
        <v>0</v>
      </c>
      <c r="H119" s="58">
        <f t="shared" si="24"/>
        <v>0</v>
      </c>
      <c r="I119" s="58">
        <f t="shared" si="25"/>
        <v>0</v>
      </c>
      <c r="J119" s="162" t="s">
        <v>633</v>
      </c>
    </row>
    <row r="120" spans="1:10" x14ac:dyDescent="0.25">
      <c r="A120" s="106" t="s">
        <v>138</v>
      </c>
      <c r="B120" s="58">
        <v>0</v>
      </c>
      <c r="C120" s="58">
        <v>71283.039999999994</v>
      </c>
      <c r="D120" s="58">
        <v>0</v>
      </c>
      <c r="E120" s="58">
        <f t="shared" si="21"/>
        <v>0</v>
      </c>
      <c r="F120" s="58">
        <f t="shared" si="22"/>
        <v>0</v>
      </c>
      <c r="G120" s="58">
        <f t="shared" si="23"/>
        <v>0</v>
      </c>
      <c r="H120" s="58">
        <f t="shared" si="24"/>
        <v>71283.039999999994</v>
      </c>
      <c r="I120" s="58">
        <f t="shared" si="25"/>
        <v>71283.039999999994</v>
      </c>
      <c r="J120" s="162" t="s">
        <v>482</v>
      </c>
    </row>
    <row r="121" spans="1:10" x14ac:dyDescent="0.25">
      <c r="A121" s="106" t="s">
        <v>139</v>
      </c>
      <c r="B121" s="58">
        <v>0</v>
      </c>
      <c r="C121" s="58">
        <v>21021.24</v>
      </c>
      <c r="D121" s="58">
        <v>0</v>
      </c>
      <c r="E121" s="58">
        <f t="shared" si="21"/>
        <v>0</v>
      </c>
      <c r="F121" s="58">
        <f t="shared" si="22"/>
        <v>0</v>
      </c>
      <c r="G121" s="58">
        <f t="shared" si="23"/>
        <v>0</v>
      </c>
      <c r="H121" s="58">
        <f t="shared" si="24"/>
        <v>21021.24</v>
      </c>
      <c r="I121" s="58">
        <f t="shared" si="25"/>
        <v>21021.24</v>
      </c>
      <c r="J121" s="162" t="s">
        <v>483</v>
      </c>
    </row>
    <row r="122" spans="1:10" x14ac:dyDescent="0.25">
      <c r="A122" s="106" t="s">
        <v>140</v>
      </c>
      <c r="B122" s="58">
        <v>0</v>
      </c>
      <c r="C122" s="58">
        <v>0</v>
      </c>
      <c r="D122" s="58">
        <v>0</v>
      </c>
      <c r="E122" s="58">
        <f t="shared" si="21"/>
        <v>0</v>
      </c>
      <c r="F122" s="58">
        <f t="shared" si="22"/>
        <v>0</v>
      </c>
      <c r="G122" s="58">
        <f t="shared" si="23"/>
        <v>0</v>
      </c>
      <c r="H122" s="58">
        <f t="shared" si="24"/>
        <v>0</v>
      </c>
      <c r="I122" s="58">
        <f t="shared" si="25"/>
        <v>0</v>
      </c>
      <c r="J122" s="162" t="s">
        <v>634</v>
      </c>
    </row>
    <row r="123" spans="1:10" x14ac:dyDescent="0.25">
      <c r="A123" s="106" t="s">
        <v>141</v>
      </c>
      <c r="B123" s="58">
        <v>0</v>
      </c>
      <c r="C123" s="58">
        <v>232000.56</v>
      </c>
      <c r="D123" s="58">
        <v>0</v>
      </c>
      <c r="E123" s="58">
        <f t="shared" si="21"/>
        <v>0</v>
      </c>
      <c r="F123" s="58">
        <f t="shared" si="22"/>
        <v>0</v>
      </c>
      <c r="G123" s="58">
        <f t="shared" si="23"/>
        <v>0</v>
      </c>
      <c r="H123" s="58">
        <f t="shared" si="24"/>
        <v>232000.56</v>
      </c>
      <c r="I123" s="58">
        <f t="shared" si="25"/>
        <v>232000.56</v>
      </c>
      <c r="J123" s="162" t="s">
        <v>484</v>
      </c>
    </row>
    <row r="124" spans="1:10" x14ac:dyDescent="0.25">
      <c r="A124" s="106" t="s">
        <v>142</v>
      </c>
      <c r="B124" s="58">
        <v>0</v>
      </c>
      <c r="C124" s="58">
        <v>104429.67</v>
      </c>
      <c r="D124" s="58">
        <v>0</v>
      </c>
      <c r="E124" s="58">
        <f t="shared" si="21"/>
        <v>0</v>
      </c>
      <c r="F124" s="58">
        <f t="shared" si="22"/>
        <v>0</v>
      </c>
      <c r="G124" s="58">
        <f t="shared" si="23"/>
        <v>0</v>
      </c>
      <c r="H124" s="58">
        <f t="shared" si="24"/>
        <v>104429.67</v>
      </c>
      <c r="I124" s="58">
        <f t="shared" si="25"/>
        <v>104429.67</v>
      </c>
      <c r="J124" s="162" t="s">
        <v>485</v>
      </c>
    </row>
    <row r="125" spans="1:10" x14ac:dyDescent="0.25">
      <c r="A125" s="106" t="s">
        <v>143</v>
      </c>
      <c r="B125" s="58">
        <v>0</v>
      </c>
      <c r="C125" s="58">
        <v>1255732.5</v>
      </c>
      <c r="D125" s="58">
        <v>0</v>
      </c>
      <c r="E125" s="58">
        <f t="shared" si="21"/>
        <v>0</v>
      </c>
      <c r="F125" s="58">
        <f t="shared" si="22"/>
        <v>0</v>
      </c>
      <c r="G125" s="58">
        <f t="shared" si="23"/>
        <v>0</v>
      </c>
      <c r="H125" s="58">
        <f t="shared" si="24"/>
        <v>1255732.5</v>
      </c>
      <c r="I125" s="58">
        <f t="shared" si="25"/>
        <v>1255732.5</v>
      </c>
      <c r="J125" s="162" t="s">
        <v>486</v>
      </c>
    </row>
    <row r="126" spans="1:10" x14ac:dyDescent="0.25">
      <c r="A126" s="106" t="s">
        <v>144</v>
      </c>
      <c r="B126" s="58">
        <v>0</v>
      </c>
      <c r="C126" s="58">
        <v>53664.55</v>
      </c>
      <c r="D126" s="58">
        <v>0</v>
      </c>
      <c r="E126" s="58">
        <f t="shared" si="21"/>
        <v>0</v>
      </c>
      <c r="F126" s="58">
        <f t="shared" si="22"/>
        <v>0</v>
      </c>
      <c r="G126" s="58">
        <f t="shared" si="23"/>
        <v>0</v>
      </c>
      <c r="H126" s="58">
        <f t="shared" si="24"/>
        <v>53664.55</v>
      </c>
      <c r="I126" s="58">
        <f t="shared" si="25"/>
        <v>53664.55</v>
      </c>
      <c r="J126" s="162" t="s">
        <v>487</v>
      </c>
    </row>
    <row r="127" spans="1:10" x14ac:dyDescent="0.25">
      <c r="A127" s="106" t="s">
        <v>145</v>
      </c>
      <c r="B127" s="58">
        <v>0</v>
      </c>
      <c r="C127" s="58">
        <v>786171.93</v>
      </c>
      <c r="D127" s="58">
        <v>0</v>
      </c>
      <c r="E127" s="58">
        <f t="shared" si="21"/>
        <v>0</v>
      </c>
      <c r="F127" s="58">
        <f t="shared" si="22"/>
        <v>0</v>
      </c>
      <c r="G127" s="58">
        <f t="shared" si="23"/>
        <v>0</v>
      </c>
      <c r="H127" s="58">
        <f t="shared" si="24"/>
        <v>786171.93</v>
      </c>
      <c r="I127" s="58">
        <f t="shared" si="25"/>
        <v>786171.93</v>
      </c>
      <c r="J127" s="162" t="s">
        <v>488</v>
      </c>
    </row>
    <row r="128" spans="1:10" x14ac:dyDescent="0.25">
      <c r="A128" s="106" t="s">
        <v>146</v>
      </c>
      <c r="B128" s="58">
        <v>0</v>
      </c>
      <c r="C128" s="58">
        <v>4374.66</v>
      </c>
      <c r="D128" s="58">
        <v>0</v>
      </c>
      <c r="E128" s="58">
        <f t="shared" si="21"/>
        <v>0</v>
      </c>
      <c r="F128" s="58">
        <f t="shared" si="22"/>
        <v>0</v>
      </c>
      <c r="G128" s="58">
        <f t="shared" si="23"/>
        <v>0</v>
      </c>
      <c r="H128" s="58">
        <f t="shared" si="24"/>
        <v>4374.66</v>
      </c>
      <c r="I128" s="58">
        <f t="shared" si="25"/>
        <v>4374.66</v>
      </c>
      <c r="J128" s="162" t="s">
        <v>635</v>
      </c>
    </row>
    <row r="129" spans="1:10" x14ac:dyDescent="0.25">
      <c r="A129" s="106" t="s">
        <v>147</v>
      </c>
      <c r="B129" s="58">
        <v>0</v>
      </c>
      <c r="C129" s="58">
        <v>13851.84</v>
      </c>
      <c r="D129" s="58">
        <v>0</v>
      </c>
      <c r="E129" s="58">
        <f t="shared" si="21"/>
        <v>0</v>
      </c>
      <c r="F129" s="58">
        <f t="shared" si="22"/>
        <v>0</v>
      </c>
      <c r="G129" s="58">
        <f t="shared" si="23"/>
        <v>0</v>
      </c>
      <c r="H129" s="58">
        <f t="shared" si="24"/>
        <v>13851.84</v>
      </c>
      <c r="I129" s="58">
        <f t="shared" si="25"/>
        <v>13851.84</v>
      </c>
      <c r="J129" s="162" t="s">
        <v>489</v>
      </c>
    </row>
    <row r="130" spans="1:10" x14ac:dyDescent="0.25">
      <c r="A130" s="106" t="s">
        <v>148</v>
      </c>
      <c r="B130" s="58">
        <v>0</v>
      </c>
      <c r="C130" s="58">
        <v>13536.61</v>
      </c>
      <c r="D130" s="58">
        <v>0</v>
      </c>
      <c r="E130" s="58">
        <f t="shared" si="21"/>
        <v>0</v>
      </c>
      <c r="F130" s="58">
        <f t="shared" si="22"/>
        <v>0</v>
      </c>
      <c r="G130" s="58">
        <f t="shared" si="23"/>
        <v>0</v>
      </c>
      <c r="H130" s="58">
        <f t="shared" si="24"/>
        <v>13536.61</v>
      </c>
      <c r="I130" s="58">
        <f t="shared" si="25"/>
        <v>13536.61</v>
      </c>
      <c r="J130" s="162" t="s">
        <v>490</v>
      </c>
    </row>
    <row r="131" spans="1:10" x14ac:dyDescent="0.25">
      <c r="A131" s="106" t="s">
        <v>702</v>
      </c>
      <c r="B131" s="58">
        <v>0</v>
      </c>
      <c r="C131" s="58">
        <v>638589.68999999994</v>
      </c>
      <c r="D131" s="58">
        <v>0</v>
      </c>
      <c r="E131" s="58">
        <f t="shared" si="21"/>
        <v>0</v>
      </c>
      <c r="F131" s="58">
        <f t="shared" si="22"/>
        <v>0</v>
      </c>
      <c r="G131" s="58">
        <f t="shared" si="23"/>
        <v>0</v>
      </c>
      <c r="H131" s="58">
        <f t="shared" si="24"/>
        <v>638589.68999999994</v>
      </c>
      <c r="I131" s="58">
        <f t="shared" si="25"/>
        <v>638589.68999999994</v>
      </c>
      <c r="J131" s="252" t="s">
        <v>701</v>
      </c>
    </row>
    <row r="132" spans="1:10" x14ac:dyDescent="0.25">
      <c r="A132" s="106" t="s">
        <v>149</v>
      </c>
      <c r="B132" s="58">
        <v>0</v>
      </c>
      <c r="C132" s="58">
        <v>1499611.09</v>
      </c>
      <c r="D132" s="58">
        <v>0</v>
      </c>
      <c r="E132" s="58">
        <f t="shared" si="21"/>
        <v>0</v>
      </c>
      <c r="F132" s="58">
        <f t="shared" si="22"/>
        <v>0</v>
      </c>
      <c r="G132" s="58">
        <f t="shared" si="23"/>
        <v>0</v>
      </c>
      <c r="H132" s="58">
        <f t="shared" si="24"/>
        <v>1499611.09</v>
      </c>
      <c r="I132" s="58">
        <f t="shared" si="25"/>
        <v>1499611.09</v>
      </c>
      <c r="J132" s="162" t="s">
        <v>491</v>
      </c>
    </row>
    <row r="133" spans="1:10" s="3" customFormat="1" x14ac:dyDescent="0.25">
      <c r="A133" s="106" t="s">
        <v>715</v>
      </c>
      <c r="B133" s="58">
        <v>0</v>
      </c>
      <c r="C133" s="58">
        <v>1247253.3799999999</v>
      </c>
      <c r="D133" s="58">
        <v>0</v>
      </c>
      <c r="E133" s="58">
        <f t="shared" si="21"/>
        <v>0</v>
      </c>
      <c r="F133" s="58">
        <f t="shared" si="22"/>
        <v>0</v>
      </c>
      <c r="G133" s="58">
        <f t="shared" si="23"/>
        <v>0</v>
      </c>
      <c r="H133" s="58">
        <f t="shared" si="24"/>
        <v>1247253.3799999999</v>
      </c>
      <c r="I133" s="58">
        <f t="shared" si="25"/>
        <v>1247253.3799999999</v>
      </c>
      <c r="J133" s="252" t="s">
        <v>705</v>
      </c>
    </row>
    <row r="134" spans="1:10" s="3" customFormat="1" x14ac:dyDescent="0.25">
      <c r="A134" s="106" t="s">
        <v>724</v>
      </c>
      <c r="B134" s="58">
        <v>0</v>
      </c>
      <c r="C134" s="58">
        <v>719757.33</v>
      </c>
      <c r="D134" s="58">
        <v>0</v>
      </c>
      <c r="E134" s="58">
        <f t="shared" ref="E134" si="26">ROUND($D134*K134,2)</f>
        <v>0</v>
      </c>
      <c r="F134" s="58">
        <f t="shared" ref="F134" si="27">ROUND($D134*L134,2)</f>
        <v>0</v>
      </c>
      <c r="G134" s="58">
        <f t="shared" ref="G134" si="28">B134+E134</f>
        <v>0</v>
      </c>
      <c r="H134" s="58">
        <f t="shared" ref="H134" si="29">C134+F134</f>
        <v>719757.33</v>
      </c>
      <c r="I134" s="58">
        <f t="shared" ref="I134" si="30">SUM(G134:H134)</f>
        <v>719757.33</v>
      </c>
      <c r="J134" s="252" t="s">
        <v>706</v>
      </c>
    </row>
    <row r="135" spans="1:10" x14ac:dyDescent="0.25">
      <c r="A135" s="106" t="s">
        <v>150</v>
      </c>
      <c r="B135" s="58">
        <v>0</v>
      </c>
      <c r="C135" s="58">
        <v>0</v>
      </c>
      <c r="D135" s="58">
        <v>0</v>
      </c>
      <c r="E135" s="58">
        <f t="shared" ref="E135:E149" si="31">ROUND($D135*K135,2)</f>
        <v>0</v>
      </c>
      <c r="F135" s="58">
        <f t="shared" ref="F135:F149" si="32">ROUND($D135*L135,2)</f>
        <v>0</v>
      </c>
      <c r="G135" s="58">
        <f t="shared" ref="G135:G149" si="33">B135+E135</f>
        <v>0</v>
      </c>
      <c r="H135" s="58">
        <f t="shared" ref="H135:H149" si="34">C135+F135</f>
        <v>0</v>
      </c>
      <c r="I135" s="58">
        <f t="shared" ref="I135:I149" si="35">SUM(G135:H135)</f>
        <v>0</v>
      </c>
      <c r="J135" s="252" t="s">
        <v>636</v>
      </c>
    </row>
    <row r="136" spans="1:10" x14ac:dyDescent="0.25">
      <c r="A136" s="106" t="s">
        <v>151</v>
      </c>
      <c r="B136" s="58">
        <v>0</v>
      </c>
      <c r="C136" s="58">
        <v>176218.48</v>
      </c>
      <c r="D136" s="58">
        <v>0</v>
      </c>
      <c r="E136" s="58">
        <f t="shared" si="31"/>
        <v>0</v>
      </c>
      <c r="F136" s="58">
        <f t="shared" si="32"/>
        <v>0</v>
      </c>
      <c r="G136" s="58">
        <f t="shared" si="33"/>
        <v>0</v>
      </c>
      <c r="H136" s="58">
        <f t="shared" si="34"/>
        <v>176218.48</v>
      </c>
      <c r="I136" s="58">
        <f t="shared" si="35"/>
        <v>176218.48</v>
      </c>
      <c r="J136" s="252" t="s">
        <v>637</v>
      </c>
    </row>
    <row r="137" spans="1:10" x14ac:dyDescent="0.25">
      <c r="A137" s="106" t="s">
        <v>725</v>
      </c>
      <c r="B137" s="58">
        <v>0</v>
      </c>
      <c r="C137" s="58">
        <v>5091.6000000000004</v>
      </c>
      <c r="D137" s="58">
        <v>0</v>
      </c>
      <c r="E137" s="58">
        <f t="shared" si="31"/>
        <v>0</v>
      </c>
      <c r="F137" s="58">
        <f t="shared" si="32"/>
        <v>0</v>
      </c>
      <c r="G137" s="58">
        <f t="shared" si="33"/>
        <v>0</v>
      </c>
      <c r="H137" s="58">
        <f t="shared" si="34"/>
        <v>5091.6000000000004</v>
      </c>
      <c r="I137" s="58">
        <f t="shared" si="35"/>
        <v>5091.6000000000004</v>
      </c>
      <c r="J137" s="162" t="s">
        <v>707</v>
      </c>
    </row>
    <row r="138" spans="1:10" x14ac:dyDescent="0.25">
      <c r="A138" s="106" t="s">
        <v>152</v>
      </c>
      <c r="B138" s="58">
        <v>0</v>
      </c>
      <c r="C138" s="58">
        <v>4336.5600000000004</v>
      </c>
      <c r="D138" s="58">
        <v>0</v>
      </c>
      <c r="E138" s="58">
        <f t="shared" si="31"/>
        <v>0</v>
      </c>
      <c r="F138" s="58">
        <f t="shared" si="32"/>
        <v>0</v>
      </c>
      <c r="G138" s="58">
        <f t="shared" si="33"/>
        <v>0</v>
      </c>
      <c r="H138" s="58">
        <f t="shared" si="34"/>
        <v>4336.5600000000004</v>
      </c>
      <c r="I138" s="58">
        <f t="shared" si="35"/>
        <v>4336.5600000000004</v>
      </c>
      <c r="J138" s="252" t="s">
        <v>638</v>
      </c>
    </row>
    <row r="139" spans="1:10" x14ac:dyDescent="0.25">
      <c r="A139" s="106" t="s">
        <v>153</v>
      </c>
      <c r="B139" s="58">
        <v>0</v>
      </c>
      <c r="C139" s="58">
        <v>0</v>
      </c>
      <c r="D139" s="58">
        <v>0</v>
      </c>
      <c r="E139" s="58">
        <f t="shared" si="31"/>
        <v>0</v>
      </c>
      <c r="F139" s="58">
        <f t="shared" si="32"/>
        <v>0</v>
      </c>
      <c r="G139" s="58">
        <f t="shared" si="33"/>
        <v>0</v>
      </c>
      <c r="H139" s="58">
        <f t="shared" si="34"/>
        <v>0</v>
      </c>
      <c r="I139" s="58">
        <f t="shared" si="35"/>
        <v>0</v>
      </c>
      <c r="J139" s="252" t="s">
        <v>639</v>
      </c>
    </row>
    <row r="140" spans="1:10" x14ac:dyDescent="0.25">
      <c r="A140" s="106" t="s">
        <v>154</v>
      </c>
      <c r="B140" s="58">
        <v>0</v>
      </c>
      <c r="C140" s="58">
        <v>342641.26</v>
      </c>
      <c r="D140" s="58">
        <v>0</v>
      </c>
      <c r="E140" s="58">
        <f t="shared" si="31"/>
        <v>0</v>
      </c>
      <c r="F140" s="58">
        <f t="shared" si="32"/>
        <v>0</v>
      </c>
      <c r="G140" s="58">
        <f t="shared" si="33"/>
        <v>0</v>
      </c>
      <c r="H140" s="58">
        <f t="shared" si="34"/>
        <v>342641.26</v>
      </c>
      <c r="I140" s="58">
        <f t="shared" si="35"/>
        <v>342641.26</v>
      </c>
      <c r="J140" s="252" t="s">
        <v>640</v>
      </c>
    </row>
    <row r="141" spans="1:10" x14ac:dyDescent="0.25">
      <c r="A141" s="106" t="s">
        <v>675</v>
      </c>
      <c r="B141" s="58">
        <v>0</v>
      </c>
      <c r="C141" s="58">
        <v>628303.80000000005</v>
      </c>
      <c r="D141" s="58">
        <v>0</v>
      </c>
      <c r="E141" s="58">
        <f t="shared" si="31"/>
        <v>0</v>
      </c>
      <c r="F141" s="58">
        <f t="shared" si="32"/>
        <v>0</v>
      </c>
      <c r="G141" s="58">
        <f t="shared" si="33"/>
        <v>0</v>
      </c>
      <c r="H141" s="58">
        <f t="shared" si="34"/>
        <v>628303.80000000005</v>
      </c>
      <c r="I141" s="58">
        <f t="shared" si="35"/>
        <v>628303.80000000005</v>
      </c>
      <c r="J141" s="252" t="s">
        <v>492</v>
      </c>
    </row>
    <row r="142" spans="1:10" s="3" customFormat="1" x14ac:dyDescent="0.25">
      <c r="A142" s="106" t="s">
        <v>716</v>
      </c>
      <c r="B142" s="58">
        <v>0</v>
      </c>
      <c r="C142" s="58">
        <v>6312.02</v>
      </c>
      <c r="D142" s="58">
        <v>0</v>
      </c>
      <c r="E142" s="58">
        <f t="shared" si="31"/>
        <v>0</v>
      </c>
      <c r="F142" s="58">
        <f t="shared" si="32"/>
        <v>0</v>
      </c>
      <c r="G142" s="58">
        <f t="shared" si="33"/>
        <v>0</v>
      </c>
      <c r="H142" s="58">
        <f t="shared" si="34"/>
        <v>6312.02</v>
      </c>
      <c r="I142" s="58">
        <f t="shared" si="35"/>
        <v>6312.02</v>
      </c>
      <c r="J142" s="252" t="s">
        <v>708</v>
      </c>
    </row>
    <row r="143" spans="1:10" s="3" customFormat="1" x14ac:dyDescent="0.25">
      <c r="A143" s="106" t="s">
        <v>726</v>
      </c>
      <c r="B143" s="58">
        <v>0</v>
      </c>
      <c r="C143" s="58">
        <v>33319.71</v>
      </c>
      <c r="D143" s="58">
        <v>0</v>
      </c>
      <c r="E143" s="58">
        <f t="shared" si="31"/>
        <v>0</v>
      </c>
      <c r="F143" s="58">
        <f t="shared" si="32"/>
        <v>0</v>
      </c>
      <c r="G143" s="58">
        <f t="shared" si="33"/>
        <v>0</v>
      </c>
      <c r="H143" s="58">
        <f t="shared" si="34"/>
        <v>33319.71</v>
      </c>
      <c r="I143" s="58">
        <f t="shared" si="35"/>
        <v>33319.71</v>
      </c>
      <c r="J143" s="244" t="s">
        <v>709</v>
      </c>
    </row>
    <row r="144" spans="1:10" s="3" customFormat="1" x14ac:dyDescent="0.25">
      <c r="A144" s="106" t="s">
        <v>717</v>
      </c>
      <c r="B144" s="58">
        <v>0</v>
      </c>
      <c r="C144" s="58">
        <v>76913.23</v>
      </c>
      <c r="D144" s="58">
        <v>0</v>
      </c>
      <c r="E144" s="58">
        <f t="shared" si="31"/>
        <v>0</v>
      </c>
      <c r="F144" s="58">
        <f t="shared" si="32"/>
        <v>0</v>
      </c>
      <c r="G144" s="58">
        <f t="shared" si="33"/>
        <v>0</v>
      </c>
      <c r="H144" s="58">
        <f t="shared" si="34"/>
        <v>76913.23</v>
      </c>
      <c r="I144" s="58">
        <f t="shared" si="35"/>
        <v>76913.23</v>
      </c>
      <c r="J144" s="252" t="s">
        <v>710</v>
      </c>
    </row>
    <row r="145" spans="1:13" s="3" customFormat="1" x14ac:dyDescent="0.25">
      <c r="A145" s="106" t="s">
        <v>718</v>
      </c>
      <c r="B145" s="58">
        <v>0</v>
      </c>
      <c r="C145" s="58">
        <v>150651.65</v>
      </c>
      <c r="D145" s="58">
        <v>0</v>
      </c>
      <c r="E145" s="58">
        <f t="shared" si="31"/>
        <v>0</v>
      </c>
      <c r="F145" s="58">
        <f t="shared" si="32"/>
        <v>0</v>
      </c>
      <c r="G145" s="58">
        <f t="shared" si="33"/>
        <v>0</v>
      </c>
      <c r="H145" s="58">
        <f t="shared" si="34"/>
        <v>150651.65</v>
      </c>
      <c r="I145" s="58">
        <f t="shared" si="35"/>
        <v>150651.65</v>
      </c>
      <c r="J145" s="252" t="s">
        <v>711</v>
      </c>
    </row>
    <row r="146" spans="1:13" s="3" customFormat="1" x14ac:dyDescent="0.25">
      <c r="A146" s="106" t="s">
        <v>719</v>
      </c>
      <c r="B146" s="58">
        <v>0</v>
      </c>
      <c r="C146" s="58">
        <v>17464.75</v>
      </c>
      <c r="D146" s="58">
        <v>0</v>
      </c>
      <c r="E146" s="58">
        <f t="shared" si="31"/>
        <v>0</v>
      </c>
      <c r="F146" s="58">
        <f t="shared" si="32"/>
        <v>0</v>
      </c>
      <c r="G146" s="58">
        <f t="shared" si="33"/>
        <v>0</v>
      </c>
      <c r="H146" s="58">
        <f t="shared" si="34"/>
        <v>17464.75</v>
      </c>
      <c r="I146" s="58">
        <f t="shared" si="35"/>
        <v>17464.75</v>
      </c>
      <c r="J146" s="252" t="s">
        <v>712</v>
      </c>
    </row>
    <row r="147" spans="1:13" s="3" customFormat="1" x14ac:dyDescent="0.25">
      <c r="A147" s="106" t="s">
        <v>720</v>
      </c>
      <c r="B147" s="58">
        <v>0</v>
      </c>
      <c r="C147" s="58">
        <v>0</v>
      </c>
      <c r="D147" s="58">
        <v>0</v>
      </c>
      <c r="E147" s="58">
        <f t="shared" si="31"/>
        <v>0</v>
      </c>
      <c r="F147" s="58">
        <f t="shared" si="32"/>
        <v>0</v>
      </c>
      <c r="G147" s="58">
        <f t="shared" si="33"/>
        <v>0</v>
      </c>
      <c r="H147" s="58">
        <f t="shared" si="34"/>
        <v>0</v>
      </c>
      <c r="I147" s="58">
        <f t="shared" si="35"/>
        <v>0</v>
      </c>
      <c r="J147" s="252" t="s">
        <v>721</v>
      </c>
    </row>
    <row r="148" spans="1:13" s="3" customFormat="1" x14ac:dyDescent="0.25">
      <c r="A148" s="106" t="s">
        <v>722</v>
      </c>
      <c r="B148" s="58">
        <v>0</v>
      </c>
      <c r="C148" s="58">
        <v>75485.63</v>
      </c>
      <c r="D148" s="58">
        <v>0</v>
      </c>
      <c r="E148" s="58">
        <f t="shared" si="31"/>
        <v>0</v>
      </c>
      <c r="F148" s="58">
        <f t="shared" si="32"/>
        <v>0</v>
      </c>
      <c r="G148" s="58">
        <f t="shared" si="33"/>
        <v>0</v>
      </c>
      <c r="H148" s="58">
        <f t="shared" si="34"/>
        <v>75485.63</v>
      </c>
      <c r="I148" s="58">
        <f t="shared" si="35"/>
        <v>75485.63</v>
      </c>
      <c r="J148" s="252" t="s">
        <v>713</v>
      </c>
    </row>
    <row r="149" spans="1:13" s="3" customFormat="1" x14ac:dyDescent="0.25">
      <c r="A149" s="106" t="s">
        <v>727</v>
      </c>
      <c r="B149" s="158">
        <v>0</v>
      </c>
      <c r="C149" s="158">
        <v>29245.24</v>
      </c>
      <c r="D149" s="158">
        <v>0</v>
      </c>
      <c r="E149" s="158">
        <f t="shared" si="31"/>
        <v>0</v>
      </c>
      <c r="F149" s="158">
        <f t="shared" si="32"/>
        <v>0</v>
      </c>
      <c r="G149" s="158">
        <f t="shared" si="33"/>
        <v>0</v>
      </c>
      <c r="H149" s="158">
        <f t="shared" si="34"/>
        <v>29245.24</v>
      </c>
      <c r="I149" s="260">
        <f t="shared" si="35"/>
        <v>29245.24</v>
      </c>
      <c r="J149" s="244" t="s">
        <v>714</v>
      </c>
    </row>
    <row r="150" spans="1:13" x14ac:dyDescent="0.25">
      <c r="A150" s="106" t="s">
        <v>155</v>
      </c>
      <c r="B150" s="58">
        <f>SUM(B70:B149)</f>
        <v>131003010.39604519</v>
      </c>
      <c r="C150" s="58">
        <f>SUM(C70:C149)</f>
        <v>12970479.820000002</v>
      </c>
      <c r="D150" s="58">
        <f t="shared" ref="D150:I150" si="36">SUM(D70:D149)</f>
        <v>0</v>
      </c>
      <c r="E150" s="58">
        <f t="shared" si="36"/>
        <v>0</v>
      </c>
      <c r="F150" s="58">
        <f t="shared" si="36"/>
        <v>0</v>
      </c>
      <c r="G150" s="58">
        <f t="shared" si="36"/>
        <v>131003010.39604519</v>
      </c>
      <c r="H150" s="58">
        <f t="shared" si="36"/>
        <v>12970479.820000002</v>
      </c>
      <c r="I150" s="58">
        <f t="shared" si="36"/>
        <v>143973490.21604523</v>
      </c>
      <c r="J150" s="159" t="s">
        <v>443</v>
      </c>
      <c r="M150" s="262">
        <v>0</v>
      </c>
    </row>
    <row r="151" spans="1:13" x14ac:dyDescent="0.25">
      <c r="A151" s="57" t="s">
        <v>156</v>
      </c>
      <c r="B151" s="58"/>
      <c r="C151" s="58"/>
      <c r="D151" s="58"/>
      <c r="E151" s="58"/>
      <c r="F151" s="58"/>
      <c r="G151" s="58"/>
      <c r="H151" s="58"/>
      <c r="I151" s="58"/>
    </row>
    <row r="152" spans="1:13" x14ac:dyDescent="0.25">
      <c r="A152" s="106" t="s">
        <v>157</v>
      </c>
      <c r="B152" s="58">
        <v>3905636.5896414337</v>
      </c>
      <c r="C152" s="58">
        <v>0</v>
      </c>
      <c r="D152" s="58">
        <v>0</v>
      </c>
      <c r="E152" s="58">
        <f>ROUND($D152*K152,2)</f>
        <v>0</v>
      </c>
      <c r="F152" s="58">
        <f>ROUND($D152*L152,2)</f>
        <v>0</v>
      </c>
      <c r="G152" s="58">
        <f>B152+E152</f>
        <v>3905636.5896414337</v>
      </c>
      <c r="H152" s="58">
        <f>C152+F152</f>
        <v>0</v>
      </c>
      <c r="I152" s="58">
        <f>SUM(G152:H152)</f>
        <v>3905636.5896414337</v>
      </c>
      <c r="J152" s="162" t="s">
        <v>494</v>
      </c>
    </row>
    <row r="153" spans="1:13" x14ac:dyDescent="0.25">
      <c r="A153" s="106" t="s">
        <v>158</v>
      </c>
      <c r="B153" s="58">
        <v>0</v>
      </c>
      <c r="C153" s="58">
        <v>0</v>
      </c>
      <c r="D153" s="58">
        <v>0</v>
      </c>
      <c r="E153" s="58">
        <f>ROUND($D153*K153,2)</f>
        <v>0</v>
      </c>
      <c r="F153" s="58">
        <f>ROUND($D153*L153,2)</f>
        <v>0</v>
      </c>
      <c r="G153" s="58">
        <f>B153+E153</f>
        <v>0</v>
      </c>
      <c r="H153" s="58">
        <f>C153+F153</f>
        <v>0</v>
      </c>
      <c r="I153" s="58">
        <f>SUM(G153:H153)</f>
        <v>0</v>
      </c>
    </row>
    <row r="154" spans="1:13" x14ac:dyDescent="0.25">
      <c r="A154" s="106" t="s">
        <v>159</v>
      </c>
      <c r="B154" s="58">
        <v>48492.87</v>
      </c>
      <c r="C154" s="58">
        <v>0</v>
      </c>
      <c r="D154" s="58">
        <v>0</v>
      </c>
      <c r="E154" s="58">
        <f t="shared" ref="E154:E178" si="37">ROUND($D154*K154,2)</f>
        <v>0</v>
      </c>
      <c r="F154" s="58">
        <f t="shared" ref="F154:F178" si="38">ROUND($D154*L154,2)</f>
        <v>0</v>
      </c>
      <c r="G154" s="58">
        <f t="shared" ref="G154:G178" si="39">B154+E154</f>
        <v>48492.87</v>
      </c>
      <c r="H154" s="58">
        <f t="shared" ref="H154:H178" si="40">C154+F154</f>
        <v>0</v>
      </c>
      <c r="I154" s="58">
        <f t="shared" ref="I154:I178" si="41">SUM(G154:H154)</f>
        <v>48492.87</v>
      </c>
      <c r="J154" s="162" t="s">
        <v>495</v>
      </c>
    </row>
    <row r="155" spans="1:13" x14ac:dyDescent="0.25">
      <c r="A155" s="106" t="s">
        <v>160</v>
      </c>
      <c r="B155" s="58">
        <v>3053764.19</v>
      </c>
      <c r="C155" s="58">
        <v>0</v>
      </c>
      <c r="D155" s="58">
        <v>0</v>
      </c>
      <c r="E155" s="58">
        <f t="shared" si="37"/>
        <v>0</v>
      </c>
      <c r="F155" s="58">
        <f t="shared" si="38"/>
        <v>0</v>
      </c>
      <c r="G155" s="58">
        <f t="shared" si="39"/>
        <v>3053764.19</v>
      </c>
      <c r="H155" s="58">
        <f t="shared" si="40"/>
        <v>0</v>
      </c>
      <c r="I155" s="58">
        <f t="shared" si="41"/>
        <v>3053764.19</v>
      </c>
      <c r="J155" s="162" t="s">
        <v>496</v>
      </c>
    </row>
    <row r="156" spans="1:13" x14ac:dyDescent="0.25">
      <c r="A156" s="106" t="s">
        <v>161</v>
      </c>
      <c r="B156" s="58">
        <v>1620799.54</v>
      </c>
      <c r="C156" s="58">
        <v>0</v>
      </c>
      <c r="D156" s="58">
        <v>0</v>
      </c>
      <c r="E156" s="58">
        <f t="shared" si="37"/>
        <v>0</v>
      </c>
      <c r="F156" s="58">
        <f t="shared" si="38"/>
        <v>0</v>
      </c>
      <c r="G156" s="58">
        <f t="shared" si="39"/>
        <v>1620799.54</v>
      </c>
      <c r="H156" s="58">
        <f t="shared" si="40"/>
        <v>0</v>
      </c>
      <c r="I156" s="58">
        <f t="shared" si="41"/>
        <v>1620799.54</v>
      </c>
      <c r="J156" s="162" t="s">
        <v>497</v>
      </c>
    </row>
    <row r="157" spans="1:13" x14ac:dyDescent="0.25">
      <c r="A157" s="106" t="s">
        <v>162</v>
      </c>
      <c r="B157" s="58">
        <v>2040745.18</v>
      </c>
      <c r="C157" s="58">
        <v>0</v>
      </c>
      <c r="D157" s="58">
        <v>0</v>
      </c>
      <c r="E157" s="58">
        <f t="shared" si="37"/>
        <v>0</v>
      </c>
      <c r="F157" s="58">
        <f t="shared" si="38"/>
        <v>0</v>
      </c>
      <c r="G157" s="58">
        <f t="shared" si="39"/>
        <v>2040745.18</v>
      </c>
      <c r="H157" s="58">
        <f t="shared" si="40"/>
        <v>0</v>
      </c>
      <c r="I157" s="58">
        <f t="shared" si="41"/>
        <v>2040745.18</v>
      </c>
      <c r="J157" s="162" t="s">
        <v>498</v>
      </c>
    </row>
    <row r="158" spans="1:13" x14ac:dyDescent="0.25">
      <c r="A158" s="106" t="s">
        <v>163</v>
      </c>
      <c r="B158" s="58">
        <v>0</v>
      </c>
      <c r="C158" s="58">
        <v>0</v>
      </c>
      <c r="D158" s="58">
        <v>0</v>
      </c>
      <c r="E158" s="58">
        <f t="shared" si="37"/>
        <v>0</v>
      </c>
      <c r="F158" s="58">
        <f t="shared" si="38"/>
        <v>0</v>
      </c>
      <c r="G158" s="58">
        <f t="shared" si="39"/>
        <v>0</v>
      </c>
      <c r="H158" s="58">
        <f t="shared" si="40"/>
        <v>0</v>
      </c>
      <c r="I158" s="58">
        <f t="shared" si="41"/>
        <v>0</v>
      </c>
      <c r="J158" s="162" t="s">
        <v>641</v>
      </c>
    </row>
    <row r="159" spans="1:13" x14ac:dyDescent="0.25">
      <c r="A159" s="106" t="s">
        <v>164</v>
      </c>
      <c r="B159" s="58">
        <v>2882666.1</v>
      </c>
      <c r="C159" s="58">
        <v>0</v>
      </c>
      <c r="D159" s="58">
        <v>0</v>
      </c>
      <c r="E159" s="58">
        <f t="shared" si="37"/>
        <v>0</v>
      </c>
      <c r="F159" s="58">
        <f t="shared" si="38"/>
        <v>0</v>
      </c>
      <c r="G159" s="58">
        <f t="shared" si="39"/>
        <v>2882666.1</v>
      </c>
      <c r="H159" s="58">
        <f t="shared" si="40"/>
        <v>0</v>
      </c>
      <c r="I159" s="58">
        <f t="shared" si="41"/>
        <v>2882666.1</v>
      </c>
      <c r="J159" s="162" t="s">
        <v>499</v>
      </c>
    </row>
    <row r="160" spans="1:13" x14ac:dyDescent="0.25">
      <c r="A160" s="106" t="s">
        <v>165</v>
      </c>
      <c r="B160" s="58">
        <v>-1808756.65</v>
      </c>
      <c r="C160" s="58">
        <v>0</v>
      </c>
      <c r="D160" s="58">
        <v>0</v>
      </c>
      <c r="E160" s="58">
        <f t="shared" si="37"/>
        <v>0</v>
      </c>
      <c r="F160" s="58">
        <f t="shared" si="38"/>
        <v>0</v>
      </c>
      <c r="G160" s="58">
        <f t="shared" si="39"/>
        <v>-1808756.65</v>
      </c>
      <c r="H160" s="58">
        <f t="shared" si="40"/>
        <v>0</v>
      </c>
      <c r="I160" s="58">
        <f t="shared" si="41"/>
        <v>-1808756.65</v>
      </c>
      <c r="J160" s="162" t="s">
        <v>500</v>
      </c>
    </row>
    <row r="161" spans="1:10" x14ac:dyDescent="0.25">
      <c r="A161" s="106" t="s">
        <v>166</v>
      </c>
      <c r="B161" s="58">
        <v>1463619.99</v>
      </c>
      <c r="C161" s="58">
        <v>0</v>
      </c>
      <c r="D161" s="58">
        <v>0</v>
      </c>
      <c r="E161" s="58">
        <f t="shared" si="37"/>
        <v>0</v>
      </c>
      <c r="F161" s="58">
        <f t="shared" si="38"/>
        <v>0</v>
      </c>
      <c r="G161" s="58">
        <f t="shared" si="39"/>
        <v>1463619.99</v>
      </c>
      <c r="H161" s="58">
        <f t="shared" si="40"/>
        <v>0</v>
      </c>
      <c r="I161" s="58">
        <f t="shared" si="41"/>
        <v>1463619.99</v>
      </c>
      <c r="J161" s="162" t="s">
        <v>501</v>
      </c>
    </row>
    <row r="162" spans="1:10" x14ac:dyDescent="0.25">
      <c r="A162" s="106" t="s">
        <v>167</v>
      </c>
      <c r="B162" s="58">
        <v>-1095519.45</v>
      </c>
      <c r="C162" s="58">
        <v>0</v>
      </c>
      <c r="D162" s="58">
        <v>0</v>
      </c>
      <c r="E162" s="58">
        <f t="shared" si="37"/>
        <v>0</v>
      </c>
      <c r="F162" s="58">
        <f t="shared" si="38"/>
        <v>0</v>
      </c>
      <c r="G162" s="58">
        <f t="shared" si="39"/>
        <v>-1095519.45</v>
      </c>
      <c r="H162" s="58">
        <f t="shared" si="40"/>
        <v>0</v>
      </c>
      <c r="I162" s="58">
        <f t="shared" si="41"/>
        <v>-1095519.45</v>
      </c>
      <c r="J162" s="162" t="s">
        <v>502</v>
      </c>
    </row>
    <row r="163" spans="1:10" x14ac:dyDescent="0.25">
      <c r="A163" s="106" t="s">
        <v>168</v>
      </c>
      <c r="B163" s="58">
        <v>3011277.08</v>
      </c>
      <c r="C163" s="58">
        <v>0</v>
      </c>
      <c r="D163" s="58">
        <v>0</v>
      </c>
      <c r="E163" s="58">
        <f t="shared" si="37"/>
        <v>0</v>
      </c>
      <c r="F163" s="58">
        <f t="shared" si="38"/>
        <v>0</v>
      </c>
      <c r="G163" s="58">
        <f t="shared" si="39"/>
        <v>3011277.08</v>
      </c>
      <c r="H163" s="58">
        <f t="shared" si="40"/>
        <v>0</v>
      </c>
      <c r="I163" s="58">
        <f t="shared" si="41"/>
        <v>3011277.08</v>
      </c>
      <c r="J163" s="162" t="s">
        <v>503</v>
      </c>
    </row>
    <row r="164" spans="1:10" x14ac:dyDescent="0.25">
      <c r="A164" s="106" t="s">
        <v>169</v>
      </c>
      <c r="B164" s="58">
        <v>335622.06</v>
      </c>
      <c r="C164" s="58">
        <v>0</v>
      </c>
      <c r="D164" s="58">
        <v>0</v>
      </c>
      <c r="E164" s="58">
        <f t="shared" si="37"/>
        <v>0</v>
      </c>
      <c r="F164" s="58">
        <f t="shared" si="38"/>
        <v>0</v>
      </c>
      <c r="G164" s="58">
        <f t="shared" si="39"/>
        <v>335622.06</v>
      </c>
      <c r="H164" s="58">
        <f t="shared" si="40"/>
        <v>0</v>
      </c>
      <c r="I164" s="58">
        <f t="shared" si="41"/>
        <v>335622.06</v>
      </c>
      <c r="J164" s="162" t="s">
        <v>504</v>
      </c>
    </row>
    <row r="165" spans="1:10" x14ac:dyDescent="0.25">
      <c r="A165" s="106" t="s">
        <v>170</v>
      </c>
      <c r="B165" s="58">
        <v>57196.639999999999</v>
      </c>
      <c r="C165" s="58">
        <v>0</v>
      </c>
      <c r="D165" s="58">
        <v>0</v>
      </c>
      <c r="E165" s="58">
        <f t="shared" si="37"/>
        <v>0</v>
      </c>
      <c r="F165" s="58">
        <f t="shared" si="38"/>
        <v>0</v>
      </c>
      <c r="G165" s="58">
        <f t="shared" si="39"/>
        <v>57196.639999999999</v>
      </c>
      <c r="H165" s="58">
        <f t="shared" si="40"/>
        <v>0</v>
      </c>
      <c r="I165" s="58">
        <f t="shared" si="41"/>
        <v>57196.639999999999</v>
      </c>
      <c r="J165" s="162" t="s">
        <v>505</v>
      </c>
    </row>
    <row r="166" spans="1:10" x14ac:dyDescent="0.25">
      <c r="A166" s="106" t="s">
        <v>171</v>
      </c>
      <c r="B166" s="58">
        <v>1085.6600000000001</v>
      </c>
      <c r="C166" s="58">
        <v>0</v>
      </c>
      <c r="D166" s="58">
        <v>0</v>
      </c>
      <c r="E166" s="58">
        <f t="shared" si="37"/>
        <v>0</v>
      </c>
      <c r="F166" s="58">
        <f t="shared" si="38"/>
        <v>0</v>
      </c>
      <c r="G166" s="58">
        <f t="shared" si="39"/>
        <v>1085.6600000000001</v>
      </c>
      <c r="H166" s="58">
        <f t="shared" si="40"/>
        <v>0</v>
      </c>
      <c r="I166" s="58">
        <f t="shared" si="41"/>
        <v>1085.6600000000001</v>
      </c>
      <c r="J166" s="162" t="s">
        <v>506</v>
      </c>
    </row>
    <row r="167" spans="1:10" x14ac:dyDescent="0.25">
      <c r="A167" s="106" t="s">
        <v>172</v>
      </c>
      <c r="B167" s="58">
        <v>0</v>
      </c>
      <c r="C167" s="58">
        <v>0</v>
      </c>
      <c r="D167" s="58">
        <v>0</v>
      </c>
      <c r="E167" s="58">
        <f t="shared" si="37"/>
        <v>0</v>
      </c>
      <c r="F167" s="58">
        <f t="shared" si="38"/>
        <v>0</v>
      </c>
      <c r="G167" s="58">
        <f t="shared" si="39"/>
        <v>0</v>
      </c>
      <c r="H167" s="58">
        <f t="shared" si="40"/>
        <v>0</v>
      </c>
      <c r="I167" s="58">
        <f t="shared" si="41"/>
        <v>0</v>
      </c>
      <c r="J167" s="162" t="s">
        <v>642</v>
      </c>
    </row>
    <row r="168" spans="1:10" x14ac:dyDescent="0.25">
      <c r="A168" s="106" t="s">
        <v>173</v>
      </c>
      <c r="B168" s="58">
        <v>4192.33</v>
      </c>
      <c r="C168" s="58">
        <v>0</v>
      </c>
      <c r="D168" s="58">
        <v>0</v>
      </c>
      <c r="E168" s="58">
        <f t="shared" si="37"/>
        <v>0</v>
      </c>
      <c r="F168" s="58">
        <f t="shared" si="38"/>
        <v>0</v>
      </c>
      <c r="G168" s="58">
        <f t="shared" si="39"/>
        <v>4192.33</v>
      </c>
      <c r="H168" s="58">
        <f t="shared" si="40"/>
        <v>0</v>
      </c>
      <c r="I168" s="58">
        <f t="shared" si="41"/>
        <v>4192.33</v>
      </c>
      <c r="J168" s="162" t="s">
        <v>507</v>
      </c>
    </row>
    <row r="169" spans="1:10" x14ac:dyDescent="0.25">
      <c r="A169" s="106" t="s">
        <v>174</v>
      </c>
      <c r="B169" s="58">
        <v>1820332.76</v>
      </c>
      <c r="C169" s="58">
        <v>0</v>
      </c>
      <c r="D169" s="58">
        <v>0</v>
      </c>
      <c r="E169" s="58">
        <f t="shared" si="37"/>
        <v>0</v>
      </c>
      <c r="F169" s="58">
        <f t="shared" si="38"/>
        <v>0</v>
      </c>
      <c r="G169" s="58">
        <f t="shared" si="39"/>
        <v>1820332.76</v>
      </c>
      <c r="H169" s="58">
        <f t="shared" si="40"/>
        <v>0</v>
      </c>
      <c r="I169" s="58">
        <f t="shared" si="41"/>
        <v>1820332.76</v>
      </c>
      <c r="J169" s="162" t="s">
        <v>508</v>
      </c>
    </row>
    <row r="170" spans="1:10" x14ac:dyDescent="0.25">
      <c r="A170" s="106" t="s">
        <v>175</v>
      </c>
      <c r="B170" s="58">
        <v>8054909.1799999997</v>
      </c>
      <c r="C170" s="58">
        <v>0</v>
      </c>
      <c r="D170" s="58">
        <v>0</v>
      </c>
      <c r="E170" s="58">
        <f t="shared" si="37"/>
        <v>0</v>
      </c>
      <c r="F170" s="58">
        <f t="shared" si="38"/>
        <v>0</v>
      </c>
      <c r="G170" s="58">
        <f t="shared" si="39"/>
        <v>8054909.1799999997</v>
      </c>
      <c r="H170" s="58">
        <f t="shared" si="40"/>
        <v>0</v>
      </c>
      <c r="I170" s="58">
        <f t="shared" si="41"/>
        <v>8054909.1799999997</v>
      </c>
      <c r="J170" s="162" t="s">
        <v>509</v>
      </c>
    </row>
    <row r="171" spans="1:10" x14ac:dyDescent="0.25">
      <c r="A171" s="106" t="s">
        <v>176</v>
      </c>
      <c r="B171" s="58">
        <v>0</v>
      </c>
      <c r="C171" s="58">
        <v>0</v>
      </c>
      <c r="D171" s="58">
        <v>0</v>
      </c>
      <c r="E171" s="58">
        <f t="shared" si="37"/>
        <v>0</v>
      </c>
      <c r="F171" s="58">
        <f t="shared" si="38"/>
        <v>0</v>
      </c>
      <c r="G171" s="58">
        <f t="shared" si="39"/>
        <v>0</v>
      </c>
      <c r="H171" s="58">
        <f t="shared" si="40"/>
        <v>0</v>
      </c>
      <c r="I171" s="58">
        <f t="shared" si="41"/>
        <v>0</v>
      </c>
      <c r="J171" s="162" t="s">
        <v>643</v>
      </c>
    </row>
    <row r="172" spans="1:10" x14ac:dyDescent="0.25">
      <c r="A172" s="106" t="s">
        <v>177</v>
      </c>
      <c r="B172" s="58">
        <v>51736.07</v>
      </c>
      <c r="C172" s="58">
        <v>0</v>
      </c>
      <c r="D172" s="58">
        <v>0</v>
      </c>
      <c r="E172" s="58">
        <f t="shared" si="37"/>
        <v>0</v>
      </c>
      <c r="F172" s="58">
        <f t="shared" si="38"/>
        <v>0</v>
      </c>
      <c r="G172" s="58">
        <f t="shared" si="39"/>
        <v>51736.07</v>
      </c>
      <c r="H172" s="58">
        <f t="shared" si="40"/>
        <v>0</v>
      </c>
      <c r="I172" s="58">
        <f t="shared" si="41"/>
        <v>51736.07</v>
      </c>
      <c r="J172" s="162" t="s">
        <v>510</v>
      </c>
    </row>
    <row r="173" spans="1:10" x14ac:dyDescent="0.25">
      <c r="A173" s="106" t="s">
        <v>178</v>
      </c>
      <c r="B173" s="58">
        <v>0</v>
      </c>
      <c r="C173" s="58">
        <v>0</v>
      </c>
      <c r="D173" s="58">
        <v>0</v>
      </c>
      <c r="E173" s="58">
        <f t="shared" si="37"/>
        <v>0</v>
      </c>
      <c r="F173" s="58">
        <f t="shared" si="38"/>
        <v>0</v>
      </c>
      <c r="G173" s="58">
        <f t="shared" si="39"/>
        <v>0</v>
      </c>
      <c r="H173" s="58">
        <f t="shared" si="40"/>
        <v>0</v>
      </c>
      <c r="I173" s="58">
        <f t="shared" si="41"/>
        <v>0</v>
      </c>
      <c r="J173" s="162" t="s">
        <v>644</v>
      </c>
    </row>
    <row r="174" spans="1:10" x14ac:dyDescent="0.25">
      <c r="A174" s="106" t="s">
        <v>179</v>
      </c>
      <c r="B174" s="58">
        <v>0</v>
      </c>
      <c r="C174" s="58">
        <v>3947.83</v>
      </c>
      <c r="D174" s="58">
        <v>0</v>
      </c>
      <c r="E174" s="58">
        <f t="shared" si="37"/>
        <v>0</v>
      </c>
      <c r="F174" s="58">
        <f t="shared" si="38"/>
        <v>0</v>
      </c>
      <c r="G174" s="58">
        <f t="shared" si="39"/>
        <v>0</v>
      </c>
      <c r="H174" s="58">
        <f t="shared" si="40"/>
        <v>3947.83</v>
      </c>
      <c r="I174" s="58">
        <f t="shared" si="41"/>
        <v>3947.83</v>
      </c>
      <c r="J174" s="162" t="s">
        <v>645</v>
      </c>
    </row>
    <row r="175" spans="1:10" x14ac:dyDescent="0.25">
      <c r="A175" s="106" t="s">
        <v>180</v>
      </c>
      <c r="B175" s="58">
        <v>0</v>
      </c>
      <c r="C175" s="58">
        <v>0</v>
      </c>
      <c r="D175" s="58">
        <v>0</v>
      </c>
      <c r="E175" s="58">
        <f t="shared" si="37"/>
        <v>0</v>
      </c>
      <c r="F175" s="58">
        <f t="shared" si="38"/>
        <v>0</v>
      </c>
      <c r="G175" s="58">
        <f t="shared" si="39"/>
        <v>0</v>
      </c>
      <c r="H175" s="58">
        <f t="shared" si="40"/>
        <v>0</v>
      </c>
      <c r="I175" s="58">
        <f t="shared" si="41"/>
        <v>0</v>
      </c>
      <c r="J175" s="162" t="s">
        <v>646</v>
      </c>
    </row>
    <row r="176" spans="1:10" x14ac:dyDescent="0.25">
      <c r="A176" s="106" t="s">
        <v>181</v>
      </c>
      <c r="B176" s="58">
        <v>0</v>
      </c>
      <c r="C176" s="58">
        <v>0</v>
      </c>
      <c r="D176" s="58">
        <v>0</v>
      </c>
      <c r="E176" s="58">
        <f t="shared" si="37"/>
        <v>0</v>
      </c>
      <c r="F176" s="58">
        <f t="shared" si="38"/>
        <v>0</v>
      </c>
      <c r="G176" s="58">
        <f t="shared" si="39"/>
        <v>0</v>
      </c>
      <c r="H176" s="58">
        <f t="shared" si="40"/>
        <v>0</v>
      </c>
      <c r="I176" s="58">
        <f t="shared" si="41"/>
        <v>0</v>
      </c>
      <c r="J176" s="162" t="s">
        <v>511</v>
      </c>
    </row>
    <row r="177" spans="1:10" x14ac:dyDescent="0.25">
      <c r="A177" s="106" t="s">
        <v>182</v>
      </c>
      <c r="B177" s="58">
        <v>0</v>
      </c>
      <c r="C177" s="58">
        <v>0</v>
      </c>
      <c r="D177" s="58">
        <v>0</v>
      </c>
      <c r="E177" s="58">
        <f t="shared" si="37"/>
        <v>0</v>
      </c>
      <c r="F177" s="58">
        <f t="shared" si="38"/>
        <v>0</v>
      </c>
      <c r="G177" s="58">
        <f t="shared" si="39"/>
        <v>0</v>
      </c>
      <c r="H177" s="58">
        <f t="shared" si="40"/>
        <v>0</v>
      </c>
      <c r="I177" s="58">
        <f t="shared" si="41"/>
        <v>0</v>
      </c>
      <c r="J177" s="162" t="s">
        <v>647</v>
      </c>
    </row>
    <row r="178" spans="1:10" x14ac:dyDescent="0.25">
      <c r="A178" s="106" t="s">
        <v>183</v>
      </c>
      <c r="B178" s="58">
        <v>0</v>
      </c>
      <c r="C178" s="58">
        <v>0</v>
      </c>
      <c r="D178" s="58">
        <v>0</v>
      </c>
      <c r="E178" s="58">
        <f t="shared" si="37"/>
        <v>0</v>
      </c>
      <c r="F178" s="58">
        <f t="shared" si="38"/>
        <v>0</v>
      </c>
      <c r="G178" s="58">
        <f t="shared" si="39"/>
        <v>0</v>
      </c>
      <c r="H178" s="58">
        <f t="shared" si="40"/>
        <v>0</v>
      </c>
      <c r="I178" s="58">
        <f t="shared" si="41"/>
        <v>0</v>
      </c>
      <c r="J178" s="162" t="s">
        <v>648</v>
      </c>
    </row>
    <row r="179" spans="1:10" x14ac:dyDescent="0.25">
      <c r="A179" s="106" t="s">
        <v>184</v>
      </c>
      <c r="B179" s="158">
        <v>0</v>
      </c>
      <c r="C179" s="158">
        <v>0</v>
      </c>
      <c r="D179" s="158">
        <v>0</v>
      </c>
      <c r="E179" s="158">
        <f t="shared" ref="E179" si="42">ROUND($D179*K179,2)</f>
        <v>0</v>
      </c>
      <c r="F179" s="158">
        <f t="shared" ref="F179" si="43">ROUND($D179*L179,2)</f>
        <v>0</v>
      </c>
      <c r="G179" s="158">
        <f t="shared" ref="G179" si="44">B179+E179</f>
        <v>0</v>
      </c>
      <c r="H179" s="158">
        <f t="shared" ref="H179" si="45">C179+F179</f>
        <v>0</v>
      </c>
      <c r="I179" s="260">
        <f t="shared" ref="I179" si="46">SUM(G179:H179)</f>
        <v>0</v>
      </c>
      <c r="J179" s="162" t="s">
        <v>649</v>
      </c>
    </row>
    <row r="180" spans="1:10" x14ac:dyDescent="0.25">
      <c r="A180" s="106" t="s">
        <v>185</v>
      </c>
      <c r="B180" s="58">
        <f>SUM(B151:B179)</f>
        <v>25447800.139641438</v>
      </c>
      <c r="C180" s="58">
        <f t="shared" ref="C180:I180" si="47">SUM(C151:C179)</f>
        <v>3947.83</v>
      </c>
      <c r="D180" s="58">
        <f t="shared" si="47"/>
        <v>0</v>
      </c>
      <c r="E180" s="58">
        <f t="shared" si="47"/>
        <v>0</v>
      </c>
      <c r="F180" s="58">
        <f t="shared" si="47"/>
        <v>0</v>
      </c>
      <c r="G180" s="58">
        <f t="shared" si="47"/>
        <v>25447800.139641438</v>
      </c>
      <c r="H180" s="58">
        <f t="shared" si="47"/>
        <v>3947.83</v>
      </c>
      <c r="I180" s="58">
        <f t="shared" si="47"/>
        <v>25451747.969641436</v>
      </c>
      <c r="J180" s="159" t="s">
        <v>493</v>
      </c>
    </row>
    <row r="181" spans="1:10" x14ac:dyDescent="0.25">
      <c r="A181" s="57" t="s">
        <v>186</v>
      </c>
      <c r="B181" s="58"/>
      <c r="C181" s="58"/>
      <c r="D181" s="58"/>
      <c r="E181" s="58"/>
      <c r="F181" s="58"/>
      <c r="G181" s="58"/>
      <c r="H181" s="58"/>
      <c r="I181" s="58"/>
    </row>
    <row r="182" spans="1:10" x14ac:dyDescent="0.25">
      <c r="A182" s="106" t="s">
        <v>187</v>
      </c>
      <c r="B182" s="58">
        <v>3592985.6960797934</v>
      </c>
      <c r="C182" s="58">
        <v>0</v>
      </c>
      <c r="D182" s="58">
        <v>0</v>
      </c>
      <c r="E182" s="58">
        <f>ROUND($D182*K182,2)</f>
        <v>0</v>
      </c>
      <c r="F182" s="58">
        <f>ROUND($D182*L182,2)</f>
        <v>0</v>
      </c>
      <c r="G182" s="58">
        <f>B182+E182</f>
        <v>3592985.6960797934</v>
      </c>
      <c r="H182" s="58">
        <f>C182+F182</f>
        <v>0</v>
      </c>
      <c r="I182" s="58">
        <f>SUM(G182:H182)</f>
        <v>3592985.6960797934</v>
      </c>
      <c r="J182" s="162" t="s">
        <v>513</v>
      </c>
    </row>
    <row r="183" spans="1:10" x14ac:dyDescent="0.25">
      <c r="A183" s="106" t="s">
        <v>188</v>
      </c>
      <c r="B183" s="58">
        <v>1662386.66</v>
      </c>
      <c r="C183" s="58">
        <v>0</v>
      </c>
      <c r="D183" s="58">
        <v>0</v>
      </c>
      <c r="E183" s="58">
        <f t="shared" ref="E183:E216" si="48">ROUND($D183*K183,2)</f>
        <v>0</v>
      </c>
      <c r="F183" s="58">
        <f t="shared" ref="F183:F216" si="49">ROUND($D183*L183,2)</f>
        <v>0</v>
      </c>
      <c r="G183" s="58">
        <f t="shared" ref="G183:G216" si="50">B183+E183</f>
        <v>1662386.66</v>
      </c>
      <c r="H183" s="58">
        <f t="shared" ref="H183:H216" si="51">C183+F183</f>
        <v>0</v>
      </c>
      <c r="I183" s="58">
        <f t="shared" ref="I183:I216" si="52">SUM(G183:H183)</f>
        <v>1662386.66</v>
      </c>
      <c r="J183" s="162" t="s">
        <v>514</v>
      </c>
    </row>
    <row r="184" spans="1:10" x14ac:dyDescent="0.25">
      <c r="A184" s="106" t="s">
        <v>189</v>
      </c>
      <c r="B184" s="58">
        <v>2384128.4900000002</v>
      </c>
      <c r="C184" s="58">
        <v>0</v>
      </c>
      <c r="D184" s="58">
        <v>0</v>
      </c>
      <c r="E184" s="58">
        <f t="shared" si="48"/>
        <v>0</v>
      </c>
      <c r="F184" s="58">
        <f t="shared" si="49"/>
        <v>0</v>
      </c>
      <c r="G184" s="58">
        <f t="shared" si="50"/>
        <v>2384128.4900000002</v>
      </c>
      <c r="H184" s="58">
        <f t="shared" si="51"/>
        <v>0</v>
      </c>
      <c r="I184" s="58">
        <f t="shared" si="52"/>
        <v>2384128.4900000002</v>
      </c>
      <c r="J184" s="162" t="s">
        <v>515</v>
      </c>
    </row>
    <row r="185" spans="1:10" x14ac:dyDescent="0.25">
      <c r="A185" s="106" t="s">
        <v>190</v>
      </c>
      <c r="B185" s="58">
        <v>6232283.7599999998</v>
      </c>
      <c r="C185" s="58">
        <v>0</v>
      </c>
      <c r="D185" s="58">
        <v>0</v>
      </c>
      <c r="E185" s="58">
        <f t="shared" si="48"/>
        <v>0</v>
      </c>
      <c r="F185" s="58">
        <f t="shared" si="49"/>
        <v>0</v>
      </c>
      <c r="G185" s="58">
        <f t="shared" si="50"/>
        <v>6232283.7599999998</v>
      </c>
      <c r="H185" s="58">
        <f t="shared" si="51"/>
        <v>0</v>
      </c>
      <c r="I185" s="58">
        <f t="shared" si="52"/>
        <v>6232283.7599999998</v>
      </c>
      <c r="J185" s="162" t="s">
        <v>516</v>
      </c>
    </row>
    <row r="186" spans="1:10" x14ac:dyDescent="0.25">
      <c r="A186" s="106" t="s">
        <v>191</v>
      </c>
      <c r="B186" s="58">
        <v>6205593.1100000003</v>
      </c>
      <c r="C186" s="58">
        <v>0</v>
      </c>
      <c r="D186" s="58">
        <v>0</v>
      </c>
      <c r="E186" s="58">
        <f t="shared" si="48"/>
        <v>0</v>
      </c>
      <c r="F186" s="58">
        <f t="shared" si="49"/>
        <v>0</v>
      </c>
      <c r="G186" s="58">
        <f t="shared" si="50"/>
        <v>6205593.1100000003</v>
      </c>
      <c r="H186" s="58">
        <f t="shared" si="51"/>
        <v>0</v>
      </c>
      <c r="I186" s="58">
        <f t="shared" si="52"/>
        <v>6205593.1100000003</v>
      </c>
      <c r="J186" s="162" t="s">
        <v>517</v>
      </c>
    </row>
    <row r="187" spans="1:10" x14ac:dyDescent="0.25">
      <c r="A187" s="106" t="s">
        <v>192</v>
      </c>
      <c r="B187" s="58">
        <v>0</v>
      </c>
      <c r="C187" s="58">
        <v>0</v>
      </c>
      <c r="D187" s="58">
        <v>0</v>
      </c>
      <c r="E187" s="58">
        <f t="shared" si="48"/>
        <v>0</v>
      </c>
      <c r="F187" s="58">
        <f t="shared" si="49"/>
        <v>0</v>
      </c>
      <c r="G187" s="58">
        <f t="shared" si="50"/>
        <v>0</v>
      </c>
      <c r="H187" s="58">
        <f t="shared" si="51"/>
        <v>0</v>
      </c>
      <c r="I187" s="58">
        <f t="shared" si="52"/>
        <v>0</v>
      </c>
      <c r="J187" s="162" t="s">
        <v>518</v>
      </c>
    </row>
    <row r="188" spans="1:10" x14ac:dyDescent="0.25">
      <c r="A188" s="106" t="s">
        <v>193</v>
      </c>
      <c r="B188" s="58">
        <v>4425258.1900000004</v>
      </c>
      <c r="C188" s="58">
        <v>0</v>
      </c>
      <c r="D188" s="58">
        <v>0</v>
      </c>
      <c r="E188" s="58">
        <f t="shared" si="48"/>
        <v>0</v>
      </c>
      <c r="F188" s="58">
        <f t="shared" si="49"/>
        <v>0</v>
      </c>
      <c r="G188" s="58">
        <f t="shared" si="50"/>
        <v>4425258.1900000004</v>
      </c>
      <c r="H188" s="58">
        <f t="shared" si="51"/>
        <v>0</v>
      </c>
      <c r="I188" s="58">
        <f t="shared" si="52"/>
        <v>4425258.1900000004</v>
      </c>
      <c r="J188" s="162" t="s">
        <v>519</v>
      </c>
    </row>
    <row r="189" spans="1:10" x14ac:dyDescent="0.25">
      <c r="A189" s="106" t="s">
        <v>194</v>
      </c>
      <c r="B189" s="58">
        <v>6639793.0700000003</v>
      </c>
      <c r="C189" s="58">
        <v>0</v>
      </c>
      <c r="D189" s="58">
        <v>0</v>
      </c>
      <c r="E189" s="58">
        <f t="shared" si="48"/>
        <v>0</v>
      </c>
      <c r="F189" s="58">
        <f t="shared" si="49"/>
        <v>0</v>
      </c>
      <c r="G189" s="58">
        <f t="shared" si="50"/>
        <v>6639793.0700000003</v>
      </c>
      <c r="H189" s="58">
        <f t="shared" si="51"/>
        <v>0</v>
      </c>
      <c r="I189" s="58">
        <f t="shared" si="52"/>
        <v>6639793.0700000003</v>
      </c>
      <c r="J189" s="162" t="s">
        <v>520</v>
      </c>
    </row>
    <row r="190" spans="1:10" x14ac:dyDescent="0.25">
      <c r="A190" s="106" t="s">
        <v>195</v>
      </c>
      <c r="B190" s="58">
        <v>14406228.57</v>
      </c>
      <c r="C190" s="58">
        <v>0</v>
      </c>
      <c r="D190" s="58">
        <v>0</v>
      </c>
      <c r="E190" s="58">
        <f t="shared" si="48"/>
        <v>0</v>
      </c>
      <c r="F190" s="58">
        <f t="shared" si="49"/>
        <v>0</v>
      </c>
      <c r="G190" s="58">
        <f t="shared" si="50"/>
        <v>14406228.57</v>
      </c>
      <c r="H190" s="58">
        <f t="shared" si="51"/>
        <v>0</v>
      </c>
      <c r="I190" s="58">
        <f t="shared" si="52"/>
        <v>14406228.57</v>
      </c>
      <c r="J190" s="162" t="s">
        <v>521</v>
      </c>
    </row>
    <row r="191" spans="1:10" x14ac:dyDescent="0.25">
      <c r="A191" s="106" t="s">
        <v>196</v>
      </c>
      <c r="B191" s="58">
        <v>1351764.53</v>
      </c>
      <c r="C191" s="58">
        <v>0</v>
      </c>
      <c r="D191" s="58">
        <v>0</v>
      </c>
      <c r="E191" s="58">
        <f t="shared" si="48"/>
        <v>0</v>
      </c>
      <c r="F191" s="58">
        <f t="shared" si="49"/>
        <v>0</v>
      </c>
      <c r="G191" s="58">
        <f t="shared" si="50"/>
        <v>1351764.53</v>
      </c>
      <c r="H191" s="58">
        <f t="shared" si="51"/>
        <v>0</v>
      </c>
      <c r="I191" s="58">
        <f t="shared" si="52"/>
        <v>1351764.53</v>
      </c>
      <c r="J191" s="162" t="s">
        <v>522</v>
      </c>
    </row>
    <row r="192" spans="1:10" x14ac:dyDescent="0.25">
      <c r="A192" s="106" t="s">
        <v>197</v>
      </c>
      <c r="B192" s="58">
        <v>278061.15999999997</v>
      </c>
      <c r="C192" s="58">
        <v>0</v>
      </c>
      <c r="D192" s="58">
        <v>0</v>
      </c>
      <c r="E192" s="58">
        <f t="shared" si="48"/>
        <v>0</v>
      </c>
      <c r="F192" s="58">
        <f t="shared" si="49"/>
        <v>0</v>
      </c>
      <c r="G192" s="58">
        <f t="shared" si="50"/>
        <v>278061.15999999997</v>
      </c>
      <c r="H192" s="58">
        <f t="shared" si="51"/>
        <v>0</v>
      </c>
      <c r="I192" s="58">
        <f t="shared" si="52"/>
        <v>278061.15999999997</v>
      </c>
      <c r="J192" s="162" t="s">
        <v>523</v>
      </c>
    </row>
    <row r="193" spans="1:10" x14ac:dyDescent="0.25">
      <c r="A193" s="106" t="s">
        <v>198</v>
      </c>
      <c r="B193" s="58">
        <v>0</v>
      </c>
      <c r="C193" s="58">
        <v>0</v>
      </c>
      <c r="D193" s="58">
        <v>0</v>
      </c>
      <c r="E193" s="58">
        <f t="shared" si="48"/>
        <v>0</v>
      </c>
      <c r="F193" s="58">
        <f t="shared" si="49"/>
        <v>0</v>
      </c>
      <c r="G193" s="58">
        <f t="shared" si="50"/>
        <v>0</v>
      </c>
      <c r="H193" s="58">
        <f t="shared" si="51"/>
        <v>0</v>
      </c>
      <c r="I193" s="58">
        <f t="shared" si="52"/>
        <v>0</v>
      </c>
      <c r="J193" s="162" t="s">
        <v>650</v>
      </c>
    </row>
    <row r="194" spans="1:10" x14ac:dyDescent="0.25">
      <c r="A194" s="106" t="s">
        <v>199</v>
      </c>
      <c r="B194" s="58">
        <v>1531198.27</v>
      </c>
      <c r="C194" s="58">
        <v>0</v>
      </c>
      <c r="D194" s="58">
        <v>0</v>
      </c>
      <c r="E194" s="58">
        <f t="shared" si="48"/>
        <v>0</v>
      </c>
      <c r="F194" s="58">
        <f t="shared" si="49"/>
        <v>0</v>
      </c>
      <c r="G194" s="58">
        <f t="shared" si="50"/>
        <v>1531198.27</v>
      </c>
      <c r="H194" s="58">
        <f t="shared" si="51"/>
        <v>0</v>
      </c>
      <c r="I194" s="58">
        <f t="shared" si="52"/>
        <v>1531198.27</v>
      </c>
      <c r="J194" s="162" t="s">
        <v>524</v>
      </c>
    </row>
    <row r="195" spans="1:10" x14ac:dyDescent="0.25">
      <c r="A195" s="106" t="s">
        <v>200</v>
      </c>
      <c r="B195" s="58">
        <v>44591044.090000004</v>
      </c>
      <c r="C195" s="58">
        <v>0</v>
      </c>
      <c r="D195" s="58">
        <v>0</v>
      </c>
      <c r="E195" s="58">
        <f t="shared" si="48"/>
        <v>0</v>
      </c>
      <c r="F195" s="58">
        <f t="shared" si="49"/>
        <v>0</v>
      </c>
      <c r="G195" s="58">
        <f t="shared" si="50"/>
        <v>44591044.090000004</v>
      </c>
      <c r="H195" s="58">
        <f t="shared" si="51"/>
        <v>0</v>
      </c>
      <c r="I195" s="58">
        <f t="shared" si="52"/>
        <v>44591044.090000004</v>
      </c>
      <c r="J195" s="162" t="s">
        <v>525</v>
      </c>
    </row>
    <row r="196" spans="1:10" x14ac:dyDescent="0.25">
      <c r="A196" s="106" t="s">
        <v>201</v>
      </c>
      <c r="B196" s="58">
        <v>17785954.649999999</v>
      </c>
      <c r="C196" s="58">
        <v>0</v>
      </c>
      <c r="D196" s="58">
        <v>0</v>
      </c>
      <c r="E196" s="58">
        <f t="shared" si="48"/>
        <v>0</v>
      </c>
      <c r="F196" s="58">
        <f t="shared" si="49"/>
        <v>0</v>
      </c>
      <c r="G196" s="58">
        <f t="shared" si="50"/>
        <v>17785954.649999999</v>
      </c>
      <c r="H196" s="58">
        <f t="shared" si="51"/>
        <v>0</v>
      </c>
      <c r="I196" s="58">
        <f t="shared" si="52"/>
        <v>17785954.649999999</v>
      </c>
      <c r="J196" s="162" t="s">
        <v>526</v>
      </c>
    </row>
    <row r="197" spans="1:10" x14ac:dyDescent="0.25">
      <c r="A197" s="106" t="s">
        <v>202</v>
      </c>
      <c r="B197" s="58">
        <v>226695.54</v>
      </c>
      <c r="C197" s="58">
        <v>0</v>
      </c>
      <c r="D197" s="58">
        <v>0</v>
      </c>
      <c r="E197" s="58">
        <f t="shared" si="48"/>
        <v>0</v>
      </c>
      <c r="F197" s="58">
        <f t="shared" si="49"/>
        <v>0</v>
      </c>
      <c r="G197" s="58">
        <f t="shared" si="50"/>
        <v>226695.54</v>
      </c>
      <c r="H197" s="58">
        <f t="shared" si="51"/>
        <v>0</v>
      </c>
      <c r="I197" s="58">
        <f t="shared" si="52"/>
        <v>226695.54</v>
      </c>
      <c r="J197" s="162" t="s">
        <v>527</v>
      </c>
    </row>
    <row r="198" spans="1:10" x14ac:dyDescent="0.25">
      <c r="A198" s="106" t="s">
        <v>203</v>
      </c>
      <c r="B198" s="58">
        <v>4673643.04</v>
      </c>
      <c r="C198" s="58">
        <v>0</v>
      </c>
      <c r="D198" s="58">
        <v>0</v>
      </c>
      <c r="E198" s="58">
        <f t="shared" si="48"/>
        <v>0</v>
      </c>
      <c r="F198" s="58">
        <f t="shared" si="49"/>
        <v>0</v>
      </c>
      <c r="G198" s="58">
        <f t="shared" si="50"/>
        <v>4673643.04</v>
      </c>
      <c r="H198" s="58">
        <f t="shared" si="51"/>
        <v>0</v>
      </c>
      <c r="I198" s="58">
        <f t="shared" si="52"/>
        <v>4673643.04</v>
      </c>
      <c r="J198" s="162" t="s">
        <v>528</v>
      </c>
    </row>
    <row r="199" spans="1:10" x14ac:dyDescent="0.25">
      <c r="A199" s="106" t="s">
        <v>204</v>
      </c>
      <c r="B199" s="58">
        <v>543514.32999999996</v>
      </c>
      <c r="C199" s="58">
        <v>0</v>
      </c>
      <c r="D199" s="58">
        <v>0</v>
      </c>
      <c r="E199" s="58">
        <f t="shared" si="48"/>
        <v>0</v>
      </c>
      <c r="F199" s="58">
        <f t="shared" si="49"/>
        <v>0</v>
      </c>
      <c r="G199" s="58">
        <f t="shared" si="50"/>
        <v>543514.32999999996</v>
      </c>
      <c r="H199" s="58">
        <f t="shared" si="51"/>
        <v>0</v>
      </c>
      <c r="I199" s="58">
        <f t="shared" si="52"/>
        <v>543514.32999999996</v>
      </c>
      <c r="J199" s="162" t="s">
        <v>529</v>
      </c>
    </row>
    <row r="200" spans="1:10" x14ac:dyDescent="0.25">
      <c r="A200" s="106" t="s">
        <v>205</v>
      </c>
      <c r="B200" s="58">
        <v>0</v>
      </c>
      <c r="C200" s="58">
        <v>0</v>
      </c>
      <c r="D200" s="58">
        <v>0</v>
      </c>
      <c r="E200" s="58">
        <f t="shared" si="48"/>
        <v>0</v>
      </c>
      <c r="F200" s="58">
        <f t="shared" si="49"/>
        <v>0</v>
      </c>
      <c r="G200" s="58">
        <f t="shared" si="50"/>
        <v>0</v>
      </c>
      <c r="H200" s="58">
        <f t="shared" si="51"/>
        <v>0</v>
      </c>
      <c r="I200" s="58">
        <f t="shared" si="52"/>
        <v>0</v>
      </c>
      <c r="J200" s="162" t="s">
        <v>651</v>
      </c>
    </row>
    <row r="201" spans="1:10" x14ac:dyDescent="0.25">
      <c r="A201" s="106" t="s">
        <v>206</v>
      </c>
      <c r="B201" s="58">
        <v>0</v>
      </c>
      <c r="C201" s="58">
        <v>1229621.49</v>
      </c>
      <c r="D201" s="58">
        <v>0</v>
      </c>
      <c r="E201" s="58">
        <f t="shared" si="48"/>
        <v>0</v>
      </c>
      <c r="F201" s="58">
        <f t="shared" si="49"/>
        <v>0</v>
      </c>
      <c r="G201" s="58">
        <f t="shared" si="50"/>
        <v>0</v>
      </c>
      <c r="H201" s="58">
        <f t="shared" si="51"/>
        <v>1229621.49</v>
      </c>
      <c r="I201" s="58">
        <f t="shared" si="52"/>
        <v>1229621.49</v>
      </c>
      <c r="J201" s="162" t="s">
        <v>530</v>
      </c>
    </row>
    <row r="202" spans="1:10" x14ac:dyDescent="0.25">
      <c r="A202" s="106" t="s">
        <v>207</v>
      </c>
      <c r="B202" s="58">
        <v>0</v>
      </c>
      <c r="C202" s="58">
        <v>367912.6</v>
      </c>
      <c r="D202" s="58">
        <v>0</v>
      </c>
      <c r="E202" s="58">
        <f t="shared" si="48"/>
        <v>0</v>
      </c>
      <c r="F202" s="58">
        <f t="shared" si="49"/>
        <v>0</v>
      </c>
      <c r="G202" s="58">
        <f t="shared" si="50"/>
        <v>0</v>
      </c>
      <c r="H202" s="58">
        <f t="shared" si="51"/>
        <v>367912.6</v>
      </c>
      <c r="I202" s="58">
        <f t="shared" si="52"/>
        <v>367912.6</v>
      </c>
      <c r="J202" s="162" t="s">
        <v>531</v>
      </c>
    </row>
    <row r="203" spans="1:10" x14ac:dyDescent="0.25">
      <c r="A203" s="106" t="s">
        <v>208</v>
      </c>
      <c r="B203" s="58">
        <v>0</v>
      </c>
      <c r="C203" s="58">
        <v>24675084.440000001</v>
      </c>
      <c r="D203" s="58">
        <v>0</v>
      </c>
      <c r="E203" s="58">
        <f t="shared" si="48"/>
        <v>0</v>
      </c>
      <c r="F203" s="58">
        <f t="shared" si="49"/>
        <v>0</v>
      </c>
      <c r="G203" s="58">
        <f t="shared" si="50"/>
        <v>0</v>
      </c>
      <c r="H203" s="58">
        <f t="shared" si="51"/>
        <v>24675084.440000001</v>
      </c>
      <c r="I203" s="58">
        <f t="shared" si="52"/>
        <v>24675084.440000001</v>
      </c>
      <c r="J203" s="162" t="s">
        <v>532</v>
      </c>
    </row>
    <row r="204" spans="1:10" x14ac:dyDescent="0.25">
      <c r="A204" s="106" t="s">
        <v>209</v>
      </c>
      <c r="B204" s="58">
        <v>0</v>
      </c>
      <c r="C204" s="58">
        <v>1558818.97</v>
      </c>
      <c r="D204" s="58">
        <v>0</v>
      </c>
      <c r="E204" s="58">
        <f t="shared" si="48"/>
        <v>0</v>
      </c>
      <c r="F204" s="58">
        <f t="shared" si="49"/>
        <v>0</v>
      </c>
      <c r="G204" s="58">
        <f t="shared" si="50"/>
        <v>0</v>
      </c>
      <c r="H204" s="58">
        <f t="shared" si="51"/>
        <v>1558818.97</v>
      </c>
      <c r="I204" s="58">
        <f t="shared" si="52"/>
        <v>1558818.97</v>
      </c>
      <c r="J204" s="162" t="s">
        <v>533</v>
      </c>
    </row>
    <row r="205" spans="1:10" x14ac:dyDescent="0.25">
      <c r="A205" s="106" t="s">
        <v>210</v>
      </c>
      <c r="B205" s="58">
        <v>0</v>
      </c>
      <c r="C205" s="58">
        <v>964026.38</v>
      </c>
      <c r="D205" s="58">
        <v>0</v>
      </c>
      <c r="E205" s="58">
        <f t="shared" si="48"/>
        <v>0</v>
      </c>
      <c r="F205" s="58">
        <f t="shared" si="49"/>
        <v>0</v>
      </c>
      <c r="G205" s="58">
        <f t="shared" si="50"/>
        <v>0</v>
      </c>
      <c r="H205" s="58">
        <f t="shared" si="51"/>
        <v>964026.38</v>
      </c>
      <c r="I205" s="58">
        <f t="shared" si="52"/>
        <v>964026.38</v>
      </c>
      <c r="J205" s="162" t="s">
        <v>534</v>
      </c>
    </row>
    <row r="206" spans="1:10" x14ac:dyDescent="0.25">
      <c r="A206" s="106" t="s">
        <v>211</v>
      </c>
      <c r="B206" s="58">
        <v>0</v>
      </c>
      <c r="C206" s="58">
        <v>2168367.66</v>
      </c>
      <c r="D206" s="58">
        <v>0</v>
      </c>
      <c r="E206" s="58">
        <f t="shared" si="48"/>
        <v>0</v>
      </c>
      <c r="F206" s="58">
        <f t="shared" si="49"/>
        <v>0</v>
      </c>
      <c r="G206" s="58">
        <f t="shared" si="50"/>
        <v>0</v>
      </c>
      <c r="H206" s="58">
        <f t="shared" si="51"/>
        <v>2168367.66</v>
      </c>
      <c r="I206" s="58">
        <f t="shared" si="52"/>
        <v>2168367.66</v>
      </c>
      <c r="J206" s="162" t="s">
        <v>535</v>
      </c>
    </row>
    <row r="207" spans="1:10" x14ac:dyDescent="0.25">
      <c r="A207" s="106" t="s">
        <v>212</v>
      </c>
      <c r="B207" s="58">
        <v>0</v>
      </c>
      <c r="C207" s="58">
        <v>2463505.5499999998</v>
      </c>
      <c r="D207" s="58">
        <v>0</v>
      </c>
      <c r="E207" s="58">
        <f t="shared" si="48"/>
        <v>0</v>
      </c>
      <c r="F207" s="58">
        <f t="shared" si="49"/>
        <v>0</v>
      </c>
      <c r="G207" s="58">
        <f t="shared" si="50"/>
        <v>0</v>
      </c>
      <c r="H207" s="58">
        <f t="shared" si="51"/>
        <v>2463505.5499999998</v>
      </c>
      <c r="I207" s="58">
        <f t="shared" si="52"/>
        <v>2463505.5499999998</v>
      </c>
      <c r="J207" s="162" t="s">
        <v>536</v>
      </c>
    </row>
    <row r="208" spans="1:10" x14ac:dyDescent="0.25">
      <c r="A208" s="106" t="s">
        <v>213</v>
      </c>
      <c r="B208" s="58">
        <v>0</v>
      </c>
      <c r="C208" s="58">
        <v>15051791.713501139</v>
      </c>
      <c r="D208" s="58">
        <v>0</v>
      </c>
      <c r="E208" s="58">
        <f t="shared" si="48"/>
        <v>0</v>
      </c>
      <c r="F208" s="58">
        <f t="shared" si="49"/>
        <v>0</v>
      </c>
      <c r="G208" s="58">
        <f t="shared" si="50"/>
        <v>0</v>
      </c>
      <c r="H208" s="58">
        <f t="shared" si="51"/>
        <v>15051791.713501139</v>
      </c>
      <c r="I208" s="58">
        <f t="shared" si="52"/>
        <v>15051791.713501139</v>
      </c>
      <c r="J208" s="162" t="s">
        <v>537</v>
      </c>
    </row>
    <row r="209" spans="1:13" x14ac:dyDescent="0.25">
      <c r="A209" s="106" t="s">
        <v>214</v>
      </c>
      <c r="B209" s="58">
        <v>0</v>
      </c>
      <c r="C209" s="58">
        <v>331064.5</v>
      </c>
      <c r="D209" s="58">
        <v>0</v>
      </c>
      <c r="E209" s="58">
        <f t="shared" si="48"/>
        <v>0</v>
      </c>
      <c r="F209" s="58">
        <f t="shared" si="49"/>
        <v>0</v>
      </c>
      <c r="G209" s="58">
        <f t="shared" si="50"/>
        <v>0</v>
      </c>
      <c r="H209" s="58">
        <f t="shared" si="51"/>
        <v>331064.5</v>
      </c>
      <c r="I209" s="58">
        <f t="shared" si="52"/>
        <v>331064.5</v>
      </c>
      <c r="J209" s="162" t="s">
        <v>538</v>
      </c>
    </row>
    <row r="210" spans="1:13" x14ac:dyDescent="0.25">
      <c r="A210" s="106" t="s">
        <v>215</v>
      </c>
      <c r="B210" s="58">
        <v>0</v>
      </c>
      <c r="C210" s="58">
        <v>62970.720000000001</v>
      </c>
      <c r="D210" s="58">
        <v>0</v>
      </c>
      <c r="E210" s="58">
        <f t="shared" si="48"/>
        <v>0</v>
      </c>
      <c r="F210" s="58">
        <f t="shared" si="49"/>
        <v>0</v>
      </c>
      <c r="G210" s="58">
        <f t="shared" si="50"/>
        <v>0</v>
      </c>
      <c r="H210" s="58">
        <f t="shared" si="51"/>
        <v>62970.720000000001</v>
      </c>
      <c r="I210" s="58">
        <f t="shared" si="52"/>
        <v>62970.720000000001</v>
      </c>
      <c r="J210" s="162" t="s">
        <v>539</v>
      </c>
    </row>
    <row r="211" spans="1:13" x14ac:dyDescent="0.25">
      <c r="A211" s="106" t="s">
        <v>216</v>
      </c>
      <c r="B211" s="58">
        <v>0</v>
      </c>
      <c r="C211" s="58">
        <v>266562.24</v>
      </c>
      <c r="D211" s="58">
        <v>0</v>
      </c>
      <c r="E211" s="58">
        <f t="shared" si="48"/>
        <v>0</v>
      </c>
      <c r="F211" s="58">
        <f t="shared" si="49"/>
        <v>0</v>
      </c>
      <c r="G211" s="58">
        <f t="shared" si="50"/>
        <v>0</v>
      </c>
      <c r="H211" s="58">
        <f t="shared" si="51"/>
        <v>266562.24</v>
      </c>
      <c r="I211" s="58">
        <f t="shared" si="52"/>
        <v>266562.24</v>
      </c>
      <c r="J211" s="162" t="s">
        <v>540</v>
      </c>
    </row>
    <row r="212" spans="1:13" x14ac:dyDescent="0.25">
      <c r="A212" s="106" t="s">
        <v>217</v>
      </c>
      <c r="B212" s="58">
        <v>0</v>
      </c>
      <c r="C212" s="58">
        <v>9775739.9100000001</v>
      </c>
      <c r="D212" s="58">
        <v>0</v>
      </c>
      <c r="E212" s="58">
        <f t="shared" si="48"/>
        <v>0</v>
      </c>
      <c r="F212" s="58">
        <f t="shared" si="49"/>
        <v>0</v>
      </c>
      <c r="G212" s="58">
        <f t="shared" si="50"/>
        <v>0</v>
      </c>
      <c r="H212" s="58">
        <f t="shared" si="51"/>
        <v>9775739.9100000001</v>
      </c>
      <c r="I212" s="58">
        <f t="shared" si="52"/>
        <v>9775739.9100000001</v>
      </c>
      <c r="J212" s="162" t="s">
        <v>541</v>
      </c>
    </row>
    <row r="213" spans="1:13" x14ac:dyDescent="0.25">
      <c r="A213" s="106" t="s">
        <v>218</v>
      </c>
      <c r="B213" s="58">
        <v>0</v>
      </c>
      <c r="C213" s="58">
        <v>1308520.54</v>
      </c>
      <c r="D213" s="58">
        <v>0</v>
      </c>
      <c r="E213" s="58">
        <f t="shared" si="48"/>
        <v>0</v>
      </c>
      <c r="F213" s="58">
        <f t="shared" si="49"/>
        <v>0</v>
      </c>
      <c r="G213" s="58">
        <f t="shared" si="50"/>
        <v>0</v>
      </c>
      <c r="H213" s="58">
        <f t="shared" si="51"/>
        <v>1308520.54</v>
      </c>
      <c r="I213" s="58">
        <f t="shared" si="52"/>
        <v>1308520.54</v>
      </c>
      <c r="J213" s="162" t="s">
        <v>542</v>
      </c>
    </row>
    <row r="214" spans="1:13" x14ac:dyDescent="0.25">
      <c r="A214" s="106" t="s">
        <v>219</v>
      </c>
      <c r="B214" s="58">
        <v>0</v>
      </c>
      <c r="C214" s="58">
        <v>237918.41</v>
      </c>
      <c r="D214" s="58">
        <v>0</v>
      </c>
      <c r="E214" s="58">
        <f t="shared" si="48"/>
        <v>0</v>
      </c>
      <c r="F214" s="58">
        <f t="shared" si="49"/>
        <v>0</v>
      </c>
      <c r="G214" s="58">
        <f t="shared" si="50"/>
        <v>0</v>
      </c>
      <c r="H214" s="58">
        <f t="shared" si="51"/>
        <v>237918.41</v>
      </c>
      <c r="I214" s="58">
        <f t="shared" si="52"/>
        <v>237918.41</v>
      </c>
      <c r="J214" s="162" t="s">
        <v>543</v>
      </c>
    </row>
    <row r="215" spans="1:13" x14ac:dyDescent="0.25">
      <c r="A215" s="106" t="s">
        <v>220</v>
      </c>
      <c r="B215" s="58">
        <v>0</v>
      </c>
      <c r="C215" s="58">
        <v>6061485.2400000002</v>
      </c>
      <c r="D215" s="58">
        <v>0</v>
      </c>
      <c r="E215" s="58">
        <f t="shared" si="48"/>
        <v>0</v>
      </c>
      <c r="F215" s="58">
        <f t="shared" si="49"/>
        <v>0</v>
      </c>
      <c r="G215" s="58">
        <f t="shared" si="50"/>
        <v>0</v>
      </c>
      <c r="H215" s="58">
        <f t="shared" si="51"/>
        <v>6061485.2400000002</v>
      </c>
      <c r="I215" s="58">
        <f t="shared" si="52"/>
        <v>6061485.2400000002</v>
      </c>
      <c r="J215" s="162" t="s">
        <v>544</v>
      </c>
    </row>
    <row r="216" spans="1:13" x14ac:dyDescent="0.25">
      <c r="A216" s="106" t="s">
        <v>221</v>
      </c>
      <c r="B216" s="58">
        <v>0</v>
      </c>
      <c r="C216" s="58">
        <v>467260.72</v>
      </c>
      <c r="D216" s="58">
        <v>0</v>
      </c>
      <c r="E216" s="58">
        <f t="shared" si="48"/>
        <v>0</v>
      </c>
      <c r="F216" s="58">
        <f t="shared" si="49"/>
        <v>0</v>
      </c>
      <c r="G216" s="58">
        <f t="shared" si="50"/>
        <v>0</v>
      </c>
      <c r="H216" s="58">
        <f t="shared" si="51"/>
        <v>467260.72</v>
      </c>
      <c r="I216" s="58">
        <f t="shared" si="52"/>
        <v>467260.72</v>
      </c>
      <c r="J216" s="162" t="s">
        <v>545</v>
      </c>
    </row>
    <row r="217" spans="1:13" x14ac:dyDescent="0.25">
      <c r="A217" s="106" t="s">
        <v>222</v>
      </c>
      <c r="B217" s="158">
        <v>0</v>
      </c>
      <c r="C217" s="158">
        <v>450373.52</v>
      </c>
      <c r="D217" s="158">
        <v>0</v>
      </c>
      <c r="E217" s="158">
        <f t="shared" ref="E217" si="53">ROUND($D217*K217,2)</f>
        <v>0</v>
      </c>
      <c r="F217" s="158">
        <f t="shared" ref="F217" si="54">ROUND($D217*L217,2)</f>
        <v>0</v>
      </c>
      <c r="G217" s="158">
        <f t="shared" ref="G217" si="55">B217+E217</f>
        <v>0</v>
      </c>
      <c r="H217" s="158">
        <f t="shared" ref="H217" si="56">C217+F217</f>
        <v>450373.52</v>
      </c>
      <c r="I217" s="260">
        <f t="shared" ref="I217" si="57">SUM(G217:H217)</f>
        <v>450373.52</v>
      </c>
      <c r="J217" s="162" t="s">
        <v>546</v>
      </c>
    </row>
    <row r="218" spans="1:13" x14ac:dyDescent="0.25">
      <c r="A218" s="106" t="s">
        <v>223</v>
      </c>
      <c r="B218" s="58">
        <f>SUM(B182:B217)</f>
        <v>116530533.15607981</v>
      </c>
      <c r="C218" s="58">
        <f t="shared" ref="C218:I218" si="58">SUM(C182:C217)</f>
        <v>67441024.603501126</v>
      </c>
      <c r="D218" s="58">
        <f t="shared" si="58"/>
        <v>0</v>
      </c>
      <c r="E218" s="58">
        <f t="shared" si="58"/>
        <v>0</v>
      </c>
      <c r="F218" s="58">
        <f t="shared" si="58"/>
        <v>0</v>
      </c>
      <c r="G218" s="58">
        <f t="shared" si="58"/>
        <v>116530533.15607981</v>
      </c>
      <c r="H218" s="58">
        <f t="shared" si="58"/>
        <v>67441024.603501126</v>
      </c>
      <c r="I218" s="58">
        <f t="shared" si="58"/>
        <v>183971557.75958094</v>
      </c>
      <c r="J218" s="159" t="s">
        <v>512</v>
      </c>
    </row>
    <row r="219" spans="1:13" x14ac:dyDescent="0.25">
      <c r="A219" s="57" t="s">
        <v>224</v>
      </c>
      <c r="B219" s="58"/>
      <c r="C219" s="58"/>
      <c r="D219" s="58"/>
      <c r="E219" s="58"/>
      <c r="F219" s="58"/>
      <c r="G219" s="58"/>
      <c r="H219" s="58"/>
      <c r="I219" s="58"/>
      <c r="J219" s="106"/>
    </row>
    <row r="220" spans="1:13" x14ac:dyDescent="0.25">
      <c r="A220" s="106" t="s">
        <v>225</v>
      </c>
      <c r="B220" s="58">
        <v>0</v>
      </c>
      <c r="C220" s="58">
        <v>0</v>
      </c>
      <c r="D220" s="58">
        <v>291242.87</v>
      </c>
      <c r="E220" s="58">
        <f t="shared" ref="E220:E224" si="59">ROUND($D220*K220,2)</f>
        <v>170318.83</v>
      </c>
      <c r="F220" s="58">
        <f t="shared" ref="F220:F224" si="60">ROUND($D220*L220,2)</f>
        <v>120924.04</v>
      </c>
      <c r="G220" s="58">
        <f t="shared" ref="G220:G224" si="61">B220+E220</f>
        <v>170318.83</v>
      </c>
      <c r="H220" s="58">
        <f t="shared" ref="H220:H224" si="62">C220+F220</f>
        <v>120924.04</v>
      </c>
      <c r="I220" s="58">
        <f t="shared" ref="I220:I224" si="63">SUM(G220:H220)</f>
        <v>291242.87</v>
      </c>
      <c r="J220" s="162" t="s">
        <v>548</v>
      </c>
      <c r="K220" s="166">
        <f>+'Allocators (CBR)'!F9</f>
        <v>0.58479999999999999</v>
      </c>
      <c r="L220" s="166">
        <f>+'Allocators (CBR)'!G9</f>
        <v>0.41520000000000001</v>
      </c>
      <c r="M220" s="36" t="str">
        <f>IF(D220&lt;&gt;0,"YES","")</f>
        <v>YES</v>
      </c>
    </row>
    <row r="221" spans="1:13" x14ac:dyDescent="0.25">
      <c r="A221" s="106" t="s">
        <v>226</v>
      </c>
      <c r="B221" s="58">
        <v>10052603.73</v>
      </c>
      <c r="C221" s="58">
        <v>8791384.4500000011</v>
      </c>
      <c r="D221" s="58">
        <v>2126506.19</v>
      </c>
      <c r="E221" s="58">
        <f t="shared" si="59"/>
        <v>1341612.76</v>
      </c>
      <c r="F221" s="58">
        <f t="shared" si="60"/>
        <v>784893.43</v>
      </c>
      <c r="G221" s="58">
        <f t="shared" si="61"/>
        <v>11394216.49</v>
      </c>
      <c r="H221" s="58">
        <f t="shared" si="62"/>
        <v>9576277.8800000008</v>
      </c>
      <c r="I221" s="58">
        <f t="shared" si="63"/>
        <v>20970494.370000001</v>
      </c>
      <c r="J221" s="162" t="s">
        <v>676</v>
      </c>
      <c r="K221" s="166">
        <f>+'Allocators (CBR)'!F10</f>
        <v>0.63090000000000002</v>
      </c>
      <c r="L221" s="166">
        <f>+'Allocators (CBR)'!G10</f>
        <v>0.36909999999999998</v>
      </c>
      <c r="M221" s="36" t="str">
        <f t="shared" ref="M221:M284" si="64">IF(D221&lt;&gt;0,"YES","")</f>
        <v>YES</v>
      </c>
    </row>
    <row r="222" spans="1:13" x14ac:dyDescent="0.25">
      <c r="A222" s="106" t="s">
        <v>227</v>
      </c>
      <c r="B222" s="58">
        <v>11248532.34</v>
      </c>
      <c r="C222" s="58">
        <v>768603.8</v>
      </c>
      <c r="D222" s="58">
        <v>28591978.329999998</v>
      </c>
      <c r="E222" s="58">
        <f t="shared" si="59"/>
        <v>16720588.93</v>
      </c>
      <c r="F222" s="58">
        <f t="shared" si="60"/>
        <v>11871389.4</v>
      </c>
      <c r="G222" s="58">
        <f t="shared" si="61"/>
        <v>27969121.27</v>
      </c>
      <c r="H222" s="58">
        <f t="shared" si="62"/>
        <v>12639993.200000001</v>
      </c>
      <c r="I222" s="58">
        <f t="shared" si="63"/>
        <v>40609114.469999999</v>
      </c>
      <c r="J222" s="162" t="s">
        <v>677</v>
      </c>
      <c r="K222" s="166">
        <f>+'Allocators (CBR)'!F11</f>
        <v>0.58479999999999999</v>
      </c>
      <c r="L222" s="166">
        <f>+'Allocators (CBR)'!G11</f>
        <v>0.41520000000000001</v>
      </c>
      <c r="M222" s="36" t="str">
        <f t="shared" si="64"/>
        <v>YES</v>
      </c>
    </row>
    <row r="223" spans="1:13" x14ac:dyDescent="0.25">
      <c r="A223" s="106" t="s">
        <v>228</v>
      </c>
      <c r="B223" s="58">
        <v>16566486.58</v>
      </c>
      <c r="C223" s="58">
        <v>4154334</v>
      </c>
      <c r="D223" s="58">
        <v>17825.810000000001</v>
      </c>
      <c r="E223" s="58">
        <f t="shared" si="59"/>
        <v>11813.16</v>
      </c>
      <c r="F223" s="58">
        <f t="shared" si="60"/>
        <v>6012.65</v>
      </c>
      <c r="G223" s="58">
        <f t="shared" si="61"/>
        <v>16578299.74</v>
      </c>
      <c r="H223" s="58">
        <f t="shared" si="62"/>
        <v>4160346.65</v>
      </c>
      <c r="I223" s="58">
        <f t="shared" si="63"/>
        <v>20738646.390000001</v>
      </c>
      <c r="J223" s="162" t="s">
        <v>549</v>
      </c>
      <c r="K223" s="166">
        <f>+'Allocators (CBR)'!F12</f>
        <v>0.66269999999999996</v>
      </c>
      <c r="L223" s="166">
        <f>+'Allocators (CBR)'!G12</f>
        <v>0.33729999999999999</v>
      </c>
      <c r="M223" s="36" t="str">
        <f t="shared" si="64"/>
        <v>YES</v>
      </c>
    </row>
    <row r="224" spans="1:13" x14ac:dyDescent="0.25">
      <c r="A224" s="106" t="s">
        <v>229</v>
      </c>
      <c r="B224" s="158">
        <v>1780636.92</v>
      </c>
      <c r="C224" s="158">
        <v>0</v>
      </c>
      <c r="D224" s="158">
        <v>0</v>
      </c>
      <c r="E224" s="158">
        <f t="shared" si="59"/>
        <v>0</v>
      </c>
      <c r="F224" s="158">
        <f t="shared" si="60"/>
        <v>0</v>
      </c>
      <c r="G224" s="158">
        <f t="shared" si="61"/>
        <v>1780636.92</v>
      </c>
      <c r="H224" s="158">
        <f t="shared" si="62"/>
        <v>0</v>
      </c>
      <c r="I224" s="260">
        <f t="shared" si="63"/>
        <v>1780636.92</v>
      </c>
      <c r="J224" s="162" t="s">
        <v>652</v>
      </c>
      <c r="M224" s="36" t="str">
        <f t="shared" si="64"/>
        <v/>
      </c>
    </row>
    <row r="225" spans="1:13" x14ac:dyDescent="0.25">
      <c r="A225" s="106" t="s">
        <v>230</v>
      </c>
      <c r="B225" s="58">
        <f>SUM(B220:B224)</f>
        <v>39648259.57</v>
      </c>
      <c r="C225" s="58">
        <f t="shared" ref="C225:I225" si="65">SUM(C220:C224)</f>
        <v>13714322.250000002</v>
      </c>
      <c r="D225" s="58">
        <f t="shared" si="65"/>
        <v>31027553.199999996</v>
      </c>
      <c r="E225" s="58">
        <f t="shared" si="65"/>
        <v>18244333.68</v>
      </c>
      <c r="F225" s="58">
        <f t="shared" si="65"/>
        <v>12783219.520000001</v>
      </c>
      <c r="G225" s="58">
        <f t="shared" si="65"/>
        <v>57892593.250000007</v>
      </c>
      <c r="H225" s="58">
        <f t="shared" si="65"/>
        <v>26497541.77</v>
      </c>
      <c r="I225" s="58">
        <f t="shared" si="65"/>
        <v>84390135.019999996</v>
      </c>
      <c r="J225" s="159" t="s">
        <v>547</v>
      </c>
    </row>
    <row r="226" spans="1:13" x14ac:dyDescent="0.25">
      <c r="A226" s="57" t="s">
        <v>231</v>
      </c>
      <c r="B226" s="58"/>
      <c r="C226" s="58"/>
      <c r="D226" s="58"/>
      <c r="E226" s="58"/>
      <c r="F226" s="58"/>
      <c r="G226" s="58"/>
      <c r="H226" s="58"/>
      <c r="I226" s="58"/>
      <c r="J226" s="106"/>
      <c r="M226" s="36" t="str">
        <f t="shared" si="64"/>
        <v/>
      </c>
    </row>
    <row r="227" spans="1:13" x14ac:dyDescent="0.25">
      <c r="A227" s="106" t="s">
        <v>232</v>
      </c>
      <c r="B227" s="58">
        <v>67174138.349999994</v>
      </c>
      <c r="C227" s="58">
        <v>17393873.059999999</v>
      </c>
      <c r="D227" s="58">
        <v>379306.85</v>
      </c>
      <c r="E227" s="58">
        <f t="shared" ref="E227:E233" si="66">ROUND($D227*K227,2)</f>
        <v>221818.65</v>
      </c>
      <c r="F227" s="58">
        <f t="shared" ref="F227:F233" si="67">ROUND($D227*L227,2)</f>
        <v>157488.20000000001</v>
      </c>
      <c r="G227" s="58">
        <f t="shared" ref="G227:G233" si="68">B227+E227</f>
        <v>67395957</v>
      </c>
      <c r="H227" s="58">
        <f t="shared" ref="H227:H233" si="69">C227+F227</f>
        <v>17551361.259999998</v>
      </c>
      <c r="I227" s="58">
        <f t="shared" ref="I227:I233" si="70">SUM(G227:H227)</f>
        <v>84947318.25999999</v>
      </c>
      <c r="J227" s="162" t="s">
        <v>551</v>
      </c>
      <c r="K227" s="166">
        <f>+'Allocators (CBR)'!F16</f>
        <v>0.58479999999999999</v>
      </c>
      <c r="L227" s="166">
        <f>+'Allocators (CBR)'!G16</f>
        <v>0.41520000000000001</v>
      </c>
      <c r="M227" s="36" t="str">
        <f t="shared" si="64"/>
        <v>YES</v>
      </c>
    </row>
    <row r="228" spans="1:13" x14ac:dyDescent="0.25">
      <c r="A228" s="106" t="s">
        <v>233</v>
      </c>
      <c r="B228" s="58">
        <v>549229.85</v>
      </c>
      <c r="C228" s="58">
        <v>315387.03999999998</v>
      </c>
      <c r="D228" s="58">
        <v>5784684.46</v>
      </c>
      <c r="E228" s="58">
        <f t="shared" si="66"/>
        <v>3382883.47</v>
      </c>
      <c r="F228" s="58">
        <f t="shared" si="67"/>
        <v>2401800.9900000002</v>
      </c>
      <c r="G228" s="58">
        <f t="shared" si="68"/>
        <v>3932113.3200000003</v>
      </c>
      <c r="H228" s="58">
        <f t="shared" si="69"/>
        <v>2717188.0300000003</v>
      </c>
      <c r="I228" s="58">
        <f t="shared" si="70"/>
        <v>6649301.3500000006</v>
      </c>
      <c r="J228" s="162" t="s">
        <v>552</v>
      </c>
      <c r="K228" s="166">
        <f>+'Allocators (CBR)'!F17</f>
        <v>0.58479999999999999</v>
      </c>
      <c r="L228" s="166">
        <f>+'Allocators (CBR)'!G17</f>
        <v>0.41520000000000001</v>
      </c>
      <c r="M228" s="36" t="str">
        <f t="shared" si="64"/>
        <v>YES</v>
      </c>
    </row>
    <row r="229" spans="1:13" x14ac:dyDescent="0.25">
      <c r="A229" s="106" t="s">
        <v>234</v>
      </c>
      <c r="B229" s="58">
        <v>0</v>
      </c>
      <c r="C229" s="58">
        <v>0</v>
      </c>
      <c r="D229" s="58">
        <v>215.24</v>
      </c>
      <c r="E229" s="58">
        <f t="shared" si="66"/>
        <v>125.87</v>
      </c>
      <c r="F229" s="58">
        <f t="shared" si="67"/>
        <v>89.37</v>
      </c>
      <c r="G229" s="58">
        <f t="shared" si="68"/>
        <v>125.87</v>
      </c>
      <c r="H229" s="58">
        <f t="shared" si="69"/>
        <v>89.37</v>
      </c>
      <c r="I229" s="58">
        <f t="shared" si="70"/>
        <v>215.24</v>
      </c>
      <c r="J229" s="162" t="s">
        <v>553</v>
      </c>
      <c r="K229" s="166">
        <f>+'Allocators (CBR)'!F18</f>
        <v>0.58479999999999999</v>
      </c>
      <c r="L229" s="166">
        <f>+'Allocators (CBR)'!G18</f>
        <v>0.41520000000000001</v>
      </c>
      <c r="M229" s="36" t="str">
        <f t="shared" si="64"/>
        <v>YES</v>
      </c>
    </row>
    <row r="230" spans="1:13" x14ac:dyDescent="0.25">
      <c r="A230" s="106" t="s">
        <v>235</v>
      </c>
      <c r="B230" s="58">
        <v>0</v>
      </c>
      <c r="C230" s="58">
        <v>0</v>
      </c>
      <c r="D230" s="58">
        <v>0</v>
      </c>
      <c r="E230" s="58">
        <f t="shared" si="66"/>
        <v>0</v>
      </c>
      <c r="F230" s="58">
        <f t="shared" si="67"/>
        <v>0</v>
      </c>
      <c r="G230" s="58">
        <f t="shared" si="68"/>
        <v>0</v>
      </c>
      <c r="H230" s="58">
        <f t="shared" si="69"/>
        <v>0</v>
      </c>
      <c r="I230" s="58">
        <f t="shared" si="70"/>
        <v>0</v>
      </c>
      <c r="J230" s="162" t="s">
        <v>653</v>
      </c>
      <c r="K230" s="166">
        <f>+'Allocators (CBR)'!F19</f>
        <v>0.58479999999999999</v>
      </c>
      <c r="L230" s="166">
        <f>+'Allocators (CBR)'!G19</f>
        <v>0.41520000000000001</v>
      </c>
      <c r="M230" s="36" t="str">
        <f t="shared" si="64"/>
        <v/>
      </c>
    </row>
    <row r="231" spans="1:13" x14ac:dyDescent="0.25">
      <c r="A231" s="106" t="s">
        <v>236</v>
      </c>
      <c r="B231" s="58">
        <v>1094329.6200000001</v>
      </c>
      <c r="C231" s="58">
        <v>0</v>
      </c>
      <c r="D231" s="58">
        <v>-452061.08</v>
      </c>
      <c r="E231" s="58">
        <f t="shared" si="66"/>
        <v>-264365.32</v>
      </c>
      <c r="F231" s="58">
        <f t="shared" si="67"/>
        <v>-187695.76</v>
      </c>
      <c r="G231" s="58">
        <f t="shared" si="68"/>
        <v>829964.3</v>
      </c>
      <c r="H231" s="58">
        <f t="shared" si="69"/>
        <v>-187695.76</v>
      </c>
      <c r="I231" s="58">
        <f t="shared" si="70"/>
        <v>642268.54</v>
      </c>
      <c r="J231" s="162" t="s">
        <v>554</v>
      </c>
      <c r="K231" s="166">
        <f>+'Allocators (CBR)'!F20</f>
        <v>0.58479999999999999</v>
      </c>
      <c r="L231" s="166">
        <f>+'Allocators (CBR)'!G20</f>
        <v>0.41520000000000001</v>
      </c>
      <c r="M231" s="36" t="str">
        <f t="shared" si="64"/>
        <v>YES</v>
      </c>
    </row>
    <row r="232" spans="1:13" x14ac:dyDescent="0.25">
      <c r="A232" s="106" t="s">
        <v>237</v>
      </c>
      <c r="B232" s="58">
        <v>0</v>
      </c>
      <c r="C232" s="58">
        <v>0</v>
      </c>
      <c r="D232" s="58">
        <v>0</v>
      </c>
      <c r="E232" s="58">
        <f t="shared" si="66"/>
        <v>0</v>
      </c>
      <c r="F232" s="58">
        <f t="shared" si="67"/>
        <v>0</v>
      </c>
      <c r="G232" s="58">
        <f t="shared" si="68"/>
        <v>0</v>
      </c>
      <c r="H232" s="58">
        <f t="shared" si="69"/>
        <v>0</v>
      </c>
      <c r="I232" s="58">
        <f t="shared" si="70"/>
        <v>0</v>
      </c>
      <c r="J232" s="162" t="s">
        <v>654</v>
      </c>
      <c r="K232" s="166">
        <f>+'Allocators (CBR)'!F21</f>
        <v>0.58479999999999999</v>
      </c>
      <c r="L232" s="166">
        <f>+'Allocators (CBR)'!G21</f>
        <v>0.41520000000000001</v>
      </c>
      <c r="M232" s="36" t="str">
        <f t="shared" si="64"/>
        <v/>
      </c>
    </row>
    <row r="233" spans="1:13" x14ac:dyDescent="0.25">
      <c r="A233" s="106" t="s">
        <v>238</v>
      </c>
      <c r="B233" s="158">
        <v>0</v>
      </c>
      <c r="C233" s="158">
        <v>0</v>
      </c>
      <c r="D233" s="158">
        <v>0</v>
      </c>
      <c r="E233" s="158">
        <f t="shared" si="66"/>
        <v>0</v>
      </c>
      <c r="F233" s="158">
        <f t="shared" si="67"/>
        <v>0</v>
      </c>
      <c r="G233" s="158">
        <f t="shared" si="68"/>
        <v>0</v>
      </c>
      <c r="H233" s="158">
        <f t="shared" si="69"/>
        <v>0</v>
      </c>
      <c r="I233" s="260">
        <f t="shared" si="70"/>
        <v>0</v>
      </c>
      <c r="J233" s="162" t="s">
        <v>655</v>
      </c>
      <c r="K233" s="166">
        <f>+'Allocators (CBR)'!F22</f>
        <v>0.58479999999999999</v>
      </c>
      <c r="L233" s="166">
        <f>+'Allocators (CBR)'!G22</f>
        <v>0.41520000000000001</v>
      </c>
      <c r="M233" s="36" t="str">
        <f t="shared" si="64"/>
        <v/>
      </c>
    </row>
    <row r="234" spans="1:13" x14ac:dyDescent="0.25">
      <c r="A234" s="106" t="s">
        <v>239</v>
      </c>
      <c r="B234" s="58">
        <f>SUM(B227:B233)</f>
        <v>68817697.819999993</v>
      </c>
      <c r="C234" s="58">
        <f t="shared" ref="C234:I234" si="71">SUM(C227:C233)</f>
        <v>17709260.099999998</v>
      </c>
      <c r="D234" s="58">
        <f t="shared" si="71"/>
        <v>5712145.4699999997</v>
      </c>
      <c r="E234" s="58">
        <f t="shared" si="71"/>
        <v>3340462.6700000004</v>
      </c>
      <c r="F234" s="58">
        <f t="shared" si="71"/>
        <v>2371682.8000000007</v>
      </c>
      <c r="G234" s="58">
        <f t="shared" si="71"/>
        <v>72158160.489999995</v>
      </c>
      <c r="H234" s="58">
        <f t="shared" si="71"/>
        <v>20080942.899999999</v>
      </c>
      <c r="I234" s="58">
        <f t="shared" si="71"/>
        <v>92239103.389999986</v>
      </c>
      <c r="J234" s="159" t="s">
        <v>550</v>
      </c>
    </row>
    <row r="235" spans="1:13" x14ac:dyDescent="0.25">
      <c r="A235" s="57" t="s">
        <v>240</v>
      </c>
      <c r="B235" s="58"/>
      <c r="C235" s="58"/>
      <c r="D235" s="58"/>
      <c r="E235" s="58"/>
      <c r="F235" s="58"/>
      <c r="G235" s="58"/>
      <c r="H235" s="58"/>
      <c r="I235" s="58"/>
      <c r="J235" s="106"/>
      <c r="M235" s="36" t="str">
        <f t="shared" si="64"/>
        <v/>
      </c>
    </row>
    <row r="236" spans="1:13" x14ac:dyDescent="0.25">
      <c r="A236" s="167" t="s">
        <v>241</v>
      </c>
      <c r="B236" s="158">
        <v>108472752.18000001</v>
      </c>
      <c r="C236" s="158">
        <v>28674631.989999998</v>
      </c>
      <c r="D236" s="158">
        <v>0</v>
      </c>
      <c r="E236" s="158">
        <f t="shared" ref="E236" si="72">ROUND($D236*K236,2)</f>
        <v>0</v>
      </c>
      <c r="F236" s="158">
        <f t="shared" ref="F236" si="73">ROUND($D236*L236,2)</f>
        <v>0</v>
      </c>
      <c r="G236" s="158">
        <f t="shared" ref="G236" si="74">B236+E236</f>
        <v>108472752.18000001</v>
      </c>
      <c r="H236" s="158">
        <f t="shared" ref="H236" si="75">C236+F236</f>
        <v>28674631.989999998</v>
      </c>
      <c r="I236" s="260">
        <f t="shared" ref="I236" si="76">SUM(G236:H236)</f>
        <v>137147384.17000002</v>
      </c>
      <c r="J236" s="162" t="s">
        <v>556</v>
      </c>
      <c r="M236" s="36" t="str">
        <f t="shared" si="64"/>
        <v/>
      </c>
    </row>
    <row r="237" spans="1:13" x14ac:dyDescent="0.25">
      <c r="A237" s="106" t="s">
        <v>242</v>
      </c>
      <c r="B237" s="58">
        <f>SUM(B236)</f>
        <v>108472752.18000001</v>
      </c>
      <c r="C237" s="58">
        <f t="shared" ref="C237:I237" si="77">SUM(C236)</f>
        <v>28674631.989999998</v>
      </c>
      <c r="D237" s="58">
        <f t="shared" si="77"/>
        <v>0</v>
      </c>
      <c r="E237" s="58">
        <f t="shared" si="77"/>
        <v>0</v>
      </c>
      <c r="F237" s="58">
        <f t="shared" si="77"/>
        <v>0</v>
      </c>
      <c r="G237" s="58">
        <f t="shared" si="77"/>
        <v>108472752.18000001</v>
      </c>
      <c r="H237" s="58">
        <f t="shared" si="77"/>
        <v>28674631.989999998</v>
      </c>
      <c r="I237" s="58">
        <f t="shared" si="77"/>
        <v>137147384.17000002</v>
      </c>
      <c r="J237" s="159" t="s">
        <v>555</v>
      </c>
      <c r="M237" s="36" t="str">
        <f t="shared" si="64"/>
        <v/>
      </c>
    </row>
    <row r="238" spans="1:13" x14ac:dyDescent="0.25">
      <c r="A238" s="57" t="s">
        <v>243</v>
      </c>
      <c r="B238" s="156"/>
      <c r="C238" s="156"/>
      <c r="D238" s="156"/>
      <c r="E238" s="156"/>
      <c r="F238" s="156"/>
      <c r="G238" s="156"/>
      <c r="H238" s="156"/>
      <c r="I238" s="156"/>
      <c r="J238" s="106"/>
      <c r="M238" s="36" t="str">
        <f t="shared" si="64"/>
        <v/>
      </c>
    </row>
    <row r="239" spans="1:13" x14ac:dyDescent="0.25">
      <c r="A239" s="106" t="s">
        <v>244</v>
      </c>
      <c r="B239" s="58">
        <v>13482398.91</v>
      </c>
      <c r="C239" s="58">
        <v>906098.25</v>
      </c>
      <c r="D239" s="58">
        <v>96340512.849745482</v>
      </c>
      <c r="E239" s="58">
        <f t="shared" ref="E239:E251" si="78">ROUND($D239*K239,2)</f>
        <v>63844857.869999997</v>
      </c>
      <c r="F239" s="58">
        <f t="shared" ref="F239:F251" si="79">ROUND($D239*L239,2)</f>
        <v>32495654.98</v>
      </c>
      <c r="G239" s="58">
        <f t="shared" ref="G239:G251" si="80">B239+E239</f>
        <v>77327256.780000001</v>
      </c>
      <c r="H239" s="58">
        <f t="shared" ref="H239:H251" si="81">C239+F239</f>
        <v>33401753.23</v>
      </c>
      <c r="I239" s="58">
        <f t="shared" ref="I239:I251" si="82">SUM(G239:H239)</f>
        <v>110729010.01000001</v>
      </c>
      <c r="J239" s="162" t="s">
        <v>723</v>
      </c>
      <c r="K239" s="166">
        <f>+'Allocators (CBR)'!F25</f>
        <v>0.66269999999999996</v>
      </c>
      <c r="L239" s="166">
        <f>+'Allocators (CBR)'!G25</f>
        <v>0.33729999999999999</v>
      </c>
      <c r="M239" s="36" t="str">
        <f t="shared" si="64"/>
        <v>YES</v>
      </c>
    </row>
    <row r="240" spans="1:13" x14ac:dyDescent="0.25">
      <c r="A240" s="106" t="s">
        <v>245</v>
      </c>
      <c r="B240" s="58">
        <v>274957.61</v>
      </c>
      <c r="C240" s="58">
        <v>135246.20000000001</v>
      </c>
      <c r="D240" s="58">
        <v>9813737.2799999993</v>
      </c>
      <c r="E240" s="58">
        <f t="shared" si="78"/>
        <v>6503563.7000000002</v>
      </c>
      <c r="F240" s="58">
        <f t="shared" si="79"/>
        <v>3310173.58</v>
      </c>
      <c r="G240" s="58">
        <f t="shared" si="80"/>
        <v>6778521.3100000005</v>
      </c>
      <c r="H240" s="58">
        <f t="shared" si="81"/>
        <v>3445419.7800000003</v>
      </c>
      <c r="I240" s="58">
        <f t="shared" si="82"/>
        <v>10223941.09</v>
      </c>
      <c r="J240" s="162" t="s">
        <v>558</v>
      </c>
      <c r="K240" s="166">
        <f>+'Allocators (CBR)'!F26</f>
        <v>0.66269999999999996</v>
      </c>
      <c r="L240" s="166">
        <f>+'Allocators (CBR)'!G26</f>
        <v>0.33729999999999999</v>
      </c>
      <c r="M240" s="36" t="str">
        <f t="shared" si="64"/>
        <v>YES</v>
      </c>
    </row>
    <row r="241" spans="1:13" x14ac:dyDescent="0.25">
      <c r="A241" s="106" t="s">
        <v>246</v>
      </c>
      <c r="B241" s="58">
        <v>-250315.37</v>
      </c>
      <c r="C241" s="58">
        <v>-131437.53</v>
      </c>
      <c r="D241" s="58">
        <v>-46491784.740000002</v>
      </c>
      <c r="E241" s="58">
        <f t="shared" si="78"/>
        <v>-30810105.75</v>
      </c>
      <c r="F241" s="58">
        <f t="shared" si="79"/>
        <v>-15681678.99</v>
      </c>
      <c r="G241" s="58">
        <f t="shared" si="80"/>
        <v>-31060421.120000001</v>
      </c>
      <c r="H241" s="58">
        <f t="shared" si="81"/>
        <v>-15813116.52</v>
      </c>
      <c r="I241" s="58">
        <f t="shared" si="82"/>
        <v>-46873537.640000001</v>
      </c>
      <c r="J241" s="162" t="s">
        <v>559</v>
      </c>
      <c r="K241" s="166">
        <f>+'Allocators (CBR)'!F27</f>
        <v>0.66269999999999996</v>
      </c>
      <c r="L241" s="166">
        <f>+'Allocators (CBR)'!G27</f>
        <v>0.33729999999999999</v>
      </c>
      <c r="M241" s="36" t="str">
        <f t="shared" si="64"/>
        <v>YES</v>
      </c>
    </row>
    <row r="242" spans="1:13" x14ac:dyDescent="0.25">
      <c r="A242" s="106" t="s">
        <v>247</v>
      </c>
      <c r="B242" s="58">
        <v>11557056.57</v>
      </c>
      <c r="C242" s="58">
        <v>1278048.33</v>
      </c>
      <c r="D242" s="58">
        <v>19580001.59</v>
      </c>
      <c r="E242" s="58">
        <f t="shared" si="78"/>
        <v>12975667.050000001</v>
      </c>
      <c r="F242" s="58">
        <f t="shared" si="79"/>
        <v>6604334.54</v>
      </c>
      <c r="G242" s="58">
        <f t="shared" si="80"/>
        <v>24532723.620000001</v>
      </c>
      <c r="H242" s="58">
        <f t="shared" si="81"/>
        <v>7882382.8700000001</v>
      </c>
      <c r="I242" s="58">
        <f t="shared" si="82"/>
        <v>32415106.490000002</v>
      </c>
      <c r="J242" s="162" t="s">
        <v>560</v>
      </c>
      <c r="K242" s="166">
        <f>+'Allocators (CBR)'!F28</f>
        <v>0.66269999999999996</v>
      </c>
      <c r="L242" s="166">
        <f>+'Allocators (CBR)'!G28</f>
        <v>0.33729999999999999</v>
      </c>
      <c r="M242" s="36" t="str">
        <f t="shared" si="64"/>
        <v>YES</v>
      </c>
    </row>
    <row r="243" spans="1:13" x14ac:dyDescent="0.25">
      <c r="A243" s="106" t="s">
        <v>248</v>
      </c>
      <c r="B243" s="58">
        <v>7790559.9800000004</v>
      </c>
      <c r="C243" s="58">
        <v>503813.84</v>
      </c>
      <c r="D243" s="58">
        <v>-1204173.19</v>
      </c>
      <c r="E243" s="58">
        <f t="shared" si="78"/>
        <v>-725634.76</v>
      </c>
      <c r="F243" s="58">
        <f t="shared" si="79"/>
        <v>-478538.43</v>
      </c>
      <c r="G243" s="58">
        <f t="shared" si="80"/>
        <v>7064925.2200000007</v>
      </c>
      <c r="H243" s="58">
        <f t="shared" si="81"/>
        <v>25275.410000000033</v>
      </c>
      <c r="I243" s="58">
        <f t="shared" si="82"/>
        <v>7090200.6300000008</v>
      </c>
      <c r="J243" s="162" t="s">
        <v>561</v>
      </c>
      <c r="K243" s="166">
        <f>+'Allocators (CBR)'!F29</f>
        <v>0.60260000000000002</v>
      </c>
      <c r="L243" s="166">
        <f>+'Allocators (CBR)'!G29</f>
        <v>0.39739999999999998</v>
      </c>
      <c r="M243" s="36" t="str">
        <f t="shared" si="64"/>
        <v>YES</v>
      </c>
    </row>
    <row r="244" spans="1:13" x14ac:dyDescent="0.25">
      <c r="A244" s="106" t="s">
        <v>249</v>
      </c>
      <c r="B244" s="58">
        <v>3481330.44</v>
      </c>
      <c r="C244" s="58">
        <v>1249364.94</v>
      </c>
      <c r="D244" s="58">
        <v>6266295.3700000001</v>
      </c>
      <c r="E244" s="58">
        <f t="shared" si="78"/>
        <v>3664529.53</v>
      </c>
      <c r="F244" s="58">
        <f t="shared" si="79"/>
        <v>2601765.84</v>
      </c>
      <c r="G244" s="58">
        <f t="shared" si="80"/>
        <v>7145859.9699999997</v>
      </c>
      <c r="H244" s="58">
        <f t="shared" si="81"/>
        <v>3851130.78</v>
      </c>
      <c r="I244" s="58">
        <f t="shared" si="82"/>
        <v>10996990.75</v>
      </c>
      <c r="J244" s="162" t="s">
        <v>562</v>
      </c>
      <c r="K244" s="166">
        <f>+'Allocators (CBR)'!F30</f>
        <v>0.58479999999999999</v>
      </c>
      <c r="L244" s="166">
        <f>+'Allocators (CBR)'!G30</f>
        <v>0.41520000000000001</v>
      </c>
      <c r="M244" s="36" t="str">
        <f t="shared" si="64"/>
        <v>YES</v>
      </c>
    </row>
    <row r="245" spans="1:13" x14ac:dyDescent="0.25">
      <c r="A245" s="106" t="s">
        <v>250</v>
      </c>
      <c r="B245" s="58">
        <v>21116233.399999999</v>
      </c>
      <c r="C245" s="58">
        <v>7135538.3899999997</v>
      </c>
      <c r="D245" s="58">
        <v>12418572.02</v>
      </c>
      <c r="E245" s="58">
        <f t="shared" si="78"/>
        <v>9261771.0099999998</v>
      </c>
      <c r="F245" s="58">
        <f t="shared" si="79"/>
        <v>3156801.01</v>
      </c>
      <c r="G245" s="58">
        <f t="shared" si="80"/>
        <v>30378004.409999996</v>
      </c>
      <c r="H245" s="58">
        <f t="shared" si="81"/>
        <v>10292339.399999999</v>
      </c>
      <c r="I245" s="58">
        <f t="shared" si="82"/>
        <v>40670343.809999995</v>
      </c>
      <c r="J245" s="162" t="s">
        <v>563</v>
      </c>
      <c r="K245" s="166">
        <f>+'Allocators (CBR)'!F31</f>
        <v>0.74580000000000002</v>
      </c>
      <c r="L245" s="166">
        <f>+'Allocators (CBR)'!G31</f>
        <v>0.25419999999999998</v>
      </c>
      <c r="M245" s="36" t="str">
        <f t="shared" si="64"/>
        <v>YES</v>
      </c>
    </row>
    <row r="246" spans="1:13" x14ac:dyDescent="0.25">
      <c r="A246" s="106" t="s">
        <v>251</v>
      </c>
      <c r="B246" s="58">
        <v>20860484.489999998</v>
      </c>
      <c r="C246" s="58">
        <v>8456959.5500000007</v>
      </c>
      <c r="D246" s="58">
        <v>3428082.68</v>
      </c>
      <c r="E246" s="58">
        <f t="shared" si="78"/>
        <v>2271790.39</v>
      </c>
      <c r="F246" s="58">
        <f t="shared" si="79"/>
        <v>1156292.29</v>
      </c>
      <c r="G246" s="58">
        <f t="shared" si="80"/>
        <v>23132274.879999999</v>
      </c>
      <c r="H246" s="58">
        <f t="shared" si="81"/>
        <v>9613251.8399999999</v>
      </c>
      <c r="I246" s="58">
        <f t="shared" si="82"/>
        <v>32745526.719999999</v>
      </c>
      <c r="J246" s="162" t="s">
        <v>564</v>
      </c>
      <c r="K246" s="166">
        <f>+'Allocators (CBR)'!F32</f>
        <v>0.66269999999999996</v>
      </c>
      <c r="L246" s="166">
        <f>+'Allocators (CBR)'!G32</f>
        <v>0.33729999999999999</v>
      </c>
      <c r="M246" s="36" t="str">
        <f t="shared" si="64"/>
        <v>YES</v>
      </c>
    </row>
    <row r="247" spans="1:13" x14ac:dyDescent="0.25">
      <c r="A247" s="106" t="s">
        <v>252</v>
      </c>
      <c r="B247" s="58">
        <v>70412.08</v>
      </c>
      <c r="C247" s="58">
        <v>0</v>
      </c>
      <c r="D247" s="58">
        <v>0</v>
      </c>
      <c r="E247" s="58">
        <f t="shared" si="78"/>
        <v>0</v>
      </c>
      <c r="F247" s="58">
        <f t="shared" si="79"/>
        <v>0</v>
      </c>
      <c r="G247" s="58">
        <f t="shared" si="80"/>
        <v>70412.08</v>
      </c>
      <c r="H247" s="58">
        <f t="shared" si="81"/>
        <v>0</v>
      </c>
      <c r="I247" s="58">
        <f t="shared" si="82"/>
        <v>70412.08</v>
      </c>
      <c r="J247" s="162" t="s">
        <v>656</v>
      </c>
      <c r="K247" s="166">
        <f>+'Allocators (CBR)'!F33</f>
        <v>0.66269999999999996</v>
      </c>
      <c r="L247" s="166">
        <f>+'Allocators (CBR)'!G33</f>
        <v>0.33729999999999999</v>
      </c>
      <c r="M247" s="36" t="str">
        <f t="shared" si="64"/>
        <v/>
      </c>
    </row>
    <row r="248" spans="1:13" x14ac:dyDescent="0.25">
      <c r="A248" s="106" t="s">
        <v>253</v>
      </c>
      <c r="B248" s="58">
        <v>2140774.4700000002</v>
      </c>
      <c r="C248" s="58">
        <v>633100.56999999995</v>
      </c>
      <c r="D248" s="58">
        <v>11992590.960000001</v>
      </c>
      <c r="E248" s="58">
        <f t="shared" si="78"/>
        <v>7947490.0300000003</v>
      </c>
      <c r="F248" s="58">
        <f t="shared" si="79"/>
        <v>4045100.93</v>
      </c>
      <c r="G248" s="58">
        <f t="shared" si="80"/>
        <v>10088264.5</v>
      </c>
      <c r="H248" s="58">
        <f t="shared" si="81"/>
        <v>4678201.5</v>
      </c>
      <c r="I248" s="58">
        <f t="shared" si="82"/>
        <v>14766466</v>
      </c>
      <c r="J248" s="162" t="s">
        <v>565</v>
      </c>
      <c r="K248" s="166">
        <f>+'Allocators (CBR)'!F34</f>
        <v>0.66269999999999996</v>
      </c>
      <c r="L248" s="166">
        <f>+'Allocators (CBR)'!G34</f>
        <v>0.33729999999999999</v>
      </c>
      <c r="M248" s="36" t="str">
        <f t="shared" si="64"/>
        <v>YES</v>
      </c>
    </row>
    <row r="249" spans="1:13" x14ac:dyDescent="0.25">
      <c r="A249" s="106" t="s">
        <v>254</v>
      </c>
      <c r="B249" s="58">
        <v>2585190.36</v>
      </c>
      <c r="C249" s="58">
        <v>129648.2</v>
      </c>
      <c r="D249" s="58">
        <v>11621781.66</v>
      </c>
      <c r="E249" s="58">
        <f t="shared" si="78"/>
        <v>7701754.71</v>
      </c>
      <c r="F249" s="58">
        <f t="shared" si="79"/>
        <v>3920026.95</v>
      </c>
      <c r="G249" s="58">
        <f t="shared" si="80"/>
        <v>10286945.07</v>
      </c>
      <c r="H249" s="58">
        <f t="shared" si="81"/>
        <v>4049675.1500000004</v>
      </c>
      <c r="I249" s="58">
        <f t="shared" si="82"/>
        <v>14336620.220000001</v>
      </c>
      <c r="J249" s="162" t="s">
        <v>566</v>
      </c>
      <c r="K249" s="166">
        <f>+'Allocators (CBR)'!F35</f>
        <v>0.66269999999999996</v>
      </c>
      <c r="L249" s="166">
        <f>+'Allocators (CBR)'!G35</f>
        <v>0.33729999999999999</v>
      </c>
      <c r="M249" s="36" t="str">
        <f t="shared" si="64"/>
        <v>YES</v>
      </c>
    </row>
    <row r="250" spans="1:13" x14ac:dyDescent="0.25">
      <c r="A250" s="106" t="s">
        <v>255</v>
      </c>
      <c r="B250" s="58">
        <v>0</v>
      </c>
      <c r="C250" s="58">
        <v>1308292.45</v>
      </c>
      <c r="D250" s="58">
        <v>0</v>
      </c>
      <c r="E250" s="58">
        <f t="shared" si="78"/>
        <v>0</v>
      </c>
      <c r="F250" s="58">
        <f t="shared" si="79"/>
        <v>0</v>
      </c>
      <c r="G250" s="58">
        <f t="shared" si="80"/>
        <v>0</v>
      </c>
      <c r="H250" s="58">
        <f t="shared" si="81"/>
        <v>1308292.45</v>
      </c>
      <c r="I250" s="58">
        <f t="shared" si="82"/>
        <v>1308292.45</v>
      </c>
      <c r="J250" s="162" t="s">
        <v>567</v>
      </c>
      <c r="K250" s="166">
        <f>+'Allocators (CBR)'!F36</f>
        <v>0.66269999999999996</v>
      </c>
      <c r="L250" s="166">
        <f>+'Allocators (CBR)'!G36</f>
        <v>0.33729999999999999</v>
      </c>
      <c r="M250" s="36" t="str">
        <f t="shared" si="64"/>
        <v/>
      </c>
    </row>
    <row r="251" spans="1:13" x14ac:dyDescent="0.25">
      <c r="A251" s="106" t="s">
        <v>256</v>
      </c>
      <c r="B251" s="158">
        <v>1356251.55</v>
      </c>
      <c r="C251" s="158">
        <v>0</v>
      </c>
      <c r="D251" s="158">
        <v>23626531.890000001</v>
      </c>
      <c r="E251" s="158">
        <f t="shared" si="78"/>
        <v>15657302.68</v>
      </c>
      <c r="F251" s="158">
        <f t="shared" si="79"/>
        <v>7969229.21</v>
      </c>
      <c r="G251" s="158">
        <f t="shared" si="80"/>
        <v>17013554.23</v>
      </c>
      <c r="H251" s="158">
        <f t="shared" si="81"/>
        <v>7969229.21</v>
      </c>
      <c r="I251" s="260">
        <f t="shared" si="82"/>
        <v>24982783.440000001</v>
      </c>
      <c r="J251" s="162" t="s">
        <v>568</v>
      </c>
      <c r="K251" s="166">
        <f>+'Allocators (CBR)'!F37</f>
        <v>0.66269999999999996</v>
      </c>
      <c r="L251" s="166">
        <f>+'Allocators (CBR)'!G37</f>
        <v>0.33729999999999999</v>
      </c>
      <c r="M251" s="36" t="str">
        <f t="shared" si="64"/>
        <v>YES</v>
      </c>
    </row>
    <row r="252" spans="1:13" x14ac:dyDescent="0.25">
      <c r="A252" s="106" t="s">
        <v>257</v>
      </c>
      <c r="B252" s="58">
        <f>SUM(B239:B251)</f>
        <v>84465334.489999995</v>
      </c>
      <c r="C252" s="58">
        <f t="shared" ref="C252:I252" si="83">SUM(C239:C251)</f>
        <v>21604673.189999998</v>
      </c>
      <c r="D252" s="58">
        <f t="shared" si="83"/>
        <v>147392148.36974549</v>
      </c>
      <c r="E252" s="58">
        <f t="shared" si="83"/>
        <v>98292986.459999979</v>
      </c>
      <c r="F252" s="58">
        <f t="shared" si="83"/>
        <v>49099161.910000004</v>
      </c>
      <c r="G252" s="58">
        <f t="shared" si="83"/>
        <v>182758320.94999999</v>
      </c>
      <c r="H252" s="58">
        <f t="shared" si="83"/>
        <v>70703835.100000009</v>
      </c>
      <c r="I252" s="58">
        <f t="shared" si="83"/>
        <v>253462156.05000001</v>
      </c>
      <c r="J252" s="159" t="s">
        <v>557</v>
      </c>
    </row>
    <row r="253" spans="1:13" ht="15.75" thickBot="1" x14ac:dyDescent="0.3">
      <c r="A253" s="106" t="s">
        <v>258</v>
      </c>
      <c r="B253" s="168">
        <f>B150+B180+B218+B225+B234+B237+B252</f>
        <v>574385387.75176644</v>
      </c>
      <c r="C253" s="168">
        <f t="shared" ref="C253:I253" si="84">C150+C180+C218+C225+C234+C237+C252</f>
        <v>162118339.78350112</v>
      </c>
      <c r="D253" s="168">
        <f t="shared" si="84"/>
        <v>184131847.03974548</v>
      </c>
      <c r="E253" s="168">
        <f t="shared" si="84"/>
        <v>119877782.80999997</v>
      </c>
      <c r="F253" s="168">
        <f t="shared" si="84"/>
        <v>64254064.230000004</v>
      </c>
      <c r="G253" s="168">
        <f t="shared" si="84"/>
        <v>694263170.56176639</v>
      </c>
      <c r="H253" s="168">
        <f t="shared" si="84"/>
        <v>226372404.01350117</v>
      </c>
      <c r="I253" s="168">
        <f t="shared" si="84"/>
        <v>920635574.57526755</v>
      </c>
      <c r="J253" s="159" t="s">
        <v>442</v>
      </c>
    </row>
    <row r="254" spans="1:13" ht="15.75" thickTop="1" x14ac:dyDescent="0.25">
      <c r="A254" s="154"/>
      <c r="B254" s="169"/>
      <c r="C254" s="169"/>
      <c r="D254" s="169"/>
      <c r="E254" s="169"/>
      <c r="F254" s="169"/>
      <c r="G254" s="169"/>
      <c r="H254" s="169"/>
      <c r="I254" s="169"/>
      <c r="J254" s="106"/>
      <c r="M254" s="36" t="str">
        <f t="shared" si="64"/>
        <v/>
      </c>
    </row>
    <row r="255" spans="1:13" x14ac:dyDescent="0.25">
      <c r="A255" s="106" t="s">
        <v>259</v>
      </c>
      <c r="B255" s="156"/>
      <c r="C255" s="156"/>
      <c r="D255" s="156"/>
      <c r="E255" s="156"/>
      <c r="F255" s="156"/>
      <c r="G255" s="156"/>
      <c r="H255" s="156"/>
      <c r="I255" s="156"/>
      <c r="J255" s="106"/>
      <c r="M255" s="36" t="str">
        <f t="shared" si="64"/>
        <v/>
      </c>
    </row>
    <row r="256" spans="1:13" x14ac:dyDescent="0.25">
      <c r="A256" s="57" t="s">
        <v>260</v>
      </c>
      <c r="B256" s="156"/>
      <c r="C256" s="156"/>
      <c r="D256" s="156"/>
      <c r="E256" s="156"/>
      <c r="F256" s="156"/>
      <c r="G256" s="156"/>
      <c r="H256" s="156"/>
      <c r="I256" s="156"/>
      <c r="M256" s="36" t="str">
        <f t="shared" si="64"/>
        <v/>
      </c>
    </row>
    <row r="257" spans="1:13" x14ac:dyDescent="0.25">
      <c r="A257" s="106" t="s">
        <v>261</v>
      </c>
      <c r="B257" s="58">
        <v>394741624.47000003</v>
      </c>
      <c r="C257" s="58">
        <v>173717924.09</v>
      </c>
      <c r="D257" s="58">
        <v>28103709.510000002</v>
      </c>
      <c r="E257" s="58">
        <f>ROUND($D257*K257,2)</f>
        <v>18624328.289999999</v>
      </c>
      <c r="F257" s="58">
        <f>ROUND($D257*L257,2)</f>
        <v>9479381.2200000007</v>
      </c>
      <c r="G257" s="58">
        <f>B257+E257</f>
        <v>413365952.76000005</v>
      </c>
      <c r="H257" s="58">
        <f>C257+F257</f>
        <v>183197305.31</v>
      </c>
      <c r="I257" s="58">
        <f>SUM(G257:H257)</f>
        <v>596563258.07000005</v>
      </c>
      <c r="J257" s="162" t="s">
        <v>571</v>
      </c>
      <c r="K257" s="166">
        <f>+'Allocators (CBR)'!F40</f>
        <v>0.66269999999999996</v>
      </c>
      <c r="L257" s="166">
        <f>+'Allocators (CBR)'!G40</f>
        <v>0.33729999999999999</v>
      </c>
      <c r="M257" s="36" t="str">
        <f t="shared" si="64"/>
        <v>YES</v>
      </c>
    </row>
    <row r="258" spans="1:13" x14ac:dyDescent="0.25">
      <c r="A258" s="106" t="s">
        <v>262</v>
      </c>
      <c r="B258" s="158">
        <v>3368456.09</v>
      </c>
      <c r="C258" s="158">
        <v>357611.67</v>
      </c>
      <c r="D258" s="158">
        <v>160184.16</v>
      </c>
      <c r="E258" s="158">
        <f>ROUND($D258*K258,2)</f>
        <v>106154.04</v>
      </c>
      <c r="F258" s="158">
        <f>ROUND($D258*L258,2)</f>
        <v>54030.12</v>
      </c>
      <c r="G258" s="158">
        <f>B258+E258</f>
        <v>3474610.13</v>
      </c>
      <c r="H258" s="158">
        <f>C258+F258</f>
        <v>411641.79</v>
      </c>
      <c r="I258" s="158">
        <f>SUM(G258:H258)</f>
        <v>3886251.92</v>
      </c>
      <c r="J258" s="162" t="s">
        <v>572</v>
      </c>
      <c r="K258" s="166">
        <f>+'Allocators (CBR)'!F41</f>
        <v>0.66269999999999996</v>
      </c>
      <c r="L258" s="166">
        <f>+'Allocators (CBR)'!G41</f>
        <v>0.33729999999999999</v>
      </c>
      <c r="M258" s="36" t="str">
        <f t="shared" si="64"/>
        <v>YES</v>
      </c>
    </row>
    <row r="259" spans="1:13" x14ac:dyDescent="0.25">
      <c r="A259" s="106" t="s">
        <v>263</v>
      </c>
      <c r="B259" s="58">
        <f>SUM(B257:B258)</f>
        <v>398110080.56</v>
      </c>
      <c r="C259" s="58">
        <f t="shared" ref="C259:I259" si="85">SUM(C257:C258)</f>
        <v>174075535.75999999</v>
      </c>
      <c r="D259" s="58">
        <f t="shared" si="85"/>
        <v>28263893.670000002</v>
      </c>
      <c r="E259" s="58">
        <f t="shared" si="85"/>
        <v>18730482.329999998</v>
      </c>
      <c r="F259" s="58">
        <f t="shared" si="85"/>
        <v>9533411.3399999999</v>
      </c>
      <c r="G259" s="58">
        <f t="shared" si="85"/>
        <v>416840562.89000005</v>
      </c>
      <c r="H259" s="58">
        <f t="shared" si="85"/>
        <v>183608947.09999999</v>
      </c>
      <c r="I259" s="58">
        <f t="shared" si="85"/>
        <v>600449509.99000001</v>
      </c>
      <c r="J259" s="159" t="s">
        <v>570</v>
      </c>
    </row>
    <row r="260" spans="1:13" x14ac:dyDescent="0.25">
      <c r="A260" s="57" t="s">
        <v>264</v>
      </c>
      <c r="B260" s="58"/>
      <c r="C260" s="58"/>
      <c r="D260" s="58"/>
      <c r="E260" s="58"/>
      <c r="F260" s="58"/>
      <c r="G260" s="58"/>
      <c r="H260" s="58"/>
      <c r="I260" s="58"/>
      <c r="M260" s="36" t="str">
        <f t="shared" si="64"/>
        <v/>
      </c>
    </row>
    <row r="261" spans="1:13" x14ac:dyDescent="0.25">
      <c r="A261" s="106" t="s">
        <v>265</v>
      </c>
      <c r="B261" s="58">
        <v>18271387.789999999</v>
      </c>
      <c r="C261" s="58">
        <v>5788777.5199999996</v>
      </c>
      <c r="D261" s="58">
        <v>71169813.439999998</v>
      </c>
      <c r="E261" s="58">
        <f t="shared" ref="E261:F263" si="86">ROUND($D261*K261,2)</f>
        <v>47164235.369999997</v>
      </c>
      <c r="F261" s="58">
        <f t="shared" si="86"/>
        <v>24005578.07</v>
      </c>
      <c r="G261" s="58">
        <f t="shared" ref="G261:H263" si="87">B261+E261</f>
        <v>65435623.159999996</v>
      </c>
      <c r="H261" s="58">
        <f t="shared" si="87"/>
        <v>29794355.59</v>
      </c>
      <c r="I261" s="58">
        <f>SUM(G261:H261)</f>
        <v>95229978.75</v>
      </c>
      <c r="J261" s="162" t="s">
        <v>678</v>
      </c>
      <c r="K261" s="166">
        <f>+'Allocators (CBR)'!F44</f>
        <v>0.66269999999999996</v>
      </c>
      <c r="L261" s="166">
        <f>+'Allocators (CBR)'!G44</f>
        <v>0.33729999999999999</v>
      </c>
      <c r="M261" s="36" t="str">
        <f t="shared" si="64"/>
        <v>YES</v>
      </c>
    </row>
    <row r="262" spans="1:13" x14ac:dyDescent="0.25">
      <c r="A262" s="106" t="s">
        <v>266</v>
      </c>
      <c r="B262" s="58">
        <v>9172383.6600000001</v>
      </c>
      <c r="C262" s="58">
        <v>0</v>
      </c>
      <c r="D262" s="58">
        <v>0</v>
      </c>
      <c r="E262" s="58">
        <f t="shared" si="86"/>
        <v>0</v>
      </c>
      <c r="F262" s="58">
        <f t="shared" si="86"/>
        <v>0</v>
      </c>
      <c r="G262" s="58">
        <f t="shared" si="87"/>
        <v>9172383.6600000001</v>
      </c>
      <c r="H262" s="58">
        <f t="shared" si="87"/>
        <v>0</v>
      </c>
      <c r="I262" s="58">
        <f>SUM(G262:H262)</f>
        <v>9172383.6600000001</v>
      </c>
      <c r="J262" s="162" t="s">
        <v>574</v>
      </c>
      <c r="K262" s="166">
        <f>+'Allocators (CBR)'!F45</f>
        <v>0.66269999999999996</v>
      </c>
      <c r="L262" s="166">
        <f>+'Allocators (CBR)'!G45</f>
        <v>0.33729999999999999</v>
      </c>
      <c r="M262" s="36" t="str">
        <f t="shared" si="64"/>
        <v/>
      </c>
    </row>
    <row r="263" spans="1:13" x14ac:dyDescent="0.25">
      <c r="A263" s="106" t="s">
        <v>267</v>
      </c>
      <c r="B263" s="158">
        <v>3635389.26</v>
      </c>
      <c r="C263" s="158">
        <v>438000.86</v>
      </c>
      <c r="D263" s="158">
        <v>30703.56</v>
      </c>
      <c r="E263" s="158">
        <f t="shared" si="86"/>
        <v>20347.25</v>
      </c>
      <c r="F263" s="158">
        <f t="shared" si="86"/>
        <v>10356.31</v>
      </c>
      <c r="G263" s="158">
        <f t="shared" si="87"/>
        <v>3655736.51</v>
      </c>
      <c r="H263" s="158">
        <f t="shared" si="87"/>
        <v>448357.17</v>
      </c>
      <c r="I263" s="158">
        <f>SUM(G263:H263)</f>
        <v>4104093.6799999997</v>
      </c>
      <c r="J263" s="162" t="s">
        <v>575</v>
      </c>
      <c r="K263" s="166">
        <f>+'Allocators (CBR)'!F46</f>
        <v>0.66269999999999996</v>
      </c>
      <c r="L263" s="166">
        <f>+'Allocators (CBR)'!G46</f>
        <v>0.33729999999999999</v>
      </c>
      <c r="M263" s="36" t="str">
        <f t="shared" si="64"/>
        <v>YES</v>
      </c>
    </row>
    <row r="264" spans="1:13" x14ac:dyDescent="0.25">
      <c r="A264" s="106" t="s">
        <v>268</v>
      </c>
      <c r="B264" s="58">
        <f>SUM(B261:B263)</f>
        <v>31079160.710000001</v>
      </c>
      <c r="C264" s="58">
        <f t="shared" ref="C264:I264" si="88">SUM(C261:C263)</f>
        <v>6226778.3799999999</v>
      </c>
      <c r="D264" s="58">
        <f t="shared" si="88"/>
        <v>71200517</v>
      </c>
      <c r="E264" s="58">
        <f t="shared" si="88"/>
        <v>47184582.619999997</v>
      </c>
      <c r="F264" s="58">
        <f t="shared" si="88"/>
        <v>24015934.379999999</v>
      </c>
      <c r="G264" s="58">
        <f t="shared" si="88"/>
        <v>78263743.329999998</v>
      </c>
      <c r="H264" s="58">
        <f t="shared" si="88"/>
        <v>30242712.760000002</v>
      </c>
      <c r="I264" s="58">
        <f t="shared" si="88"/>
        <v>108506456.09</v>
      </c>
      <c r="J264" s="159" t="s">
        <v>573</v>
      </c>
    </row>
    <row r="265" spans="1:13" x14ac:dyDescent="0.25">
      <c r="A265" s="57" t="s">
        <v>269</v>
      </c>
      <c r="B265" s="58"/>
      <c r="C265" s="58"/>
      <c r="D265" s="58"/>
      <c r="E265" s="58"/>
      <c r="F265" s="58"/>
      <c r="G265" s="58"/>
      <c r="H265" s="58"/>
      <c r="I265" s="58"/>
      <c r="J265" s="103"/>
      <c r="M265" s="36" t="str">
        <f t="shared" si="64"/>
        <v/>
      </c>
    </row>
    <row r="266" spans="1:13" x14ac:dyDescent="0.25">
      <c r="A266" s="106" t="s">
        <v>270</v>
      </c>
      <c r="B266" s="158">
        <v>34245096</v>
      </c>
      <c r="C266" s="158">
        <v>0</v>
      </c>
      <c r="D266" s="158">
        <v>0</v>
      </c>
      <c r="E266" s="158">
        <v>0</v>
      </c>
      <c r="F266" s="158">
        <v>0</v>
      </c>
      <c r="G266" s="158">
        <f>B266+E266</f>
        <v>34245096</v>
      </c>
      <c r="H266" s="158">
        <f>C266+F266</f>
        <v>0</v>
      </c>
      <c r="I266" s="158">
        <f>SUM(G266:H266)</f>
        <v>34245096</v>
      </c>
      <c r="J266" s="162" t="s">
        <v>577</v>
      </c>
      <c r="M266" s="36" t="str">
        <f t="shared" si="64"/>
        <v/>
      </c>
    </row>
    <row r="267" spans="1:13" x14ac:dyDescent="0.25">
      <c r="A267" s="106" t="s">
        <v>271</v>
      </c>
      <c r="B267" s="58">
        <f>SUM(B266)</f>
        <v>34245096</v>
      </c>
      <c r="C267" s="58">
        <f t="shared" ref="C267:I267" si="89">SUM(C266)</f>
        <v>0</v>
      </c>
      <c r="D267" s="58">
        <f t="shared" si="89"/>
        <v>0</v>
      </c>
      <c r="E267" s="58">
        <f t="shared" si="89"/>
        <v>0</v>
      </c>
      <c r="F267" s="58">
        <f t="shared" si="89"/>
        <v>0</v>
      </c>
      <c r="G267" s="58">
        <f t="shared" si="89"/>
        <v>34245096</v>
      </c>
      <c r="H267" s="58">
        <f t="shared" si="89"/>
        <v>0</v>
      </c>
      <c r="I267" s="58">
        <f t="shared" si="89"/>
        <v>34245096</v>
      </c>
      <c r="J267" s="159" t="s">
        <v>576</v>
      </c>
      <c r="M267" s="36" t="str">
        <f t="shared" si="64"/>
        <v/>
      </c>
    </row>
    <row r="268" spans="1:13" x14ac:dyDescent="0.25">
      <c r="A268" s="57" t="s">
        <v>272</v>
      </c>
      <c r="B268" s="58"/>
      <c r="C268" s="58"/>
      <c r="D268" s="58"/>
      <c r="E268" s="58"/>
      <c r="F268" s="58"/>
      <c r="G268" s="58"/>
      <c r="H268" s="58"/>
      <c r="I268" s="58"/>
      <c r="J268" s="103"/>
      <c r="M268" s="36" t="str">
        <f t="shared" si="64"/>
        <v/>
      </c>
    </row>
    <row r="269" spans="1:13" x14ac:dyDescent="0.25">
      <c r="A269" s="106" t="s">
        <v>273</v>
      </c>
      <c r="B269" s="58">
        <v>82160567.709999993</v>
      </c>
      <c r="C269" s="58">
        <v>441419505.06999999</v>
      </c>
      <c r="D269" s="58">
        <v>0</v>
      </c>
      <c r="E269" s="58">
        <f>ROUND($D269*K269,2)</f>
        <v>0</v>
      </c>
      <c r="F269" s="58">
        <f>ROUND($D269*L269,2)</f>
        <v>0</v>
      </c>
      <c r="G269" s="58">
        <f>B269+E269</f>
        <v>82160567.709999993</v>
      </c>
      <c r="H269" s="58">
        <f>C269+F269</f>
        <v>441419505.06999999</v>
      </c>
      <c r="I269" s="58">
        <f t="shared" ref="I269:I274" si="90">SUM(G269:H269)</f>
        <v>523580072.77999997</v>
      </c>
      <c r="J269" s="162" t="s">
        <v>579</v>
      </c>
      <c r="M269" s="36" t="str">
        <f t="shared" si="64"/>
        <v/>
      </c>
    </row>
    <row r="270" spans="1:13" x14ac:dyDescent="0.25">
      <c r="A270" s="106" t="s">
        <v>274</v>
      </c>
      <c r="B270" s="58">
        <v>3887598.16</v>
      </c>
      <c r="C270" s="58">
        <v>-352164241.95000005</v>
      </c>
      <c r="D270" s="58">
        <v>0</v>
      </c>
      <c r="E270" s="58">
        <f>ROUND($D270*K270,2)</f>
        <v>0</v>
      </c>
      <c r="F270" s="58">
        <f>ROUND($D270*L270,2)</f>
        <v>0</v>
      </c>
      <c r="G270" s="58">
        <f>B270+E270</f>
        <v>3887598.16</v>
      </c>
      <c r="H270" s="58">
        <f>C270+F270</f>
        <v>-352164241.95000005</v>
      </c>
      <c r="I270" s="58">
        <f t="shared" si="90"/>
        <v>-348276643.79000002</v>
      </c>
      <c r="J270" s="162" t="s">
        <v>580</v>
      </c>
      <c r="K270" s="166">
        <f>+'Allocators (CBR)'!F49</f>
        <v>0.66269999999999996</v>
      </c>
      <c r="L270" s="166">
        <f>+'Allocators (CBR)'!G49</f>
        <v>0.33729999999999999</v>
      </c>
      <c r="M270" s="36" t="str">
        <f t="shared" si="64"/>
        <v/>
      </c>
    </row>
    <row r="271" spans="1:13" x14ac:dyDescent="0.25">
      <c r="A271" s="106" t="s">
        <v>275</v>
      </c>
      <c r="B271" s="58">
        <v>-628593.96</v>
      </c>
      <c r="C271" s="58">
        <v>0</v>
      </c>
      <c r="D271" s="58">
        <v>0</v>
      </c>
      <c r="E271" s="58">
        <v>0</v>
      </c>
      <c r="F271" s="58">
        <v>0</v>
      </c>
      <c r="G271" s="58">
        <f t="shared" ref="G271:H274" si="91">B271+E271</f>
        <v>-628593.96</v>
      </c>
      <c r="H271" s="58">
        <f t="shared" si="91"/>
        <v>0</v>
      </c>
      <c r="I271" s="58">
        <f t="shared" si="90"/>
        <v>-628593.96</v>
      </c>
      <c r="J271" s="162" t="s">
        <v>581</v>
      </c>
      <c r="M271" s="36" t="str">
        <f t="shared" si="64"/>
        <v/>
      </c>
    </row>
    <row r="272" spans="1:13" x14ac:dyDescent="0.25">
      <c r="A272" s="106" t="s">
        <v>276</v>
      </c>
      <c r="B272" s="58">
        <v>5670.96</v>
      </c>
      <c r="C272" s="58">
        <v>1908180.96</v>
      </c>
      <c r="D272" s="58">
        <v>0</v>
      </c>
      <c r="E272" s="58">
        <f>ROUND($D272*K272,2)</f>
        <v>0</v>
      </c>
      <c r="F272" s="58">
        <f>ROUND($D272*L272,2)</f>
        <v>0</v>
      </c>
      <c r="G272" s="58">
        <f t="shared" si="91"/>
        <v>5670.96</v>
      </c>
      <c r="H272" s="58">
        <f t="shared" si="91"/>
        <v>1908180.96</v>
      </c>
      <c r="I272" s="58">
        <f t="shared" si="90"/>
        <v>1913851.92</v>
      </c>
      <c r="J272" s="162" t="s">
        <v>582</v>
      </c>
      <c r="K272" s="166">
        <f>+'Allocators (CBR)'!F50</f>
        <v>0.66269999999999996</v>
      </c>
      <c r="L272" s="166">
        <f>+'Allocators (CBR)'!G50</f>
        <v>0.33729999999999999</v>
      </c>
      <c r="M272" s="36" t="str">
        <f t="shared" si="64"/>
        <v/>
      </c>
    </row>
    <row r="273" spans="1:13" x14ac:dyDescent="0.25">
      <c r="A273" s="106" t="s">
        <v>277</v>
      </c>
      <c r="B273" s="58">
        <v>0</v>
      </c>
      <c r="C273" s="58">
        <v>0</v>
      </c>
      <c r="D273" s="58">
        <v>0</v>
      </c>
      <c r="E273" s="58">
        <v>0</v>
      </c>
      <c r="F273" s="58">
        <v>0</v>
      </c>
      <c r="G273" s="58">
        <f t="shared" si="91"/>
        <v>0</v>
      </c>
      <c r="H273" s="58">
        <f t="shared" si="91"/>
        <v>0</v>
      </c>
      <c r="I273" s="58">
        <f t="shared" si="90"/>
        <v>0</v>
      </c>
      <c r="J273" s="162" t="s">
        <v>583</v>
      </c>
      <c r="M273" s="36" t="str">
        <f t="shared" si="64"/>
        <v/>
      </c>
    </row>
    <row r="274" spans="1:13" x14ac:dyDescent="0.25">
      <c r="A274" s="106" t="s">
        <v>278</v>
      </c>
      <c r="B274" s="158">
        <v>0</v>
      </c>
      <c r="C274" s="158">
        <v>0</v>
      </c>
      <c r="D274" s="158">
        <v>0</v>
      </c>
      <c r="E274" s="158">
        <v>0</v>
      </c>
      <c r="F274" s="158">
        <v>0</v>
      </c>
      <c r="G274" s="158">
        <f t="shared" si="91"/>
        <v>0</v>
      </c>
      <c r="H274" s="158">
        <f t="shared" si="91"/>
        <v>0</v>
      </c>
      <c r="I274" s="158">
        <f t="shared" si="90"/>
        <v>0</v>
      </c>
      <c r="J274" s="103"/>
      <c r="M274" s="36" t="str">
        <f t="shared" si="64"/>
        <v/>
      </c>
    </row>
    <row r="275" spans="1:13" x14ac:dyDescent="0.25">
      <c r="A275" s="106" t="s">
        <v>279</v>
      </c>
      <c r="B275" s="58">
        <f>SUM(B269:B274)</f>
        <v>85425242.86999999</v>
      </c>
      <c r="C275" s="58">
        <f t="shared" ref="C275:I275" si="92">SUM(C269:C274)</f>
        <v>91163444.079999939</v>
      </c>
      <c r="D275" s="58">
        <f t="shared" si="92"/>
        <v>0</v>
      </c>
      <c r="E275" s="58">
        <f t="shared" si="92"/>
        <v>0</v>
      </c>
      <c r="F275" s="58">
        <f t="shared" si="92"/>
        <v>0</v>
      </c>
      <c r="G275" s="58">
        <f t="shared" si="92"/>
        <v>85425242.86999999</v>
      </c>
      <c r="H275" s="58">
        <f t="shared" si="92"/>
        <v>91163444.079999939</v>
      </c>
      <c r="I275" s="58">
        <f t="shared" si="92"/>
        <v>176588686.94999993</v>
      </c>
      <c r="J275" s="159" t="s">
        <v>578</v>
      </c>
    </row>
    <row r="276" spans="1:13" ht="15.75" thickBot="1" x14ac:dyDescent="0.3">
      <c r="A276" s="106" t="s">
        <v>280</v>
      </c>
      <c r="B276" s="168">
        <f>B259+B264+B267+B275</f>
        <v>548859580.13999999</v>
      </c>
      <c r="C276" s="168">
        <f t="shared" ref="C276:I276" si="93">C259+C264+C267+C275</f>
        <v>271465758.21999991</v>
      </c>
      <c r="D276" s="168">
        <f t="shared" si="93"/>
        <v>99464410.670000002</v>
      </c>
      <c r="E276" s="168">
        <f t="shared" si="93"/>
        <v>65915064.949999996</v>
      </c>
      <c r="F276" s="168">
        <f t="shared" si="93"/>
        <v>33549345.719999999</v>
      </c>
      <c r="G276" s="168">
        <f t="shared" si="93"/>
        <v>614774645.09000003</v>
      </c>
      <c r="H276" s="168">
        <f t="shared" si="93"/>
        <v>305015103.93999994</v>
      </c>
      <c r="I276" s="168">
        <f t="shared" si="93"/>
        <v>919789749.02999997</v>
      </c>
      <c r="J276" s="159" t="s">
        <v>569</v>
      </c>
    </row>
    <row r="277" spans="1:13" ht="15.75" thickTop="1" x14ac:dyDescent="0.25">
      <c r="A277" s="106" t="s">
        <v>281</v>
      </c>
      <c r="B277" s="169"/>
      <c r="C277" s="169"/>
      <c r="D277" s="169"/>
      <c r="E277" s="169"/>
      <c r="F277" s="169"/>
      <c r="G277" s="169"/>
      <c r="H277" s="169"/>
      <c r="I277" s="169"/>
      <c r="J277" s="103"/>
      <c r="M277" s="36" t="str">
        <f t="shared" si="64"/>
        <v/>
      </c>
    </row>
    <row r="278" spans="1:13" x14ac:dyDescent="0.25">
      <c r="A278" s="57" t="s">
        <v>688</v>
      </c>
      <c r="B278" s="156"/>
      <c r="C278" s="156"/>
      <c r="D278" s="156"/>
      <c r="E278" s="156"/>
      <c r="F278" s="156"/>
      <c r="G278" s="156"/>
      <c r="H278" s="156"/>
      <c r="I278" s="156"/>
      <c r="J278" s="103"/>
      <c r="M278" s="36" t="str">
        <f t="shared" si="64"/>
        <v/>
      </c>
    </row>
    <row r="279" spans="1:13" x14ac:dyDescent="0.25">
      <c r="A279" s="106" t="s">
        <v>689</v>
      </c>
      <c r="B279" s="158">
        <v>272172998.94</v>
      </c>
      <c r="C279" s="158">
        <v>121011632.40000001</v>
      </c>
      <c r="D279" s="158">
        <v>6822507.71</v>
      </c>
      <c r="E279" s="158">
        <f>ROUND($D279*K279,2)</f>
        <v>4521275.8600000003</v>
      </c>
      <c r="F279" s="158">
        <f>ROUND($D279*L279,2)</f>
        <v>2301231.85</v>
      </c>
      <c r="G279" s="158">
        <f>B279+E279</f>
        <v>276694274.80000001</v>
      </c>
      <c r="H279" s="158">
        <f>C279+F279</f>
        <v>123312864.25</v>
      </c>
      <c r="I279" s="158">
        <f>SUM(G279:H279)</f>
        <v>400007139.05000001</v>
      </c>
      <c r="J279" s="157" t="s">
        <v>588</v>
      </c>
      <c r="K279" s="166">
        <f>+'Allocators (CBR)'!F53</f>
        <v>0.66269999999999996</v>
      </c>
      <c r="L279" s="166">
        <f>+'Allocators (CBR)'!G53</f>
        <v>0.33729999999999999</v>
      </c>
      <c r="M279" s="36" t="str">
        <f t="shared" si="64"/>
        <v>YES</v>
      </c>
    </row>
    <row r="280" spans="1:13" x14ac:dyDescent="0.25">
      <c r="A280" s="106" t="s">
        <v>690</v>
      </c>
      <c r="B280" s="58">
        <f>SUM(B279)</f>
        <v>272172998.94</v>
      </c>
      <c r="C280" s="58">
        <f t="shared" ref="C280:I280" si="94">SUM(C279)</f>
        <v>121011632.40000001</v>
      </c>
      <c r="D280" s="58">
        <f t="shared" si="94"/>
        <v>6822507.71</v>
      </c>
      <c r="E280" s="58">
        <f t="shared" si="94"/>
        <v>4521275.8600000003</v>
      </c>
      <c r="F280" s="58">
        <f t="shared" si="94"/>
        <v>2301231.85</v>
      </c>
      <c r="G280" s="58">
        <f>SUM(G279)</f>
        <v>276694274.80000001</v>
      </c>
      <c r="H280" s="58">
        <f t="shared" si="94"/>
        <v>123312864.25</v>
      </c>
      <c r="I280" s="58">
        <f t="shared" si="94"/>
        <v>400007139.05000001</v>
      </c>
      <c r="J280" s="159" t="s">
        <v>587</v>
      </c>
    </row>
    <row r="281" spans="1:13" x14ac:dyDescent="0.25">
      <c r="A281" s="57" t="s">
        <v>691</v>
      </c>
      <c r="B281" s="156"/>
      <c r="C281" s="156"/>
      <c r="D281" s="156"/>
      <c r="E281" s="156"/>
      <c r="F281" s="156"/>
      <c r="G281" s="156"/>
      <c r="H281" s="156"/>
      <c r="I281" s="156"/>
      <c r="J281" s="103"/>
      <c r="M281" s="36" t="str">
        <f t="shared" si="64"/>
        <v/>
      </c>
    </row>
    <row r="282" spans="1:13" x14ac:dyDescent="0.25">
      <c r="A282" s="106"/>
      <c r="B282" s="58"/>
      <c r="C282" s="58"/>
      <c r="D282" s="58"/>
      <c r="E282" s="58"/>
      <c r="F282" s="58"/>
      <c r="G282" s="58"/>
      <c r="H282" s="58"/>
      <c r="I282" s="58"/>
      <c r="J282" s="157"/>
      <c r="M282" s="36" t="str">
        <f t="shared" si="64"/>
        <v/>
      </c>
    </row>
    <row r="283" spans="1:13" x14ac:dyDescent="0.25">
      <c r="A283" s="106" t="s">
        <v>692</v>
      </c>
      <c r="B283" s="58">
        <v>889952.44</v>
      </c>
      <c r="C283" s="58">
        <v>0</v>
      </c>
      <c r="D283" s="58">
        <v>0</v>
      </c>
      <c r="E283" s="58">
        <f>ROUND($D283*K283,2)</f>
        <v>0</v>
      </c>
      <c r="F283" s="58">
        <f>ROUND($D283*L283,2)</f>
        <v>0</v>
      </c>
      <c r="G283" s="58">
        <f>B283+E283</f>
        <v>889952.44</v>
      </c>
      <c r="H283" s="58">
        <f>C283+F283</f>
        <v>0</v>
      </c>
      <c r="I283" s="58">
        <f>SUM(G283:H283)</f>
        <v>889952.44</v>
      </c>
      <c r="J283" s="157" t="s">
        <v>657</v>
      </c>
      <c r="M283" s="36" t="str">
        <f t="shared" si="64"/>
        <v/>
      </c>
    </row>
    <row r="284" spans="1:13" x14ac:dyDescent="0.25">
      <c r="A284" s="106" t="s">
        <v>692</v>
      </c>
      <c r="B284" s="158">
        <v>71919901.109466061</v>
      </c>
      <c r="C284" s="158">
        <v>41405440.219138287</v>
      </c>
      <c r="D284" s="158">
        <v>-4906.2508064903668</v>
      </c>
      <c r="E284" s="158">
        <f>ROUND($D284*K284,2)</f>
        <v>-3251.37</v>
      </c>
      <c r="F284" s="158">
        <f>ROUND($D284*L284,2)</f>
        <v>-1654.88</v>
      </c>
      <c r="G284" s="158">
        <f>B284+E284</f>
        <v>71916649.739466056</v>
      </c>
      <c r="H284" s="158">
        <f>C284+F284</f>
        <v>41403785.339138284</v>
      </c>
      <c r="I284" s="260">
        <f>SUM(G284:H284)</f>
        <v>113320435.07860434</v>
      </c>
      <c r="J284" s="157" t="s">
        <v>590</v>
      </c>
      <c r="K284" s="166">
        <f>+'Allocators (CBR)'!F56</f>
        <v>0.66269999999999996</v>
      </c>
      <c r="L284" s="166">
        <f>+'Allocators (CBR)'!G56</f>
        <v>0.33729999999999999</v>
      </c>
      <c r="M284" s="36" t="str">
        <f t="shared" si="64"/>
        <v>YES</v>
      </c>
    </row>
    <row r="285" spans="1:13" x14ac:dyDescent="0.25">
      <c r="A285" s="106" t="s">
        <v>282</v>
      </c>
      <c r="B285" s="58">
        <f>SUM(B282:B284)</f>
        <v>72809853.549466059</v>
      </c>
      <c r="C285" s="58">
        <f t="shared" ref="C285:H285" si="95">SUM(C282:C284)</f>
        <v>41405440.219138287</v>
      </c>
      <c r="D285" s="58">
        <f t="shared" si="95"/>
        <v>-4906.2508064903668</v>
      </c>
      <c r="E285" s="58">
        <f t="shared" si="95"/>
        <v>-3251.37</v>
      </c>
      <c r="F285" s="58">
        <f t="shared" si="95"/>
        <v>-1654.88</v>
      </c>
      <c r="G285" s="58">
        <f t="shared" si="95"/>
        <v>72806602.179466054</v>
      </c>
      <c r="H285" s="58">
        <f t="shared" si="95"/>
        <v>41403785.339138284</v>
      </c>
      <c r="I285" s="58">
        <f>SUM(I282:I284)</f>
        <v>114210387.51860434</v>
      </c>
      <c r="J285" s="159" t="s">
        <v>589</v>
      </c>
    </row>
    <row r="286" spans="1:13" x14ac:dyDescent="0.25">
      <c r="A286" s="57" t="s">
        <v>693</v>
      </c>
      <c r="B286" s="156"/>
      <c r="C286" s="156"/>
      <c r="D286" s="156"/>
      <c r="E286" s="156"/>
      <c r="F286" s="156"/>
      <c r="G286" s="156"/>
      <c r="H286" s="156"/>
      <c r="I286" s="156"/>
      <c r="J286" s="103"/>
      <c r="M286" s="36" t="str">
        <f t="shared" ref="M286:M344" si="96">IF(D286&lt;&gt;0,"YES","")</f>
        <v/>
      </c>
    </row>
    <row r="287" spans="1:13" x14ac:dyDescent="0.25">
      <c r="A287" s="106" t="s">
        <v>694</v>
      </c>
      <c r="B287" s="256">
        <v>90505808.069999993</v>
      </c>
      <c r="C287" s="256">
        <v>52251717.18</v>
      </c>
      <c r="D287" s="256">
        <v>0</v>
      </c>
      <c r="E287" s="256">
        <f>ROUND($D287*K287,2)</f>
        <v>0</v>
      </c>
      <c r="F287" s="256">
        <f>ROUND($D287*L287,2)</f>
        <v>0</v>
      </c>
      <c r="G287" s="256">
        <f t="shared" ref="G287:H289" si="97">B287+E287</f>
        <v>90505808.069999993</v>
      </c>
      <c r="H287" s="256">
        <f t="shared" si="97"/>
        <v>52251717.18</v>
      </c>
      <c r="I287" s="256">
        <f>SUM(G287:H287)</f>
        <v>142757525.25</v>
      </c>
      <c r="J287" s="157" t="s">
        <v>592</v>
      </c>
      <c r="K287" s="166">
        <f>+'Allocators (CBR)'!F59</f>
        <v>0.66269999999999996</v>
      </c>
      <c r="L287" s="166">
        <f>+'Allocators (CBR)'!G59</f>
        <v>0.33729999999999999</v>
      </c>
      <c r="M287" s="36" t="str">
        <f t="shared" si="96"/>
        <v/>
      </c>
    </row>
    <row r="288" spans="1:13" x14ac:dyDescent="0.25">
      <c r="A288" s="106" t="s">
        <v>695</v>
      </c>
      <c r="B288" s="256">
        <v>-94889944.719999999</v>
      </c>
      <c r="C288" s="256">
        <v>-62508168.350000001</v>
      </c>
      <c r="D288" s="256">
        <v>0</v>
      </c>
      <c r="E288" s="256">
        <f>ROUND($D288*K288,2)</f>
        <v>0</v>
      </c>
      <c r="F288" s="256">
        <f>ROUND($D288*L288,2)</f>
        <v>0</v>
      </c>
      <c r="G288" s="256">
        <f t="shared" si="97"/>
        <v>-94889944.719999999</v>
      </c>
      <c r="H288" s="256">
        <f t="shared" si="97"/>
        <v>-62508168.350000001</v>
      </c>
      <c r="I288" s="256">
        <f>SUM(G288:H288)</f>
        <v>-157398113.06999999</v>
      </c>
      <c r="J288" s="157" t="s">
        <v>593</v>
      </c>
      <c r="K288" s="166">
        <f>+'Allocators (CBR)'!F60</f>
        <v>0.66269999999999996</v>
      </c>
      <c r="L288" s="166">
        <f>+'Allocators (CBR)'!G60</f>
        <v>0.33729999999999999</v>
      </c>
      <c r="M288" s="36" t="str">
        <f t="shared" si="96"/>
        <v/>
      </c>
    </row>
    <row r="289" spans="1:13" ht="15.75" customHeight="1" x14ac:dyDescent="0.25">
      <c r="A289" s="106" t="s">
        <v>696</v>
      </c>
      <c r="B289" s="158">
        <v>0</v>
      </c>
      <c r="C289" s="158">
        <v>0</v>
      </c>
      <c r="D289" s="158">
        <v>0</v>
      </c>
      <c r="E289" s="158">
        <v>0</v>
      </c>
      <c r="F289" s="158">
        <v>0</v>
      </c>
      <c r="G289" s="158">
        <f t="shared" si="97"/>
        <v>0</v>
      </c>
      <c r="H289" s="158">
        <f t="shared" si="97"/>
        <v>0</v>
      </c>
      <c r="I289" s="158">
        <f>SUM(G289:H289)</f>
        <v>0</v>
      </c>
      <c r="J289" s="157" t="s">
        <v>658</v>
      </c>
      <c r="M289" s="36" t="str">
        <f t="shared" si="96"/>
        <v/>
      </c>
    </row>
    <row r="290" spans="1:13" x14ac:dyDescent="0.25">
      <c r="A290" s="106" t="s">
        <v>283</v>
      </c>
      <c r="B290" s="58">
        <f>SUM(B287:B289)</f>
        <v>-4384136.650000006</v>
      </c>
      <c r="C290" s="58">
        <f t="shared" ref="C290:I290" si="98">SUM(C287:C289)</f>
        <v>-10256451.170000002</v>
      </c>
      <c r="D290" s="58">
        <f t="shared" si="98"/>
        <v>0</v>
      </c>
      <c r="E290" s="58">
        <f t="shared" si="98"/>
        <v>0</v>
      </c>
      <c r="F290" s="58">
        <f t="shared" si="98"/>
        <v>0</v>
      </c>
      <c r="G290" s="58">
        <f t="shared" si="98"/>
        <v>-4384136.650000006</v>
      </c>
      <c r="H290" s="58">
        <f t="shared" si="98"/>
        <v>-10256451.170000002</v>
      </c>
      <c r="I290" s="58">
        <f t="shared" si="98"/>
        <v>-14640587.819999993</v>
      </c>
      <c r="J290" s="159" t="s">
        <v>591</v>
      </c>
      <c r="M290" s="36" t="str">
        <f t="shared" si="96"/>
        <v/>
      </c>
    </row>
    <row r="291" spans="1:13" x14ac:dyDescent="0.25">
      <c r="A291" s="154"/>
      <c r="B291" s="158"/>
      <c r="C291" s="158"/>
      <c r="D291" s="158"/>
      <c r="E291" s="158"/>
      <c r="F291" s="158"/>
      <c r="G291" s="158"/>
      <c r="H291" s="158"/>
      <c r="I291" s="158"/>
      <c r="J291" s="103"/>
      <c r="M291" s="36" t="str">
        <f t="shared" si="96"/>
        <v/>
      </c>
    </row>
    <row r="292" spans="1:13" ht="15.75" thickBot="1" x14ac:dyDescent="0.3">
      <c r="A292" s="105" t="s">
        <v>6</v>
      </c>
      <c r="B292" s="165">
        <f t="shared" ref="B292:I292" si="99">B65-B253-B276-B280-B285-B290</f>
        <v>491083397.58876729</v>
      </c>
      <c r="C292" s="165">
        <f t="shared" si="99"/>
        <v>310583418.52736098</v>
      </c>
      <c r="D292" s="165">
        <f t="shared" si="99"/>
        <v>-290413859.16893893</v>
      </c>
      <c r="E292" s="165">
        <f t="shared" si="99"/>
        <v>-190310872.24999997</v>
      </c>
      <c r="F292" s="165">
        <f t="shared" si="99"/>
        <v>-100102986.92</v>
      </c>
      <c r="G292" s="165">
        <f t="shared" si="99"/>
        <v>300772525.33876717</v>
      </c>
      <c r="H292" s="165">
        <f t="shared" si="99"/>
        <v>210480431.6073609</v>
      </c>
      <c r="I292" s="165">
        <f t="shared" si="99"/>
        <v>511252956.94612789</v>
      </c>
      <c r="J292" s="159" t="s">
        <v>401</v>
      </c>
      <c r="M292" s="36" t="str">
        <f t="shared" si="96"/>
        <v>YES</v>
      </c>
    </row>
    <row r="293" spans="1:13" ht="15.75" thickTop="1" x14ac:dyDescent="0.25">
      <c r="A293" s="154"/>
      <c r="B293" s="156"/>
      <c r="C293" s="156"/>
      <c r="D293" s="156"/>
      <c r="E293" s="156"/>
      <c r="F293" s="156"/>
      <c r="G293" s="156"/>
      <c r="H293" s="156"/>
      <c r="I293" s="156"/>
      <c r="J293" s="103"/>
      <c r="M293" s="36" t="str">
        <f t="shared" si="96"/>
        <v/>
      </c>
    </row>
    <row r="294" spans="1:13" x14ac:dyDescent="0.25">
      <c r="A294" s="105" t="s">
        <v>5</v>
      </c>
      <c r="B294" s="156"/>
      <c r="C294" s="156"/>
      <c r="D294" s="156"/>
      <c r="E294" s="156"/>
      <c r="F294" s="156"/>
      <c r="G294" s="156"/>
      <c r="H294" s="156"/>
      <c r="I294" s="156"/>
      <c r="J294" s="103"/>
      <c r="M294" s="36" t="str">
        <f t="shared" si="96"/>
        <v/>
      </c>
    </row>
    <row r="295" spans="1:13" x14ac:dyDescent="0.25">
      <c r="A295" s="57" t="s">
        <v>687</v>
      </c>
      <c r="B295" s="58"/>
      <c r="C295" s="58"/>
      <c r="D295" s="58"/>
      <c r="E295" s="58"/>
      <c r="F295" s="58"/>
      <c r="G295" s="58"/>
      <c r="H295" s="58"/>
      <c r="I295" s="58"/>
      <c r="J295" s="103"/>
      <c r="M295" s="36" t="str">
        <f t="shared" si="96"/>
        <v/>
      </c>
    </row>
    <row r="296" spans="1:13" x14ac:dyDescent="0.25">
      <c r="A296" s="106" t="s">
        <v>697</v>
      </c>
      <c r="B296" s="58">
        <v>104915969.53</v>
      </c>
      <c r="C296" s="58">
        <v>0</v>
      </c>
      <c r="D296" s="58">
        <v>0</v>
      </c>
      <c r="E296" s="58">
        <f>ROUND($D296*K296,2)</f>
        <v>0</v>
      </c>
      <c r="F296" s="58">
        <f>ROUND($D296*L296,2)</f>
        <v>0</v>
      </c>
      <c r="G296" s="58">
        <f>B296+E296</f>
        <v>104915969.53</v>
      </c>
      <c r="H296" s="58">
        <f>C296+F296</f>
        <v>0</v>
      </c>
      <c r="I296" s="58">
        <f>SUM(G296:H296)</f>
        <v>104915969.53</v>
      </c>
      <c r="J296" s="162" t="s">
        <v>585</v>
      </c>
      <c r="M296" s="36" t="str">
        <f t="shared" si="96"/>
        <v/>
      </c>
    </row>
    <row r="297" spans="1:13" x14ac:dyDescent="0.25">
      <c r="A297" s="106" t="s">
        <v>698</v>
      </c>
      <c r="B297" s="158">
        <v>-138827252.46000001</v>
      </c>
      <c r="C297" s="158">
        <v>0</v>
      </c>
      <c r="D297" s="158">
        <v>0</v>
      </c>
      <c r="E297" s="158">
        <f>ROUND($D297*K297,2)</f>
        <v>0</v>
      </c>
      <c r="F297" s="158">
        <f>ROUND($D297*L297,2)</f>
        <v>0</v>
      </c>
      <c r="G297" s="158">
        <f>B297+E297</f>
        <v>-138827252.46000001</v>
      </c>
      <c r="H297" s="158">
        <f>C297+F297</f>
        <v>0</v>
      </c>
      <c r="I297" s="158">
        <f>SUM(G297:H297)</f>
        <v>-138827252.46000001</v>
      </c>
      <c r="J297" s="162" t="s">
        <v>586</v>
      </c>
      <c r="M297" s="36" t="str">
        <f t="shared" si="96"/>
        <v/>
      </c>
    </row>
    <row r="298" spans="1:13" x14ac:dyDescent="0.25">
      <c r="A298" s="106" t="s">
        <v>699</v>
      </c>
      <c r="B298" s="58">
        <f>SUM(B296:B297)</f>
        <v>-33911282.930000007</v>
      </c>
      <c r="C298" s="58">
        <f t="shared" ref="C298:I298" si="100">SUM(C296:C297)</f>
        <v>0</v>
      </c>
      <c r="D298" s="58">
        <f t="shared" si="100"/>
        <v>0</v>
      </c>
      <c r="E298" s="58">
        <f t="shared" si="100"/>
        <v>0</v>
      </c>
      <c r="F298" s="58">
        <f t="shared" si="100"/>
        <v>0</v>
      </c>
      <c r="G298" s="58">
        <f t="shared" si="100"/>
        <v>-33911282.930000007</v>
      </c>
      <c r="H298" s="58">
        <f t="shared" si="100"/>
        <v>0</v>
      </c>
      <c r="I298" s="58">
        <f t="shared" si="100"/>
        <v>-33911282.930000007</v>
      </c>
      <c r="J298" s="159" t="s">
        <v>584</v>
      </c>
      <c r="M298" s="36" t="str">
        <f t="shared" si="96"/>
        <v/>
      </c>
    </row>
    <row r="299" spans="1:13" x14ac:dyDescent="0.25">
      <c r="A299" s="57" t="s">
        <v>284</v>
      </c>
      <c r="B299" s="156"/>
      <c r="C299" s="156"/>
      <c r="D299" s="156"/>
      <c r="E299" s="156"/>
      <c r="F299" s="156"/>
      <c r="G299" s="156"/>
      <c r="H299" s="156"/>
      <c r="I299" s="156"/>
      <c r="J299" s="103"/>
      <c r="M299" s="36" t="str">
        <f t="shared" si="96"/>
        <v/>
      </c>
    </row>
    <row r="300" spans="1:13" x14ac:dyDescent="0.25">
      <c r="A300" s="106" t="s">
        <v>285</v>
      </c>
      <c r="B300" s="58">
        <v>243000</v>
      </c>
      <c r="C300" s="58">
        <v>0</v>
      </c>
      <c r="D300" s="58">
        <v>1926.65</v>
      </c>
      <c r="E300" s="58">
        <f t="shared" ref="E300" si="101">ROUND($D300*K300,2)</f>
        <v>1276.79</v>
      </c>
      <c r="F300" s="58">
        <f t="shared" ref="F300" si="102">ROUND($D300*L300,2)</f>
        <v>649.86</v>
      </c>
      <c r="G300" s="58">
        <f t="shared" ref="G300" si="103">B300+E300</f>
        <v>244276.79</v>
      </c>
      <c r="H300" s="58">
        <f t="shared" ref="H300" si="104">C300+F300</f>
        <v>649.86</v>
      </c>
      <c r="I300" s="58">
        <f t="shared" ref="I300" si="105">SUM(G300:H300)</f>
        <v>244926.65</v>
      </c>
      <c r="J300" s="108" t="s">
        <v>596</v>
      </c>
      <c r="K300" s="166">
        <f>+'Allocators (CBR)'!F$70</f>
        <v>0.66269999999999996</v>
      </c>
      <c r="L300" s="166">
        <f>+'Allocators (CBR)'!$G$70</f>
        <v>0.33729999999999999</v>
      </c>
      <c r="M300" s="36" t="str">
        <f t="shared" si="96"/>
        <v>YES</v>
      </c>
    </row>
    <row r="301" spans="1:13" x14ac:dyDescent="0.25">
      <c r="A301" s="106" t="s">
        <v>286</v>
      </c>
      <c r="B301" s="58">
        <v>0</v>
      </c>
      <c r="C301" s="58">
        <v>0</v>
      </c>
      <c r="D301" s="58">
        <v>-51396741.420000002</v>
      </c>
      <c r="E301" s="58">
        <f t="shared" ref="E301:E323" si="106">ROUND($D301*K301,2)</f>
        <v>-34060620.539999999</v>
      </c>
      <c r="F301" s="58">
        <f t="shared" ref="F301:F323" si="107">ROUND($D301*L301,2)</f>
        <v>-17336120.879999999</v>
      </c>
      <c r="G301" s="58">
        <f t="shared" ref="G301:G323" si="108">B301+E301</f>
        <v>-34060620.539999999</v>
      </c>
      <c r="H301" s="58">
        <f t="shared" ref="H301:H323" si="109">C301+F301</f>
        <v>-17336120.879999999</v>
      </c>
      <c r="I301" s="58">
        <f t="shared" ref="I301:I323" si="110">SUM(G301:H301)</f>
        <v>-51396741.420000002</v>
      </c>
      <c r="J301" s="108" t="s">
        <v>597</v>
      </c>
      <c r="K301" s="166">
        <f>+'Allocators (CBR)'!F$70</f>
        <v>0.66269999999999996</v>
      </c>
      <c r="L301" s="166">
        <f>+'Allocators (CBR)'!$G$70</f>
        <v>0.33729999999999999</v>
      </c>
      <c r="M301" s="36" t="str">
        <f t="shared" si="96"/>
        <v>YES</v>
      </c>
    </row>
    <row r="302" spans="1:13" x14ac:dyDescent="0.25">
      <c r="A302" s="106" t="s">
        <v>287</v>
      </c>
      <c r="B302" s="58">
        <v>0</v>
      </c>
      <c r="C302" s="58">
        <v>0</v>
      </c>
      <c r="D302" s="58">
        <v>4497468.9800000004</v>
      </c>
      <c r="E302" s="58">
        <f t="shared" si="106"/>
        <v>2980472.69</v>
      </c>
      <c r="F302" s="58">
        <f t="shared" si="107"/>
        <v>1516996.29</v>
      </c>
      <c r="G302" s="58">
        <f t="shared" si="108"/>
        <v>2980472.69</v>
      </c>
      <c r="H302" s="58">
        <f t="shared" si="109"/>
        <v>1516996.29</v>
      </c>
      <c r="I302" s="58">
        <f t="shared" si="110"/>
        <v>4497468.9800000004</v>
      </c>
      <c r="J302" s="108" t="s">
        <v>598</v>
      </c>
      <c r="K302" s="166">
        <f>+'Allocators (CBR)'!F$70</f>
        <v>0.66269999999999996</v>
      </c>
      <c r="L302" s="166">
        <f>+'Allocators (CBR)'!$G$70</f>
        <v>0.33729999999999999</v>
      </c>
      <c r="M302" s="36" t="str">
        <f t="shared" si="96"/>
        <v>YES</v>
      </c>
    </row>
    <row r="303" spans="1:13" x14ac:dyDescent="0.25">
      <c r="A303" s="106" t="s">
        <v>288</v>
      </c>
      <c r="B303" s="58">
        <v>0</v>
      </c>
      <c r="C303" s="58">
        <v>0</v>
      </c>
      <c r="D303" s="58">
        <v>0</v>
      </c>
      <c r="E303" s="58">
        <f t="shared" si="106"/>
        <v>0</v>
      </c>
      <c r="F303" s="58">
        <f t="shared" si="107"/>
        <v>0</v>
      </c>
      <c r="G303" s="58">
        <f t="shared" si="108"/>
        <v>0</v>
      </c>
      <c r="H303" s="58">
        <f t="shared" si="109"/>
        <v>0</v>
      </c>
      <c r="I303" s="58">
        <f t="shared" si="110"/>
        <v>0</v>
      </c>
      <c r="J303" s="108" t="s">
        <v>659</v>
      </c>
      <c r="M303" s="36" t="str">
        <f t="shared" si="96"/>
        <v/>
      </c>
    </row>
    <row r="304" spans="1:13" x14ac:dyDescent="0.25">
      <c r="A304" s="106" t="s">
        <v>289</v>
      </c>
      <c r="B304" s="58">
        <v>0</v>
      </c>
      <c r="C304" s="58">
        <v>0</v>
      </c>
      <c r="D304" s="58">
        <v>-311938.71999999997</v>
      </c>
      <c r="E304" s="58">
        <f t="shared" si="106"/>
        <v>-206721.79</v>
      </c>
      <c r="F304" s="58">
        <f t="shared" si="107"/>
        <v>-105216.93</v>
      </c>
      <c r="G304" s="58">
        <f t="shared" si="108"/>
        <v>-206721.79</v>
      </c>
      <c r="H304" s="58">
        <f t="shared" si="109"/>
        <v>-105216.93</v>
      </c>
      <c r="I304" s="58">
        <f t="shared" si="110"/>
        <v>-311938.71999999997</v>
      </c>
      <c r="J304" s="108" t="s">
        <v>599</v>
      </c>
      <c r="K304" s="166">
        <f>+'Allocators (CBR)'!F$70</f>
        <v>0.66269999999999996</v>
      </c>
      <c r="L304" s="166">
        <f>+'Allocators (CBR)'!$G$70</f>
        <v>0.33729999999999999</v>
      </c>
      <c r="M304" s="36" t="str">
        <f t="shared" si="96"/>
        <v>YES</v>
      </c>
    </row>
    <row r="305" spans="1:13" x14ac:dyDescent="0.25">
      <c r="A305" s="106" t="s">
        <v>290</v>
      </c>
      <c r="B305" s="58">
        <v>0</v>
      </c>
      <c r="C305" s="58">
        <v>303874.40999999997</v>
      </c>
      <c r="D305" s="58">
        <v>120870.83</v>
      </c>
      <c r="E305" s="58">
        <f t="shared" si="106"/>
        <v>80101.100000000006</v>
      </c>
      <c r="F305" s="58">
        <f t="shared" si="107"/>
        <v>40769.730000000003</v>
      </c>
      <c r="G305" s="58">
        <f t="shared" si="108"/>
        <v>80101.100000000006</v>
      </c>
      <c r="H305" s="58">
        <f t="shared" si="109"/>
        <v>344644.13999999996</v>
      </c>
      <c r="I305" s="58">
        <f t="shared" si="110"/>
        <v>424745.24</v>
      </c>
      <c r="J305" s="162" t="s">
        <v>686</v>
      </c>
      <c r="K305" s="166">
        <f>+'Allocators (CBR)'!F$70</f>
        <v>0.66269999999999996</v>
      </c>
      <c r="L305" s="166">
        <f>+'Allocators (CBR)'!$G$70</f>
        <v>0.33729999999999999</v>
      </c>
      <c r="M305" s="36" t="str">
        <f t="shared" si="96"/>
        <v>YES</v>
      </c>
    </row>
    <row r="306" spans="1:13" x14ac:dyDescent="0.25">
      <c r="A306" s="106" t="s">
        <v>291</v>
      </c>
      <c r="B306" s="58">
        <v>0</v>
      </c>
      <c r="C306" s="58">
        <v>-43889.34</v>
      </c>
      <c r="D306" s="58">
        <v>73705.539999999994</v>
      </c>
      <c r="E306" s="58">
        <f t="shared" si="106"/>
        <v>48844.66</v>
      </c>
      <c r="F306" s="58">
        <f t="shared" si="107"/>
        <v>24860.880000000001</v>
      </c>
      <c r="G306" s="58">
        <f t="shared" si="108"/>
        <v>48844.66</v>
      </c>
      <c r="H306" s="58">
        <f t="shared" si="109"/>
        <v>-19028.459999999995</v>
      </c>
      <c r="I306" s="58">
        <f t="shared" si="110"/>
        <v>29816.200000000008</v>
      </c>
      <c r="J306" s="108" t="s">
        <v>600</v>
      </c>
      <c r="K306" s="166">
        <f>+'Allocators (CBR)'!F$70</f>
        <v>0.66269999999999996</v>
      </c>
      <c r="L306" s="166">
        <f>+'Allocators (CBR)'!$G$70</f>
        <v>0.33729999999999999</v>
      </c>
      <c r="M306" s="36" t="str">
        <f t="shared" si="96"/>
        <v>YES</v>
      </c>
    </row>
    <row r="307" spans="1:13" x14ac:dyDescent="0.25">
      <c r="A307" s="106" t="s">
        <v>292</v>
      </c>
      <c r="B307" s="58">
        <v>0</v>
      </c>
      <c r="C307" s="58">
        <v>0</v>
      </c>
      <c r="D307" s="58">
        <v>0</v>
      </c>
      <c r="E307" s="58">
        <f t="shared" si="106"/>
        <v>0</v>
      </c>
      <c r="F307" s="58">
        <f t="shared" si="107"/>
        <v>0</v>
      </c>
      <c r="G307" s="58">
        <f t="shared" si="108"/>
        <v>0</v>
      </c>
      <c r="H307" s="58">
        <f t="shared" si="109"/>
        <v>0</v>
      </c>
      <c r="I307" s="58">
        <f t="shared" si="110"/>
        <v>0</v>
      </c>
      <c r="J307" s="108"/>
      <c r="M307" s="36" t="str">
        <f t="shared" si="96"/>
        <v/>
      </c>
    </row>
    <row r="308" spans="1:13" x14ac:dyDescent="0.25">
      <c r="A308" s="106" t="s">
        <v>293</v>
      </c>
      <c r="B308" s="58">
        <v>0</v>
      </c>
      <c r="C308" s="58">
        <v>0</v>
      </c>
      <c r="D308" s="58">
        <v>14200742.67732588</v>
      </c>
      <c r="E308" s="58">
        <f t="shared" si="106"/>
        <v>9410832.1699999999</v>
      </c>
      <c r="F308" s="58">
        <f t="shared" si="107"/>
        <v>4789910.51</v>
      </c>
      <c r="G308" s="58">
        <f t="shared" si="108"/>
        <v>9410832.1699999999</v>
      </c>
      <c r="H308" s="58">
        <f t="shared" si="109"/>
        <v>4789910.51</v>
      </c>
      <c r="I308" s="58">
        <f t="shared" si="110"/>
        <v>14200742.68</v>
      </c>
      <c r="J308" s="108" t="s">
        <v>601</v>
      </c>
      <c r="K308" s="166">
        <f>+'Allocators (CBR)'!F$70</f>
        <v>0.66269999999999996</v>
      </c>
      <c r="L308" s="166">
        <f>+'Allocators (CBR)'!$G$70</f>
        <v>0.33729999999999999</v>
      </c>
      <c r="M308" s="36" t="str">
        <f t="shared" si="96"/>
        <v>YES</v>
      </c>
    </row>
    <row r="309" spans="1:13" x14ac:dyDescent="0.25">
      <c r="A309" s="106" t="s">
        <v>294</v>
      </c>
      <c r="B309" s="58">
        <v>0</v>
      </c>
      <c r="C309" s="58">
        <v>0</v>
      </c>
      <c r="D309" s="58">
        <v>0</v>
      </c>
      <c r="E309" s="58">
        <f t="shared" si="106"/>
        <v>0</v>
      </c>
      <c r="F309" s="58">
        <f t="shared" si="107"/>
        <v>0</v>
      </c>
      <c r="G309" s="58">
        <f t="shared" si="108"/>
        <v>0</v>
      </c>
      <c r="H309" s="58">
        <f t="shared" si="109"/>
        <v>0</v>
      </c>
      <c r="I309" s="58">
        <f t="shared" si="110"/>
        <v>0</v>
      </c>
      <c r="J309" s="108" t="s">
        <v>602</v>
      </c>
      <c r="M309" s="36" t="str">
        <f t="shared" si="96"/>
        <v/>
      </c>
    </row>
    <row r="310" spans="1:13" x14ac:dyDescent="0.25">
      <c r="A310" s="106" t="s">
        <v>295</v>
      </c>
      <c r="B310" s="58">
        <v>0</v>
      </c>
      <c r="C310" s="58">
        <v>0</v>
      </c>
      <c r="D310" s="58">
        <v>312273.03999999998</v>
      </c>
      <c r="E310" s="58">
        <f t="shared" si="106"/>
        <v>206943.34</v>
      </c>
      <c r="F310" s="58">
        <f t="shared" si="107"/>
        <v>105329.7</v>
      </c>
      <c r="G310" s="58">
        <f t="shared" si="108"/>
        <v>206943.34</v>
      </c>
      <c r="H310" s="58">
        <f t="shared" si="109"/>
        <v>105329.7</v>
      </c>
      <c r="I310" s="58">
        <f t="shared" si="110"/>
        <v>312273.03999999998</v>
      </c>
      <c r="J310" s="108" t="s">
        <v>603</v>
      </c>
      <c r="K310" s="166">
        <f>+'Allocators (CBR)'!F$70</f>
        <v>0.66269999999999996</v>
      </c>
      <c r="L310" s="166">
        <f>+'Allocators (CBR)'!$G$70</f>
        <v>0.33729999999999999</v>
      </c>
      <c r="M310" s="36" t="str">
        <f t="shared" si="96"/>
        <v>YES</v>
      </c>
    </row>
    <row r="311" spans="1:13" x14ac:dyDescent="0.25">
      <c r="A311" s="106" t="s">
        <v>296</v>
      </c>
      <c r="B311" s="58">
        <v>6740204.9299999997</v>
      </c>
      <c r="C311" s="58">
        <v>3462954.6</v>
      </c>
      <c r="D311" s="58">
        <v>-24782927.219999999</v>
      </c>
      <c r="E311" s="58">
        <f t="shared" si="106"/>
        <v>-16423645.869999999</v>
      </c>
      <c r="F311" s="58">
        <f t="shared" si="107"/>
        <v>-8359281.3499999996</v>
      </c>
      <c r="G311" s="58">
        <f t="shared" si="108"/>
        <v>-9683440.9399999995</v>
      </c>
      <c r="H311" s="58">
        <f t="shared" si="109"/>
        <v>-4896326.75</v>
      </c>
      <c r="I311" s="58">
        <f t="shared" si="110"/>
        <v>-14579767.689999999</v>
      </c>
      <c r="J311" s="108" t="s">
        <v>604</v>
      </c>
      <c r="K311" s="166">
        <f>+'Allocators (CBR)'!F$70</f>
        <v>0.66269999999999996</v>
      </c>
      <c r="L311" s="166">
        <f>+'Allocators (CBR)'!$G$70</f>
        <v>0.33729999999999999</v>
      </c>
      <c r="M311" s="36" t="str">
        <f t="shared" si="96"/>
        <v>YES</v>
      </c>
    </row>
    <row r="312" spans="1:13" x14ac:dyDescent="0.25">
      <c r="A312" s="106" t="s">
        <v>297</v>
      </c>
      <c r="B312" s="58">
        <v>-54085796.990000002</v>
      </c>
      <c r="C312" s="58">
        <v>-3318447.96</v>
      </c>
      <c r="D312" s="58">
        <v>-2062201.64</v>
      </c>
      <c r="E312" s="58">
        <f t="shared" si="106"/>
        <v>-1366621.03</v>
      </c>
      <c r="F312" s="58">
        <f t="shared" si="107"/>
        <v>-695580.61</v>
      </c>
      <c r="G312" s="58">
        <f t="shared" si="108"/>
        <v>-55452418.020000003</v>
      </c>
      <c r="H312" s="58">
        <f t="shared" si="109"/>
        <v>-4014028.57</v>
      </c>
      <c r="I312" s="58">
        <f t="shared" si="110"/>
        <v>-59466446.590000004</v>
      </c>
      <c r="J312" s="108" t="s">
        <v>605</v>
      </c>
      <c r="K312" s="166">
        <f>+'Allocators (CBR)'!F$70</f>
        <v>0.66269999999999996</v>
      </c>
      <c r="L312" s="166">
        <f>+'Allocators (CBR)'!$G$70</f>
        <v>0.33729999999999999</v>
      </c>
      <c r="M312" s="36" t="str">
        <f t="shared" si="96"/>
        <v>YES</v>
      </c>
    </row>
    <row r="313" spans="1:13" x14ac:dyDescent="0.25">
      <c r="A313" s="106" t="s">
        <v>298</v>
      </c>
      <c r="B313" s="58">
        <v>-101690.64</v>
      </c>
      <c r="C313" s="58">
        <v>-700</v>
      </c>
      <c r="D313" s="58">
        <v>-53018.47</v>
      </c>
      <c r="E313" s="58">
        <f t="shared" si="106"/>
        <v>-35135.339999999997</v>
      </c>
      <c r="F313" s="58">
        <f t="shared" si="107"/>
        <v>-17883.13</v>
      </c>
      <c r="G313" s="58">
        <f t="shared" si="108"/>
        <v>-136825.97999999998</v>
      </c>
      <c r="H313" s="58">
        <f t="shared" si="109"/>
        <v>-18583.13</v>
      </c>
      <c r="I313" s="58">
        <f t="shared" si="110"/>
        <v>-155409.10999999999</v>
      </c>
      <c r="J313" s="108" t="s">
        <v>606</v>
      </c>
      <c r="K313" s="166">
        <f>+'Allocators (CBR)'!F$70</f>
        <v>0.66269999999999996</v>
      </c>
      <c r="L313" s="166">
        <f>+'Allocators (CBR)'!$G$70</f>
        <v>0.33729999999999999</v>
      </c>
      <c r="M313" s="36" t="str">
        <f t="shared" si="96"/>
        <v>YES</v>
      </c>
    </row>
    <row r="314" spans="1:13" x14ac:dyDescent="0.25">
      <c r="A314" s="106" t="s">
        <v>299</v>
      </c>
      <c r="B314" s="58">
        <v>-118802.44</v>
      </c>
      <c r="C314" s="58">
        <v>0</v>
      </c>
      <c r="D314" s="58">
        <v>0</v>
      </c>
      <c r="E314" s="58">
        <f t="shared" si="106"/>
        <v>0</v>
      </c>
      <c r="F314" s="58">
        <f t="shared" si="107"/>
        <v>0</v>
      </c>
      <c r="G314" s="58">
        <f t="shared" si="108"/>
        <v>-118802.44</v>
      </c>
      <c r="H314" s="58">
        <f t="shared" si="109"/>
        <v>0</v>
      </c>
      <c r="I314" s="58">
        <f t="shared" si="110"/>
        <v>-118802.44</v>
      </c>
      <c r="J314" s="108" t="s">
        <v>660</v>
      </c>
      <c r="M314" s="36" t="str">
        <f t="shared" si="96"/>
        <v/>
      </c>
    </row>
    <row r="315" spans="1:13" x14ac:dyDescent="0.25">
      <c r="A315" s="106" t="s">
        <v>300</v>
      </c>
      <c r="B315" s="58">
        <v>0</v>
      </c>
      <c r="C315" s="58">
        <v>0</v>
      </c>
      <c r="D315" s="58">
        <v>0</v>
      </c>
      <c r="E315" s="58">
        <f t="shared" si="106"/>
        <v>0</v>
      </c>
      <c r="F315" s="58">
        <f t="shared" si="107"/>
        <v>0</v>
      </c>
      <c r="G315" s="58">
        <f t="shared" si="108"/>
        <v>0</v>
      </c>
      <c r="H315" s="58">
        <f t="shared" si="109"/>
        <v>0</v>
      </c>
      <c r="I315" s="58">
        <f t="shared" si="110"/>
        <v>0</v>
      </c>
      <c r="J315" s="108" t="s">
        <v>661</v>
      </c>
      <c r="M315" s="36" t="str">
        <f t="shared" si="96"/>
        <v/>
      </c>
    </row>
    <row r="316" spans="1:13" x14ac:dyDescent="0.25">
      <c r="A316" s="106" t="s">
        <v>301</v>
      </c>
      <c r="B316" s="58">
        <v>137162.5</v>
      </c>
      <c r="C316" s="58">
        <v>0</v>
      </c>
      <c r="D316" s="58">
        <v>0</v>
      </c>
      <c r="E316" s="58">
        <f t="shared" si="106"/>
        <v>0</v>
      </c>
      <c r="F316" s="58">
        <f t="shared" si="107"/>
        <v>0</v>
      </c>
      <c r="G316" s="58">
        <f t="shared" si="108"/>
        <v>137162.5</v>
      </c>
      <c r="H316" s="58">
        <f t="shared" si="109"/>
        <v>0</v>
      </c>
      <c r="I316" s="58">
        <f t="shared" si="110"/>
        <v>137162.5</v>
      </c>
      <c r="J316" s="108" t="s">
        <v>607</v>
      </c>
      <c r="M316" s="36" t="str">
        <f t="shared" si="96"/>
        <v/>
      </c>
    </row>
    <row r="317" spans="1:13" x14ac:dyDescent="0.25">
      <c r="A317" s="106" t="s">
        <v>302</v>
      </c>
      <c r="B317" s="58">
        <v>0</v>
      </c>
      <c r="C317" s="58">
        <v>0</v>
      </c>
      <c r="D317" s="58">
        <v>0</v>
      </c>
      <c r="E317" s="58">
        <f t="shared" si="106"/>
        <v>0</v>
      </c>
      <c r="F317" s="58">
        <f t="shared" si="107"/>
        <v>0</v>
      </c>
      <c r="G317" s="58">
        <f t="shared" si="108"/>
        <v>0</v>
      </c>
      <c r="H317" s="58">
        <f t="shared" si="109"/>
        <v>0</v>
      </c>
      <c r="I317" s="58">
        <f t="shared" si="110"/>
        <v>0</v>
      </c>
      <c r="J317" s="108"/>
      <c r="M317" s="36" t="str">
        <f t="shared" si="96"/>
        <v/>
      </c>
    </row>
    <row r="318" spans="1:13" x14ac:dyDescent="0.25">
      <c r="A318" s="106" t="s">
        <v>303</v>
      </c>
      <c r="B318" s="58">
        <v>0</v>
      </c>
      <c r="C318" s="58">
        <v>0</v>
      </c>
      <c r="D318" s="58">
        <v>0</v>
      </c>
      <c r="E318" s="58">
        <f t="shared" si="106"/>
        <v>0</v>
      </c>
      <c r="F318" s="58">
        <f t="shared" si="107"/>
        <v>0</v>
      </c>
      <c r="G318" s="58">
        <f t="shared" si="108"/>
        <v>0</v>
      </c>
      <c r="H318" s="58">
        <f t="shared" si="109"/>
        <v>0</v>
      </c>
      <c r="I318" s="58">
        <f t="shared" si="110"/>
        <v>0</v>
      </c>
      <c r="J318" s="108" t="s">
        <v>662</v>
      </c>
      <c r="M318" s="36" t="str">
        <f t="shared" si="96"/>
        <v/>
      </c>
    </row>
    <row r="319" spans="1:13" x14ac:dyDescent="0.25">
      <c r="A319" s="106" t="s">
        <v>304</v>
      </c>
      <c r="B319" s="58">
        <v>12500</v>
      </c>
      <c r="C319" s="58">
        <v>0</v>
      </c>
      <c r="D319" s="58">
        <v>30074.82</v>
      </c>
      <c r="E319" s="58">
        <f t="shared" si="106"/>
        <v>19930.580000000002</v>
      </c>
      <c r="F319" s="58">
        <f t="shared" si="107"/>
        <v>10144.24</v>
      </c>
      <c r="G319" s="58">
        <f t="shared" si="108"/>
        <v>32430.58</v>
      </c>
      <c r="H319" s="58">
        <f t="shared" si="109"/>
        <v>10144.24</v>
      </c>
      <c r="I319" s="58">
        <f t="shared" si="110"/>
        <v>42574.82</v>
      </c>
      <c r="J319" s="108" t="s">
        <v>608</v>
      </c>
      <c r="K319" s="166">
        <f>+'Allocators (CBR)'!F$70</f>
        <v>0.66269999999999996</v>
      </c>
      <c r="L319" s="166">
        <f>+'Allocators (CBR)'!$G$70</f>
        <v>0.33729999999999999</v>
      </c>
      <c r="M319" s="36" t="str">
        <f t="shared" si="96"/>
        <v>YES</v>
      </c>
    </row>
    <row r="320" spans="1:13" x14ac:dyDescent="0.25">
      <c r="A320" s="106" t="s">
        <v>305</v>
      </c>
      <c r="B320" s="58">
        <v>0</v>
      </c>
      <c r="C320" s="58">
        <v>0</v>
      </c>
      <c r="D320" s="58">
        <v>-1652032.97</v>
      </c>
      <c r="E320" s="58">
        <f t="shared" si="106"/>
        <v>-1094802.25</v>
      </c>
      <c r="F320" s="58">
        <f t="shared" si="107"/>
        <v>-557230.72</v>
      </c>
      <c r="G320" s="58">
        <f t="shared" si="108"/>
        <v>-1094802.25</v>
      </c>
      <c r="H320" s="58">
        <f t="shared" si="109"/>
        <v>-557230.72</v>
      </c>
      <c r="I320" s="58">
        <f t="shared" si="110"/>
        <v>-1652032.97</v>
      </c>
      <c r="J320" s="108" t="s">
        <v>609</v>
      </c>
      <c r="K320" s="166">
        <f>+'Allocators (CBR)'!F$70</f>
        <v>0.66269999999999996</v>
      </c>
      <c r="L320" s="166">
        <f>+'Allocators (CBR)'!$G$70</f>
        <v>0.33729999999999999</v>
      </c>
      <c r="M320" s="36" t="str">
        <f t="shared" si="96"/>
        <v>YES</v>
      </c>
    </row>
    <row r="321" spans="1:13" x14ac:dyDescent="0.25">
      <c r="A321" s="106" t="s">
        <v>306</v>
      </c>
      <c r="B321" s="58">
        <v>0</v>
      </c>
      <c r="C321" s="58">
        <v>0</v>
      </c>
      <c r="D321" s="58">
        <v>-115885.34</v>
      </c>
      <c r="E321" s="58">
        <f t="shared" si="106"/>
        <v>-76797.210000000006</v>
      </c>
      <c r="F321" s="58">
        <f t="shared" si="107"/>
        <v>-39088.129999999997</v>
      </c>
      <c r="G321" s="58">
        <f t="shared" si="108"/>
        <v>-76797.210000000006</v>
      </c>
      <c r="H321" s="58">
        <f t="shared" si="109"/>
        <v>-39088.129999999997</v>
      </c>
      <c r="I321" s="58">
        <f t="shared" si="110"/>
        <v>-115885.34</v>
      </c>
      <c r="J321" s="108" t="s">
        <v>610</v>
      </c>
      <c r="K321" s="166">
        <f>+'Allocators (CBR)'!F$70</f>
        <v>0.66269999999999996</v>
      </c>
      <c r="L321" s="166">
        <f>+'Allocators (CBR)'!$G$70</f>
        <v>0.33729999999999999</v>
      </c>
      <c r="M321" s="36" t="str">
        <f t="shared" si="96"/>
        <v>YES</v>
      </c>
    </row>
    <row r="322" spans="1:13" x14ac:dyDescent="0.25">
      <c r="A322" s="106" t="s">
        <v>307</v>
      </c>
      <c r="B322" s="58">
        <v>0</v>
      </c>
      <c r="C322" s="58">
        <v>0</v>
      </c>
      <c r="D322" s="58">
        <v>9237786.9700000007</v>
      </c>
      <c r="E322" s="58">
        <f t="shared" si="106"/>
        <v>6121881.4299999997</v>
      </c>
      <c r="F322" s="58">
        <f t="shared" si="107"/>
        <v>3115905.54</v>
      </c>
      <c r="G322" s="58">
        <f t="shared" si="108"/>
        <v>6121881.4299999997</v>
      </c>
      <c r="H322" s="58">
        <f t="shared" si="109"/>
        <v>3115905.54</v>
      </c>
      <c r="I322" s="58">
        <f t="shared" si="110"/>
        <v>9237786.9699999988</v>
      </c>
      <c r="J322" s="108" t="s">
        <v>611</v>
      </c>
      <c r="K322" s="166">
        <f>+'Allocators (CBR)'!F$70</f>
        <v>0.66269999999999996</v>
      </c>
      <c r="L322" s="166">
        <f>+'Allocators (CBR)'!$G$70</f>
        <v>0.33729999999999999</v>
      </c>
      <c r="M322" s="36" t="str">
        <f t="shared" si="96"/>
        <v>YES</v>
      </c>
    </row>
    <row r="323" spans="1:13" x14ac:dyDescent="0.25">
      <c r="A323" s="106" t="s">
        <v>308</v>
      </c>
      <c r="B323" s="158">
        <v>5251608.75</v>
      </c>
      <c r="C323" s="158">
        <v>0</v>
      </c>
      <c r="D323" s="158">
        <v>11737482.529999999</v>
      </c>
      <c r="E323" s="158">
        <f t="shared" si="106"/>
        <v>7778429.6699999999</v>
      </c>
      <c r="F323" s="158">
        <f t="shared" si="107"/>
        <v>3959052.86</v>
      </c>
      <c r="G323" s="158">
        <f t="shared" si="108"/>
        <v>13030038.42</v>
      </c>
      <c r="H323" s="158">
        <f t="shared" si="109"/>
        <v>3959052.86</v>
      </c>
      <c r="I323" s="260">
        <f t="shared" si="110"/>
        <v>16989091.280000001</v>
      </c>
      <c r="J323" s="108" t="s">
        <v>612</v>
      </c>
      <c r="K323" s="166">
        <f>+'Allocators (CBR)'!F$70</f>
        <v>0.66269999999999996</v>
      </c>
      <c r="L323" s="166">
        <f>+'Allocators (CBR)'!$G$70</f>
        <v>0.33729999999999999</v>
      </c>
      <c r="M323" s="36" t="str">
        <f t="shared" si="96"/>
        <v>YES</v>
      </c>
    </row>
    <row r="324" spans="1:13" x14ac:dyDescent="0.25">
      <c r="A324" s="106" t="s">
        <v>309</v>
      </c>
      <c r="B324" s="58">
        <f>SUM(B300:B323)</f>
        <v>-41921813.890000001</v>
      </c>
      <c r="C324" s="58">
        <f t="shared" ref="C324:H324" si="111">SUM(C300:C323)</f>
        <v>403791.70999999996</v>
      </c>
      <c r="D324" s="58">
        <f t="shared" si="111"/>
        <v>-40162413.742674127</v>
      </c>
      <c r="E324" s="58">
        <f t="shared" si="111"/>
        <v>-26615631.600000001</v>
      </c>
      <c r="F324" s="58">
        <f t="shared" si="111"/>
        <v>-13546782.139999997</v>
      </c>
      <c r="G324" s="58">
        <f t="shared" si="111"/>
        <v>-68537445.489999995</v>
      </c>
      <c r="H324" s="58">
        <f t="shared" si="111"/>
        <v>-13142990.43</v>
      </c>
      <c r="I324" s="58">
        <f>SUM(I300:I323)</f>
        <v>-81680435.920000002</v>
      </c>
      <c r="J324" s="159" t="s">
        <v>595</v>
      </c>
    </row>
    <row r="325" spans="1:13" x14ac:dyDescent="0.25">
      <c r="A325" s="57" t="s">
        <v>310</v>
      </c>
      <c r="B325" s="58"/>
      <c r="C325" s="58"/>
      <c r="D325" s="58"/>
      <c r="E325" s="58"/>
      <c r="F325" s="58"/>
      <c r="G325" s="58"/>
      <c r="H325" s="58"/>
      <c r="I325" s="58"/>
      <c r="J325" s="109"/>
      <c r="M325" s="36" t="str">
        <f t="shared" si="96"/>
        <v/>
      </c>
    </row>
    <row r="326" spans="1:13" x14ac:dyDescent="0.25">
      <c r="A326" s="106" t="s">
        <v>311</v>
      </c>
      <c r="B326" s="58">
        <v>0</v>
      </c>
      <c r="C326" s="58">
        <v>0</v>
      </c>
      <c r="D326" s="58">
        <v>286473111.79000002</v>
      </c>
      <c r="E326" s="58">
        <f t="shared" ref="E326:E333" si="112">ROUND($D326*K326,2)</f>
        <v>189845731.18000001</v>
      </c>
      <c r="F326" s="58">
        <f t="shared" ref="F326:F333" si="113">ROUND($D326*L326,2)</f>
        <v>96627380.609999999</v>
      </c>
      <c r="G326" s="58">
        <f t="shared" ref="G326:G333" si="114">B326+E326</f>
        <v>189845731.18000001</v>
      </c>
      <c r="H326" s="58">
        <f t="shared" ref="H326:H333" si="115">C326+F326</f>
        <v>96627380.609999999</v>
      </c>
      <c r="I326" s="58">
        <f t="shared" ref="I326:I333" si="116">SUM(G326:H326)</f>
        <v>286473111.79000002</v>
      </c>
      <c r="J326" s="108" t="s">
        <v>614</v>
      </c>
      <c r="K326" s="166">
        <f>+'Allocators (CBR)'!F$70</f>
        <v>0.66269999999999996</v>
      </c>
      <c r="L326" s="166">
        <f>+'Allocators (CBR)'!$G$70</f>
        <v>0.33729999999999999</v>
      </c>
      <c r="M326" s="36" t="str">
        <f t="shared" si="96"/>
        <v>YES</v>
      </c>
    </row>
    <row r="327" spans="1:13" x14ac:dyDescent="0.25">
      <c r="A327" s="106" t="s">
        <v>312</v>
      </c>
      <c r="B327" s="58">
        <v>0</v>
      </c>
      <c r="C327" s="58">
        <v>0</v>
      </c>
      <c r="D327" s="58">
        <v>0</v>
      </c>
      <c r="E327" s="58">
        <f t="shared" si="112"/>
        <v>0</v>
      </c>
      <c r="F327" s="58">
        <f t="shared" si="113"/>
        <v>0</v>
      </c>
      <c r="G327" s="58">
        <f t="shared" si="114"/>
        <v>0</v>
      </c>
      <c r="H327" s="58">
        <f t="shared" si="115"/>
        <v>0</v>
      </c>
      <c r="I327" s="58">
        <f t="shared" si="116"/>
        <v>0</v>
      </c>
      <c r="J327" s="109"/>
      <c r="M327" s="36" t="str">
        <f t="shared" si="96"/>
        <v/>
      </c>
    </row>
    <row r="328" spans="1:13" x14ac:dyDescent="0.25">
      <c r="A328" s="106" t="s">
        <v>313</v>
      </c>
      <c r="B328" s="58">
        <v>0</v>
      </c>
      <c r="C328" s="58">
        <v>0</v>
      </c>
      <c r="D328" s="58">
        <v>3006235.26</v>
      </c>
      <c r="E328" s="58">
        <f t="shared" si="112"/>
        <v>1992232.11</v>
      </c>
      <c r="F328" s="58">
        <f t="shared" si="113"/>
        <v>1014003.15</v>
      </c>
      <c r="G328" s="58">
        <f t="shared" si="114"/>
        <v>1992232.11</v>
      </c>
      <c r="H328" s="58">
        <f t="shared" si="115"/>
        <v>1014003.15</v>
      </c>
      <c r="I328" s="58">
        <f t="shared" si="116"/>
        <v>3006235.2600000002</v>
      </c>
      <c r="J328" s="108" t="s">
        <v>615</v>
      </c>
      <c r="K328" s="166">
        <f>+'Allocators (CBR)'!F$70</f>
        <v>0.66269999999999996</v>
      </c>
      <c r="L328" s="166">
        <f>+'Allocators (CBR)'!$G$70</f>
        <v>0.33729999999999999</v>
      </c>
      <c r="M328" s="36" t="str">
        <f t="shared" si="96"/>
        <v>YES</v>
      </c>
    </row>
    <row r="329" spans="1:13" x14ac:dyDescent="0.25">
      <c r="A329" s="106" t="s">
        <v>314</v>
      </c>
      <c r="B329" s="58">
        <v>0</v>
      </c>
      <c r="C329" s="58">
        <v>0</v>
      </c>
      <c r="D329" s="58">
        <v>1945121.68</v>
      </c>
      <c r="E329" s="58">
        <f t="shared" si="112"/>
        <v>1289032.1399999999</v>
      </c>
      <c r="F329" s="58">
        <f t="shared" si="113"/>
        <v>656089.54</v>
      </c>
      <c r="G329" s="58">
        <f t="shared" si="114"/>
        <v>1289032.1399999999</v>
      </c>
      <c r="H329" s="58">
        <f t="shared" si="115"/>
        <v>656089.54</v>
      </c>
      <c r="I329" s="58">
        <f t="shared" si="116"/>
        <v>1945121.68</v>
      </c>
      <c r="J329" s="108" t="s">
        <v>616</v>
      </c>
      <c r="K329" s="166">
        <f>+'Allocators (CBR)'!F$70</f>
        <v>0.66269999999999996</v>
      </c>
      <c r="L329" s="166">
        <f>+'Allocators (CBR)'!$G$70</f>
        <v>0.33729999999999999</v>
      </c>
      <c r="M329" s="36" t="str">
        <f t="shared" si="96"/>
        <v>YES</v>
      </c>
    </row>
    <row r="330" spans="1:13" x14ac:dyDescent="0.25">
      <c r="A330" s="106" t="s">
        <v>315</v>
      </c>
      <c r="B330" s="58">
        <v>0</v>
      </c>
      <c r="C330" s="58">
        <v>0</v>
      </c>
      <c r="D330" s="58">
        <v>0</v>
      </c>
      <c r="E330" s="58">
        <f t="shared" si="112"/>
        <v>0</v>
      </c>
      <c r="F330" s="58">
        <f t="shared" si="113"/>
        <v>0</v>
      </c>
      <c r="G330" s="58">
        <f t="shared" si="114"/>
        <v>0</v>
      </c>
      <c r="H330" s="58">
        <f t="shared" si="115"/>
        <v>0</v>
      </c>
      <c r="I330" s="58">
        <f t="shared" si="116"/>
        <v>0</v>
      </c>
      <c r="J330" s="108" t="s">
        <v>663</v>
      </c>
      <c r="M330" s="36" t="str">
        <f t="shared" si="96"/>
        <v/>
      </c>
    </row>
    <row r="331" spans="1:13" x14ac:dyDescent="0.25">
      <c r="A331" s="106" t="s">
        <v>316</v>
      </c>
      <c r="B331" s="58">
        <v>0</v>
      </c>
      <c r="C331" s="58">
        <v>0</v>
      </c>
      <c r="D331" s="58">
        <v>0</v>
      </c>
      <c r="E331" s="58">
        <f t="shared" si="112"/>
        <v>0</v>
      </c>
      <c r="F331" s="58">
        <f t="shared" si="113"/>
        <v>0</v>
      </c>
      <c r="G331" s="58">
        <f t="shared" si="114"/>
        <v>0</v>
      </c>
      <c r="H331" s="58">
        <f t="shared" si="115"/>
        <v>0</v>
      </c>
      <c r="I331" s="58">
        <f t="shared" si="116"/>
        <v>0</v>
      </c>
      <c r="J331" s="108" t="s">
        <v>664</v>
      </c>
      <c r="M331" s="36" t="str">
        <f t="shared" si="96"/>
        <v/>
      </c>
    </row>
    <row r="332" spans="1:13" x14ac:dyDescent="0.25">
      <c r="A332" s="106" t="s">
        <v>317</v>
      </c>
      <c r="B332" s="58">
        <v>0</v>
      </c>
      <c r="C332" s="58">
        <v>0</v>
      </c>
      <c r="D332" s="58">
        <v>0</v>
      </c>
      <c r="E332" s="58">
        <f t="shared" si="112"/>
        <v>0</v>
      </c>
      <c r="F332" s="58">
        <f t="shared" si="113"/>
        <v>0</v>
      </c>
      <c r="G332" s="58">
        <f t="shared" si="114"/>
        <v>0</v>
      </c>
      <c r="H332" s="58">
        <f t="shared" si="115"/>
        <v>0</v>
      </c>
      <c r="I332" s="58">
        <f t="shared" si="116"/>
        <v>0</v>
      </c>
      <c r="J332" s="108" t="s">
        <v>665</v>
      </c>
      <c r="M332" s="36" t="str">
        <f t="shared" si="96"/>
        <v/>
      </c>
    </row>
    <row r="333" spans="1:13" x14ac:dyDescent="0.25">
      <c r="A333" s="106" t="s">
        <v>318</v>
      </c>
      <c r="B333" s="58">
        <v>5770979.5800000001</v>
      </c>
      <c r="C333" s="58">
        <v>13099989.17</v>
      </c>
      <c r="D333" s="58">
        <v>8062097.2599999998</v>
      </c>
      <c r="E333" s="58">
        <f t="shared" si="112"/>
        <v>5342751.8499999996</v>
      </c>
      <c r="F333" s="58">
        <f t="shared" si="113"/>
        <v>2719345.41</v>
      </c>
      <c r="G333" s="58">
        <f t="shared" si="114"/>
        <v>11113731.43</v>
      </c>
      <c r="H333" s="58">
        <f t="shared" si="115"/>
        <v>15819334.58</v>
      </c>
      <c r="I333" s="58">
        <f t="shared" si="116"/>
        <v>26933066.009999998</v>
      </c>
      <c r="J333" s="108" t="s">
        <v>617</v>
      </c>
      <c r="K333" s="166">
        <f>+'Allocators (CBR)'!F$70</f>
        <v>0.66269999999999996</v>
      </c>
      <c r="L333" s="166">
        <f>+'Allocators (CBR)'!$G$70</f>
        <v>0.33729999999999999</v>
      </c>
      <c r="M333" s="36" t="str">
        <f t="shared" si="96"/>
        <v>YES</v>
      </c>
    </row>
    <row r="334" spans="1:13" x14ac:dyDescent="0.25">
      <c r="A334" s="106" t="s">
        <v>319</v>
      </c>
      <c r="B334" s="158">
        <v>-34593232.270000003</v>
      </c>
      <c r="C334" s="158">
        <v>-1833187.41</v>
      </c>
      <c r="D334" s="158">
        <v>-1233768.1000000001</v>
      </c>
      <c r="E334" s="158">
        <v>-808981.76</v>
      </c>
      <c r="F334" s="158">
        <v>-424786.34</v>
      </c>
      <c r="G334" s="158">
        <f t="shared" ref="G334:H334" si="117">B334+E334</f>
        <v>-35402214.030000001</v>
      </c>
      <c r="H334" s="158">
        <f t="shared" si="117"/>
        <v>-2257973.75</v>
      </c>
      <c r="I334" s="158">
        <f t="shared" ref="I334" si="118">SUM(G334:H334)</f>
        <v>-37660187.780000001</v>
      </c>
      <c r="J334" s="108" t="s">
        <v>618</v>
      </c>
      <c r="K334" s="166">
        <f>+'Allocators (CBR)'!F$70</f>
        <v>0.66269999999999996</v>
      </c>
      <c r="L334" s="166">
        <f>+'Allocators (CBR)'!$G$70</f>
        <v>0.33729999999999999</v>
      </c>
      <c r="M334" s="36" t="str">
        <f t="shared" si="96"/>
        <v>YES</v>
      </c>
    </row>
    <row r="335" spans="1:13" x14ac:dyDescent="0.25">
      <c r="A335" s="106" t="s">
        <v>320</v>
      </c>
      <c r="B335" s="58">
        <f>SUM(B326:B334)</f>
        <v>-28822252.690000005</v>
      </c>
      <c r="C335" s="58">
        <f t="shared" ref="C335:I335" si="119">SUM(C326:C334)</f>
        <v>11266801.76</v>
      </c>
      <c r="D335" s="58">
        <f t="shared" si="119"/>
        <v>298252797.88999999</v>
      </c>
      <c r="E335" s="58">
        <f t="shared" si="119"/>
        <v>197660765.52000001</v>
      </c>
      <c r="F335" s="58">
        <f t="shared" si="119"/>
        <v>100592032.37</v>
      </c>
      <c r="G335" s="58">
        <f t="shared" si="119"/>
        <v>168838512.83000001</v>
      </c>
      <c r="H335" s="58">
        <f t="shared" si="119"/>
        <v>111858834.13000001</v>
      </c>
      <c r="I335" s="58">
        <f t="shared" si="119"/>
        <v>280697346.96000004</v>
      </c>
      <c r="J335" s="170" t="s">
        <v>613</v>
      </c>
    </row>
    <row r="336" spans="1:13" x14ac:dyDescent="0.25">
      <c r="A336" s="57" t="s">
        <v>321</v>
      </c>
      <c r="B336" s="58"/>
      <c r="C336" s="58"/>
      <c r="D336" s="58"/>
      <c r="E336" s="58"/>
      <c r="F336" s="58"/>
      <c r="G336" s="58"/>
      <c r="H336" s="58"/>
      <c r="I336" s="58"/>
      <c r="M336" s="36" t="str">
        <f t="shared" si="96"/>
        <v/>
      </c>
    </row>
    <row r="337" spans="1:13" x14ac:dyDescent="0.25">
      <c r="A337" s="106" t="s">
        <v>322</v>
      </c>
      <c r="B337" s="58">
        <v>0</v>
      </c>
      <c r="C337" s="58">
        <v>0</v>
      </c>
      <c r="D337" s="58">
        <v>0</v>
      </c>
      <c r="E337" s="58">
        <f t="shared" ref="E337:E338" si="120">ROUND($D337*K337,2)</f>
        <v>0</v>
      </c>
      <c r="F337" s="58">
        <f t="shared" ref="F337:F338" si="121">ROUND($D337*L337,2)</f>
        <v>0</v>
      </c>
      <c r="G337" s="58">
        <f t="shared" ref="G337:G338" si="122">B337+E337</f>
        <v>0</v>
      </c>
      <c r="H337" s="58">
        <f t="shared" ref="H337:H338" si="123">C337+F337</f>
        <v>0</v>
      </c>
      <c r="I337" s="58">
        <f t="shared" ref="I337:I338" si="124">SUM(G337:H337)</f>
        <v>0</v>
      </c>
      <c r="J337" s="103"/>
      <c r="M337" s="36" t="str">
        <f t="shared" si="96"/>
        <v/>
      </c>
    </row>
    <row r="338" spans="1:13" x14ac:dyDescent="0.25">
      <c r="A338" s="106" t="s">
        <v>323</v>
      </c>
      <c r="B338" s="158">
        <v>0</v>
      </c>
      <c r="C338" s="158">
        <v>0</v>
      </c>
      <c r="D338" s="158">
        <v>0</v>
      </c>
      <c r="E338" s="158">
        <f t="shared" si="120"/>
        <v>0</v>
      </c>
      <c r="F338" s="158">
        <f t="shared" si="121"/>
        <v>0</v>
      </c>
      <c r="G338" s="158">
        <f t="shared" si="122"/>
        <v>0</v>
      </c>
      <c r="H338" s="158">
        <f t="shared" si="123"/>
        <v>0</v>
      </c>
      <c r="I338" s="260">
        <f t="shared" si="124"/>
        <v>0</v>
      </c>
      <c r="J338" s="108" t="s">
        <v>666</v>
      </c>
      <c r="M338" s="36" t="str">
        <f t="shared" si="96"/>
        <v/>
      </c>
    </row>
    <row r="339" spans="1:13" x14ac:dyDescent="0.25">
      <c r="A339" s="106" t="s">
        <v>324</v>
      </c>
      <c r="B339" s="58">
        <f>SUM(B337:B338)</f>
        <v>0</v>
      </c>
      <c r="C339" s="58">
        <f t="shared" ref="C339:I339" si="125">SUM(C337:C338)</f>
        <v>0</v>
      </c>
      <c r="D339" s="58">
        <f t="shared" si="125"/>
        <v>0</v>
      </c>
      <c r="E339" s="58">
        <f t="shared" si="125"/>
        <v>0</v>
      </c>
      <c r="F339" s="58">
        <f t="shared" si="125"/>
        <v>0</v>
      </c>
      <c r="G339" s="58">
        <f t="shared" si="125"/>
        <v>0</v>
      </c>
      <c r="H339" s="58">
        <f t="shared" si="125"/>
        <v>0</v>
      </c>
      <c r="I339" s="58">
        <f t="shared" si="125"/>
        <v>0</v>
      </c>
      <c r="J339" s="109"/>
      <c r="M339" s="36" t="str">
        <f t="shared" si="96"/>
        <v/>
      </c>
    </row>
    <row r="340" spans="1:13" x14ac:dyDescent="0.25">
      <c r="A340" s="154"/>
      <c r="B340" s="58">
        <v>0</v>
      </c>
      <c r="C340" s="58">
        <v>0</v>
      </c>
      <c r="D340" s="58">
        <v>0</v>
      </c>
      <c r="E340" s="58">
        <v>0</v>
      </c>
      <c r="F340" s="58">
        <v>0</v>
      </c>
      <c r="G340" s="58">
        <v>0</v>
      </c>
      <c r="H340" s="58">
        <v>0</v>
      </c>
      <c r="I340" s="58">
        <v>0</v>
      </c>
      <c r="J340" s="106"/>
      <c r="M340" s="36" t="str">
        <f t="shared" si="96"/>
        <v/>
      </c>
    </row>
    <row r="341" spans="1:13" x14ac:dyDescent="0.25">
      <c r="A341" s="105" t="s">
        <v>1</v>
      </c>
      <c r="B341" s="58">
        <f>B324+B335+B339+B298</f>
        <v>-104655349.51000002</v>
      </c>
      <c r="C341" s="58">
        <f t="shared" ref="C341:I341" si="126">C324+C335+C339+C298</f>
        <v>11670593.469999999</v>
      </c>
      <c r="D341" s="58">
        <f t="shared" si="126"/>
        <v>258090384.14732587</v>
      </c>
      <c r="E341" s="58">
        <f t="shared" si="126"/>
        <v>171045133.92000002</v>
      </c>
      <c r="F341" s="58">
        <f t="shared" si="126"/>
        <v>87045250.230000004</v>
      </c>
      <c r="G341" s="58">
        <f t="shared" si="126"/>
        <v>66389784.410000011</v>
      </c>
      <c r="H341" s="58">
        <f t="shared" si="126"/>
        <v>98715843.700000018</v>
      </c>
      <c r="I341" s="58">
        <f t="shared" si="126"/>
        <v>165105628.11000001</v>
      </c>
      <c r="J341" s="171" t="s">
        <v>594</v>
      </c>
      <c r="M341" s="36" t="str">
        <f t="shared" si="96"/>
        <v>YES</v>
      </c>
    </row>
    <row r="342" spans="1:13" x14ac:dyDescent="0.25">
      <c r="A342" s="154"/>
      <c r="B342" s="158"/>
      <c r="C342" s="158"/>
      <c r="D342" s="158"/>
      <c r="E342" s="158"/>
      <c r="F342" s="158"/>
      <c r="G342" s="158"/>
      <c r="H342" s="158"/>
      <c r="I342" s="158"/>
      <c r="J342" s="106"/>
      <c r="M342" s="36" t="str">
        <f t="shared" si="96"/>
        <v/>
      </c>
    </row>
    <row r="343" spans="1:13" ht="15.75" thickBot="1" x14ac:dyDescent="0.3">
      <c r="A343" s="105" t="s">
        <v>0</v>
      </c>
      <c r="B343" s="172">
        <f>B292-B341</f>
        <v>595738747.09876728</v>
      </c>
      <c r="C343" s="172">
        <f t="shared" ref="C343:I343" si="127">C292-C341</f>
        <v>298912825.05736101</v>
      </c>
      <c r="D343" s="172">
        <f t="shared" si="127"/>
        <v>-548504243.31626487</v>
      </c>
      <c r="E343" s="172">
        <f t="shared" si="127"/>
        <v>-361356006.16999996</v>
      </c>
      <c r="F343" s="172">
        <f t="shared" si="127"/>
        <v>-187148237.15000001</v>
      </c>
      <c r="G343" s="172">
        <f t="shared" si="127"/>
        <v>234382740.92876714</v>
      </c>
      <c r="H343" s="172">
        <f t="shared" si="127"/>
        <v>111764587.90736088</v>
      </c>
      <c r="I343" s="172">
        <f t="shared" si="127"/>
        <v>346147328.83612788</v>
      </c>
      <c r="J343" s="173" t="s">
        <v>400</v>
      </c>
      <c r="M343" s="36" t="str">
        <f t="shared" si="96"/>
        <v>YES</v>
      </c>
    </row>
    <row r="344" spans="1:13" ht="15.75" thickTop="1" x14ac:dyDescent="0.25">
      <c r="I344" s="246"/>
      <c r="J344" s="106"/>
      <c r="M344" s="36" t="str">
        <f t="shared" si="96"/>
        <v/>
      </c>
    </row>
    <row r="345" spans="1:13" x14ac:dyDescent="0.25">
      <c r="A345" s="160">
        <v>0</v>
      </c>
      <c r="B345" s="160">
        <v>0</v>
      </c>
      <c r="C345" s="160">
        <v>0</v>
      </c>
      <c r="D345" s="160">
        <v>0</v>
      </c>
      <c r="E345" s="160">
        <v>0</v>
      </c>
      <c r="F345" s="160">
        <v>0</v>
      </c>
      <c r="G345" s="160">
        <v>0</v>
      </c>
      <c r="H345" s="160">
        <v>0</v>
      </c>
      <c r="I345" s="254"/>
      <c r="J345" s="106"/>
    </row>
    <row r="346" spans="1:13" x14ac:dyDescent="0.25">
      <c r="B346" s="160"/>
      <c r="C346" s="160"/>
      <c r="D346" s="160"/>
      <c r="E346" s="160"/>
      <c r="F346" s="160"/>
      <c r="G346" s="160"/>
      <c r="H346" s="160"/>
      <c r="I346" s="160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zoomScale="85" zoomScaleNormal="85" workbookViewId="0">
      <pane xSplit="2" ySplit="7" topLeftCell="C8" activePane="bottomRight" state="frozen"/>
      <selection activeCell="K55" sqref="K55"/>
      <selection pane="topRight" activeCell="K55" sqref="K55"/>
      <selection pane="bottomLeft" activeCell="K55" sqref="K55"/>
      <selection pane="bottomRight" activeCell="J65" sqref="J65"/>
    </sheetView>
  </sheetViews>
  <sheetFormatPr defaultColWidth="8.85546875" defaultRowHeight="12.75" x14ac:dyDescent="0.2"/>
  <cols>
    <col min="1" max="1" width="5.42578125" style="179" customWidth="1"/>
    <col min="2" max="2" width="55.5703125" style="179" customWidth="1"/>
    <col min="3" max="3" width="17.42578125" style="179" customWidth="1"/>
    <col min="4" max="4" width="21.5703125" style="179" customWidth="1"/>
    <col min="5" max="5" width="17.140625" style="179" customWidth="1"/>
    <col min="6" max="6" width="13.85546875" style="179" customWidth="1"/>
    <col min="7" max="7" width="13.5703125" style="179" customWidth="1"/>
    <col min="8" max="8" width="16.42578125" style="179" customWidth="1"/>
    <col min="9" max="9" width="8.85546875" style="60" customWidth="1"/>
    <col min="10" max="16384" width="8.85546875" style="60"/>
  </cols>
  <sheetData>
    <row r="1" spans="1:8" ht="15.95" customHeight="1" x14ac:dyDescent="0.2">
      <c r="A1" s="175"/>
      <c r="B1" s="175" t="s">
        <v>335</v>
      </c>
      <c r="C1" s="175"/>
      <c r="D1" s="175"/>
      <c r="E1" s="175"/>
      <c r="F1" s="175"/>
      <c r="G1" s="175"/>
      <c r="H1" s="175"/>
    </row>
    <row r="2" spans="1:8" ht="15.95" customHeight="1" x14ac:dyDescent="0.2">
      <c r="A2" s="147"/>
      <c r="B2" s="147" t="s">
        <v>345</v>
      </c>
      <c r="C2" s="147"/>
      <c r="D2" s="147"/>
      <c r="E2" s="147"/>
      <c r="F2" s="147"/>
      <c r="G2" s="147"/>
      <c r="H2" s="147"/>
    </row>
    <row r="3" spans="1:8" ht="15.95" customHeight="1" x14ac:dyDescent="0.2">
      <c r="A3" s="147"/>
      <c r="B3" s="147" t="str">
        <f>+'Allocated (CBR)'!A3</f>
        <v>FOR THE YEAR ENDED DECEMBER 31, 2024</v>
      </c>
      <c r="C3" s="147"/>
      <c r="D3" s="147"/>
      <c r="E3" s="147"/>
      <c r="F3" s="147"/>
      <c r="G3" s="147"/>
      <c r="H3" s="147"/>
    </row>
    <row r="4" spans="1:8" ht="15" customHeight="1" x14ac:dyDescent="0.2">
      <c r="A4" s="176"/>
      <c r="B4" s="177" t="str">
        <f>'Allocated (CBR)'!A4:A4</f>
        <v>(spread is based on allocation factors developed for the December 2024 CBR)</v>
      </c>
      <c r="C4" s="177"/>
      <c r="D4" s="177"/>
      <c r="E4" s="177"/>
      <c r="F4" s="177"/>
      <c r="G4" s="177"/>
      <c r="H4" s="177"/>
    </row>
    <row r="5" spans="1:8" ht="15.95" customHeight="1" x14ac:dyDescent="0.2">
      <c r="A5" s="176"/>
      <c r="B5" s="178"/>
      <c r="C5" s="178"/>
      <c r="D5" s="178"/>
      <c r="E5" s="178"/>
      <c r="F5" s="178"/>
      <c r="G5" s="178"/>
      <c r="H5" s="178"/>
    </row>
    <row r="6" spans="1:8" ht="10.5" customHeight="1" x14ac:dyDescent="0.2"/>
    <row r="7" spans="1:8" ht="25.5" x14ac:dyDescent="0.2">
      <c r="A7" s="180"/>
      <c r="B7" s="181" t="s">
        <v>346</v>
      </c>
      <c r="C7" s="182" t="s">
        <v>347</v>
      </c>
      <c r="D7" s="182" t="s">
        <v>348</v>
      </c>
      <c r="E7" s="183" t="s">
        <v>349</v>
      </c>
      <c r="F7" s="184" t="s">
        <v>350</v>
      </c>
      <c r="G7" s="185" t="s">
        <v>351</v>
      </c>
      <c r="H7" s="182" t="s">
        <v>35</v>
      </c>
    </row>
    <row r="8" spans="1:8" ht="15.95" customHeight="1" x14ac:dyDescent="0.2">
      <c r="A8" s="186" t="s">
        <v>18</v>
      </c>
      <c r="B8" s="187"/>
      <c r="C8" s="188"/>
      <c r="D8" s="188"/>
      <c r="E8" s="189"/>
      <c r="F8" s="190"/>
      <c r="G8" s="190"/>
      <c r="H8" s="191"/>
    </row>
    <row r="9" spans="1:8" ht="15.95" customHeight="1" x14ac:dyDescent="0.2">
      <c r="A9" s="186"/>
      <c r="B9" s="192" t="s">
        <v>352</v>
      </c>
      <c r="C9" s="193">
        <f>'Unallocated Detail (CBR)'!E220</f>
        <v>170318.83</v>
      </c>
      <c r="D9" s="193">
        <f>'Unallocated Detail (CBR)'!F220</f>
        <v>120924.04</v>
      </c>
      <c r="E9" s="194">
        <v>1</v>
      </c>
      <c r="F9" s="139">
        <f>+C9/H9</f>
        <v>0.58479999870898125</v>
      </c>
      <c r="G9" s="139">
        <f>+D9/H9</f>
        <v>0.41520000129101869</v>
      </c>
      <c r="H9" s="195">
        <f>C9+D9</f>
        <v>291242.87</v>
      </c>
    </row>
    <row r="10" spans="1:8" ht="15.95" customHeight="1" x14ac:dyDescent="0.2">
      <c r="A10" s="186" t="s">
        <v>353</v>
      </c>
      <c r="B10" s="192" t="s">
        <v>354</v>
      </c>
      <c r="C10" s="196">
        <f>'Unallocated Detail (CBR)'!E221</f>
        <v>1341612.76</v>
      </c>
      <c r="D10" s="196">
        <f>'Unallocated Detail (CBR)'!F221</f>
        <v>784893.43</v>
      </c>
      <c r="E10" s="194">
        <v>2</v>
      </c>
      <c r="F10" s="139">
        <f>+C10/H10</f>
        <v>0.63090000222383558</v>
      </c>
      <c r="G10" s="139">
        <f>+D10/H10</f>
        <v>0.36909999777616453</v>
      </c>
      <c r="H10" s="197">
        <f>C10+D10</f>
        <v>2126506.19</v>
      </c>
    </row>
    <row r="11" spans="1:8" ht="15.95" customHeight="1" x14ac:dyDescent="0.2">
      <c r="A11" s="186" t="s">
        <v>353</v>
      </c>
      <c r="B11" s="192" t="s">
        <v>355</v>
      </c>
      <c r="C11" s="196">
        <f>'Unallocated Detail (CBR)'!E222</f>
        <v>16720588.93</v>
      </c>
      <c r="D11" s="196">
        <f>'Unallocated Detail (CBR)'!F222</f>
        <v>11871389.4</v>
      </c>
      <c r="E11" s="194">
        <v>1</v>
      </c>
      <c r="F11" s="139">
        <f>+C11/H11</f>
        <v>0.58480000009149424</v>
      </c>
      <c r="G11" s="139">
        <f>+D11/H11</f>
        <v>0.41519999990850587</v>
      </c>
      <c r="H11" s="197">
        <f>C11+D11</f>
        <v>28591978.329999998</v>
      </c>
    </row>
    <row r="12" spans="1:8" ht="15.95" customHeight="1" x14ac:dyDescent="0.2">
      <c r="A12" s="186" t="s">
        <v>353</v>
      </c>
      <c r="B12" s="198" t="s">
        <v>671</v>
      </c>
      <c r="C12" s="196">
        <f>'Unallocated Detail (CBR)'!E223</f>
        <v>11813.16</v>
      </c>
      <c r="D12" s="196">
        <f>'Unallocated Detail (CBR)'!F223</f>
        <v>6012.65</v>
      </c>
      <c r="E12" s="194">
        <v>4</v>
      </c>
      <c r="F12" s="139">
        <f>+C12/H12</f>
        <v>0.66269975950601967</v>
      </c>
      <c r="G12" s="139">
        <f>+D12/H12</f>
        <v>0.33730024049398039</v>
      </c>
      <c r="H12" s="197">
        <f>C12+D12</f>
        <v>17825.809999999998</v>
      </c>
    </row>
    <row r="13" spans="1:8" ht="15.95" customHeight="1" x14ac:dyDescent="0.2">
      <c r="A13" s="186" t="s">
        <v>353</v>
      </c>
      <c r="B13" s="192" t="s">
        <v>356</v>
      </c>
      <c r="C13" s="199">
        <f>'Unallocated Detail (CBR)'!E224</f>
        <v>0</v>
      </c>
      <c r="D13" s="199">
        <f>'Unallocated Detail (CBR)'!F224</f>
        <v>0</v>
      </c>
      <c r="E13" s="200">
        <v>1</v>
      </c>
      <c r="F13" s="201"/>
      <c r="G13" s="201"/>
      <c r="H13" s="199">
        <f>C13+D13</f>
        <v>0</v>
      </c>
    </row>
    <row r="14" spans="1:8" ht="15.95" customHeight="1" x14ac:dyDescent="0.2">
      <c r="A14" s="186" t="s">
        <v>353</v>
      </c>
      <c r="B14" s="187" t="s">
        <v>357</v>
      </c>
      <c r="C14" s="196">
        <f>SUM(C9:C13)</f>
        <v>18244333.68</v>
      </c>
      <c r="D14" s="196">
        <f>SUM(D9:D13)</f>
        <v>12783219.520000001</v>
      </c>
      <c r="E14" s="194"/>
      <c r="F14" s="202"/>
      <c r="G14" s="203"/>
      <c r="H14" s="197">
        <f>SUM(H9:H13)</f>
        <v>31027553.199999996</v>
      </c>
    </row>
    <row r="15" spans="1:8" ht="15.95" customHeight="1" x14ac:dyDescent="0.2">
      <c r="A15" s="186" t="s">
        <v>17</v>
      </c>
      <c r="B15" s="187"/>
      <c r="C15" s="196"/>
      <c r="D15" s="196"/>
      <c r="E15" s="194"/>
      <c r="F15" s="203"/>
      <c r="G15" s="203"/>
      <c r="H15" s="197"/>
    </row>
    <row r="16" spans="1:8" ht="15.95" customHeight="1" x14ac:dyDescent="0.2">
      <c r="A16" s="186"/>
      <c r="B16" s="192" t="s">
        <v>358</v>
      </c>
      <c r="C16" s="196">
        <f>'Unallocated Detail (CBR)'!E227</f>
        <v>221818.65</v>
      </c>
      <c r="D16" s="196">
        <f>'Unallocated Detail (CBR)'!F227</f>
        <v>157488.20000000001</v>
      </c>
      <c r="E16" s="194">
        <v>1</v>
      </c>
      <c r="F16" s="139">
        <f>+C16/H16</f>
        <v>0.58480001086191824</v>
      </c>
      <c r="G16" s="139">
        <f>+D16/H16</f>
        <v>0.41519998913808182</v>
      </c>
      <c r="H16" s="197">
        <f t="shared" ref="H16:H22" si="0">C16+D16</f>
        <v>379306.85</v>
      </c>
    </row>
    <row r="17" spans="1:8" ht="15.95" customHeight="1" x14ac:dyDescent="0.2">
      <c r="A17" s="186" t="s">
        <v>353</v>
      </c>
      <c r="B17" s="192" t="s">
        <v>359</v>
      </c>
      <c r="C17" s="196">
        <f>'Unallocated Detail (CBR)'!E228</f>
        <v>3382883.47</v>
      </c>
      <c r="D17" s="196">
        <f>'Unallocated Detail (CBR)'!F228</f>
        <v>2401800.9900000002</v>
      </c>
      <c r="E17" s="194">
        <v>1</v>
      </c>
      <c r="F17" s="139">
        <f>+C17/H17</f>
        <v>0.58479999961830242</v>
      </c>
      <c r="G17" s="139">
        <f>+D17/H17</f>
        <v>0.41520000038169752</v>
      </c>
      <c r="H17" s="197">
        <f t="shared" si="0"/>
        <v>5784684.4600000009</v>
      </c>
    </row>
    <row r="18" spans="1:8" ht="15.95" customHeight="1" x14ac:dyDescent="0.2">
      <c r="A18" s="186" t="s">
        <v>353</v>
      </c>
      <c r="B18" s="192" t="s">
        <v>360</v>
      </c>
      <c r="C18" s="196">
        <f>'Unallocated Detail (CBR)'!E229</f>
        <v>125.87</v>
      </c>
      <c r="D18" s="196">
        <f>'Unallocated Detail (CBR)'!F229</f>
        <v>89.37</v>
      </c>
      <c r="E18" s="194">
        <v>1</v>
      </c>
      <c r="F18" s="139">
        <f>+C18/H18</f>
        <v>0.58478907266307378</v>
      </c>
      <c r="G18" s="139">
        <f>+D18/H18</f>
        <v>0.41521092733692622</v>
      </c>
      <c r="H18" s="197">
        <f t="shared" si="0"/>
        <v>215.24</v>
      </c>
    </row>
    <row r="19" spans="1:8" ht="15.95" customHeight="1" x14ac:dyDescent="0.2">
      <c r="A19" s="186"/>
      <c r="B19" s="192" t="s">
        <v>361</v>
      </c>
      <c r="C19" s="196">
        <f>'Unallocated Detail (CBR)'!E230</f>
        <v>0</v>
      </c>
      <c r="D19" s="196">
        <f>'Unallocated Detail (CBR)'!F230</f>
        <v>0</v>
      </c>
      <c r="E19" s="194">
        <v>1</v>
      </c>
      <c r="F19" s="139"/>
      <c r="G19" s="139"/>
      <c r="H19" s="197">
        <f t="shared" si="0"/>
        <v>0</v>
      </c>
    </row>
    <row r="20" spans="1:8" ht="15.95" customHeight="1" x14ac:dyDescent="0.2">
      <c r="A20" s="186" t="s">
        <v>353</v>
      </c>
      <c r="B20" s="192" t="s">
        <v>362</v>
      </c>
      <c r="C20" s="196">
        <f>'Unallocated Detail (CBR)'!E231</f>
        <v>-264365.32</v>
      </c>
      <c r="D20" s="196">
        <f>'Unallocated Detail (CBR)'!F231</f>
        <v>-187695.76</v>
      </c>
      <c r="E20" s="194">
        <v>1</v>
      </c>
      <c r="F20" s="139">
        <f>+C20/H20</f>
        <v>0.58480000092022966</v>
      </c>
      <c r="G20" s="139">
        <f>+D20/H20</f>
        <v>0.4151999990797704</v>
      </c>
      <c r="H20" s="197">
        <f t="shared" si="0"/>
        <v>-452061.08</v>
      </c>
    </row>
    <row r="21" spans="1:8" ht="15.95" customHeight="1" x14ac:dyDescent="0.2">
      <c r="A21" s="186"/>
      <c r="B21" s="192" t="s">
        <v>363</v>
      </c>
      <c r="C21" s="196">
        <f>'Unallocated Detail (CBR)'!E232</f>
        <v>0</v>
      </c>
      <c r="D21" s="196">
        <f>'Unallocated Detail (CBR)'!F232</f>
        <v>0</v>
      </c>
      <c r="E21" s="194">
        <v>1</v>
      </c>
      <c r="F21" s="139"/>
      <c r="G21" s="139"/>
      <c r="H21" s="197">
        <f t="shared" si="0"/>
        <v>0</v>
      </c>
    </row>
    <row r="22" spans="1:8" ht="15.95" customHeight="1" x14ac:dyDescent="0.2">
      <c r="A22" s="186"/>
      <c r="B22" s="192" t="s">
        <v>364</v>
      </c>
      <c r="C22" s="199">
        <f>'Unallocated Detail (CBR)'!E233</f>
        <v>0</v>
      </c>
      <c r="D22" s="199">
        <f>'Unallocated Detail (CBR)'!F233</f>
        <v>0</v>
      </c>
      <c r="E22" s="200">
        <v>1</v>
      </c>
      <c r="F22" s="201"/>
      <c r="G22" s="201"/>
      <c r="H22" s="199">
        <f t="shared" si="0"/>
        <v>0</v>
      </c>
    </row>
    <row r="23" spans="1:8" ht="15.95" customHeight="1" x14ac:dyDescent="0.2">
      <c r="A23" s="186" t="s">
        <v>353</v>
      </c>
      <c r="B23" s="187" t="s">
        <v>357</v>
      </c>
      <c r="C23" s="196">
        <f>SUM(C16:C21)</f>
        <v>3340462.6700000004</v>
      </c>
      <c r="D23" s="196">
        <f>SUM(D16:D21)</f>
        <v>2371682.8000000007</v>
      </c>
      <c r="E23" s="194"/>
      <c r="F23" s="202"/>
      <c r="G23" s="203"/>
      <c r="H23" s="197">
        <f>SUM(H16:H21)</f>
        <v>5712145.4700000007</v>
      </c>
    </row>
    <row r="24" spans="1:8" ht="15.95" customHeight="1" x14ac:dyDescent="0.2">
      <c r="A24" s="186" t="s">
        <v>15</v>
      </c>
      <c r="B24" s="187"/>
      <c r="C24" s="196"/>
      <c r="D24" s="196"/>
      <c r="E24" s="194"/>
      <c r="F24" s="203"/>
      <c r="G24" s="203"/>
      <c r="H24" s="197"/>
    </row>
    <row r="25" spans="1:8" ht="15.95" customHeight="1" x14ac:dyDescent="0.2">
      <c r="A25" s="186"/>
      <c r="B25" s="192" t="s">
        <v>365</v>
      </c>
      <c r="C25" s="196">
        <f>'Unallocated Detail (CBR)'!E239</f>
        <v>63844857.869999997</v>
      </c>
      <c r="D25" s="196">
        <f>'Unallocated Detail (CBR)'!F239</f>
        <v>32495654.98</v>
      </c>
      <c r="E25" s="194">
        <v>4</v>
      </c>
      <c r="F25" s="139">
        <f t="shared" ref="F25:F31" si="1">+C25/H25</f>
        <v>0.66270000004468521</v>
      </c>
      <c r="G25" s="139">
        <f t="shared" ref="G25:G31" si="2">+D25/H25</f>
        <v>0.33729999995531479</v>
      </c>
      <c r="H25" s="197">
        <f t="shared" ref="H25:H37" si="3">C25+D25</f>
        <v>96340512.849999994</v>
      </c>
    </row>
    <row r="26" spans="1:8" ht="15.95" customHeight="1" x14ac:dyDescent="0.2">
      <c r="A26" s="186"/>
      <c r="B26" s="192" t="s">
        <v>366</v>
      </c>
      <c r="C26" s="196">
        <f>'Unallocated Detail (CBR)'!E240</f>
        <v>6503563.7000000002</v>
      </c>
      <c r="D26" s="196">
        <f>'Unallocated Detail (CBR)'!F240</f>
        <v>3310173.58</v>
      </c>
      <c r="E26" s="194">
        <v>4</v>
      </c>
      <c r="F26" s="139">
        <f t="shared" si="1"/>
        <v>0.66270000046302435</v>
      </c>
      <c r="G26" s="139">
        <f t="shared" si="2"/>
        <v>0.33729999953697554</v>
      </c>
      <c r="H26" s="197">
        <f t="shared" si="3"/>
        <v>9813737.2800000012</v>
      </c>
    </row>
    <row r="27" spans="1:8" ht="15.95" customHeight="1" x14ac:dyDescent="0.2">
      <c r="A27" s="186" t="s">
        <v>353</v>
      </c>
      <c r="B27" s="192" t="s">
        <v>367</v>
      </c>
      <c r="C27" s="196">
        <f>'Unallocated Detail (CBR)'!E241</f>
        <v>-30810105.75</v>
      </c>
      <c r="D27" s="196">
        <f>'Unallocated Detail (CBR)'!F241</f>
        <v>-15681678.99</v>
      </c>
      <c r="E27" s="194">
        <v>4</v>
      </c>
      <c r="F27" s="139">
        <f t="shared" si="1"/>
        <v>0.66270000006026863</v>
      </c>
      <c r="G27" s="139">
        <f t="shared" si="2"/>
        <v>0.33729999993973125</v>
      </c>
      <c r="H27" s="197">
        <f t="shared" si="3"/>
        <v>-46491784.740000002</v>
      </c>
    </row>
    <row r="28" spans="1:8" ht="15.95" customHeight="1" x14ac:dyDescent="0.2">
      <c r="A28" s="186" t="s">
        <v>353</v>
      </c>
      <c r="B28" s="192" t="s">
        <v>368</v>
      </c>
      <c r="C28" s="196">
        <f>'Unallocated Detail (CBR)'!E242</f>
        <v>12975667.050000001</v>
      </c>
      <c r="D28" s="196">
        <f>'Unallocated Detail (CBR)'!F242</f>
        <v>6604334.54</v>
      </c>
      <c r="E28" s="194">
        <v>4</v>
      </c>
      <c r="F28" s="139">
        <f t="shared" si="1"/>
        <v>0.66269999981138927</v>
      </c>
      <c r="G28" s="139">
        <f t="shared" si="2"/>
        <v>0.33730000018861084</v>
      </c>
      <c r="H28" s="197">
        <f t="shared" si="3"/>
        <v>19580001.59</v>
      </c>
    </row>
    <row r="29" spans="1:8" ht="15.95" customHeight="1" x14ac:dyDescent="0.2">
      <c r="A29" s="186" t="s">
        <v>353</v>
      </c>
      <c r="B29" s="192" t="s">
        <v>369</v>
      </c>
      <c r="C29" s="196">
        <f>'Unallocated Detail (CBR)'!E243</f>
        <v>-725634.76</v>
      </c>
      <c r="D29" s="196">
        <f>'Unallocated Detail (CBR)'!F243</f>
        <v>-478538.43</v>
      </c>
      <c r="E29" s="194">
        <v>3</v>
      </c>
      <c r="F29" s="139">
        <f t="shared" si="1"/>
        <v>0.60259999643406781</v>
      </c>
      <c r="G29" s="139">
        <f t="shared" si="2"/>
        <v>0.39740000356593225</v>
      </c>
      <c r="H29" s="197">
        <f t="shared" si="3"/>
        <v>-1204173.19</v>
      </c>
    </row>
    <row r="30" spans="1:8" ht="15.95" customHeight="1" x14ac:dyDescent="0.2">
      <c r="A30" s="186" t="s">
        <v>353</v>
      </c>
      <c r="B30" s="192" t="s">
        <v>370</v>
      </c>
      <c r="C30" s="196">
        <f>'Unallocated Detail (CBR)'!E244</f>
        <v>3664529.53</v>
      </c>
      <c r="D30" s="196">
        <f>'Unallocated Detail (CBR)'!F244</f>
        <v>2601765.84</v>
      </c>
      <c r="E30" s="194">
        <v>1</v>
      </c>
      <c r="F30" s="139">
        <f t="shared" si="1"/>
        <v>0.58479999962082863</v>
      </c>
      <c r="G30" s="139">
        <f t="shared" si="2"/>
        <v>0.41520000037917143</v>
      </c>
      <c r="H30" s="197">
        <f t="shared" si="3"/>
        <v>6266295.3699999992</v>
      </c>
    </row>
    <row r="31" spans="1:8" ht="15.95" customHeight="1" x14ac:dyDescent="0.2">
      <c r="A31" s="186" t="s">
        <v>353</v>
      </c>
      <c r="B31" s="192" t="s">
        <v>371</v>
      </c>
      <c r="C31" s="196">
        <f>'Unallocated Detail (CBR)'!E245</f>
        <v>9261771.0099999998</v>
      </c>
      <c r="D31" s="196">
        <f>'Unallocated Detail (CBR)'!F245</f>
        <v>3156801.01</v>
      </c>
      <c r="E31" s="194">
        <v>5</v>
      </c>
      <c r="F31" s="139">
        <f t="shared" si="1"/>
        <v>0.74579999979740019</v>
      </c>
      <c r="G31" s="139">
        <f t="shared" si="2"/>
        <v>0.25420000020259975</v>
      </c>
      <c r="H31" s="197">
        <f t="shared" si="3"/>
        <v>12418572.02</v>
      </c>
    </row>
    <row r="32" spans="1:8" ht="15.95" customHeight="1" x14ac:dyDescent="0.2">
      <c r="A32" s="186"/>
      <c r="B32" s="192" t="s">
        <v>372</v>
      </c>
      <c r="C32" s="196">
        <f>'Unallocated Detail (CBR)'!E246</f>
        <v>2271790.39</v>
      </c>
      <c r="D32" s="196">
        <f>'Unallocated Detail (CBR)'!F246</f>
        <v>1156292.29</v>
      </c>
      <c r="E32" s="194">
        <v>4</v>
      </c>
      <c r="F32" s="139">
        <f>+C32/H32</f>
        <v>0.66269999940608204</v>
      </c>
      <c r="G32" s="139">
        <f>+D32/H32</f>
        <v>0.33730000059391801</v>
      </c>
      <c r="H32" s="197">
        <f t="shared" si="3"/>
        <v>3428082.68</v>
      </c>
    </row>
    <row r="33" spans="1:8" ht="15.95" customHeight="1" x14ac:dyDescent="0.2">
      <c r="A33" s="186" t="s">
        <v>353</v>
      </c>
      <c r="B33" s="192" t="s">
        <v>373</v>
      </c>
      <c r="C33" s="196">
        <f>'Unallocated Detail (CBR)'!E247</f>
        <v>0</v>
      </c>
      <c r="D33" s="196">
        <f>'Unallocated Detail (CBR)'!F247</f>
        <v>0</v>
      </c>
      <c r="E33" s="194">
        <v>4</v>
      </c>
      <c r="F33" s="139">
        <f>IFERROR(+C33/H33,0)</f>
        <v>0</v>
      </c>
      <c r="G33" s="139">
        <f>IFERROR(+D33/H33,0)</f>
        <v>0</v>
      </c>
      <c r="H33" s="197">
        <f t="shared" si="3"/>
        <v>0</v>
      </c>
    </row>
    <row r="34" spans="1:8" ht="15.95" customHeight="1" x14ac:dyDescent="0.2">
      <c r="A34" s="186" t="s">
        <v>353</v>
      </c>
      <c r="B34" s="192" t="s">
        <v>374</v>
      </c>
      <c r="C34" s="196">
        <f>'Unallocated Detail (CBR)'!E248</f>
        <v>7947490.0300000003</v>
      </c>
      <c r="D34" s="196">
        <f>'Unallocated Detail (CBR)'!F248</f>
        <v>4045100.93</v>
      </c>
      <c r="E34" s="194">
        <v>4</v>
      </c>
      <c r="F34" s="139">
        <f>+C34/H34</f>
        <v>0.66270000006737495</v>
      </c>
      <c r="G34" s="139">
        <f>+D34/H34</f>
        <v>0.33729999993262505</v>
      </c>
      <c r="H34" s="197">
        <f t="shared" si="3"/>
        <v>11992590.960000001</v>
      </c>
    </row>
    <row r="35" spans="1:8" ht="15.95" customHeight="1" x14ac:dyDescent="0.2">
      <c r="A35" s="186" t="s">
        <v>353</v>
      </c>
      <c r="B35" s="192" t="s">
        <v>375</v>
      </c>
      <c r="C35" s="196">
        <f>'Unallocated Detail (CBR)'!E249</f>
        <v>7701754.71</v>
      </c>
      <c r="D35" s="196">
        <f>'Unallocated Detail (CBR)'!F249</f>
        <v>3920026.95</v>
      </c>
      <c r="E35" s="194">
        <v>4</v>
      </c>
      <c r="F35" s="139">
        <f>+C35/H35</f>
        <v>0.66270000033712562</v>
      </c>
      <c r="G35" s="139">
        <f>+D35/H35</f>
        <v>0.33729999966287444</v>
      </c>
      <c r="H35" s="197">
        <f t="shared" si="3"/>
        <v>11621781.66</v>
      </c>
    </row>
    <row r="36" spans="1:8" ht="15.95" customHeight="1" x14ac:dyDescent="0.2">
      <c r="A36" s="186"/>
      <c r="B36" s="192" t="s">
        <v>376</v>
      </c>
      <c r="C36" s="196">
        <f>'Unallocated Detail (CBR)'!E250</f>
        <v>0</v>
      </c>
      <c r="D36" s="196">
        <f>'Unallocated Detail (CBR)'!F250</f>
        <v>0</v>
      </c>
      <c r="E36" s="194">
        <v>4</v>
      </c>
      <c r="F36" s="139"/>
      <c r="G36" s="139"/>
      <c r="H36" s="197">
        <f t="shared" si="3"/>
        <v>0</v>
      </c>
    </row>
    <row r="37" spans="1:8" ht="15.95" customHeight="1" x14ac:dyDescent="0.2">
      <c r="A37" s="186"/>
      <c r="B37" s="192" t="s">
        <v>377</v>
      </c>
      <c r="C37" s="199">
        <f>'Unallocated Detail (CBR)'!E251</f>
        <v>15657302.68</v>
      </c>
      <c r="D37" s="199">
        <f>'Unallocated Detail (CBR)'!F251</f>
        <v>7969229.21</v>
      </c>
      <c r="E37" s="200">
        <v>4</v>
      </c>
      <c r="F37" s="201">
        <f>+C37/H37</f>
        <v>0.66269999985173444</v>
      </c>
      <c r="G37" s="201">
        <f>+D37/H37</f>
        <v>0.3373000001482655</v>
      </c>
      <c r="H37" s="199">
        <f t="shared" si="3"/>
        <v>23626531.890000001</v>
      </c>
    </row>
    <row r="38" spans="1:8" ht="15.95" customHeight="1" x14ac:dyDescent="0.2">
      <c r="A38" s="186" t="s">
        <v>353</v>
      </c>
      <c r="B38" s="187" t="s">
        <v>357</v>
      </c>
      <c r="C38" s="196">
        <f>SUM(C25:C37)</f>
        <v>98292986.459999979</v>
      </c>
      <c r="D38" s="196">
        <f>SUM(D25:D37)</f>
        <v>49099161.910000004</v>
      </c>
      <c r="E38" s="194"/>
      <c r="F38" s="202"/>
      <c r="G38" s="203"/>
      <c r="H38" s="197">
        <f>SUM(H25:H37)</f>
        <v>147392148.37</v>
      </c>
    </row>
    <row r="39" spans="1:8" ht="15.95" customHeight="1" x14ac:dyDescent="0.2">
      <c r="A39" s="186" t="s">
        <v>378</v>
      </c>
      <c r="B39" s="187"/>
      <c r="C39" s="196"/>
      <c r="D39" s="196"/>
      <c r="E39" s="194"/>
      <c r="F39" s="203"/>
      <c r="G39" s="203"/>
      <c r="H39" s="197"/>
    </row>
    <row r="40" spans="1:8" ht="15.95" customHeight="1" x14ac:dyDescent="0.2">
      <c r="A40" s="186"/>
      <c r="B40" s="192" t="s">
        <v>379</v>
      </c>
      <c r="C40" s="196">
        <f>'Unallocated Detail (CBR)'!E257</f>
        <v>18624328.289999999</v>
      </c>
      <c r="D40" s="196">
        <f>'Unallocated Detail (CBR)'!F257</f>
        <v>9479381.2200000007</v>
      </c>
      <c r="E40" s="194">
        <v>4</v>
      </c>
      <c r="F40" s="139">
        <f>+C40/H40</f>
        <v>0.66269999991897865</v>
      </c>
      <c r="G40" s="139">
        <f>+D40/H40</f>
        <v>0.3373000000810214</v>
      </c>
      <c r="H40" s="197">
        <f>C40+D40</f>
        <v>28103709.509999998</v>
      </c>
    </row>
    <row r="41" spans="1:8" ht="15.95" customHeight="1" x14ac:dyDescent="0.2">
      <c r="A41" s="186"/>
      <c r="B41" s="204" t="s">
        <v>380</v>
      </c>
      <c r="C41" s="199">
        <f>'Unallocated Detail (CBR)'!E258</f>
        <v>106154.04</v>
      </c>
      <c r="D41" s="199">
        <f>'Unallocated Detail (CBR)'!F258</f>
        <v>54030.12</v>
      </c>
      <c r="E41" s="200">
        <v>4</v>
      </c>
      <c r="F41" s="201">
        <f>+C41/H41</f>
        <v>0.66269998232034921</v>
      </c>
      <c r="G41" s="201">
        <f>+D41/H41</f>
        <v>0.33730001767965073</v>
      </c>
      <c r="H41" s="199">
        <f>C41+D41</f>
        <v>160184.16</v>
      </c>
    </row>
    <row r="42" spans="1:8" ht="15.95" customHeight="1" x14ac:dyDescent="0.2">
      <c r="A42" s="186"/>
      <c r="B42" s="187" t="s">
        <v>357</v>
      </c>
      <c r="C42" s="196">
        <f>SUM(C40:C41)</f>
        <v>18730482.329999998</v>
      </c>
      <c r="D42" s="196">
        <f>SUM(D40:D41)</f>
        <v>9533411.3399999999</v>
      </c>
      <c r="E42" s="194"/>
      <c r="F42" s="203"/>
      <c r="G42" s="203"/>
      <c r="H42" s="197">
        <f>SUM(H40:H41)</f>
        <v>28263893.669999998</v>
      </c>
    </row>
    <row r="43" spans="1:8" ht="15.95" customHeight="1" x14ac:dyDescent="0.2">
      <c r="A43" s="186" t="s">
        <v>13</v>
      </c>
      <c r="B43" s="192"/>
      <c r="C43" s="196"/>
      <c r="D43" s="196"/>
      <c r="E43" s="194"/>
      <c r="F43" s="203"/>
      <c r="G43" s="203"/>
      <c r="H43" s="197"/>
    </row>
    <row r="44" spans="1:8" ht="15.95" customHeight="1" x14ac:dyDescent="0.2">
      <c r="A44" s="186"/>
      <c r="B44" s="192" t="s">
        <v>381</v>
      </c>
      <c r="C44" s="196">
        <f>'Unallocated Detail (CBR)'!E261</f>
        <v>47164235.369999997</v>
      </c>
      <c r="D44" s="196">
        <f>'Unallocated Detail (CBR)'!F261</f>
        <v>24005578.07</v>
      </c>
      <c r="E44" s="194">
        <v>4</v>
      </c>
      <c r="F44" s="139">
        <f>+C44/H44</f>
        <v>0.66270000004653662</v>
      </c>
      <c r="G44" s="139">
        <f>+D44/H44</f>
        <v>0.33729999995346344</v>
      </c>
      <c r="H44" s="197">
        <f>C44+D44</f>
        <v>71169813.439999998</v>
      </c>
    </row>
    <row r="45" spans="1:8" ht="15.95" customHeight="1" x14ac:dyDescent="0.2">
      <c r="A45" s="186"/>
      <c r="B45" s="192" t="s">
        <v>382</v>
      </c>
      <c r="C45" s="196">
        <f>'Unallocated Detail (CBR)'!E262</f>
        <v>0</v>
      </c>
      <c r="D45" s="196">
        <f>'Unallocated Detail (CBR)'!F262</f>
        <v>0</v>
      </c>
      <c r="E45" s="194">
        <v>4</v>
      </c>
      <c r="F45" s="139"/>
      <c r="G45" s="139"/>
      <c r="H45" s="197">
        <f>C45+D45</f>
        <v>0</v>
      </c>
    </row>
    <row r="46" spans="1:8" ht="15.95" customHeight="1" x14ac:dyDescent="0.2">
      <c r="A46" s="186"/>
      <c r="B46" s="204" t="s">
        <v>383</v>
      </c>
      <c r="C46" s="199">
        <f>'Unallocated Detail (CBR)'!E263</f>
        <v>20347.25</v>
      </c>
      <c r="D46" s="199">
        <f>'Unallocated Detail (CBR)'!F263</f>
        <v>10356.31</v>
      </c>
      <c r="E46" s="200">
        <v>4</v>
      </c>
      <c r="F46" s="201">
        <f>+C46/H46</f>
        <v>0.66270002566477637</v>
      </c>
      <c r="G46" s="201">
        <f>+D46/H46</f>
        <v>0.33729997433522368</v>
      </c>
      <c r="H46" s="197">
        <f>C46+D46</f>
        <v>30703.559999999998</v>
      </c>
    </row>
    <row r="47" spans="1:8" ht="15.95" customHeight="1" x14ac:dyDescent="0.2">
      <c r="A47" s="186" t="s">
        <v>353</v>
      </c>
      <c r="B47" s="187" t="s">
        <v>357</v>
      </c>
      <c r="C47" s="196">
        <f>SUM(C44:C46)</f>
        <v>47184582.619999997</v>
      </c>
      <c r="D47" s="196">
        <f>SUM(D44:D46)</f>
        <v>24015934.379999999</v>
      </c>
      <c r="E47" s="194"/>
      <c r="F47" s="203"/>
      <c r="G47" s="203"/>
      <c r="H47" s="205">
        <f>SUM(H44:H46)</f>
        <v>71200517</v>
      </c>
    </row>
    <row r="48" spans="1:8" ht="15.95" customHeight="1" x14ac:dyDescent="0.2">
      <c r="A48" s="206" t="s">
        <v>384</v>
      </c>
      <c r="B48" s="187"/>
      <c r="C48" s="196"/>
      <c r="D48" s="196"/>
      <c r="E48" s="194"/>
      <c r="F48" s="203"/>
      <c r="G48" s="203"/>
      <c r="H48" s="197"/>
    </row>
    <row r="49" spans="1:8" ht="15.95" customHeight="1" x14ac:dyDescent="0.2">
      <c r="A49" s="186" t="s">
        <v>273</v>
      </c>
      <c r="B49" s="187"/>
      <c r="C49" s="196">
        <f>'Unallocated Detail (CBR)'!E269</f>
        <v>0</v>
      </c>
      <c r="D49" s="196">
        <f>'Unallocated Detail (CBR)'!F269</f>
        <v>0</v>
      </c>
      <c r="E49" s="194"/>
      <c r="F49" s="203"/>
      <c r="G49" s="203"/>
      <c r="H49" s="197">
        <f t="shared" ref="H49:H54" si="4">C49+D49</f>
        <v>0</v>
      </c>
    </row>
    <row r="50" spans="1:8" ht="15.95" customHeight="1" x14ac:dyDescent="0.2">
      <c r="A50" s="186" t="s">
        <v>274</v>
      </c>
      <c r="B50" s="187"/>
      <c r="C50" s="196">
        <f>'Unallocated Detail (CBR)'!E270</f>
        <v>0</v>
      </c>
      <c r="D50" s="196">
        <f>'Unallocated Detail (CBR)'!F270</f>
        <v>0</v>
      </c>
      <c r="E50" s="194">
        <v>4</v>
      </c>
      <c r="F50" s="139">
        <f>IFERROR(+C50/H50,0)</f>
        <v>0</v>
      </c>
      <c r="G50" s="139">
        <f>IFERROR(+D50/H50,0)</f>
        <v>0</v>
      </c>
      <c r="H50" s="197">
        <f t="shared" si="4"/>
        <v>0</v>
      </c>
    </row>
    <row r="51" spans="1:8" ht="15.95" customHeight="1" x14ac:dyDescent="0.2">
      <c r="A51" s="186" t="s">
        <v>275</v>
      </c>
      <c r="B51" s="187"/>
      <c r="C51" s="196">
        <f>'Unallocated Detail (CBR)'!E271</f>
        <v>0</v>
      </c>
      <c r="D51" s="196">
        <f>'Unallocated Detail (CBR)'!F271</f>
        <v>0</v>
      </c>
      <c r="E51" s="194">
        <v>4</v>
      </c>
      <c r="F51" s="203"/>
      <c r="G51" s="203"/>
      <c r="H51" s="197">
        <f t="shared" si="4"/>
        <v>0</v>
      </c>
    </row>
    <row r="52" spans="1:8" ht="15.95" customHeight="1" x14ac:dyDescent="0.2">
      <c r="A52" s="186" t="s">
        <v>276</v>
      </c>
      <c r="B52" s="187"/>
      <c r="C52" s="196">
        <f>'Unallocated Detail (CBR)'!E272</f>
        <v>0</v>
      </c>
      <c r="D52" s="196">
        <f>'Unallocated Detail (CBR)'!F272</f>
        <v>0</v>
      </c>
      <c r="E52" s="194">
        <v>4</v>
      </c>
      <c r="F52" s="139"/>
      <c r="G52" s="139"/>
      <c r="H52" s="197">
        <f t="shared" si="4"/>
        <v>0</v>
      </c>
    </row>
    <row r="53" spans="1:8" ht="15.95" customHeight="1" x14ac:dyDescent="0.2">
      <c r="A53" s="186" t="s">
        <v>277</v>
      </c>
      <c r="B53" s="187"/>
      <c r="C53" s="196">
        <f>'Unallocated Detail (CBR)'!E273</f>
        <v>0</v>
      </c>
      <c r="D53" s="196">
        <f>'Unallocated Detail (CBR)'!F273</f>
        <v>0</v>
      </c>
      <c r="E53" s="194"/>
      <c r="F53" s="203"/>
      <c r="G53" s="203"/>
      <c r="H53" s="197">
        <f t="shared" si="4"/>
        <v>0</v>
      </c>
    </row>
    <row r="54" spans="1:8" ht="15.95" customHeight="1" x14ac:dyDescent="0.2">
      <c r="A54" s="186" t="s">
        <v>278</v>
      </c>
      <c r="B54" s="187"/>
      <c r="C54" s="199">
        <f>'Unallocated Detail (CBR)'!E274</f>
        <v>0</v>
      </c>
      <c r="D54" s="199">
        <f>'Unallocated Detail (CBR)'!F274</f>
        <v>0</v>
      </c>
      <c r="E54" s="200"/>
      <c r="F54" s="207"/>
      <c r="G54" s="207"/>
      <c r="H54" s="208">
        <f t="shared" si="4"/>
        <v>0</v>
      </c>
    </row>
    <row r="55" spans="1:8" ht="15.95" customHeight="1" x14ac:dyDescent="0.2">
      <c r="A55" s="186" t="s">
        <v>279</v>
      </c>
      <c r="B55" s="187"/>
      <c r="C55" s="196">
        <f>SUM(C49:C54)</f>
        <v>0</v>
      </c>
      <c r="D55" s="196">
        <f>SUM(D49:D54)</f>
        <v>0</v>
      </c>
      <c r="E55" s="194"/>
      <c r="F55" s="203"/>
      <c r="G55" s="203"/>
      <c r="H55" s="196">
        <f>SUM(H49:H54)</f>
        <v>0</v>
      </c>
    </row>
    <row r="56" spans="1:8" ht="15.95" customHeight="1" x14ac:dyDescent="0.2">
      <c r="A56" s="186" t="s">
        <v>385</v>
      </c>
      <c r="B56" s="209"/>
      <c r="C56" s="196"/>
      <c r="D56" s="196"/>
      <c r="E56" s="194"/>
      <c r="F56" s="203"/>
      <c r="G56" s="203"/>
      <c r="H56" s="197"/>
    </row>
    <row r="57" spans="1:8" ht="15.95" customHeight="1" x14ac:dyDescent="0.2">
      <c r="A57" s="186"/>
      <c r="B57" s="204" t="s">
        <v>326</v>
      </c>
      <c r="C57" s="199">
        <f>'Unallocated Detail (CBR)'!E279</f>
        <v>4521275.8600000003</v>
      </c>
      <c r="D57" s="199">
        <f>'Unallocated Detail (CBR)'!F279</f>
        <v>2301231.85</v>
      </c>
      <c r="E57" s="200">
        <v>4</v>
      </c>
      <c r="F57" s="201">
        <f>+C57/H57</f>
        <v>0.66270000008545238</v>
      </c>
      <c r="G57" s="201">
        <f>+D57/H57</f>
        <v>0.33729999991454751</v>
      </c>
      <c r="H57" s="197">
        <f>C57+D57</f>
        <v>6822507.7100000009</v>
      </c>
    </row>
    <row r="58" spans="1:8" ht="15.95" customHeight="1" x14ac:dyDescent="0.2">
      <c r="A58" s="186" t="s">
        <v>353</v>
      </c>
      <c r="B58" s="187" t="s">
        <v>357</v>
      </c>
      <c r="C58" s="196">
        <f>C57</f>
        <v>4521275.8600000003</v>
      </c>
      <c r="D58" s="196">
        <f>D57</f>
        <v>2301231.85</v>
      </c>
      <c r="E58" s="194"/>
      <c r="F58" s="203"/>
      <c r="G58" s="203"/>
      <c r="H58" s="205">
        <f>SUM(H57)</f>
        <v>6822507.7100000009</v>
      </c>
    </row>
    <row r="59" spans="1:8" ht="15.95" customHeight="1" x14ac:dyDescent="0.2">
      <c r="A59" s="186"/>
      <c r="B59" s="187"/>
      <c r="C59" s="196"/>
      <c r="D59" s="196"/>
      <c r="E59" s="194"/>
      <c r="F59" s="203"/>
      <c r="G59" s="203"/>
      <c r="H59" s="197"/>
    </row>
    <row r="60" spans="1:8" ht="15.95" customHeight="1" x14ac:dyDescent="0.2">
      <c r="A60" s="210" t="s">
        <v>386</v>
      </c>
      <c r="B60" s="209"/>
      <c r="C60" s="196"/>
      <c r="D60" s="196"/>
      <c r="E60" s="211"/>
      <c r="F60" s="211"/>
      <c r="G60" s="211"/>
      <c r="H60" s="197"/>
    </row>
    <row r="61" spans="1:8" ht="15.95" customHeight="1" x14ac:dyDescent="0.2">
      <c r="A61" s="210"/>
      <c r="B61" s="204" t="s">
        <v>387</v>
      </c>
      <c r="C61" s="196">
        <f>'Unallocated Detail (CBR)'!E283</f>
        <v>0</v>
      </c>
      <c r="D61" s="196">
        <f>'Unallocated Detail (CBR)'!F283</f>
        <v>0</v>
      </c>
      <c r="E61" s="194">
        <v>4</v>
      </c>
      <c r="F61" s="139"/>
      <c r="G61" s="139"/>
      <c r="H61" s="197">
        <f>C61+D61</f>
        <v>0</v>
      </c>
    </row>
    <row r="62" spans="1:8" ht="15.95" customHeight="1" x14ac:dyDescent="0.2">
      <c r="A62" s="210"/>
      <c r="B62" s="204" t="s">
        <v>387</v>
      </c>
      <c r="C62" s="199">
        <f>'Unallocated Detail (CBR)'!E284</f>
        <v>-3251.37</v>
      </c>
      <c r="D62" s="199">
        <f>'Unallocated Detail (CBR)'!F284</f>
        <v>-1654.88</v>
      </c>
      <c r="E62" s="200">
        <v>4</v>
      </c>
      <c r="F62" s="201">
        <f>+C62/H62</f>
        <v>0.66269961783439491</v>
      </c>
      <c r="G62" s="201">
        <f>+D62/H62</f>
        <v>0.33730038216560509</v>
      </c>
      <c r="H62" s="208">
        <f>C62+D62</f>
        <v>-4906.25</v>
      </c>
    </row>
    <row r="63" spans="1:8" ht="15.95" customHeight="1" x14ac:dyDescent="0.2">
      <c r="A63" s="210"/>
      <c r="B63" s="187" t="s">
        <v>357</v>
      </c>
      <c r="C63" s="196">
        <f>SUM(C61:C62)</f>
        <v>-3251.37</v>
      </c>
      <c r="D63" s="196">
        <f>SUM(D61:D62)</f>
        <v>-1654.88</v>
      </c>
      <c r="E63" s="194"/>
      <c r="F63" s="203"/>
      <c r="G63" s="203"/>
      <c r="H63" s="197">
        <f>SUM(H62)</f>
        <v>-4906.25</v>
      </c>
    </row>
    <row r="64" spans="1:8" ht="15.95" customHeight="1" x14ac:dyDescent="0.2">
      <c r="A64" s="210"/>
      <c r="B64" s="209"/>
      <c r="C64" s="196"/>
      <c r="D64" s="196"/>
      <c r="E64" s="194"/>
      <c r="F64" s="203"/>
      <c r="G64" s="203"/>
      <c r="H64" s="197"/>
    </row>
    <row r="65" spans="1:8" ht="15.95" customHeight="1" x14ac:dyDescent="0.2">
      <c r="A65" s="186" t="s">
        <v>388</v>
      </c>
      <c r="B65" s="187"/>
      <c r="C65" s="196"/>
      <c r="D65" s="196"/>
      <c r="E65" s="194"/>
      <c r="F65" s="203"/>
      <c r="G65" s="203"/>
      <c r="H65" s="197"/>
    </row>
    <row r="66" spans="1:8" ht="15.95" customHeight="1" x14ac:dyDescent="0.2">
      <c r="A66" s="186"/>
      <c r="B66" s="204" t="s">
        <v>389</v>
      </c>
      <c r="C66" s="196">
        <f>'Unallocated Detail (CBR)'!E287</f>
        <v>0</v>
      </c>
      <c r="D66" s="196">
        <f>'Unallocated Detail (CBR)'!F287</f>
        <v>0</v>
      </c>
      <c r="E66" s="194">
        <v>4</v>
      </c>
      <c r="F66" s="139"/>
      <c r="G66" s="139"/>
      <c r="H66" s="197">
        <f>C66+D66</f>
        <v>0</v>
      </c>
    </row>
    <row r="67" spans="1:8" ht="15.95" customHeight="1" x14ac:dyDescent="0.2">
      <c r="A67" s="186"/>
      <c r="B67" s="204" t="s">
        <v>390</v>
      </c>
      <c r="C67" s="199">
        <f>'Unallocated Detail (CBR)'!E288</f>
        <v>0</v>
      </c>
      <c r="D67" s="199">
        <f>'Unallocated Detail (CBR)'!F288</f>
        <v>0</v>
      </c>
      <c r="E67" s="212">
        <v>4</v>
      </c>
      <c r="F67" s="201"/>
      <c r="G67" s="201"/>
      <c r="H67" s="199">
        <f>C67+D67</f>
        <v>0</v>
      </c>
    </row>
    <row r="68" spans="1:8" ht="15.95" customHeight="1" x14ac:dyDescent="0.2">
      <c r="A68" s="213" t="s">
        <v>353</v>
      </c>
      <c r="B68" s="214" t="s">
        <v>357</v>
      </c>
      <c r="C68" s="199">
        <f>SUM(C66:C67)</f>
        <v>0</v>
      </c>
      <c r="D68" s="199">
        <f>SUM(D66:D67)</f>
        <v>0</v>
      </c>
      <c r="E68" s="200"/>
      <c r="F68" s="207"/>
      <c r="G68" s="207"/>
      <c r="H68" s="199">
        <f>SUM(H66:H67)</f>
        <v>0</v>
      </c>
    </row>
    <row r="69" spans="1:8" ht="12" customHeight="1" x14ac:dyDescent="0.2">
      <c r="A69" s="186"/>
      <c r="B69" s="187"/>
      <c r="C69" s="196"/>
      <c r="D69" s="196"/>
      <c r="E69" s="215"/>
      <c r="F69" s="203"/>
      <c r="G69" s="203"/>
      <c r="H69" s="197"/>
    </row>
    <row r="70" spans="1:8" ht="15.95" customHeight="1" x14ac:dyDescent="0.35">
      <c r="A70" s="213" t="s">
        <v>391</v>
      </c>
      <c r="B70" s="214"/>
      <c r="C70" s="216">
        <f>C68+C63+C58+C47+C42+C38+C23+C14+C55</f>
        <v>190310872.24999997</v>
      </c>
      <c r="D70" s="216">
        <f>D68+D63+D58+D47+D42+D38+D23+D14+D55</f>
        <v>100102986.91999999</v>
      </c>
      <c r="E70" s="217"/>
      <c r="F70" s="217"/>
      <c r="G70" s="218"/>
      <c r="H70" s="216">
        <f>H68+H63+H58+H47+H42+H38+H23+H14+H55</f>
        <v>290413859.17000002</v>
      </c>
    </row>
    <row r="71" spans="1:8" ht="11.25" customHeight="1" x14ac:dyDescent="0.2">
      <c r="C71" s="219"/>
      <c r="D71" s="219"/>
      <c r="E71" s="219"/>
      <c r="F71" s="219"/>
    </row>
    <row r="72" spans="1:8" ht="15.95" customHeight="1" x14ac:dyDescent="0.2">
      <c r="E72" s="220"/>
      <c r="F72" s="221" t="s">
        <v>34</v>
      </c>
      <c r="G72" s="222" t="s">
        <v>33</v>
      </c>
      <c r="H72" s="223"/>
    </row>
    <row r="73" spans="1:8" ht="15.95" customHeight="1" x14ac:dyDescent="0.2">
      <c r="B73" s="224" t="s">
        <v>680</v>
      </c>
      <c r="C73" s="225"/>
      <c r="D73" s="225"/>
      <c r="E73" s="226"/>
      <c r="F73" s="227"/>
      <c r="G73" s="228"/>
      <c r="H73" s="229"/>
    </row>
    <row r="74" spans="1:8" ht="15.95" customHeight="1" x14ac:dyDescent="0.2">
      <c r="B74" s="230">
        <v>1</v>
      </c>
      <c r="C74" s="231" t="s">
        <v>393</v>
      </c>
      <c r="D74" s="232"/>
      <c r="E74" s="233"/>
      <c r="F74" s="234">
        <f>+'Allocators (CBR)'!F67</f>
        <v>0.58479999999999999</v>
      </c>
      <c r="G74" s="235">
        <f>+'Allocators (CBR)'!G67</f>
        <v>0.41520000000000001</v>
      </c>
      <c r="H74" s="235"/>
    </row>
    <row r="75" spans="1:8" ht="15.95" customHeight="1" x14ac:dyDescent="0.2">
      <c r="B75" s="230">
        <v>2</v>
      </c>
      <c r="C75" s="231" t="s">
        <v>394</v>
      </c>
      <c r="D75" s="232"/>
      <c r="E75" s="233"/>
      <c r="F75" s="236">
        <f>+'Allocators (CBR)'!F68</f>
        <v>0.63090000000000002</v>
      </c>
      <c r="G75" s="233">
        <f>+'Allocators (CBR)'!G68</f>
        <v>0.36909999999999998</v>
      </c>
      <c r="H75" s="233"/>
    </row>
    <row r="76" spans="1:8" ht="15.95" customHeight="1" x14ac:dyDescent="0.2">
      <c r="B76" s="230">
        <v>3</v>
      </c>
      <c r="C76" s="232" t="s">
        <v>395</v>
      </c>
      <c r="D76" s="232"/>
      <c r="E76" s="233"/>
      <c r="F76" s="236">
        <f>+'Allocators (CBR)'!F69</f>
        <v>0.60260000000000002</v>
      </c>
      <c r="G76" s="233">
        <f>+'Allocators (CBR)'!G69</f>
        <v>0.39739999999999998</v>
      </c>
      <c r="H76" s="233"/>
    </row>
    <row r="77" spans="1:8" ht="15.95" customHeight="1" x14ac:dyDescent="0.2">
      <c r="B77" s="230">
        <v>4</v>
      </c>
      <c r="C77" s="231" t="s">
        <v>396</v>
      </c>
      <c r="D77" s="232"/>
      <c r="E77" s="233"/>
      <c r="F77" s="236">
        <f>+'Allocators (CBR)'!F70</f>
        <v>0.66269999999999996</v>
      </c>
      <c r="G77" s="233">
        <f>+'Allocators (CBR)'!G70</f>
        <v>0.33729999999999999</v>
      </c>
      <c r="H77" s="233"/>
    </row>
    <row r="78" spans="1:8" ht="15.95" customHeight="1" x14ac:dyDescent="0.2">
      <c r="B78" s="212">
        <v>5</v>
      </c>
      <c r="C78" s="237" t="s">
        <v>397</v>
      </c>
      <c r="D78" s="238"/>
      <c r="E78" s="239"/>
      <c r="F78" s="240">
        <f>+'Allocators (CBR)'!F71</f>
        <v>0.74580000000000002</v>
      </c>
      <c r="G78" s="239">
        <f>+'Allocators (CBR)'!G71</f>
        <v>0.25419999999999998</v>
      </c>
      <c r="H78" s="239"/>
    </row>
    <row r="79" spans="1:8" ht="15.95" customHeight="1" x14ac:dyDescent="0.2">
      <c r="A79" s="241"/>
      <c r="C79" s="242"/>
      <c r="D79" s="242"/>
      <c r="E79" s="242"/>
      <c r="F79" s="242"/>
      <c r="G79" s="242"/>
      <c r="H79" s="242"/>
    </row>
    <row r="80" spans="1:8" ht="15.95" customHeight="1" x14ac:dyDescent="0.2">
      <c r="C80" s="242"/>
      <c r="D80" s="242"/>
      <c r="E80" s="242"/>
      <c r="F80" s="242"/>
      <c r="G80" s="242"/>
      <c r="H80" s="242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workbookViewId="0">
      <pane xSplit="2" ySplit="7" topLeftCell="C47" activePane="bottomRight" state="frozen"/>
      <selection activeCell="K55" sqref="K55"/>
      <selection pane="topRight" activeCell="K55" sqref="K55"/>
      <selection pane="bottomLeft" activeCell="K55" sqref="K55"/>
      <selection pane="bottomRight" activeCell="G80" sqref="G80"/>
    </sheetView>
  </sheetViews>
  <sheetFormatPr defaultColWidth="8.85546875" defaultRowHeight="12.75" x14ac:dyDescent="0.2"/>
  <cols>
    <col min="1" max="1" width="5.42578125" style="60" customWidth="1"/>
    <col min="2" max="2" width="48.42578125" style="60" customWidth="1"/>
    <col min="3" max="3" width="17.42578125" style="60" customWidth="1"/>
    <col min="4" max="4" width="17.140625" style="60" customWidth="1"/>
    <col min="5" max="5" width="13.140625" style="60" customWidth="1"/>
    <col min="6" max="6" width="14.140625" style="60" customWidth="1"/>
    <col min="7" max="7" width="11.85546875" style="60" customWidth="1"/>
    <col min="8" max="8" width="16.42578125" style="60" customWidth="1"/>
    <col min="9" max="10" width="8.85546875" style="60" customWidth="1"/>
    <col min="11" max="16384" width="8.85546875" style="60"/>
  </cols>
  <sheetData>
    <row r="1" spans="1:9" x14ac:dyDescent="0.2">
      <c r="A1" s="59"/>
      <c r="B1" s="59" t="s">
        <v>335</v>
      </c>
      <c r="C1" s="59"/>
      <c r="D1" s="59"/>
      <c r="E1" s="59"/>
      <c r="F1" s="59"/>
      <c r="G1" s="59"/>
      <c r="H1" s="59"/>
    </row>
    <row r="2" spans="1:9" x14ac:dyDescent="0.2">
      <c r="A2" s="61"/>
      <c r="B2" s="61" t="s">
        <v>345</v>
      </c>
      <c r="C2" s="61"/>
      <c r="D2" s="61"/>
      <c r="E2" s="61"/>
      <c r="F2" s="61"/>
      <c r="G2" s="61"/>
      <c r="H2" s="61"/>
    </row>
    <row r="3" spans="1:9" x14ac:dyDescent="0.2">
      <c r="A3" s="61"/>
      <c r="B3" s="61" t="str">
        <f>+'Allocated (CBR)'!A3</f>
        <v>FOR THE YEAR ENDED DECEMBER 31, 2024</v>
      </c>
      <c r="C3" s="61"/>
      <c r="D3" s="61"/>
      <c r="E3" s="61"/>
      <c r="F3" s="61"/>
      <c r="G3" s="61"/>
      <c r="H3" s="61"/>
    </row>
    <row r="4" spans="1:9" x14ac:dyDescent="0.2">
      <c r="A4" s="61"/>
      <c r="B4" s="243" t="str">
        <f>+'Allocated (CBR)'!A4</f>
        <v>(spread is based on allocation factors developed for the December 2024 CBR)</v>
      </c>
      <c r="C4" s="133"/>
      <c r="D4" s="133"/>
      <c r="E4" s="133"/>
      <c r="F4" s="133"/>
      <c r="G4" s="133"/>
      <c r="H4" s="133"/>
    </row>
    <row r="5" spans="1:9" x14ac:dyDescent="0.2">
      <c r="A5" s="110"/>
      <c r="B5" s="263"/>
      <c r="C5" s="263"/>
      <c r="D5" s="263"/>
      <c r="E5" s="263"/>
      <c r="F5" s="263"/>
      <c r="G5" s="263"/>
      <c r="H5" s="263"/>
    </row>
    <row r="7" spans="1:9" ht="25.5" x14ac:dyDescent="0.2">
      <c r="A7" s="62"/>
      <c r="B7" s="63" t="s">
        <v>346</v>
      </c>
      <c r="C7" s="64" t="s">
        <v>347</v>
      </c>
      <c r="D7" s="64" t="s">
        <v>348</v>
      </c>
      <c r="E7" s="65" t="s">
        <v>349</v>
      </c>
      <c r="F7" s="111" t="s">
        <v>667</v>
      </c>
      <c r="G7" s="112" t="s">
        <v>668</v>
      </c>
      <c r="H7" s="64" t="s">
        <v>35</v>
      </c>
    </row>
    <row r="8" spans="1:9" x14ac:dyDescent="0.2">
      <c r="A8" s="66" t="s">
        <v>18</v>
      </c>
      <c r="B8" s="67"/>
      <c r="C8" s="113"/>
      <c r="D8" s="113"/>
      <c r="E8" s="114"/>
      <c r="F8" s="115"/>
      <c r="G8" s="115"/>
      <c r="H8" s="68"/>
    </row>
    <row r="9" spans="1:9" x14ac:dyDescent="0.2">
      <c r="A9" s="66"/>
      <c r="B9" s="69" t="s">
        <v>352</v>
      </c>
      <c r="C9" s="88"/>
      <c r="D9" s="88"/>
      <c r="E9" s="70">
        <v>1</v>
      </c>
      <c r="F9" s="116">
        <f t="shared" ref="F9:G13" si="0">SUMIF($B$67:$B$71,$E9,F$67:F$71)</f>
        <v>0.58479999999999999</v>
      </c>
      <c r="G9" s="116">
        <f t="shared" si="0"/>
        <v>0.41520000000000001</v>
      </c>
      <c r="H9" s="117"/>
      <c r="I9" s="134"/>
    </row>
    <row r="10" spans="1:9" x14ac:dyDescent="0.2">
      <c r="A10" s="66" t="s">
        <v>353</v>
      </c>
      <c r="B10" s="69" t="s">
        <v>354</v>
      </c>
      <c r="C10" s="88"/>
      <c r="D10" s="88"/>
      <c r="E10" s="71">
        <v>2</v>
      </c>
      <c r="F10" s="116">
        <f t="shared" si="0"/>
        <v>0.63090000000000002</v>
      </c>
      <c r="G10" s="116">
        <f t="shared" si="0"/>
        <v>0.36909999999999998</v>
      </c>
      <c r="H10" s="68"/>
    </row>
    <row r="11" spans="1:9" x14ac:dyDescent="0.2">
      <c r="A11" s="66" t="s">
        <v>353</v>
      </c>
      <c r="B11" s="69" t="s">
        <v>355</v>
      </c>
      <c r="C11" s="88"/>
      <c r="D11" s="88"/>
      <c r="E11" s="71">
        <v>1</v>
      </c>
      <c r="F11" s="116">
        <f t="shared" si="0"/>
        <v>0.58479999999999999</v>
      </c>
      <c r="G11" s="116">
        <f t="shared" si="0"/>
        <v>0.41520000000000001</v>
      </c>
      <c r="H11" s="68"/>
    </row>
    <row r="12" spans="1:9" x14ac:dyDescent="0.2">
      <c r="A12" s="83" t="s">
        <v>353</v>
      </c>
      <c r="B12" s="130" t="s">
        <v>671</v>
      </c>
      <c r="C12" s="88"/>
      <c r="D12" s="88"/>
      <c r="E12" s="71">
        <v>4</v>
      </c>
      <c r="F12" s="139">
        <f t="shared" si="0"/>
        <v>0.66269999999999996</v>
      </c>
      <c r="G12" s="139">
        <f t="shared" si="0"/>
        <v>0.33729999999999999</v>
      </c>
      <c r="H12" s="82"/>
    </row>
    <row r="13" spans="1:9" x14ac:dyDescent="0.2">
      <c r="A13" s="66" t="s">
        <v>353</v>
      </c>
      <c r="B13" s="69" t="s">
        <v>356</v>
      </c>
      <c r="C13" s="88"/>
      <c r="D13" s="88"/>
      <c r="E13" s="72">
        <v>1</v>
      </c>
      <c r="F13" s="119">
        <f t="shared" si="0"/>
        <v>0.58479999999999999</v>
      </c>
      <c r="G13" s="119">
        <f t="shared" si="0"/>
        <v>0.41520000000000001</v>
      </c>
      <c r="H13" s="68"/>
    </row>
    <row r="14" spans="1:9" x14ac:dyDescent="0.2">
      <c r="A14" s="66" t="s">
        <v>353</v>
      </c>
      <c r="B14" s="67" t="s">
        <v>357</v>
      </c>
      <c r="C14" s="88"/>
      <c r="D14" s="88"/>
      <c r="E14" s="70"/>
      <c r="F14" s="73"/>
      <c r="G14" s="74"/>
      <c r="H14" s="113"/>
    </row>
    <row r="15" spans="1:9" x14ac:dyDescent="0.2">
      <c r="A15" s="66" t="s">
        <v>17</v>
      </c>
      <c r="B15" s="67"/>
      <c r="C15" s="88"/>
      <c r="D15" s="88"/>
      <c r="E15" s="71"/>
      <c r="F15" s="74"/>
      <c r="G15" s="74"/>
      <c r="H15" s="88"/>
    </row>
    <row r="16" spans="1:9" x14ac:dyDescent="0.2">
      <c r="A16" s="66"/>
      <c r="B16" s="69" t="s">
        <v>358</v>
      </c>
      <c r="C16" s="88"/>
      <c r="D16" s="88"/>
      <c r="E16" s="70">
        <v>1</v>
      </c>
      <c r="F16" s="116">
        <f t="shared" ref="F16:G22" si="1">SUMIF($B$67:$B$71,$E16,F$67:F$71)</f>
        <v>0.58479999999999999</v>
      </c>
      <c r="G16" s="116">
        <f t="shared" si="1"/>
        <v>0.41520000000000001</v>
      </c>
      <c r="H16" s="68"/>
    </row>
    <row r="17" spans="1:8" x14ac:dyDescent="0.2">
      <c r="A17" s="66" t="s">
        <v>353</v>
      </c>
      <c r="B17" s="69" t="s">
        <v>359</v>
      </c>
      <c r="C17" s="88"/>
      <c r="D17" s="88"/>
      <c r="E17" s="71">
        <v>1</v>
      </c>
      <c r="F17" s="116">
        <f t="shared" si="1"/>
        <v>0.58479999999999999</v>
      </c>
      <c r="G17" s="116">
        <f t="shared" si="1"/>
        <v>0.41520000000000001</v>
      </c>
      <c r="H17" s="68"/>
    </row>
    <row r="18" spans="1:8" x14ac:dyDescent="0.2">
      <c r="A18" s="66" t="s">
        <v>353</v>
      </c>
      <c r="B18" s="69" t="s">
        <v>360</v>
      </c>
      <c r="C18" s="88"/>
      <c r="D18" s="88"/>
      <c r="E18" s="71">
        <v>1</v>
      </c>
      <c r="F18" s="116">
        <f t="shared" si="1"/>
        <v>0.58479999999999999</v>
      </c>
      <c r="G18" s="116">
        <f t="shared" si="1"/>
        <v>0.41520000000000001</v>
      </c>
      <c r="H18" s="68"/>
    </row>
    <row r="19" spans="1:8" x14ac:dyDescent="0.2">
      <c r="A19" s="66"/>
      <c r="B19" s="69" t="s">
        <v>361</v>
      </c>
      <c r="C19" s="88"/>
      <c r="D19" s="88"/>
      <c r="E19" s="71">
        <v>1</v>
      </c>
      <c r="F19" s="116">
        <f t="shared" si="1"/>
        <v>0.58479999999999999</v>
      </c>
      <c r="G19" s="116">
        <f t="shared" si="1"/>
        <v>0.41520000000000001</v>
      </c>
      <c r="H19" s="68"/>
    </row>
    <row r="20" spans="1:8" x14ac:dyDescent="0.2">
      <c r="A20" s="66" t="s">
        <v>353</v>
      </c>
      <c r="B20" s="69" t="s">
        <v>362</v>
      </c>
      <c r="C20" s="88"/>
      <c r="D20" s="88"/>
      <c r="E20" s="71">
        <v>1</v>
      </c>
      <c r="F20" s="116">
        <f t="shared" si="1"/>
        <v>0.58479999999999999</v>
      </c>
      <c r="G20" s="116">
        <f t="shared" si="1"/>
        <v>0.41520000000000001</v>
      </c>
      <c r="H20" s="68"/>
    </row>
    <row r="21" spans="1:8" x14ac:dyDescent="0.2">
      <c r="A21" s="66"/>
      <c r="B21" s="69" t="s">
        <v>363</v>
      </c>
      <c r="C21" s="88"/>
      <c r="D21" s="88"/>
      <c r="E21" s="71">
        <v>1</v>
      </c>
      <c r="F21" s="116">
        <f t="shared" si="1"/>
        <v>0.58479999999999999</v>
      </c>
      <c r="G21" s="116">
        <f t="shared" si="1"/>
        <v>0.41520000000000001</v>
      </c>
      <c r="H21" s="68"/>
    </row>
    <row r="22" spans="1:8" x14ac:dyDescent="0.2">
      <c r="A22" s="66"/>
      <c r="B22" s="69" t="s">
        <v>364</v>
      </c>
      <c r="C22" s="118"/>
      <c r="D22" s="118"/>
      <c r="E22" s="72">
        <v>1</v>
      </c>
      <c r="F22" s="119">
        <f t="shared" si="1"/>
        <v>0.58479999999999999</v>
      </c>
      <c r="G22" s="119">
        <f t="shared" si="1"/>
        <v>0.41520000000000001</v>
      </c>
      <c r="H22" s="118"/>
    </row>
    <row r="23" spans="1:8" x14ac:dyDescent="0.2">
      <c r="A23" s="66" t="s">
        <v>353</v>
      </c>
      <c r="B23" s="67" t="s">
        <v>357</v>
      </c>
      <c r="C23" s="88"/>
      <c r="D23" s="88"/>
      <c r="E23" s="70"/>
      <c r="F23" s="73"/>
      <c r="G23" s="74"/>
      <c r="H23" s="68"/>
    </row>
    <row r="24" spans="1:8" x14ac:dyDescent="0.2">
      <c r="A24" s="66" t="s">
        <v>15</v>
      </c>
      <c r="B24" s="67"/>
      <c r="C24" s="88"/>
      <c r="D24" s="88"/>
      <c r="E24" s="71"/>
      <c r="F24" s="74"/>
      <c r="G24" s="74"/>
      <c r="H24" s="68"/>
    </row>
    <row r="25" spans="1:8" x14ac:dyDescent="0.2">
      <c r="A25" s="66"/>
      <c r="B25" s="69" t="s">
        <v>365</v>
      </c>
      <c r="C25" s="88"/>
      <c r="D25" s="88"/>
      <c r="E25" s="70">
        <v>4</v>
      </c>
      <c r="F25" s="116">
        <f t="shared" ref="F25:G37" si="2">SUMIF($B$67:$B$71,$E25,F$67:F$71)</f>
        <v>0.66269999999999996</v>
      </c>
      <c r="G25" s="116">
        <f t="shared" si="2"/>
        <v>0.33729999999999999</v>
      </c>
      <c r="H25" s="68"/>
    </row>
    <row r="26" spans="1:8" x14ac:dyDescent="0.2">
      <c r="A26" s="66"/>
      <c r="B26" s="69" t="s">
        <v>366</v>
      </c>
      <c r="C26" s="88"/>
      <c r="D26" s="88"/>
      <c r="E26" s="70">
        <v>4</v>
      </c>
      <c r="F26" s="116">
        <f t="shared" si="2"/>
        <v>0.66269999999999996</v>
      </c>
      <c r="G26" s="116">
        <f t="shared" si="2"/>
        <v>0.33729999999999999</v>
      </c>
      <c r="H26" s="68"/>
    </row>
    <row r="27" spans="1:8" x14ac:dyDescent="0.2">
      <c r="A27" s="66" t="s">
        <v>353</v>
      </c>
      <c r="B27" s="69" t="s">
        <v>367</v>
      </c>
      <c r="C27" s="88"/>
      <c r="D27" s="88"/>
      <c r="E27" s="71">
        <v>4</v>
      </c>
      <c r="F27" s="116">
        <f t="shared" si="2"/>
        <v>0.66269999999999996</v>
      </c>
      <c r="G27" s="116">
        <f t="shared" si="2"/>
        <v>0.33729999999999999</v>
      </c>
      <c r="H27" s="68"/>
    </row>
    <row r="28" spans="1:8" x14ac:dyDescent="0.2">
      <c r="A28" s="66" t="s">
        <v>353</v>
      </c>
      <c r="B28" s="69" t="s">
        <v>368</v>
      </c>
      <c r="C28" s="88"/>
      <c r="D28" s="88"/>
      <c r="E28" s="71">
        <v>4</v>
      </c>
      <c r="F28" s="116">
        <f t="shared" si="2"/>
        <v>0.66269999999999996</v>
      </c>
      <c r="G28" s="116">
        <f t="shared" si="2"/>
        <v>0.33729999999999999</v>
      </c>
      <c r="H28" s="68"/>
    </row>
    <row r="29" spans="1:8" x14ac:dyDescent="0.2">
      <c r="A29" s="66" t="s">
        <v>353</v>
      </c>
      <c r="B29" s="69" t="s">
        <v>369</v>
      </c>
      <c r="C29" s="88"/>
      <c r="D29" s="88"/>
      <c r="E29" s="71">
        <v>3</v>
      </c>
      <c r="F29" s="116">
        <f t="shared" si="2"/>
        <v>0.60260000000000002</v>
      </c>
      <c r="G29" s="116">
        <f t="shared" si="2"/>
        <v>0.39739999999999998</v>
      </c>
      <c r="H29" s="68"/>
    </row>
    <row r="30" spans="1:8" x14ac:dyDescent="0.2">
      <c r="A30" s="66" t="s">
        <v>353</v>
      </c>
      <c r="B30" s="69" t="s">
        <v>370</v>
      </c>
      <c r="C30" s="88"/>
      <c r="D30" s="88"/>
      <c r="E30" s="71">
        <v>1</v>
      </c>
      <c r="F30" s="116">
        <f t="shared" si="2"/>
        <v>0.58479999999999999</v>
      </c>
      <c r="G30" s="116">
        <f t="shared" si="2"/>
        <v>0.41520000000000001</v>
      </c>
      <c r="H30" s="68"/>
    </row>
    <row r="31" spans="1:8" x14ac:dyDescent="0.2">
      <c r="A31" s="66" t="s">
        <v>353</v>
      </c>
      <c r="B31" s="69" t="s">
        <v>371</v>
      </c>
      <c r="C31" s="88"/>
      <c r="D31" s="88"/>
      <c r="E31" s="71">
        <v>5</v>
      </c>
      <c r="F31" s="116">
        <f t="shared" si="2"/>
        <v>0.74580000000000002</v>
      </c>
      <c r="G31" s="116">
        <f t="shared" si="2"/>
        <v>0.25419999999999998</v>
      </c>
      <c r="H31" s="68"/>
    </row>
    <row r="32" spans="1:8" x14ac:dyDescent="0.2">
      <c r="A32" s="66"/>
      <c r="B32" s="69" t="s">
        <v>372</v>
      </c>
      <c r="C32" s="88"/>
      <c r="D32" s="88"/>
      <c r="E32" s="71">
        <v>4</v>
      </c>
      <c r="F32" s="116">
        <f t="shared" si="2"/>
        <v>0.66269999999999996</v>
      </c>
      <c r="G32" s="116">
        <f t="shared" si="2"/>
        <v>0.33729999999999999</v>
      </c>
      <c r="H32" s="68"/>
    </row>
    <row r="33" spans="1:8" x14ac:dyDescent="0.2">
      <c r="A33" s="66" t="s">
        <v>353</v>
      </c>
      <c r="B33" s="69" t="s">
        <v>373</v>
      </c>
      <c r="C33" s="88"/>
      <c r="D33" s="88"/>
      <c r="E33" s="71">
        <v>4</v>
      </c>
      <c r="F33" s="116">
        <f t="shared" si="2"/>
        <v>0.66269999999999996</v>
      </c>
      <c r="G33" s="116">
        <f t="shared" si="2"/>
        <v>0.33729999999999999</v>
      </c>
      <c r="H33" s="68"/>
    </row>
    <row r="34" spans="1:8" x14ac:dyDescent="0.2">
      <c r="A34" s="66" t="s">
        <v>353</v>
      </c>
      <c r="B34" s="69" t="s">
        <v>374</v>
      </c>
      <c r="C34" s="88"/>
      <c r="D34" s="88"/>
      <c r="E34" s="71">
        <v>4</v>
      </c>
      <c r="F34" s="116">
        <f t="shared" si="2"/>
        <v>0.66269999999999996</v>
      </c>
      <c r="G34" s="116">
        <f t="shared" si="2"/>
        <v>0.33729999999999999</v>
      </c>
      <c r="H34" s="68"/>
    </row>
    <row r="35" spans="1:8" x14ac:dyDescent="0.2">
      <c r="A35" s="66" t="s">
        <v>353</v>
      </c>
      <c r="B35" s="69" t="s">
        <v>375</v>
      </c>
      <c r="C35" s="88"/>
      <c r="D35" s="88"/>
      <c r="E35" s="71">
        <v>4</v>
      </c>
      <c r="F35" s="116">
        <f t="shared" si="2"/>
        <v>0.66269999999999996</v>
      </c>
      <c r="G35" s="116">
        <f t="shared" si="2"/>
        <v>0.33729999999999999</v>
      </c>
      <c r="H35" s="68"/>
    </row>
    <row r="36" spans="1:8" x14ac:dyDescent="0.2">
      <c r="A36" s="66"/>
      <c r="B36" s="69" t="s">
        <v>376</v>
      </c>
      <c r="C36" s="88"/>
      <c r="D36" s="88"/>
      <c r="E36" s="71">
        <v>4</v>
      </c>
      <c r="F36" s="116">
        <f t="shared" si="2"/>
        <v>0.66269999999999996</v>
      </c>
      <c r="G36" s="116">
        <f t="shared" si="2"/>
        <v>0.33729999999999999</v>
      </c>
      <c r="H36" s="68"/>
    </row>
    <row r="37" spans="1:8" x14ac:dyDescent="0.2">
      <c r="A37" s="66"/>
      <c r="B37" s="69" t="s">
        <v>377</v>
      </c>
      <c r="C37" s="118"/>
      <c r="D37" s="118"/>
      <c r="E37" s="72">
        <v>4</v>
      </c>
      <c r="F37" s="119">
        <f t="shared" si="2"/>
        <v>0.66269999999999996</v>
      </c>
      <c r="G37" s="119">
        <f t="shared" si="2"/>
        <v>0.33729999999999999</v>
      </c>
      <c r="H37" s="118"/>
    </row>
    <row r="38" spans="1:8" x14ac:dyDescent="0.2">
      <c r="A38" s="66" t="s">
        <v>353</v>
      </c>
      <c r="B38" s="67" t="s">
        <v>357</v>
      </c>
      <c r="C38" s="88"/>
      <c r="D38" s="88"/>
      <c r="E38" s="70"/>
      <c r="F38" s="73"/>
      <c r="G38" s="74"/>
      <c r="H38" s="68"/>
    </row>
    <row r="39" spans="1:8" x14ac:dyDescent="0.2">
      <c r="A39" s="66" t="s">
        <v>378</v>
      </c>
      <c r="B39" s="67"/>
      <c r="C39" s="88"/>
      <c r="D39" s="88"/>
      <c r="E39" s="71"/>
      <c r="F39" s="74"/>
      <c r="G39" s="74"/>
      <c r="H39" s="68"/>
    </row>
    <row r="40" spans="1:8" x14ac:dyDescent="0.2">
      <c r="A40" s="66"/>
      <c r="B40" s="69" t="s">
        <v>379</v>
      </c>
      <c r="C40" s="88"/>
      <c r="D40" s="88"/>
      <c r="E40" s="71">
        <v>4</v>
      </c>
      <c r="F40" s="116">
        <f>SUMIF($B$67:$B$71,$E40,F$67:F$71)</f>
        <v>0.66269999999999996</v>
      </c>
      <c r="G40" s="116">
        <f>SUMIF($B$67:$B$71,$E40,G$67:G$71)</f>
        <v>0.33729999999999999</v>
      </c>
      <c r="H40" s="68"/>
    </row>
    <row r="41" spans="1:8" x14ac:dyDescent="0.2">
      <c r="A41" s="66"/>
      <c r="B41" s="76" t="s">
        <v>380</v>
      </c>
      <c r="C41" s="118"/>
      <c r="D41" s="118"/>
      <c r="E41" s="72">
        <v>4</v>
      </c>
      <c r="F41" s="119">
        <f>SUMIF($B$67:$B$71,$E41,F$67:F$71)</f>
        <v>0.66269999999999996</v>
      </c>
      <c r="G41" s="119">
        <f>SUMIF($B$67:$B$71,$E41,G$67:G$71)</f>
        <v>0.33729999999999999</v>
      </c>
      <c r="H41" s="118"/>
    </row>
    <row r="42" spans="1:8" x14ac:dyDescent="0.2">
      <c r="A42" s="66"/>
      <c r="B42" s="67" t="s">
        <v>357</v>
      </c>
      <c r="C42" s="88"/>
      <c r="D42" s="88"/>
      <c r="E42" s="70"/>
      <c r="F42" s="74"/>
      <c r="G42" s="74"/>
      <c r="H42" s="68"/>
    </row>
    <row r="43" spans="1:8" x14ac:dyDescent="0.2">
      <c r="A43" s="66" t="s">
        <v>13</v>
      </c>
      <c r="B43" s="69"/>
      <c r="C43" s="88"/>
      <c r="D43" s="88"/>
      <c r="E43" s="70"/>
      <c r="F43" s="74"/>
      <c r="G43" s="74"/>
      <c r="H43" s="68"/>
    </row>
    <row r="44" spans="1:8" x14ac:dyDescent="0.2">
      <c r="A44" s="66"/>
      <c r="B44" s="69" t="s">
        <v>381</v>
      </c>
      <c r="C44" s="88"/>
      <c r="D44" s="88"/>
      <c r="E44" s="71">
        <v>4</v>
      </c>
      <c r="F44" s="116">
        <f t="shared" ref="F44:G46" si="3">SUMIF($B$67:$B$71,$E44,F$67:F$71)</f>
        <v>0.66269999999999996</v>
      </c>
      <c r="G44" s="116">
        <f t="shared" si="3"/>
        <v>0.33729999999999999</v>
      </c>
      <c r="H44" s="68"/>
    </row>
    <row r="45" spans="1:8" x14ac:dyDescent="0.2">
      <c r="A45" s="66"/>
      <c r="B45" s="69" t="s">
        <v>382</v>
      </c>
      <c r="C45" s="88"/>
      <c r="D45" s="88"/>
      <c r="E45" s="71">
        <v>4</v>
      </c>
      <c r="F45" s="116">
        <f t="shared" si="3"/>
        <v>0.66269999999999996</v>
      </c>
      <c r="G45" s="116">
        <f t="shared" si="3"/>
        <v>0.33729999999999999</v>
      </c>
      <c r="H45" s="68"/>
    </row>
    <row r="46" spans="1:8" x14ac:dyDescent="0.2">
      <c r="A46" s="66"/>
      <c r="B46" s="76" t="s">
        <v>383</v>
      </c>
      <c r="C46" s="118"/>
      <c r="D46" s="118"/>
      <c r="E46" s="72">
        <v>4</v>
      </c>
      <c r="F46" s="119">
        <f t="shared" si="3"/>
        <v>0.66269999999999996</v>
      </c>
      <c r="G46" s="119">
        <f t="shared" si="3"/>
        <v>0.33729999999999999</v>
      </c>
      <c r="H46" s="68"/>
    </row>
    <row r="47" spans="1:8" x14ac:dyDescent="0.2">
      <c r="A47" s="66" t="s">
        <v>353</v>
      </c>
      <c r="B47" s="67" t="s">
        <v>357</v>
      </c>
      <c r="C47" s="88"/>
      <c r="D47" s="88"/>
      <c r="E47" s="70"/>
      <c r="F47" s="74"/>
      <c r="G47" s="74"/>
      <c r="H47" s="120"/>
    </row>
    <row r="48" spans="1:8" x14ac:dyDescent="0.2">
      <c r="A48" s="66" t="s">
        <v>384</v>
      </c>
      <c r="B48" s="67"/>
      <c r="C48" s="88"/>
      <c r="D48" s="88"/>
      <c r="E48" s="71"/>
      <c r="F48" s="74"/>
      <c r="G48" s="74"/>
      <c r="H48" s="68"/>
    </row>
    <row r="49" spans="1:8" x14ac:dyDescent="0.2">
      <c r="A49" s="83"/>
      <c r="B49" s="76" t="s">
        <v>679</v>
      </c>
      <c r="C49" s="88"/>
      <c r="D49" s="88"/>
      <c r="E49" s="71">
        <v>4</v>
      </c>
      <c r="F49" s="116">
        <f>SUMIF($B$67:$B$71,$E49,F$67:F$71)</f>
        <v>0.66269999999999996</v>
      </c>
      <c r="G49" s="116">
        <f>SUMIF($B$67:$B$71,$E49,G$67:G$71)</f>
        <v>0.33729999999999999</v>
      </c>
      <c r="H49" s="68"/>
    </row>
    <row r="50" spans="1:8" x14ac:dyDescent="0.2">
      <c r="A50" s="66"/>
      <c r="B50" s="76" t="s">
        <v>703</v>
      </c>
      <c r="C50" s="118"/>
      <c r="D50" s="118"/>
      <c r="E50" s="78">
        <v>4</v>
      </c>
      <c r="F50" s="119">
        <f>SUMIF($B$67:$B$71,$E50,F$67:F$71)</f>
        <v>0.66269999999999996</v>
      </c>
      <c r="G50" s="119">
        <f>SUMIF($B$67:$B$71,$E50,G$67:G$71)</f>
        <v>0.33729999999999999</v>
      </c>
      <c r="H50" s="68"/>
    </row>
    <row r="51" spans="1:8" x14ac:dyDescent="0.2">
      <c r="A51" s="66" t="s">
        <v>353</v>
      </c>
      <c r="B51" s="67" t="s">
        <v>357</v>
      </c>
      <c r="C51" s="88"/>
      <c r="D51" s="88"/>
      <c r="E51" s="70"/>
      <c r="F51" s="74"/>
      <c r="G51" s="74"/>
      <c r="H51" s="120"/>
    </row>
    <row r="52" spans="1:8" x14ac:dyDescent="0.2">
      <c r="A52" s="83" t="s">
        <v>385</v>
      </c>
      <c r="B52" s="67"/>
      <c r="C52" s="88"/>
      <c r="D52" s="88"/>
      <c r="E52" s="71"/>
      <c r="F52" s="74"/>
      <c r="G52" s="74"/>
      <c r="H52" s="68"/>
    </row>
    <row r="53" spans="1:8" x14ac:dyDescent="0.2">
      <c r="A53" s="83"/>
      <c r="B53" s="76" t="s">
        <v>326</v>
      </c>
      <c r="C53" s="118"/>
      <c r="D53" s="118"/>
      <c r="E53" s="78">
        <v>4</v>
      </c>
      <c r="F53" s="119">
        <f>SUMIF($B$67:$B$71,$E53,F$67:F$71)</f>
        <v>0.66269999999999996</v>
      </c>
      <c r="G53" s="119">
        <f>SUMIF($B$67:$B$71,$E53,G$67:G$71)</f>
        <v>0.33729999999999999</v>
      </c>
      <c r="H53" s="68"/>
    </row>
    <row r="54" spans="1:8" x14ac:dyDescent="0.2">
      <c r="A54" s="83" t="s">
        <v>353</v>
      </c>
      <c r="B54" s="67" t="s">
        <v>357</v>
      </c>
      <c r="C54" s="88"/>
      <c r="D54" s="88"/>
      <c r="E54" s="71"/>
      <c r="F54" s="74"/>
      <c r="G54" s="74"/>
      <c r="H54" s="120"/>
    </row>
    <row r="55" spans="1:8" x14ac:dyDescent="0.2">
      <c r="A55" s="79" t="s">
        <v>386</v>
      </c>
      <c r="B55" s="77"/>
      <c r="C55" s="88"/>
      <c r="D55" s="88"/>
      <c r="E55" s="80"/>
      <c r="F55" s="81"/>
      <c r="G55" s="81"/>
      <c r="H55" s="68"/>
    </row>
    <row r="56" spans="1:8" x14ac:dyDescent="0.2">
      <c r="A56" s="79"/>
      <c r="B56" s="76" t="s">
        <v>387</v>
      </c>
      <c r="C56" s="118"/>
      <c r="D56" s="118"/>
      <c r="E56" s="78">
        <v>4</v>
      </c>
      <c r="F56" s="119">
        <f>SUMIF($B$67:$B$71,$E56,F$67:F$71)</f>
        <v>0.66269999999999996</v>
      </c>
      <c r="G56" s="119">
        <f>SUMIF($B$67:$B$71,$E56,G$67:G$71)</f>
        <v>0.33729999999999999</v>
      </c>
      <c r="H56" s="121"/>
    </row>
    <row r="57" spans="1:8" x14ac:dyDescent="0.2">
      <c r="A57" s="79"/>
      <c r="B57" s="67" t="s">
        <v>357</v>
      </c>
      <c r="C57" s="88"/>
      <c r="D57" s="88"/>
      <c r="E57" s="70"/>
      <c r="F57" s="74"/>
      <c r="G57" s="74"/>
      <c r="H57" s="68"/>
    </row>
    <row r="58" spans="1:8" x14ac:dyDescent="0.2">
      <c r="A58" s="83" t="s">
        <v>388</v>
      </c>
      <c r="B58" s="67"/>
      <c r="C58" s="88"/>
      <c r="D58" s="88"/>
      <c r="E58" s="71"/>
      <c r="F58" s="74"/>
      <c r="G58" s="74"/>
      <c r="H58" s="68"/>
    </row>
    <row r="59" spans="1:8" x14ac:dyDescent="0.2">
      <c r="A59" s="83"/>
      <c r="B59" s="76" t="s">
        <v>389</v>
      </c>
      <c r="C59" s="88"/>
      <c r="D59" s="88"/>
      <c r="E59" s="71">
        <v>4</v>
      </c>
      <c r="F59" s="116">
        <f>SUMIF($B$67:$B$71,$E59,F$67:F$71)</f>
        <v>0.66269999999999996</v>
      </c>
      <c r="G59" s="116">
        <f>SUMIF($B$67:$B$71,$E59,G$67:G$71)</f>
        <v>0.33729999999999999</v>
      </c>
      <c r="H59" s="68"/>
    </row>
    <row r="60" spans="1:8" x14ac:dyDescent="0.2">
      <c r="A60" s="66"/>
      <c r="B60" s="76" t="s">
        <v>390</v>
      </c>
      <c r="C60" s="118"/>
      <c r="D60" s="118"/>
      <c r="E60" s="72">
        <v>4</v>
      </c>
      <c r="F60" s="119">
        <f>SUMIF($B$67:$B$71,$E60,F$67:F$71)</f>
        <v>0.66269999999999996</v>
      </c>
      <c r="G60" s="119">
        <f>SUMIF($B$67:$B$71,$E60,G$67:G$71)</f>
        <v>0.33729999999999999</v>
      </c>
      <c r="H60" s="121"/>
    </row>
    <row r="61" spans="1:8" x14ac:dyDescent="0.2">
      <c r="A61" s="85" t="s">
        <v>353</v>
      </c>
      <c r="B61" s="86" t="s">
        <v>357</v>
      </c>
      <c r="C61" s="118"/>
      <c r="D61" s="118"/>
      <c r="E61" s="78"/>
      <c r="F61" s="87"/>
      <c r="G61" s="87"/>
      <c r="H61" s="118"/>
    </row>
    <row r="62" spans="1:8" x14ac:dyDescent="0.2">
      <c r="A62" s="66"/>
      <c r="B62" s="67"/>
      <c r="C62" s="88"/>
      <c r="D62" s="88"/>
      <c r="E62" s="88"/>
      <c r="F62" s="74"/>
      <c r="G62" s="74"/>
      <c r="H62" s="68"/>
    </row>
    <row r="63" spans="1:8" ht="15" x14ac:dyDescent="0.35">
      <c r="A63" s="85" t="s">
        <v>391</v>
      </c>
      <c r="B63" s="86"/>
      <c r="C63" s="89"/>
      <c r="D63" s="89"/>
      <c r="E63" s="89"/>
      <c r="F63" s="90"/>
      <c r="G63" s="91"/>
      <c r="H63" s="89"/>
    </row>
    <row r="64" spans="1:8" x14ac:dyDescent="0.2">
      <c r="C64" s="92"/>
      <c r="D64" s="92"/>
      <c r="E64" s="92"/>
      <c r="F64" s="92"/>
    </row>
    <row r="65" spans="2:10" x14ac:dyDescent="0.2">
      <c r="E65" s="144"/>
      <c r="F65" s="122" t="s">
        <v>34</v>
      </c>
      <c r="G65" s="123" t="s">
        <v>33</v>
      </c>
      <c r="H65" s="138"/>
    </row>
    <row r="66" spans="2:10" x14ac:dyDescent="0.2">
      <c r="B66" s="124" t="s">
        <v>392</v>
      </c>
      <c r="C66" s="125"/>
      <c r="D66" s="125"/>
      <c r="E66" s="143"/>
      <c r="F66" s="140"/>
      <c r="G66" s="141"/>
      <c r="H66" s="142"/>
      <c r="I66" s="60">
        <v>2023</v>
      </c>
      <c r="J66" s="60">
        <v>2023</v>
      </c>
    </row>
    <row r="67" spans="2:10" x14ac:dyDescent="0.2">
      <c r="B67" s="93">
        <v>1</v>
      </c>
      <c r="C67" s="94" t="s">
        <v>393</v>
      </c>
      <c r="D67" s="95"/>
      <c r="E67" s="98"/>
      <c r="F67" s="126">
        <f>[3]Lead!$E$9</f>
        <v>0.58479999999999999</v>
      </c>
      <c r="G67" s="127">
        <f>[3]Lead!$F$9</f>
        <v>0.41520000000000001</v>
      </c>
      <c r="H67" s="127"/>
      <c r="I67" s="126">
        <v>0.58289999999999997</v>
      </c>
      <c r="J67" s="127">
        <v>0.41710000000000003</v>
      </c>
    </row>
    <row r="68" spans="2:10" x14ac:dyDescent="0.2">
      <c r="B68" s="93">
        <v>2</v>
      </c>
      <c r="C68" s="94" t="s">
        <v>394</v>
      </c>
      <c r="D68" s="95"/>
      <c r="E68" s="98"/>
      <c r="F68" s="97">
        <f>[3]Lead!$E$12</f>
        <v>0.63090000000000002</v>
      </c>
      <c r="G68" s="98">
        <f>[3]Lead!$F$12</f>
        <v>0.36909999999999998</v>
      </c>
      <c r="H68" s="98"/>
      <c r="I68" s="97">
        <v>0.62770000000000004</v>
      </c>
      <c r="J68" s="98">
        <v>0.37230000000000002</v>
      </c>
    </row>
    <row r="69" spans="2:10" x14ac:dyDescent="0.2">
      <c r="B69" s="93">
        <v>3</v>
      </c>
      <c r="C69" s="95" t="s">
        <v>395</v>
      </c>
      <c r="D69" s="95"/>
      <c r="E69" s="98"/>
      <c r="F69" s="97">
        <f>[3]Lead!$E$19</f>
        <v>0.60260000000000002</v>
      </c>
      <c r="G69" s="98">
        <f>[3]Lead!$F$19</f>
        <v>0.39739999999999998</v>
      </c>
      <c r="H69" s="98"/>
      <c r="I69" s="97">
        <v>0.59340000000000004</v>
      </c>
      <c r="J69" s="98">
        <v>0.40660000000000002</v>
      </c>
    </row>
    <row r="70" spans="2:10" x14ac:dyDescent="0.2">
      <c r="B70" s="93">
        <v>4</v>
      </c>
      <c r="C70" s="94" t="s">
        <v>396</v>
      </c>
      <c r="D70" s="95"/>
      <c r="E70" s="98"/>
      <c r="F70" s="97">
        <f>[3]Lead!$E$35</f>
        <v>0.66269999999999996</v>
      </c>
      <c r="G70" s="98">
        <f>[3]Lead!$F$35</f>
        <v>0.33729999999999999</v>
      </c>
      <c r="H70" s="98"/>
      <c r="I70" s="97">
        <v>0.65559999999999996</v>
      </c>
      <c r="J70" s="98">
        <v>0.34439999999999998</v>
      </c>
    </row>
    <row r="71" spans="2:10" x14ac:dyDescent="0.2">
      <c r="B71" s="84">
        <v>5</v>
      </c>
      <c r="C71" s="99" t="s">
        <v>397</v>
      </c>
      <c r="D71" s="100"/>
      <c r="E71" s="102"/>
      <c r="F71" s="101">
        <f>[3]Lead!$E$40</f>
        <v>0.74580000000000002</v>
      </c>
      <c r="G71" s="102">
        <f>[3]Lead!$F$40</f>
        <v>0.25419999999999998</v>
      </c>
      <c r="H71" s="102"/>
      <c r="I71" s="101">
        <v>0.72499999999999998</v>
      </c>
      <c r="J71" s="102">
        <v>0.27500000000000002</v>
      </c>
    </row>
    <row r="72" spans="2:10" x14ac:dyDescent="0.2">
      <c r="B72" s="128"/>
      <c r="C72" s="128"/>
      <c r="D72" s="128"/>
      <c r="E72" s="128"/>
      <c r="F72" s="128"/>
      <c r="G72" s="128"/>
    </row>
    <row r="73" spans="2:10" x14ac:dyDescent="0.2">
      <c r="C73" s="96"/>
      <c r="D73" s="96"/>
      <c r="E73" s="96"/>
      <c r="F73" s="96"/>
      <c r="G73" s="96"/>
      <c r="H73" s="96"/>
    </row>
  </sheetData>
  <mergeCells count="1">
    <mergeCell ref="B5:H5"/>
  </mergeCells>
  <printOptions headings="1"/>
  <pageMargins left="0.7" right="0.7" top="0.75" bottom="0.75" header="0.3" footer="0.3"/>
  <pageSetup scale="61" fitToHeight="0" orientation="portrait" r:id="rId1"/>
  <headerFooter>
    <oddFooter>&amp;R&amp;"Arial,Regular"&amp;9&amp;A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CEDFC37DB0B148BE5C2318585A16B7" ma:contentTypeVersion="19" ma:contentTypeDescription="" ma:contentTypeScope="" ma:versionID="67f8e72e35deb426e2b6a244687f02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CD6759A-FECD-4F57-B5C7-60AD3F4CE638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4AA57682-E710-43B9-B44E-75FC627A633D}"/>
</file>

<file path=customXml/itemProps3.xml><?xml version="1.0" encoding="utf-8"?>
<ds:datastoreItem xmlns:ds="http://schemas.openxmlformats.org/officeDocument/2006/customXml" ds:itemID="{5AD79445-EBBD-4761-9B3C-98BECDE8004F}"/>
</file>

<file path=customXml/itemProps4.xml><?xml version="1.0" encoding="utf-8"?>
<ds:datastoreItem xmlns:ds="http://schemas.openxmlformats.org/officeDocument/2006/customXml" ds:itemID="{88119A96-20E2-42E8-8C64-2E042CD01FAB}"/>
</file>

<file path=customXml/itemProps5.xml><?xml version="1.0" encoding="utf-8"?>
<ds:datastoreItem xmlns:ds="http://schemas.openxmlformats.org/officeDocument/2006/customXml" ds:itemID="{C2DAC9C8-2C55-4E1F-A0DE-7B30093440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Allocated (CBR)</vt:lpstr>
      <vt:lpstr>Unallocated Summary (CBR)</vt:lpstr>
      <vt:lpstr>Unallocated Detail (CBR)</vt:lpstr>
      <vt:lpstr>Common by Account (CBR)</vt:lpstr>
      <vt:lpstr>Allocators (CBR)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Kellogg, Anh</cp:lastModifiedBy>
  <cp:lastPrinted>2019-01-31T01:20:07Z</cp:lastPrinted>
  <dcterms:created xsi:type="dcterms:W3CDTF">2017-10-30T16:51:04Z</dcterms:created>
  <dcterms:modified xsi:type="dcterms:W3CDTF">2025-03-28T16:46:07Z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NEW-PSE-Income-Statement 12ME-12-2018-(mm-dd-yy).xlsx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0x0101006E56B4D1795A2E4DB2F0B01679ED314A009ECEDFC37DB0B148BE5C2318585A16B7</vt:lpwstr>
  </property>
  <property fmtid="{D5CDD505-2E9C-101B-9397-08002B2CF9AE}" pid="5" name="_docset_NoMedatataSyncRequired">
    <vt:lpwstr>False</vt:lpwstr>
  </property>
</Properties>
</file>