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27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pt\Rates\PGA 2023\WA\CPA\"/>
    </mc:Choice>
  </mc:AlternateContent>
  <xr:revisionPtr revIDLastSave="0" documentId="13_ncr:1_{F4DEEFE9-8E29-4A55-A453-EBD163F38AFA}" xr6:coauthVersionLast="47" xr6:coauthVersionMax="47" xr10:uidLastSave="{00000000-0000-0000-0000-000000000000}"/>
  <bookViews>
    <workbookView xWindow="-28920" yWindow="-120" windowWidth="29040" windowHeight="15840" activeTab="4" xr2:uid="{1C361C31-750F-4FDD-9327-6F6DB346263C}"/>
  </bookViews>
  <sheets>
    <sheet name="CPA Table of Contents" sheetId="1" r:id="rId1"/>
    <sheet name="CPA Summary of Def. Accts." sheetId="2" r:id="rId2"/>
    <sheet name="CPA Proposed Rate 596" sheetId="3" r:id="rId3"/>
    <sheet name="CPA Amount of Change" sheetId="4" r:id="rId4"/>
    <sheet name="Effects of CPA Avg. Bill" sheetId="5" r:id="rId5"/>
    <sheet name="Workpapers---&gt;" sheetId="6" r:id="rId6"/>
    <sheet name="Balances at 7-31-2023" sheetId="7" r:id="rId7"/>
    <sheet name="Int calc thru 10-31-2023" sheetId="8" r:id="rId8"/>
    <sheet name="Amort Calc thru 10-31-2023" sheetId="9" r:id="rId9"/>
    <sheet name="EstimatedBalances" sheetId="10" r:id="rId10"/>
    <sheet name=" Int during Amort" sheetId="11" r:id="rId11"/>
    <sheet name="Bills-Therms-Revs" sheetId="12" r:id="rId12"/>
    <sheet name="Test Period Volumes" sheetId="1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</externalReferences>
  <definedNames>
    <definedName name="\0">#REF!</definedName>
    <definedName name="\a">#REF!</definedName>
    <definedName name="\b">#REF!</definedName>
    <definedName name="\bb">'[1]Input Data'!$C$181</definedName>
    <definedName name="\c">#REF!</definedName>
    <definedName name="\d">#REF!</definedName>
    <definedName name="\e">#REF!</definedName>
    <definedName name="\f">#REF!</definedName>
    <definedName name="\g">#REF!</definedName>
    <definedName name="\i">#REF!</definedName>
    <definedName name="\k">#REF!</definedName>
    <definedName name="\m">#REF!</definedName>
    <definedName name="\n">#REF!</definedName>
    <definedName name="\p">#REF!</definedName>
    <definedName name="\q">#REF!</definedName>
    <definedName name="\s">#REF!</definedName>
    <definedName name="\t">#REF!</definedName>
    <definedName name="\v">#REF!</definedName>
    <definedName name="\zzz">'[1]Input Data'!#REF!</definedName>
    <definedName name="___apr99">'[2]185'!#REF!</definedName>
    <definedName name="___re22">'[3]St.of Op. '!$B$807:$N$817</definedName>
    <definedName name="___y1212">[3]Actual.Rev!$C$1036:$O$1049</definedName>
    <definedName name="__apr98">[4]Detail!$B$822:$N$832</definedName>
    <definedName name="__aug98">[5]Detail!$C$280:$K$285</definedName>
    <definedName name="__Aug99">[6]Detail!$B$1198:$N$1212</definedName>
    <definedName name="__dec98">[5]Detail!$C$310:$K$315</definedName>
    <definedName name="__dec99">[6]Detail!$B$1265:$N$1324</definedName>
    <definedName name="__feb98">[4]Detail!$B$796:$I$806</definedName>
    <definedName name="__FEB99">'[7]185'!#REF!</definedName>
    <definedName name="__jan98">[4]Detail!$B$783:$N$793</definedName>
    <definedName name="__jan99">'[7]185'!#REF!</definedName>
    <definedName name="__jul98">[5]Detail!$C$271:$K$276</definedName>
    <definedName name="__jul99">[6]Detail!$B$1180:$N$1194</definedName>
    <definedName name="__jun98">[4]Detail!$B$848:$N$859</definedName>
    <definedName name="__mar98">[4]Detail!$B$809:$N$819</definedName>
    <definedName name="__MAR99">'[7]185'!#REF!</definedName>
    <definedName name="__may98">[4]Detail!$B$835:$N$845</definedName>
    <definedName name="__may99">'[7]185'!#REF!</definedName>
    <definedName name="__nov98">[5]Detail!$C$303:$K$308</definedName>
    <definedName name="__nov99">[6]Detail!$B$1248:$N$1262</definedName>
    <definedName name="__oct98">[5]Detail!$C$296:$K$301</definedName>
    <definedName name="__oct99">[6]Detail!$B$1232:$N$1246</definedName>
    <definedName name="__sep98">[5]Detail!$C$288:$K$293</definedName>
    <definedName name="__sep99">[6]Detail!$B$1215:$N$1229</definedName>
    <definedName name="_12_91">#REF!</definedName>
    <definedName name="_1994DD">#REF!</definedName>
    <definedName name="_228">'[8]Interest Rates'!#REF!</definedName>
    <definedName name="_230">'[8]Interest Rates'!#REF!</definedName>
    <definedName name="_244">'[9]Int Rates'!#REF!</definedName>
    <definedName name="_246">'[9]Int Rates'!#REF!</definedName>
    <definedName name="_4000">#REF!</definedName>
    <definedName name="_403">#REF!</definedName>
    <definedName name="_4030">#REF!</definedName>
    <definedName name="_4085">#REF!</definedName>
    <definedName name="_4091">#REF!</definedName>
    <definedName name="_4150">#REF!</definedName>
    <definedName name="_4170">#REF!</definedName>
    <definedName name="_4181">#REF!</definedName>
    <definedName name="_4190">#REF!</definedName>
    <definedName name="_4270">#REF!</definedName>
    <definedName name="_428">#REF!</definedName>
    <definedName name="_4281">#REF!</definedName>
    <definedName name="_4310">#REF!</definedName>
    <definedName name="_4311">#REF!</definedName>
    <definedName name="_432">#REF!</definedName>
    <definedName name="_4320">#REF!</definedName>
    <definedName name="_4800">#REF!</definedName>
    <definedName name="_4930">#REF!</definedName>
    <definedName name="_7120">#REF!</definedName>
    <definedName name="_8040">#REF!</definedName>
    <definedName name="_8120">#REF!</definedName>
    <definedName name="_8700">#N/A</definedName>
    <definedName name="_8743">#REF!</definedName>
    <definedName name="_8750">#REF!</definedName>
    <definedName name="_8873">#REF!</definedName>
    <definedName name="_8890">#REF!</definedName>
    <definedName name="_89">#N/A</definedName>
    <definedName name="_9010">#REF!</definedName>
    <definedName name="_9070">#REF!</definedName>
    <definedName name="_9110">#REF!</definedName>
    <definedName name="_9200">#REF!</definedName>
    <definedName name="_9304">#REF!</definedName>
    <definedName name="_9310">#REF!</definedName>
    <definedName name="_AUG92">#REF!</definedName>
    <definedName name="_DEC91">#REF!</definedName>
    <definedName name="_JUL92">#REF!</definedName>
    <definedName name="_JUN92">#REF!</definedName>
    <definedName name="_JUN99">#REF!</definedName>
    <definedName name="_MAY92">#REF!</definedName>
    <definedName name="_OR321">#REF!</definedName>
    <definedName name="_OR324">#REF!</definedName>
    <definedName name="_OR325">#REF!</definedName>
    <definedName name="_SEP92">#REF!</definedName>
    <definedName name="_WA321">#REF!</definedName>
    <definedName name="_WA324">#REF!</definedName>
    <definedName name="_WA325">#REF!</definedName>
    <definedName name="AGREE">[10]SETUP!#REF!</definedName>
    <definedName name="alc">[11]SETUP!#REF!</definedName>
    <definedName name="ALCOA1">[10]SETUP!#REF!</definedName>
    <definedName name="ALCOA2">[10]SETUP!#REF!</definedName>
    <definedName name="BalancesJuly" localSheetId="6">'Balances at 7-31-2023'!$A$5:$I$376</definedName>
    <definedName name="BalancesJuly">#REF!</definedName>
    <definedName name="BEGINNING">#N/A</definedName>
    <definedName name="BELLINGHAM_24_H">#REF!</definedName>
    <definedName name="BELLINGHAM_MAX">#REF!</definedName>
    <definedName name="BELLINGHAM_MAX_">#REF!</definedName>
    <definedName name="BELLINGHAM_MIN">#REF!</definedName>
    <definedName name="BUYSELL">[12]SETUP!#REF!</definedName>
    <definedName name="C_">#REF!</definedName>
    <definedName name="canadian_toll_DataTable">#REF!</definedName>
    <definedName name="Canadian_tolls_DataTable">#REF!</definedName>
    <definedName name="CAP">'[13]Int Rates'!#REF!</definedName>
    <definedName name="CENTRAL_STORES">#REF!</definedName>
    <definedName name="Citygate_all_monts_DataTable">#REF!</definedName>
    <definedName name="Citygate_DataTable">#REF!</definedName>
    <definedName name="Citygate_Delivery_DataTable">#REF!</definedName>
    <definedName name="Citygate_info_DataTable">#REF!</definedName>
    <definedName name="COMBINTAX">#REF!</definedName>
    <definedName name="CPRINT">#N/A</definedName>
    <definedName name="_xlnm.Criteria">#REF!</definedName>
    <definedName name="Criteria_MI">#REF!</definedName>
    <definedName name="CUST">[12]SETUP!#REF!</definedName>
    <definedName name="Daily_Flow_DataTable">#REF!</definedName>
    <definedName name="Data">'[14]Section 7 Storage History'!$D$7:$W$102</definedName>
    <definedName name="_xlnm.Database">#REF!</definedName>
    <definedName name="Database_MI">#REF!</definedName>
    <definedName name="DATE">#REF!</definedName>
    <definedName name="DAY">[12]SETUP!#REF!</definedName>
    <definedName name="DECJUN">#N/A</definedName>
    <definedName name="DECNOV">#N/A</definedName>
    <definedName name="DECSEP">#N/A</definedName>
    <definedName name="DEM_COST___DEPR">#N/A</definedName>
    <definedName name="DEMAND_OR">#N/A</definedName>
    <definedName name="DEMAND_WA">#N/A</definedName>
    <definedName name="EstimatedBalances" localSheetId="6">EstimatedBalances!$A$5:$I$5</definedName>
    <definedName name="EstimatedBalances">#REF!</definedName>
    <definedName name="FERC">#REF!</definedName>
    <definedName name="FERC320A">#REF!</definedName>
    <definedName name="FERC321">#REF!</definedName>
    <definedName name="FERC324">#REF!</definedName>
    <definedName name="FERC325">#REF!</definedName>
    <definedName name="FERCINT05">'[15]New FERC Int. Rates'!$A$44:$C$55</definedName>
    <definedName name="FERCINT06">'[15]New FERC Int. Rates'!$A$56:$C$67</definedName>
    <definedName name="FERCINT07">'[16]New FERC Int. Rates'!$A$68:$C$79</definedName>
    <definedName name="FERCINT08">'[16]New FERC Int. Rates'!$A$80:$C$94</definedName>
    <definedName name="FERCINT09">'[16]New FERC Int. Rates'!$A$95:$C$106</definedName>
    <definedName name="FERCINT10">'[15]New FERC Int. Rates'!$A$107:$C$118</definedName>
    <definedName name="FERCINTRATE">'[16]New FERC Int. Rates'!$A$5:$C$10</definedName>
    <definedName name="FERCINTRATE02">'[16]New FERC Int. Rates'!$A$11:$C$22</definedName>
    <definedName name="FERCINTRATE03">'[15]New FERC Int. Rates'!$A$23:$C$34</definedName>
    <definedName name="FERCOR">#REF!</definedName>
    <definedName name="FERCWA">#REF!</definedName>
    <definedName name="FILE" localSheetId="3">[17]input!$C$4</definedName>
    <definedName name="FILE">[17]input!$C$4</definedName>
    <definedName name="FIT">[17]input!$C$16</definedName>
    <definedName name="FITRBADJ">[17]input!$C$52</definedName>
    <definedName name="FO3_4">#N/A</definedName>
    <definedName name="FORM2259">#REF!</definedName>
    <definedName name="Gas_Price_DataTable">#REF!</definedName>
    <definedName name="gas_yr2009_10_DataTable">#REF!</definedName>
    <definedName name="GC">[18]Notes!#REF!</definedName>
    <definedName name="gcnew">[19]Notes!#REF!</definedName>
    <definedName name="GEN_OFFICE">#REF!</definedName>
    <definedName name="HOQUIAM_24_HR_A">#REF!</definedName>
    <definedName name="HOQUIAM_MAX">#REF!</definedName>
    <definedName name="HOQUIAM_MAX_MIN">#REF!</definedName>
    <definedName name="HOQUIAM_MIN">#REF!</definedName>
    <definedName name="I">[12]SETUP!#REF!</definedName>
    <definedName name="ID">'[20]JTS-5 S1p1'!#REF!</definedName>
    <definedName name="IMPORT">#REF!</definedName>
    <definedName name="INCOMETAX">#REF!</definedName>
    <definedName name="INCTAX4092">#REF!</definedName>
    <definedName name="INCTAXOP">#REF!</definedName>
    <definedName name="Index_DataTable">#REF!</definedName>
    <definedName name="INPUT">#REF!</definedName>
    <definedName name="INSTRUCTIONS">#REF!</definedName>
    <definedName name="INTCY08">'[21]Interest Rates'!$A$231:$C$245</definedName>
    <definedName name="IntCY09">'[22]Interest Rates-new amort'!$A$246:$C$267</definedName>
    <definedName name="intdate">'[23]Interest Rates'!$A$5:$C$159</definedName>
    <definedName name="InterestDuringAmort" localSheetId="6">' Int during Amort'!$A$7:$Q$7</definedName>
    <definedName name="InterestDuringAmort">#REF!</definedName>
    <definedName name="INTERSTATE" localSheetId="6">#REF!</definedName>
    <definedName name="INTERSTATE">#REF!</definedName>
    <definedName name="INTFY05">'[15]Int Rates DO NOT USE'!$A$176:$C$187</definedName>
    <definedName name="INTFY06">'[15]Int Rates DO NOT USE'!$A$188:$C$199</definedName>
    <definedName name="INTFY07">'[21]Interest Rates'!$A$218:$C$230</definedName>
    <definedName name="JANSEP">#N/A</definedName>
    <definedName name="jjjj">'[3]Actual therms'!#REF!</definedName>
    <definedName name="jjjjjjjjj">'[3]Actual therms'!#REF!</definedName>
    <definedName name="JRS">#REF!</definedName>
    <definedName name="july_int_rate">'[24]July Int Rate for Amort'!$B$17</definedName>
    <definedName name="kkkkkk">[3]Bills!#REF!</definedName>
    <definedName name="LEGEND">#REF!</definedName>
    <definedName name="llllll">[3]Bills!#REF!</definedName>
    <definedName name="M">[12]SETUP!#REF!</definedName>
    <definedName name="M___R">#REF!</definedName>
    <definedName name="MACRO">#N/A</definedName>
    <definedName name="MACROS">#REF!</definedName>
    <definedName name="MAIN_AB">#REF!</definedName>
    <definedName name="MAIN_CR">#REF!</definedName>
    <definedName name="MAIN_DB">#REF!</definedName>
    <definedName name="MAIN_DF">#REF!</definedName>
    <definedName name="MAIN_EN">#REF!</definedName>
    <definedName name="MAIN_MA">#REF!</definedName>
    <definedName name="MARDEMAND">#N/A</definedName>
    <definedName name="MARDEPREC">#REF!</definedName>
    <definedName name="MENU">#REF!</definedName>
    <definedName name="MONTH">#REF!</definedName>
    <definedName name="Monthly_index_DataTable">#REF!</definedName>
    <definedName name="Monthly_storage_DataTable">#REF!</definedName>
    <definedName name="Monthly_Volumes_DataTable">#REF!</definedName>
    <definedName name="N">[12]SETUP!#REF!</definedName>
    <definedName name="NCT">[12]SETUP!#REF!</definedName>
    <definedName name="new">#REF!</definedName>
    <definedName name="new_int">#REF!</definedName>
    <definedName name="njnjn" localSheetId="6">#REF!</definedName>
    <definedName name="njnjn" localSheetId="3">#REF!</definedName>
    <definedName name="njnjn">#REF!</definedName>
    <definedName name="NN" localSheetId="6">[12]SETUP!#REF!</definedName>
    <definedName name="NN">[12]SETUP!#REF!</definedName>
    <definedName name="nnnnn" localSheetId="3">[3]Bills!#REF!</definedName>
    <definedName name="nnnnn">[3]Bills!#REF!</definedName>
    <definedName name="Oct_07">"INTCY08"</definedName>
    <definedName name="OF">[12]SETUP!#REF!</definedName>
    <definedName name="old_int">#REF!</definedName>
    <definedName name="OR">#REF!</definedName>
    <definedName name="OR_3_FACTOR">#REF!</definedName>
    <definedName name="OR_CUST">#REF!</definedName>
    <definedName name="OR_PEAK_DAY">#REF!</definedName>
    <definedName name="OR_PLANT">#REF!</definedName>
    <definedName name="OR320A">#REF!</definedName>
    <definedName name="OREGON_24_HR_AV">#REF!</definedName>
    <definedName name="OREGON_MAX">#REF!</definedName>
    <definedName name="OREGON_MAX_MIN">#REF!</definedName>
    <definedName name="OREGON_MIN">#REF!</definedName>
    <definedName name="ORTAXES">#REF!</definedName>
    <definedName name="ORTAXS">#REF!</definedName>
    <definedName name="OTI">[17]input!$C$18</definedName>
    <definedName name="OVER">[12]SETUP!#REF!</definedName>
    <definedName name="Page1">#REF!</definedName>
    <definedName name="Page2">#REF!</definedName>
    <definedName name="Page4">#REF!</definedName>
    <definedName name="Page5">#REF!</definedName>
    <definedName name="page6">#REF!</definedName>
    <definedName name="Penalty__DataTable">#REF!</definedName>
    <definedName name="Penalty_cost_DataTable">#REF!</definedName>
    <definedName name="Penalty_DataTable">#REF!</definedName>
    <definedName name="penalty_info_DataTable">#REF!</definedName>
    <definedName name="PFU">[17]input!$C$12</definedName>
    <definedName name="PGAPeriodVolumes" localSheetId="6">'Test Period Volumes'!#REF!</definedName>
    <definedName name="PGAPeriodVolumes">'Test Period Volumes'!#REF!</definedName>
    <definedName name="pint3">[0]!pint3</definedName>
    <definedName name="pint3r">[0]!pint3r</definedName>
    <definedName name="ppopo">#REF!</definedName>
    <definedName name="ppppp">#REF!</definedName>
    <definedName name="PRINT">#REF!</definedName>
    <definedName name="_xlnm.Print_Area" localSheetId="10">' Int during Amort'!$A$1:$T$52</definedName>
    <definedName name="_xlnm.Print_Area" localSheetId="11">'Bills-Therms-Revs'!$A$1:$J$47</definedName>
    <definedName name="_xlnm.Print_Area" localSheetId="2">'CPA Proposed Rate 596'!$B$1:$H$21</definedName>
    <definedName name="_xlnm.Print_Area" localSheetId="4">'Effects of CPA Avg. Bill'!$A$1:$K$35</definedName>
    <definedName name="_xlnm.Print_Area" localSheetId="12">'Test Period Volumes'!$B$1:$I$35</definedName>
    <definedName name="Print_Area_MI">#REF!</definedName>
    <definedName name="_xlnm.Print_Titles" localSheetId="10">' Int during Amort'!$A:$C,' Int during Amort'!#REF!</definedName>
    <definedName name="print1">[13]!print1</definedName>
    <definedName name="print10">[0]!print10</definedName>
    <definedName name="print2">[13]!print2</definedName>
    <definedName name="print3">[13]!print3</definedName>
    <definedName name="pzint3">[0]!pzint3</definedName>
    <definedName name="qqqq">#REF!</definedName>
    <definedName name="QUIT">#REF!</definedName>
    <definedName name="revsens">'[25]General Inputs'!$D$10</definedName>
    <definedName name="S">[12]SETUP!#REF!</definedName>
    <definedName name="SAVE">#REF!</definedName>
    <definedName name="scenario_2790_DataTable">#REF!</definedName>
    <definedName name="Sheet1_DataTable">#REF!</definedName>
    <definedName name="Sheet3_DataTable">#REF!</definedName>
    <definedName name="Sheet5_DataTable">#REF!</definedName>
    <definedName name="SSPBILL">'[13]Int Rates'!#REF!</definedName>
    <definedName name="SSPREF">'[13]Int Rates'!#REF!</definedName>
    <definedName name="Storage_DataTable">#REF!</definedName>
    <definedName name="storage_info_DataTable">#REF!</definedName>
    <definedName name="Storage_Inj_DataTable">#REF!</definedName>
    <definedName name="Storage_Monthly_DataTable">#REF!</definedName>
    <definedName name="Supply_DataTable">#REF!</definedName>
    <definedName name="Supply_Info_all_years_DataTable">#REF!</definedName>
    <definedName name="Supply_Info_DataTable">#REF!</definedName>
    <definedName name="supply_pull_DataTable">#REF!</definedName>
    <definedName name="T">[12]SETUP!#REF!</definedName>
    <definedName name="TAXINT18">'[26]TAX Interest Rates'!$A$10:$C$21</definedName>
    <definedName name="TAXINT19">'[26]TAX Interest Rates'!$A$22:$C$33</definedName>
    <definedName name="TESTPERIOD">[17]input!$C$5</definedName>
    <definedName name="TestPeriodVolumes" localSheetId="6">'Test Period Volumes'!#REF!</definedName>
    <definedName name="TestPeriodVolumes">'Test Period Volumes'!#REF!</definedName>
    <definedName name="TITLES">#REF!</definedName>
    <definedName name="TRANSPORT">[12]SETUP!#REF!</definedName>
    <definedName name="Transport_DataTable">#REF!</definedName>
    <definedName name="Transport_Info_DataTable">#REF!</definedName>
    <definedName name="TRNSPTREV">[17]input!$C$51</definedName>
    <definedName name="VARIANCE">#REF!</definedName>
    <definedName name="VARIANCEREVENUE">#REF!</definedName>
    <definedName name="WA">#REF!</definedName>
    <definedName name="WA_3_FACTOR">#REF!</definedName>
    <definedName name="WA_CUST">#REF!</definedName>
    <definedName name="WA_PLANT">#REF!</definedName>
    <definedName name="wa_revsens">'[25]General Inputs'!$E$10</definedName>
    <definedName name="WA320A">#REF!</definedName>
    <definedName name="WACOG">#REF!</definedName>
    <definedName name="WALLA_WALLA_24_">#REF!</definedName>
    <definedName name="WALLA_WALLA_MAX">#REF!</definedName>
    <definedName name="WALLA_WALLA_MIN">#REF!</definedName>
    <definedName name="WATAXES">#REF!</definedName>
    <definedName name="WATAXS">#REF!</definedName>
    <definedName name="WCALL">#N/A</definedName>
    <definedName name="xyz5" localSheetId="6">[27]!xyz5</definedName>
    <definedName name="xyz5" localSheetId="3">'CPA Amount of Change'!xyz5</definedName>
    <definedName name="xyz5">'Balances at 7-31-2023'!xyz5</definedName>
    <definedName name="YAKIMA_24_HR_AV">#REF!</definedName>
    <definedName name="YAKIMA_MAX">#REF!</definedName>
    <definedName name="YAKIMA_MAX_MIN_">#REF!</definedName>
    <definedName name="YAKIMA_MIN">#REF!</definedName>
    <definedName name="YEAR">#REF!</definedName>
    <definedName name="YTD_Firm_therms_query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6" i="5" l="1"/>
  <c r="G11" i="2"/>
  <c r="F11" i="2"/>
  <c r="I19" i="11"/>
  <c r="J19" i="11"/>
  <c r="K19" i="11"/>
  <c r="L19" i="11"/>
  <c r="M19" i="11"/>
  <c r="N19" i="11"/>
  <c r="O19" i="11"/>
  <c r="P19" i="11"/>
  <c r="Q19" i="11"/>
  <c r="R19" i="11"/>
  <c r="H19" i="11"/>
  <c r="G19" i="11"/>
  <c r="A26" i="11"/>
  <c r="I34" i="13"/>
  <c r="H30" i="13"/>
  <c r="H29" i="13"/>
  <c r="G29" i="13"/>
  <c r="H28" i="13"/>
  <c r="E28" i="13"/>
  <c r="D28" i="13"/>
  <c r="C28" i="13"/>
  <c r="H27" i="13"/>
  <c r="C27" i="13"/>
  <c r="H26" i="13"/>
  <c r="G26" i="13"/>
  <c r="F26" i="13"/>
  <c r="E26" i="13"/>
  <c r="H25" i="13"/>
  <c r="G25" i="13"/>
  <c r="F25" i="13"/>
  <c r="E25" i="13"/>
  <c r="D25" i="13"/>
  <c r="C25" i="13"/>
  <c r="H24" i="13"/>
  <c r="E24" i="13"/>
  <c r="D24" i="13"/>
  <c r="C24" i="13"/>
  <c r="H23" i="13"/>
  <c r="H22" i="13"/>
  <c r="H21" i="13"/>
  <c r="H33" i="13" s="1"/>
  <c r="G21" i="13"/>
  <c r="G33" i="13" s="1"/>
  <c r="F21" i="13"/>
  <c r="F33" i="13" s="1"/>
  <c r="H20" i="13"/>
  <c r="H32" i="13" s="1"/>
  <c r="E20" i="13"/>
  <c r="E32" i="13" s="1"/>
  <c r="D20" i="13"/>
  <c r="D32" i="13" s="1"/>
  <c r="C20" i="13"/>
  <c r="C32" i="13" s="1"/>
  <c r="H19" i="13"/>
  <c r="H31" i="13" s="1"/>
  <c r="C19" i="13"/>
  <c r="C31" i="13" s="1"/>
  <c r="I17" i="13"/>
  <c r="G30" i="13" s="1"/>
  <c r="I16" i="13"/>
  <c r="F29" i="13" s="1"/>
  <c r="I15" i="13"/>
  <c r="G28" i="13" s="1"/>
  <c r="I14" i="13"/>
  <c r="G27" i="13" s="1"/>
  <c r="I13" i="13"/>
  <c r="D26" i="13" s="1"/>
  <c r="I12" i="13"/>
  <c r="I11" i="13"/>
  <c r="G24" i="13" s="1"/>
  <c r="I10" i="13"/>
  <c r="C23" i="13" s="1"/>
  <c r="I9" i="13"/>
  <c r="G22" i="13" s="1"/>
  <c r="I8" i="13"/>
  <c r="E21" i="13" s="1"/>
  <c r="E33" i="13" s="1"/>
  <c r="I7" i="13"/>
  <c r="G20" i="13" s="1"/>
  <c r="G32" i="13" s="1"/>
  <c r="I6" i="13"/>
  <c r="G19" i="13" s="1"/>
  <c r="G31" i="13" s="1"/>
  <c r="I46" i="12"/>
  <c r="G46" i="12"/>
  <c r="F46" i="12"/>
  <c r="I39" i="12"/>
  <c r="G39" i="12"/>
  <c r="F39" i="12"/>
  <c r="F40" i="12" s="1"/>
  <c r="I32" i="12"/>
  <c r="G32" i="12"/>
  <c r="F32" i="12"/>
  <c r="I26" i="12"/>
  <c r="I40" i="12" s="1"/>
  <c r="G26" i="12"/>
  <c r="G40" i="12" s="1"/>
  <c r="G47" i="12" s="1"/>
  <c r="F26" i="12"/>
  <c r="C22" i="12"/>
  <c r="C31" i="12" s="1"/>
  <c r="C36" i="12" s="1"/>
  <c r="C21" i="12"/>
  <c r="C30" i="12" s="1"/>
  <c r="C35" i="12" s="1"/>
  <c r="I16" i="12"/>
  <c r="H13" i="4" s="1"/>
  <c r="G16" i="12"/>
  <c r="F16" i="12"/>
  <c r="E16" i="11"/>
  <c r="R14" i="11"/>
  <c r="Q14" i="11"/>
  <c r="P14" i="11"/>
  <c r="O14" i="11"/>
  <c r="N14" i="11"/>
  <c r="M14" i="11"/>
  <c r="L14" i="11"/>
  <c r="K14" i="11"/>
  <c r="J14" i="11"/>
  <c r="I14" i="11"/>
  <c r="H14" i="11"/>
  <c r="G14" i="11"/>
  <c r="B14" i="11"/>
  <c r="B24" i="11" s="1"/>
  <c r="A14" i="11"/>
  <c r="A24" i="11" s="1"/>
  <c r="R13" i="11"/>
  <c r="Q13" i="11"/>
  <c r="P13" i="11"/>
  <c r="O13" i="11"/>
  <c r="N13" i="11"/>
  <c r="M13" i="11"/>
  <c r="L13" i="11"/>
  <c r="K13" i="11"/>
  <c r="J13" i="11"/>
  <c r="I13" i="11"/>
  <c r="H13" i="11"/>
  <c r="G13" i="11"/>
  <c r="B13" i="11"/>
  <c r="B23" i="11" s="1"/>
  <c r="A13" i="11"/>
  <c r="A23" i="11" s="1"/>
  <c r="R12" i="11"/>
  <c r="Q12" i="11"/>
  <c r="P12" i="11"/>
  <c r="O12" i="11"/>
  <c r="N12" i="11"/>
  <c r="M12" i="11"/>
  <c r="L12" i="11"/>
  <c r="K12" i="11"/>
  <c r="J12" i="11"/>
  <c r="I12" i="11"/>
  <c r="H12" i="11"/>
  <c r="G12" i="11"/>
  <c r="B12" i="11"/>
  <c r="B22" i="11" s="1"/>
  <c r="A12" i="11"/>
  <c r="A22" i="11" s="1"/>
  <c r="R11" i="11"/>
  <c r="Q11" i="11"/>
  <c r="P11" i="11"/>
  <c r="O11" i="11"/>
  <c r="N11" i="11"/>
  <c r="N16" i="11" s="1"/>
  <c r="M11" i="11"/>
  <c r="L11" i="11"/>
  <c r="K11" i="11"/>
  <c r="J11" i="11"/>
  <c r="I11" i="11"/>
  <c r="H11" i="11"/>
  <c r="G11" i="11"/>
  <c r="B11" i="11"/>
  <c r="B21" i="11" s="1"/>
  <c r="A11" i="11"/>
  <c r="A21" i="11" s="1"/>
  <c r="R10" i="11"/>
  <c r="Q10" i="11"/>
  <c r="P10" i="11"/>
  <c r="O10" i="11"/>
  <c r="N10" i="11"/>
  <c r="M10" i="11"/>
  <c r="M16" i="11" s="1"/>
  <c r="L10" i="11"/>
  <c r="L16" i="11" s="1"/>
  <c r="K10" i="11"/>
  <c r="J10" i="11"/>
  <c r="I10" i="11"/>
  <c r="H10" i="11"/>
  <c r="G10" i="11"/>
  <c r="B10" i="11"/>
  <c r="B20" i="11" s="1"/>
  <c r="A10" i="11"/>
  <c r="A20" i="11" s="1"/>
  <c r="C15" i="10"/>
  <c r="B15" i="10"/>
  <c r="A15" i="10"/>
  <c r="C14" i="10"/>
  <c r="B14" i="10"/>
  <c r="A14" i="10"/>
  <c r="C13" i="10"/>
  <c r="B13" i="10"/>
  <c r="A13" i="10"/>
  <c r="C12" i="10"/>
  <c r="B12" i="10"/>
  <c r="A12" i="10"/>
  <c r="C11" i="10"/>
  <c r="B11" i="10"/>
  <c r="A11" i="10"/>
  <c r="A18" i="9"/>
  <c r="A17" i="9"/>
  <c r="A16" i="9"/>
  <c r="A15" i="9"/>
  <c r="D14" i="9"/>
  <c r="A14" i="9"/>
  <c r="F8" i="9"/>
  <c r="E8" i="9"/>
  <c r="D8" i="9"/>
  <c r="F7" i="9"/>
  <c r="F14" i="9" s="1"/>
  <c r="E7" i="9"/>
  <c r="E18" i="9" s="1"/>
  <c r="D7" i="9"/>
  <c r="D17" i="9" s="1"/>
  <c r="B16" i="8"/>
  <c r="F14" i="8"/>
  <c r="B14" i="8"/>
  <c r="A14" i="8"/>
  <c r="F13" i="8"/>
  <c r="B13" i="8"/>
  <c r="A13" i="8"/>
  <c r="F12" i="8"/>
  <c r="B12" i="8"/>
  <c r="A12" i="8"/>
  <c r="F11" i="8"/>
  <c r="B11" i="8"/>
  <c r="A11" i="8"/>
  <c r="F10" i="8"/>
  <c r="B10" i="8"/>
  <c r="A10" i="8"/>
  <c r="F9" i="8"/>
  <c r="C10" i="8"/>
  <c r="F7" i="8"/>
  <c r="D15" i="7"/>
  <c r="C11" i="2" s="1"/>
  <c r="C15" i="2" s="1"/>
  <c r="D35" i="5"/>
  <c r="E32" i="5"/>
  <c r="D30" i="5"/>
  <c r="E26" i="5"/>
  <c r="G27" i="5" s="1"/>
  <c r="G30" i="5" s="1"/>
  <c r="D24" i="5"/>
  <c r="G22" i="5" s="1"/>
  <c r="G24" i="5" s="1"/>
  <c r="G21" i="5"/>
  <c r="E20" i="5"/>
  <c r="E18" i="5"/>
  <c r="G18" i="5" s="1"/>
  <c r="D18" i="5"/>
  <c r="E16" i="5"/>
  <c r="D16" i="5"/>
  <c r="G11" i="5"/>
  <c r="K10" i="5"/>
  <c r="I10" i="5"/>
  <c r="D9" i="5"/>
  <c r="H17" i="4"/>
  <c r="E17" i="4"/>
  <c r="H16" i="4"/>
  <c r="E16" i="4"/>
  <c r="H15" i="4"/>
  <c r="E15" i="4"/>
  <c r="H14" i="4"/>
  <c r="E14" i="4"/>
  <c r="E18" i="4" s="1"/>
  <c r="E13" i="4"/>
  <c r="D16" i="3"/>
  <c r="D15" i="3"/>
  <c r="D14" i="3"/>
  <c r="D13" i="3"/>
  <c r="G1" i="3"/>
  <c r="L2" i="4" s="1"/>
  <c r="J1" i="5" s="1"/>
  <c r="G12" i="2"/>
  <c r="B11" i="2"/>
  <c r="I47" i="12" l="1"/>
  <c r="H18" i="4"/>
  <c r="G16" i="5"/>
  <c r="H16" i="11"/>
  <c r="P16" i="11"/>
  <c r="S11" i="11"/>
  <c r="G16" i="11"/>
  <c r="O16" i="11"/>
  <c r="S14" i="11"/>
  <c r="J16" i="11"/>
  <c r="R16" i="11"/>
  <c r="I16" i="11"/>
  <c r="Q16" i="11"/>
  <c r="S13" i="11"/>
  <c r="S10" i="11"/>
  <c r="S12" i="11"/>
  <c r="F15" i="9"/>
  <c r="E17" i="9"/>
  <c r="H17" i="9" s="1"/>
  <c r="E14" i="9"/>
  <c r="E19" i="9" s="1"/>
  <c r="F16" i="9"/>
  <c r="F19" i="9" s="1"/>
  <c r="F17" i="9"/>
  <c r="E15" i="9"/>
  <c r="F18" i="9"/>
  <c r="F16" i="8"/>
  <c r="C16" i="10"/>
  <c r="S16" i="11"/>
  <c r="F47" i="12"/>
  <c r="H34" i="13"/>
  <c r="K16" i="11"/>
  <c r="D19" i="13"/>
  <c r="F20" i="13"/>
  <c r="D23" i="13"/>
  <c r="F24" i="13"/>
  <c r="D27" i="13"/>
  <c r="F28" i="13"/>
  <c r="G33" i="5"/>
  <c r="G35" i="5" s="1"/>
  <c r="D16" i="9"/>
  <c r="E19" i="13"/>
  <c r="E31" i="13" s="1"/>
  <c r="C22" i="13"/>
  <c r="E23" i="13"/>
  <c r="C26" i="13"/>
  <c r="E27" i="13"/>
  <c r="C30" i="13"/>
  <c r="C14" i="8"/>
  <c r="E16" i="9"/>
  <c r="F19" i="13"/>
  <c r="F31" i="13" s="1"/>
  <c r="D22" i="13"/>
  <c r="F23" i="13"/>
  <c r="F27" i="13"/>
  <c r="D30" i="13"/>
  <c r="C13" i="8"/>
  <c r="D18" i="9"/>
  <c r="H18" i="9" s="1"/>
  <c r="C21" i="13"/>
  <c r="E22" i="13"/>
  <c r="E34" i="13" s="1"/>
  <c r="F15" i="4" s="1"/>
  <c r="G23" i="13"/>
  <c r="G34" i="13" s="1"/>
  <c r="F17" i="4" s="1"/>
  <c r="C29" i="13"/>
  <c r="E30" i="13"/>
  <c r="C12" i="8"/>
  <c r="D13" i="10" s="1"/>
  <c r="D15" i="9"/>
  <c r="H15" i="9" s="1"/>
  <c r="D21" i="13"/>
  <c r="D33" i="13" s="1"/>
  <c r="F22" i="13"/>
  <c r="D29" i="13"/>
  <c r="F30" i="13"/>
  <c r="C11" i="8"/>
  <c r="E29" i="13"/>
  <c r="D11" i="10"/>
  <c r="H14" i="9" l="1"/>
  <c r="D10" i="8"/>
  <c r="F6" i="9"/>
  <c r="C33" i="13"/>
  <c r="D6" i="9"/>
  <c r="D31" i="13"/>
  <c r="D34" i="13"/>
  <c r="F14" i="4" s="1"/>
  <c r="D12" i="8"/>
  <c r="E13" i="10" s="1"/>
  <c r="D19" i="9"/>
  <c r="E6" i="9"/>
  <c r="F32" i="13"/>
  <c r="F34" i="13" s="1"/>
  <c r="F16" i="4" s="1"/>
  <c r="D12" i="10"/>
  <c r="C34" i="13"/>
  <c r="F13" i="4" s="1"/>
  <c r="D14" i="10"/>
  <c r="D15" i="10"/>
  <c r="H16" i="9"/>
  <c r="H19" i="9" s="1"/>
  <c r="C16" i="8"/>
  <c r="E12" i="8" l="1"/>
  <c r="F13" i="10" s="1"/>
  <c r="D11" i="8"/>
  <c r="E11" i="10"/>
  <c r="D13" i="8"/>
  <c r="D16" i="10"/>
  <c r="F18" i="4"/>
  <c r="D14" i="8"/>
  <c r="E15" i="10" s="1"/>
  <c r="G12" i="8" l="1"/>
  <c r="H13" i="10"/>
  <c r="F12" i="11"/>
  <c r="T12" i="11" s="1"/>
  <c r="N22" i="11"/>
  <c r="E14" i="8"/>
  <c r="F15" i="10" s="1"/>
  <c r="E10" i="8"/>
  <c r="F11" i="10" s="1"/>
  <c r="E12" i="10"/>
  <c r="E14" i="10"/>
  <c r="D16" i="8"/>
  <c r="K22" i="11"/>
  <c r="R22" i="11" l="1"/>
  <c r="P22" i="11"/>
  <c r="E16" i="10"/>
  <c r="F14" i="11"/>
  <c r="H15" i="10"/>
  <c r="E13" i="8"/>
  <c r="G13" i="8" s="1"/>
  <c r="I22" i="11"/>
  <c r="J22" i="11"/>
  <c r="H22" i="11"/>
  <c r="G14" i="8"/>
  <c r="O22" i="11"/>
  <c r="Q22" i="11"/>
  <c r="F10" i="11"/>
  <c r="H11" i="10"/>
  <c r="E11" i="8"/>
  <c r="G11" i="8" s="1"/>
  <c r="L22" i="11"/>
  <c r="M22" i="11"/>
  <c r="G22" i="11"/>
  <c r="G10" i="8"/>
  <c r="F12" i="10" l="1"/>
  <c r="G16" i="8"/>
  <c r="E16" i="8"/>
  <c r="F14" i="10"/>
  <c r="S22" i="11"/>
  <c r="T10" i="11"/>
  <c r="N20" i="11"/>
  <c r="P20" i="11"/>
  <c r="K20" i="11"/>
  <c r="M20" i="11"/>
  <c r="H20" i="11"/>
  <c r="J20" i="11"/>
  <c r="I20" i="11"/>
  <c r="G20" i="11"/>
  <c r="R20" i="11"/>
  <c r="O20" i="11"/>
  <c r="L20" i="11"/>
  <c r="Q20" i="11"/>
  <c r="T14" i="11"/>
  <c r="K24" i="11"/>
  <c r="M24" i="11"/>
  <c r="L24" i="11"/>
  <c r="O24" i="11"/>
  <c r="Q24" i="11"/>
  <c r="H24" i="11"/>
  <c r="N24" i="11"/>
  <c r="R24" i="11"/>
  <c r="I24" i="11"/>
  <c r="G24" i="11"/>
  <c r="P24" i="11"/>
  <c r="J24" i="11"/>
  <c r="S20" i="11" l="1"/>
  <c r="H14" i="10"/>
  <c r="F13" i="11"/>
  <c r="F11" i="11"/>
  <c r="H12" i="10"/>
  <c r="F16" i="10"/>
  <c r="S24" i="11"/>
  <c r="H16" i="10" l="1"/>
  <c r="D11" i="2" s="1"/>
  <c r="D15" i="2" s="1"/>
  <c r="T13" i="11"/>
  <c r="H23" i="11"/>
  <c r="N23" i="11"/>
  <c r="R23" i="11"/>
  <c r="L23" i="11"/>
  <c r="O23" i="11"/>
  <c r="J23" i="11"/>
  <c r="I23" i="11"/>
  <c r="G23" i="11"/>
  <c r="M23" i="11"/>
  <c r="P23" i="11"/>
  <c r="Q23" i="11"/>
  <c r="K23" i="11"/>
  <c r="T11" i="11"/>
  <c r="Q21" i="11"/>
  <c r="Q26" i="11" s="1"/>
  <c r="P21" i="11"/>
  <c r="R21" i="11"/>
  <c r="O21" i="11"/>
  <c r="H21" i="11"/>
  <c r="H26" i="11" s="1"/>
  <c r="J21" i="11"/>
  <c r="I21" i="11"/>
  <c r="I26" i="11" s="1"/>
  <c r="G21" i="11"/>
  <c r="K21" i="11"/>
  <c r="K26" i="11" s="1"/>
  <c r="N21" i="11"/>
  <c r="M21" i="11"/>
  <c r="L21" i="11"/>
  <c r="F16" i="11"/>
  <c r="G15" i="11" s="1"/>
  <c r="H15" i="11" s="1"/>
  <c r="I15" i="11" s="1"/>
  <c r="J15" i="11" s="1"/>
  <c r="K15" i="11" s="1"/>
  <c r="L15" i="11" s="1"/>
  <c r="M15" i="11" s="1"/>
  <c r="N15" i="11" s="1"/>
  <c r="O15" i="11" s="1"/>
  <c r="P15" i="11" s="1"/>
  <c r="Q15" i="11" s="1"/>
  <c r="R15" i="11" s="1"/>
  <c r="T16" i="11" l="1"/>
  <c r="F15" i="2"/>
  <c r="M26" i="11"/>
  <c r="J26" i="11"/>
  <c r="L26" i="11"/>
  <c r="R26" i="11"/>
  <c r="O26" i="11"/>
  <c r="N26" i="11"/>
  <c r="P26" i="11"/>
  <c r="S23" i="11"/>
  <c r="S21" i="11"/>
  <c r="G26" i="11"/>
  <c r="S26" i="11" l="1"/>
  <c r="E11" i="2" s="1"/>
  <c r="E15" i="2" s="1"/>
  <c r="I12" i="2" l="1"/>
  <c r="I15" i="2" s="1"/>
  <c r="E16" i="3" s="1"/>
  <c r="G15" i="2" l="1"/>
  <c r="H12" i="2"/>
  <c r="H15" i="2" s="1"/>
  <c r="E12" i="3" s="1"/>
  <c r="E13" i="3" s="1"/>
  <c r="F16" i="3"/>
  <c r="K17" i="4" s="1"/>
  <c r="G16" i="3"/>
  <c r="E14" i="3" l="1"/>
  <c r="E15" i="3"/>
  <c r="F12" i="3"/>
  <c r="K13" i="4" s="1"/>
  <c r="G12" i="3"/>
  <c r="G15" i="3"/>
  <c r="F15" i="3"/>
  <c r="K15" i="4" s="1"/>
  <c r="H34" i="5"/>
  <c r="H33" i="5"/>
  <c r="I33" i="5" s="1"/>
  <c r="I35" i="5" s="1"/>
  <c r="J35" i="5" s="1"/>
  <c r="K35" i="5" s="1"/>
  <c r="L17" i="4"/>
  <c r="M17" i="4" s="1"/>
  <c r="F14" i="3"/>
  <c r="K16" i="4" s="1"/>
  <c r="G14" i="3"/>
  <c r="G13" i="3"/>
  <c r="F13" i="3"/>
  <c r="K14" i="4" s="1"/>
  <c r="H16" i="5"/>
  <c r="I16" i="5" s="1"/>
  <c r="J16" i="5" s="1"/>
  <c r="L13" i="4"/>
  <c r="H18" i="5" l="1"/>
  <c r="I18" i="5" s="1"/>
  <c r="J18" i="5" s="1"/>
  <c r="K18" i="5" s="1"/>
  <c r="L14" i="4"/>
  <c r="M14" i="4" s="1"/>
  <c r="M13" i="4"/>
  <c r="H28" i="5"/>
  <c r="H29" i="5"/>
  <c r="H27" i="5"/>
  <c r="I27" i="5" s="1"/>
  <c r="I30" i="5" s="1"/>
  <c r="J30" i="5" s="1"/>
  <c r="K30" i="5" s="1"/>
  <c r="L16" i="4"/>
  <c r="M16" i="4" s="1"/>
  <c r="H23" i="5"/>
  <c r="H22" i="5"/>
  <c r="I22" i="5" s="1"/>
  <c r="H21" i="5"/>
  <c r="I21" i="5" s="1"/>
  <c r="L15" i="4"/>
  <c r="M15" i="4" s="1"/>
  <c r="L18" i="4" l="1"/>
  <c r="M18" i="4" s="1"/>
  <c r="I24" i="5"/>
  <c r="J24" i="5" s="1"/>
  <c r="K24" i="5" s="1"/>
</calcChain>
</file>

<file path=xl/sharedStrings.xml><?xml version="1.0" encoding="utf-8"?>
<sst xmlns="http://schemas.openxmlformats.org/spreadsheetml/2006/main" count="385" uniqueCount="213">
  <si>
    <t>CASCADE NATURAL GAS CORPORATION</t>
  </si>
  <si>
    <t>EXHIBIT A</t>
  </si>
  <si>
    <t>TABLE OF CONTENTS</t>
  </si>
  <si>
    <t>Description</t>
  </si>
  <si>
    <t>Page</t>
  </si>
  <si>
    <t>CPA Calculation of Per Therm Rates to Amortize Deferred Accounts</t>
  </si>
  <si>
    <t>CPA Derivation of Proposed Rate Level Within</t>
  </si>
  <si>
    <t>CPA Amount of Change by Rate Schedule</t>
  </si>
  <si>
    <t>CPA Proposed Typical Monthly Bill by Class</t>
  </si>
  <si>
    <t>Cascade Natural Gas Corporation</t>
  </si>
  <si>
    <t>CNGC Advice W23-09-02</t>
  </si>
  <si>
    <t>CPA CALCULATION OF PER THERM RATES TO AMORTIZE DEFERRED ACCOUNTS</t>
  </si>
  <si>
    <t>CPA Exhibit A</t>
  </si>
  <si>
    <t>State of Washington</t>
  </si>
  <si>
    <t>Page 1 of 4</t>
  </si>
  <si>
    <t>PROPOSED TECH. ADJUSTMENTS</t>
  </si>
  <si>
    <t>CORE</t>
  </si>
  <si>
    <t>Line No.</t>
  </si>
  <si>
    <t>Consolidated Account</t>
  </si>
  <si>
    <t>Account Balance 7/31/2023</t>
  </si>
  <si>
    <t>Interest Assignments &amp; Amortization through 10/31/2023</t>
  </si>
  <si>
    <t>Revenue Sensitive costs</t>
  </si>
  <si>
    <t>Interest Accruals Through Am.</t>
  </si>
  <si>
    <t>Amount</t>
  </si>
  <si>
    <t>503/504</t>
  </si>
  <si>
    <t>All Other Core</t>
  </si>
  <si>
    <t>Proposed Period of Am.</t>
  </si>
  <si>
    <t>Item</t>
  </si>
  <si>
    <t>(a)</t>
  </si>
  <si>
    <t>(b)</t>
  </si>
  <si>
    <t>(c)</t>
  </si>
  <si>
    <t>(d)</t>
  </si>
  <si>
    <t>(e)</t>
  </si>
  <si>
    <t xml:space="preserve"> (f)</t>
  </si>
  <si>
    <t xml:space="preserve"> (g)</t>
  </si>
  <si>
    <t xml:space="preserve"> (h)</t>
  </si>
  <si>
    <t>(i)</t>
  </si>
  <si>
    <t>(j)</t>
  </si>
  <si>
    <t>Conservation Program Deferrals</t>
  </si>
  <si>
    <t>Divide by</t>
  </si>
  <si>
    <t>1 Year</t>
  </si>
  <si>
    <t>Core</t>
  </si>
  <si>
    <t xml:space="preserve">TOTAL </t>
  </si>
  <si>
    <t>Page 2 of 4</t>
  </si>
  <si>
    <t>CPA DERIVATION OF PROPOSED RATE LEVEL WITHIN</t>
  </si>
  <si>
    <t>RATE ADDITION SCHEDULE NO. 596</t>
  </si>
  <si>
    <t>Line</t>
  </si>
  <si>
    <t>Rate Schedule</t>
  </si>
  <si>
    <t>Reverse Prior Conservation Rate Adj.</t>
  </si>
  <si>
    <t>Conservation Related Temporary Rate Adj.</t>
  </si>
  <si>
    <t>Incremental R/S 596 Rate Change</t>
  </si>
  <si>
    <t>Posted R/S 596 Tariff Rate</t>
  </si>
  <si>
    <t>No.</t>
  </si>
  <si>
    <t>(f)</t>
  </si>
  <si>
    <t xml:space="preserve">  CORE MARKET RATE SCHEDULES</t>
  </si>
  <si>
    <t>Residential</t>
  </si>
  <si>
    <t>Commercial</t>
  </si>
  <si>
    <t>Com-Ind Dual Service</t>
  </si>
  <si>
    <t>Industrial Firm</t>
  </si>
  <si>
    <t>Industrial Interr.</t>
  </si>
  <si>
    <t>CPA AMOUNT OF CHANGE BY RATE SCHEDULE</t>
  </si>
  <si>
    <t>Bills and Revenues Based Upon the Twelve Months Ended 7/31/23</t>
  </si>
  <si>
    <t>Page 3 of 4</t>
  </si>
  <si>
    <t xml:space="preserve">   </t>
  </si>
  <si>
    <t>Per Therm</t>
  </si>
  <si>
    <t>Rate</t>
  </si>
  <si>
    <t>Average</t>
  </si>
  <si>
    <t>Forecasted</t>
  </si>
  <si>
    <t xml:space="preserve">  Actual</t>
  </si>
  <si>
    <t>Conservation</t>
  </si>
  <si>
    <t>Amount of</t>
  </si>
  <si>
    <t>Percentage</t>
  </si>
  <si>
    <t>Schedule</t>
  </si>
  <si>
    <t># of Bills</t>
  </si>
  <si>
    <t>Therms Sold</t>
  </si>
  <si>
    <t xml:space="preserve">  Revenue</t>
  </si>
  <si>
    <t>Change</t>
  </si>
  <si>
    <t xml:space="preserve">  (e)</t>
  </si>
  <si>
    <t>(g)</t>
  </si>
  <si>
    <t>(h)</t>
  </si>
  <si>
    <t xml:space="preserve"> CORE MARKET RATE SCHEDULES</t>
  </si>
  <si>
    <t xml:space="preserve">    Residential</t>
  </si>
  <si>
    <t>503</t>
  </si>
  <si>
    <t xml:space="preserve">    Commercial</t>
  </si>
  <si>
    <t>504</t>
  </si>
  <si>
    <t xml:space="preserve">    Industrial Firm</t>
  </si>
  <si>
    <t>505</t>
  </si>
  <si>
    <t xml:space="preserve">    Large Volume</t>
  </si>
  <si>
    <t>511</t>
  </si>
  <si>
    <t xml:space="preserve">    Industrial Interruptible</t>
  </si>
  <si>
    <t>570</t>
  </si>
  <si>
    <t>Total Core</t>
  </si>
  <si>
    <t>Page 4 of 4</t>
  </si>
  <si>
    <t>CPA PROPOSED TYPICAL MONTHLY BILL BY  CLASS</t>
  </si>
  <si>
    <t>FOR TWELVE MONTHS ENDED 6/30/08</t>
  </si>
  <si>
    <t>Proposed</t>
  </si>
  <si>
    <t>Typical</t>
  </si>
  <si>
    <t>Current</t>
  </si>
  <si>
    <t>Monthly</t>
  </si>
  <si>
    <t>Basic</t>
  </si>
  <si>
    <t>CPA Effect</t>
  </si>
  <si>
    <t>Bill</t>
  </si>
  <si>
    <t>CPA Effects</t>
  </si>
  <si>
    <t>Type of Service</t>
  </si>
  <si>
    <t>Therm Used</t>
  </si>
  <si>
    <t>Service Charge</t>
  </si>
  <si>
    <t>Billing Rates</t>
  </si>
  <si>
    <t>Average Bill</t>
  </si>
  <si>
    <t>Difference</t>
  </si>
  <si>
    <t>% Bill Change</t>
  </si>
  <si>
    <t>e=c+(b*d)</t>
  </si>
  <si>
    <t>g=c+(b*f)</t>
  </si>
  <si>
    <t>Residential, Schedule 503</t>
  </si>
  <si>
    <t>Commercial, Schedule 504</t>
  </si>
  <si>
    <t>Industrial Firm, Schedule 505</t>
  </si>
  <si>
    <t>First 500 therms</t>
  </si>
  <si>
    <t>Next 3,500 therms</t>
  </si>
  <si>
    <t>Over 4,000 therms</t>
  </si>
  <si>
    <t>Total 505</t>
  </si>
  <si>
    <t>Large Volume, Schedule 511</t>
  </si>
  <si>
    <t>First 20,000 therms</t>
  </si>
  <si>
    <t>Next 80,000 therms</t>
  </si>
  <si>
    <t>Over 100,000 therms</t>
  </si>
  <si>
    <t>Total 511</t>
  </si>
  <si>
    <t>Industrial Interruptible, Schedule 570</t>
  </si>
  <si>
    <t>First 30,000 therms</t>
  </si>
  <si>
    <t>Over 30,000 therms</t>
  </si>
  <si>
    <t>Total 570</t>
  </si>
  <si>
    <t>Deferral Balances at 7/31/2023</t>
  </si>
  <si>
    <t>Account Number</t>
  </si>
  <si>
    <t>Rolled Into</t>
  </si>
  <si>
    <t>Customer
Class</t>
  </si>
  <si>
    <t>Status</t>
  </si>
  <si>
    <t>Interest</t>
  </si>
  <si>
    <t>Deferral</t>
  </si>
  <si>
    <t>Amort.</t>
  </si>
  <si>
    <t>Yes</t>
  </si>
  <si>
    <t>No</t>
  </si>
  <si>
    <t>Consolidated</t>
  </si>
  <si>
    <t>Balance 7/31/23</t>
  </si>
  <si>
    <t>47WA.1823.47020430</t>
  </si>
  <si>
    <t>CORE Conservation</t>
  </si>
  <si>
    <t xml:space="preserve">Commercial Conservation Program </t>
  </si>
  <si>
    <t>47WA.1823.47020431</t>
  </si>
  <si>
    <t>Low Income Weatherization Program</t>
  </si>
  <si>
    <t>47WA.1823.47020444</t>
  </si>
  <si>
    <t>Washington Conservation Administration &amp; Program Delivery Fees</t>
  </si>
  <si>
    <t>47WA.1823.47020449</t>
  </si>
  <si>
    <t xml:space="preserve">Washington Residential Conservation Program </t>
  </si>
  <si>
    <t>47WA.1823.47020478</t>
  </si>
  <si>
    <t>Consolidated Technical Adjustments - Conservation</t>
  </si>
  <si>
    <t>Consolidation of accounts related to core conservation.</t>
  </si>
  <si>
    <t>Annual and Monthly Interest Rate</t>
  </si>
  <si>
    <t>DATE</t>
  </si>
  <si>
    <t>Total Interest</t>
  </si>
  <si>
    <t>ANNUAL INTEREST RATE</t>
  </si>
  <si>
    <t xml:space="preserve">through </t>
  </si>
  <si>
    <t>MONTHLY INTEREST RATE</t>
  </si>
  <si>
    <t>Acct</t>
  </si>
  <si>
    <t>Estimated Amortization Thru 10/31/2023 on Balances Currently Amortizing</t>
  </si>
  <si>
    <t>Estimated</t>
  </si>
  <si>
    <t>FIRM THERMS</t>
  </si>
  <si>
    <t>CORE THERMS</t>
  </si>
  <si>
    <t>ALL THERMS</t>
  </si>
  <si>
    <t xml:space="preserve"> AMORT</t>
  </si>
  <si>
    <t>Amortization thru</t>
  </si>
  <si>
    <t>ACCT NO</t>
  </si>
  <si>
    <t>RATE</t>
  </si>
  <si>
    <t>Amortization</t>
  </si>
  <si>
    <t>Total Monthly CPA Amortization</t>
  </si>
  <si>
    <t>ESTIMATED BALANCES FOR DEFERRED ACCOUNTS PERIOD ENDING: 10/31/2023</t>
  </si>
  <si>
    <t>Interest &amp;</t>
  </si>
  <si>
    <t>ENDING</t>
  </si>
  <si>
    <t>Amort. Thru</t>
  </si>
  <si>
    <t>BALANCE</t>
  </si>
  <si>
    <t>-</t>
  </si>
  <si>
    <t>TOTAL</t>
  </si>
  <si>
    <t>INTEREST CALCULATIONS FOR AMORTIZATION PERIOD 11/1/2023 TO 10/31/2024</t>
  </si>
  <si>
    <t>Amortization Calculations</t>
  </si>
  <si>
    <t>Proposed Amortization by Month</t>
  </si>
  <si>
    <t>Proposed Amortization
Rate</t>
  </si>
  <si>
    <t>10/31/2023
Balance</t>
  </si>
  <si>
    <t>Total Amortization</t>
  </si>
  <si>
    <t>Remaining
Balance</t>
  </si>
  <si>
    <t>Interest During Amortization</t>
  </si>
  <si>
    <t>Interest Rate:</t>
  </si>
  <si>
    <t>CONSERVATION</t>
  </si>
  <si>
    <t>ACTUAL BILL, THERMS, AND REVENUE</t>
  </si>
  <si>
    <t>BASED UPON THE  TWELVE MONTHS ENDED 7/31/2023</t>
  </si>
  <si>
    <t xml:space="preserve"> Actual</t>
  </si>
  <si>
    <t>General Service</t>
  </si>
  <si>
    <t>EOM</t>
  </si>
  <si>
    <t>LM</t>
  </si>
  <si>
    <t>Total Residential</t>
  </si>
  <si>
    <t>Large Volume</t>
  </si>
  <si>
    <t>Less Company Use</t>
  </si>
  <si>
    <t>Total Commercial</t>
  </si>
  <si>
    <t>Total Industrial Firm</t>
  </si>
  <si>
    <t>Interruptible</t>
  </si>
  <si>
    <t>General</t>
  </si>
  <si>
    <t>Total Institut. Interr.</t>
  </si>
  <si>
    <t>Subtotal  Core</t>
  </si>
  <si>
    <t xml:space="preserve"> NONCORE MARKET RATE SCHEDULES</t>
  </si>
  <si>
    <t xml:space="preserve"> Distribution</t>
  </si>
  <si>
    <t>663</t>
  </si>
  <si>
    <t>Special Contracts</t>
  </si>
  <si>
    <t>9xx</t>
  </si>
  <si>
    <t>Subtotal  Noncore</t>
  </si>
  <si>
    <t>TOTAL CORE AND NONCORE</t>
  </si>
  <si>
    <t>TEST PERIOD VOLUME - WEATHER NORMALIZED</t>
  </si>
  <si>
    <t>Actual</t>
  </si>
  <si>
    <t>Total</t>
  </si>
  <si>
    <t>Core Gas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</si>
</sst>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0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_(&quot;$&quot;* #,##0_);_(&quot;$&quot;* \(#,##0\);_(&quot;$&quot;* &quot;-&quot;??_);_(@_)"/>
    <numFmt numFmtId="166" formatCode="_(&quot;$&quot;* #,##0.00000_);_(&quot;$&quot;* \(#,##0.00000\);_(&quot;$&quot;* &quot;-&quot;??_);_(@_)"/>
    <numFmt numFmtId="167" formatCode="_(* #,##0_);_(* \(#,##0\);_(* &quot;-&quot;??_);_(@_)"/>
    <numFmt numFmtId="168" formatCode="0.0000000%"/>
    <numFmt numFmtId="169" formatCode="_(* #,##0.00000_);_(* \(#,##0.00000\);_(* &quot;-&quot;??_);_(@_)"/>
    <numFmt numFmtId="170" formatCode="&quot;$&quot;#,##0"/>
    <numFmt numFmtId="171" formatCode="&quot;$&quot;#,##0.00000"/>
    <numFmt numFmtId="172" formatCode="&quot;$&quot;#,##0.00"/>
    <numFmt numFmtId="173" formatCode="&quot;$&quot;#,##0.00000_);\(&quot;$&quot;#,##0.00000\)"/>
    <numFmt numFmtId="174" formatCode="0.000%"/>
    <numFmt numFmtId="175" formatCode="0.000000_)"/>
    <numFmt numFmtId="176" formatCode="[$-409]mmm\-yy;@"/>
    <numFmt numFmtId="177" formatCode="mm/dd/yy"/>
    <numFmt numFmtId="178" formatCode="#,##0.00000_);\(#,##0.00000\)"/>
    <numFmt numFmtId="179" formatCode="0.0000%"/>
    <numFmt numFmtId="180" formatCode="0_);\(0\)"/>
  </numFmts>
  <fonts count="19" x14ac:knownFonts="1">
    <font>
      <sz val="8"/>
      <name val="Helv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8"/>
      <name val="Helv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Courier"/>
      <family val="3"/>
    </font>
    <font>
      <i/>
      <sz val="12"/>
      <name val="Times New Roman"/>
      <family val="1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color rgb="FF3F3F76"/>
      <name val="Arial"/>
      <family val="2"/>
    </font>
    <font>
      <sz val="11"/>
      <name val="Calibri"/>
      <family val="2"/>
    </font>
    <font>
      <sz val="11"/>
      <color theme="3" tint="-0.249977111117893"/>
      <name val="Calibri"/>
      <family val="2"/>
      <scheme val="minor"/>
    </font>
    <font>
      <b/>
      <sz val="8"/>
      <name val="Helv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0">
    <xf numFmtId="164" fontId="0" fillId="0" borderId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" fillId="2" borderId="1" applyNumberFormat="0" applyAlignment="0" applyProtection="0"/>
    <xf numFmtId="164" fontId="3" fillId="0" borderId="0"/>
    <xf numFmtId="0" fontId="8" fillId="0" borderId="0"/>
    <xf numFmtId="164" fontId="10" fillId="0" borderId="0"/>
    <xf numFmtId="164" fontId="10" fillId="0" borderId="0"/>
    <xf numFmtId="164" fontId="10" fillId="0" borderId="0"/>
  </cellStyleXfs>
  <cellXfs count="328">
    <xf numFmtId="164" fontId="0" fillId="0" borderId="0" xfId="0"/>
    <xf numFmtId="164" fontId="5" fillId="0" borderId="0" xfId="0" applyFont="1" applyAlignment="1">
      <alignment horizontal="center"/>
    </xf>
    <xf numFmtId="164" fontId="6" fillId="0" borderId="0" xfId="0" applyFont="1"/>
    <xf numFmtId="164" fontId="6" fillId="0" borderId="0" xfId="0" applyFont="1" applyAlignment="1">
      <alignment horizontal="center"/>
    </xf>
    <xf numFmtId="164" fontId="0" fillId="0" borderId="0" xfId="0" applyAlignment="1">
      <alignment horizontal="center"/>
    </xf>
    <xf numFmtId="164" fontId="7" fillId="0" borderId="0" xfId="5" applyFont="1"/>
    <xf numFmtId="164" fontId="6" fillId="0" borderId="0" xfId="0" quotePrefix="1" applyFont="1" applyAlignment="1" applyProtection="1">
      <alignment horizontal="center"/>
    </xf>
    <xf numFmtId="164" fontId="7" fillId="0" borderId="0" xfId="5" applyFont="1" applyAlignment="1">
      <alignment horizontal="left"/>
    </xf>
    <xf numFmtId="164" fontId="4" fillId="0" borderId="0" xfId="0" applyFont="1" applyAlignment="1">
      <alignment horizontal="centerContinuous"/>
    </xf>
    <xf numFmtId="164" fontId="6" fillId="0" borderId="0" xfId="0" applyFont="1" applyAlignment="1">
      <alignment horizontal="centerContinuous"/>
    </xf>
    <xf numFmtId="164" fontId="6" fillId="0" borderId="0" xfId="0" applyFont="1" applyAlignment="1">
      <alignment horizontal="right" readingOrder="1"/>
    </xf>
    <xf numFmtId="164" fontId="6" fillId="0" borderId="0" xfId="0" applyFont="1" applyAlignment="1" applyProtection="1">
      <alignment horizontal="center"/>
    </xf>
    <xf numFmtId="164" fontId="6" fillId="0" borderId="0" xfId="0" applyFont="1" applyAlignment="1">
      <alignment horizontal="center" wrapText="1"/>
    </xf>
    <xf numFmtId="164" fontId="6" fillId="0" borderId="0" xfId="0" applyFont="1" applyAlignment="1" applyProtection="1">
      <alignment horizontal="center" wrapText="1"/>
    </xf>
    <xf numFmtId="164" fontId="6" fillId="0" borderId="0" xfId="0" quotePrefix="1" applyFont="1" applyAlignment="1">
      <alignment horizontal="center" wrapText="1"/>
    </xf>
    <xf numFmtId="164" fontId="6" fillId="0" borderId="6" xfId="0" applyFont="1" applyBorder="1" applyAlignment="1" applyProtection="1">
      <alignment horizontal="center" wrapText="1"/>
    </xf>
    <xf numFmtId="164" fontId="6" fillId="0" borderId="7" xfId="0" applyFont="1" applyBorder="1" applyAlignment="1" applyProtection="1">
      <alignment horizontal="center" wrapText="1"/>
    </xf>
    <xf numFmtId="164" fontId="6" fillId="0" borderId="0" xfId="0" quotePrefix="1" applyFont="1" applyAlignment="1" applyProtection="1">
      <alignment horizontal="center" wrapText="1"/>
    </xf>
    <xf numFmtId="164" fontId="6" fillId="0" borderId="8" xfId="0" applyFont="1" applyBorder="1" applyAlignment="1">
      <alignment horizontal="center"/>
    </xf>
    <xf numFmtId="164" fontId="6" fillId="0" borderId="8" xfId="0" applyFont="1" applyBorder="1" applyAlignment="1" applyProtection="1">
      <alignment horizontal="center"/>
    </xf>
    <xf numFmtId="164" fontId="6" fillId="0" borderId="9" xfId="0" applyFont="1" applyBorder="1" applyAlignment="1" applyProtection="1">
      <alignment horizontal="center"/>
    </xf>
    <xf numFmtId="164" fontId="6" fillId="0" borderId="10" xfId="0" applyFont="1" applyBorder="1" applyAlignment="1" applyProtection="1">
      <alignment horizontal="center"/>
    </xf>
    <xf numFmtId="164" fontId="6" fillId="0" borderId="0" xfId="0" applyFont="1" applyAlignment="1" applyProtection="1">
      <alignment horizontal="centerContinuous"/>
    </xf>
    <xf numFmtId="165" fontId="6" fillId="0" borderId="0" xfId="2" applyNumberFormat="1" applyFont="1" applyFill="1" applyBorder="1" applyAlignment="1" applyProtection="1">
      <alignment horizontal="center"/>
    </xf>
    <xf numFmtId="164" fontId="6" fillId="0" borderId="6" xfId="0" applyFont="1" applyBorder="1" applyAlignment="1" applyProtection="1">
      <alignment horizontal="center"/>
    </xf>
    <xf numFmtId="164" fontId="6" fillId="0" borderId="7" xfId="0" applyFont="1" applyBorder="1" applyAlignment="1" applyProtection="1">
      <alignment horizontal="center"/>
    </xf>
    <xf numFmtId="164" fontId="6" fillId="0" borderId="0" xfId="0" applyFont="1" applyAlignment="1" applyProtection="1">
      <alignment horizontal="left"/>
    </xf>
    <xf numFmtId="165" fontId="6" fillId="0" borderId="0" xfId="0" applyNumberFormat="1" applyFont="1" applyProtection="1"/>
    <xf numFmtId="165" fontId="6" fillId="0" borderId="0" xfId="2" applyNumberFormat="1" applyFont="1" applyFill="1" applyProtection="1"/>
    <xf numFmtId="166" fontId="6" fillId="0" borderId="6" xfId="2" applyNumberFormat="1" applyFont="1" applyFill="1" applyBorder="1"/>
    <xf numFmtId="166" fontId="6" fillId="0" borderId="7" xfId="2" applyNumberFormat="1" applyFont="1" applyFill="1" applyBorder="1"/>
    <xf numFmtId="167" fontId="6" fillId="0" borderId="0" xfId="1" applyNumberFormat="1" applyFont="1" applyFill="1" applyProtection="1"/>
    <xf numFmtId="166" fontId="6" fillId="0" borderId="6" xfId="2" applyNumberFormat="1" applyFont="1" applyFill="1" applyBorder="1" applyProtection="1"/>
    <xf numFmtId="166" fontId="6" fillId="0" borderId="7" xfId="2" applyNumberFormat="1" applyFont="1" applyFill="1" applyBorder="1" applyProtection="1"/>
    <xf numFmtId="165" fontId="6" fillId="0" borderId="0" xfId="0" applyNumberFormat="1" applyFont="1"/>
    <xf numFmtId="7" fontId="4" fillId="0" borderId="0" xfId="0" applyNumberFormat="1" applyFont="1" applyAlignment="1" applyProtection="1">
      <alignment horizontal="right"/>
    </xf>
    <xf numFmtId="165" fontId="4" fillId="0" borderId="0" xfId="2" applyNumberFormat="1" applyFont="1" applyFill="1" applyProtection="1"/>
    <xf numFmtId="166" fontId="4" fillId="0" borderId="11" xfId="2" applyNumberFormat="1" applyFont="1" applyFill="1" applyBorder="1" applyProtection="1"/>
    <xf numFmtId="166" fontId="4" fillId="0" borderId="12" xfId="2" applyNumberFormat="1" applyFont="1" applyFill="1" applyBorder="1" applyProtection="1"/>
    <xf numFmtId="0" fontId="6" fillId="0" borderId="0" xfId="6" applyFont="1"/>
    <xf numFmtId="0" fontId="9" fillId="0" borderId="0" xfId="6" applyFont="1"/>
    <xf numFmtId="0" fontId="6" fillId="0" borderId="0" xfId="6" applyFont="1" applyAlignment="1">
      <alignment horizontal="center"/>
    </xf>
    <xf numFmtId="0" fontId="9" fillId="0" borderId="0" xfId="6" applyFont="1" applyAlignment="1">
      <alignment horizontal="center"/>
    </xf>
    <xf numFmtId="164" fontId="6" fillId="0" borderId="13" xfId="5" applyFont="1" applyBorder="1" applyAlignment="1">
      <alignment horizontal="center"/>
    </xf>
    <xf numFmtId="0" fontId="6" fillId="0" borderId="14" xfId="6" applyFont="1" applyBorder="1" applyAlignment="1">
      <alignment horizontal="center" wrapText="1"/>
    </xf>
    <xf numFmtId="0" fontId="6" fillId="0" borderId="13" xfId="6" applyFont="1" applyBorder="1" applyAlignment="1">
      <alignment horizontal="center" wrapText="1"/>
    </xf>
    <xf numFmtId="0" fontId="6" fillId="0" borderId="15" xfId="6" applyFont="1" applyBorder="1" applyAlignment="1">
      <alignment horizontal="center" wrapText="1"/>
    </xf>
    <xf numFmtId="0" fontId="6" fillId="0" borderId="0" xfId="6" applyFont="1" applyAlignment="1">
      <alignment horizontal="center" wrapText="1"/>
    </xf>
    <xf numFmtId="0" fontId="9" fillId="0" borderId="0" xfId="6" applyFont="1" applyAlignment="1">
      <alignment horizontal="center" wrapText="1"/>
    </xf>
    <xf numFmtId="0" fontId="9" fillId="0" borderId="0" xfId="6" applyFont="1" applyAlignment="1">
      <alignment wrapText="1"/>
    </xf>
    <xf numFmtId="164" fontId="6" fillId="0" borderId="16" xfId="5" applyFont="1" applyBorder="1" applyAlignment="1">
      <alignment horizontal="center"/>
    </xf>
    <xf numFmtId="0" fontId="6" fillId="0" borderId="17" xfId="6" applyFont="1" applyBorder="1" applyAlignment="1">
      <alignment horizontal="center"/>
    </xf>
    <xf numFmtId="0" fontId="6" fillId="0" borderId="18" xfId="6" quotePrefix="1" applyFont="1" applyBorder="1" applyAlignment="1">
      <alignment horizontal="center"/>
    </xf>
    <xf numFmtId="0" fontId="6" fillId="0" borderId="8" xfId="6" quotePrefix="1" applyFont="1" applyBorder="1" applyAlignment="1">
      <alignment horizontal="center"/>
    </xf>
    <xf numFmtId="0" fontId="6" fillId="0" borderId="17" xfId="6" quotePrefix="1" applyFont="1" applyBorder="1" applyAlignment="1">
      <alignment horizontal="center"/>
    </xf>
    <xf numFmtId="0" fontId="9" fillId="0" borderId="16" xfId="6" applyFont="1" applyBorder="1"/>
    <xf numFmtId="0" fontId="4" fillId="0" borderId="19" xfId="6" applyFont="1" applyBorder="1" applyAlignment="1">
      <alignment horizontal="left"/>
    </xf>
    <xf numFmtId="0" fontId="6" fillId="0" borderId="19" xfId="6" applyFont="1" applyBorder="1"/>
    <xf numFmtId="0" fontId="6" fillId="0" borderId="20" xfId="6" applyFont="1" applyBorder="1"/>
    <xf numFmtId="0" fontId="6" fillId="0" borderId="0" xfId="6" applyFont="1" applyAlignment="1">
      <alignment horizontal="left"/>
    </xf>
    <xf numFmtId="0" fontId="6" fillId="0" borderId="16" xfId="6" quotePrefix="1" applyFont="1" applyBorder="1" applyAlignment="1">
      <alignment horizontal="center"/>
    </xf>
    <xf numFmtId="166" fontId="6" fillId="0" borderId="16" xfId="2" applyNumberFormat="1" applyFont="1" applyFill="1" applyBorder="1"/>
    <xf numFmtId="166" fontId="6" fillId="0" borderId="0" xfId="6" applyNumberFormat="1" applyFont="1"/>
    <xf numFmtId="166" fontId="6" fillId="0" borderId="16" xfId="6" applyNumberFormat="1" applyFont="1" applyBorder="1"/>
    <xf numFmtId="164" fontId="6" fillId="0" borderId="0" xfId="8" applyFont="1" applyAlignment="1">
      <alignment horizontal="center"/>
    </xf>
    <xf numFmtId="166" fontId="9" fillId="0" borderId="0" xfId="2" applyNumberFormat="1" applyFont="1" applyFill="1" applyBorder="1"/>
    <xf numFmtId="166" fontId="9" fillId="0" borderId="0" xfId="2" applyNumberFormat="1" applyFont="1" applyFill="1"/>
    <xf numFmtId="0" fontId="6" fillId="0" borderId="16" xfId="6" applyFont="1" applyBorder="1" applyAlignment="1">
      <alignment horizontal="center"/>
    </xf>
    <xf numFmtId="164" fontId="6" fillId="0" borderId="18" xfId="5" applyFont="1" applyBorder="1" applyAlignment="1">
      <alignment horizontal="center"/>
    </xf>
    <xf numFmtId="0" fontId="6" fillId="0" borderId="8" xfId="6" applyFont="1" applyBorder="1" applyAlignment="1">
      <alignment horizontal="left"/>
    </xf>
    <xf numFmtId="0" fontId="6" fillId="0" borderId="18" xfId="6" applyFont="1" applyBorder="1"/>
    <xf numFmtId="0" fontId="6" fillId="0" borderId="8" xfId="6" applyFont="1" applyBorder="1"/>
    <xf numFmtId="166" fontId="6" fillId="0" borderId="0" xfId="2" applyNumberFormat="1" applyFont="1" applyFill="1" applyBorder="1"/>
    <xf numFmtId="164" fontId="6" fillId="0" borderId="0" xfId="5" applyFont="1" applyAlignment="1">
      <alignment horizontal="center"/>
    </xf>
    <xf numFmtId="0" fontId="11" fillId="0" borderId="0" xfId="6" quotePrefix="1" applyFont="1" applyAlignment="1">
      <alignment horizontal="left"/>
    </xf>
    <xf numFmtId="167" fontId="6" fillId="0" borderId="0" xfId="1" applyNumberFormat="1" applyFont="1" applyFill="1"/>
    <xf numFmtId="44" fontId="6" fillId="0" borderId="0" xfId="2" applyFont="1" applyFill="1"/>
    <xf numFmtId="44" fontId="9" fillId="0" borderId="0" xfId="2" applyFont="1" applyFill="1"/>
    <xf numFmtId="168" fontId="9" fillId="0" borderId="0" xfId="3" applyNumberFormat="1" applyFont="1" applyFill="1" applyBorder="1" applyAlignment="1">
      <alignment horizontal="right"/>
    </xf>
    <xf numFmtId="0" fontId="9" fillId="0" borderId="0" xfId="6" applyFont="1" applyAlignment="1">
      <alignment horizontal="right"/>
    </xf>
    <xf numFmtId="164" fontId="6" fillId="0" borderId="0" xfId="5" applyFont="1"/>
    <xf numFmtId="164" fontId="6" fillId="0" borderId="0" xfId="5" applyFont="1" applyAlignment="1">
      <alignment horizontal="centerContinuous"/>
    </xf>
    <xf numFmtId="164" fontId="6" fillId="0" borderId="21" xfId="5" applyFont="1" applyBorder="1"/>
    <xf numFmtId="164" fontId="6" fillId="0" borderId="14" xfId="5" applyFont="1" applyBorder="1"/>
    <xf numFmtId="164" fontId="6" fillId="0" borderId="21" xfId="5" applyFont="1" applyBorder="1" applyAlignment="1">
      <alignment horizontal="center"/>
    </xf>
    <xf numFmtId="164" fontId="6" fillId="0" borderId="22" xfId="5" applyFont="1" applyBorder="1"/>
    <xf numFmtId="169" fontId="6" fillId="0" borderId="13" xfId="5" applyNumberFormat="1" applyFont="1" applyBorder="1" applyAlignment="1">
      <alignment horizontal="centerContinuous"/>
    </xf>
    <xf numFmtId="164" fontId="6" fillId="0" borderId="13" xfId="5" applyFont="1" applyBorder="1"/>
    <xf numFmtId="164" fontId="6" fillId="0" borderId="22" xfId="5" quotePrefix="1" applyFont="1" applyBorder="1"/>
    <xf numFmtId="164" fontId="6" fillId="0" borderId="22" xfId="5" applyFont="1" applyBorder="1" applyAlignment="1">
      <alignment horizontal="center"/>
    </xf>
    <xf numFmtId="169" fontId="6" fillId="0" borderId="16" xfId="5" applyNumberFormat="1" applyFont="1" applyBorder="1" applyAlignment="1">
      <alignment horizontal="centerContinuous"/>
    </xf>
    <xf numFmtId="164" fontId="6" fillId="0" borderId="22" xfId="5" applyFont="1" applyBorder="1" applyAlignment="1">
      <alignment horizontal="centerContinuous"/>
    </xf>
    <xf numFmtId="169" fontId="6" fillId="0" borderId="18" xfId="5" applyNumberFormat="1" applyFont="1" applyBorder="1" applyAlignment="1">
      <alignment horizontal="center"/>
    </xf>
    <xf numFmtId="164" fontId="6" fillId="0" borderId="24" xfId="5" applyFont="1" applyBorder="1" applyAlignment="1">
      <alignment horizontal="center"/>
    </xf>
    <xf numFmtId="164" fontId="4" fillId="0" borderId="19" xfId="5" applyFont="1" applyBorder="1" applyAlignment="1">
      <alignment horizontal="left"/>
    </xf>
    <xf numFmtId="164" fontId="6" fillId="0" borderId="19" xfId="5" applyFont="1" applyBorder="1"/>
    <xf numFmtId="37" fontId="6" fillId="0" borderId="19" xfId="5" applyNumberFormat="1" applyFont="1" applyBorder="1"/>
    <xf numFmtId="169" fontId="6" fillId="0" borderId="19" xfId="5" applyNumberFormat="1" applyFont="1" applyBorder="1"/>
    <xf numFmtId="164" fontId="6" fillId="0" borderId="0" xfId="5" applyFont="1" applyAlignment="1">
      <alignment horizontal="left"/>
    </xf>
    <xf numFmtId="167" fontId="6" fillId="0" borderId="0" xfId="1" applyNumberFormat="1" applyFont="1" applyFill="1" applyBorder="1" applyProtection="1"/>
    <xf numFmtId="167" fontId="6" fillId="0" borderId="16" xfId="1" applyNumberFormat="1" applyFont="1" applyFill="1" applyBorder="1" applyProtection="1"/>
    <xf numFmtId="167" fontId="6" fillId="0" borderId="13" xfId="1" applyNumberFormat="1" applyFont="1" applyFill="1" applyBorder="1" applyProtection="1"/>
    <xf numFmtId="166" fontId="6" fillId="0" borderId="13" xfId="2" applyNumberFormat="1" applyFont="1" applyFill="1" applyBorder="1" applyProtection="1"/>
    <xf numFmtId="165" fontId="6" fillId="0" borderId="22" xfId="2" applyNumberFormat="1" applyFont="1" applyFill="1" applyBorder="1" applyProtection="1"/>
    <xf numFmtId="10" fontId="6" fillId="0" borderId="13" xfId="5" applyNumberFormat="1" applyFont="1" applyBorder="1"/>
    <xf numFmtId="164" fontId="6" fillId="0" borderId="22" xfId="5" quotePrefix="1" applyFont="1" applyBorder="1" applyAlignment="1">
      <alignment horizontal="left"/>
    </xf>
    <xf numFmtId="37" fontId="6" fillId="0" borderId="22" xfId="5" applyNumberFormat="1" applyFont="1" applyBorder="1"/>
    <xf numFmtId="37" fontId="6" fillId="0" borderId="0" xfId="5" applyNumberFormat="1" applyFont="1"/>
    <xf numFmtId="166" fontId="6" fillId="0" borderId="16" xfId="2" applyNumberFormat="1" applyFont="1" applyFill="1" applyBorder="1" applyProtection="1"/>
    <xf numFmtId="10" fontId="6" fillId="0" borderId="16" xfId="5" applyNumberFormat="1" applyFont="1" applyBorder="1"/>
    <xf numFmtId="167" fontId="6" fillId="0" borderId="18" xfId="1" applyNumberFormat="1" applyFont="1" applyFill="1" applyBorder="1" applyProtection="1"/>
    <xf numFmtId="166" fontId="6" fillId="0" borderId="18" xfId="2" applyNumberFormat="1" applyFont="1" applyFill="1" applyBorder="1" applyProtection="1"/>
    <xf numFmtId="10" fontId="6" fillId="0" borderId="18" xfId="5" applyNumberFormat="1" applyFont="1" applyBorder="1"/>
    <xf numFmtId="164" fontId="4" fillId="0" borderId="19" xfId="5" applyFont="1" applyBorder="1"/>
    <xf numFmtId="164" fontId="4" fillId="0" borderId="20" xfId="5" applyFont="1" applyBorder="1"/>
    <xf numFmtId="167" fontId="4" fillId="0" borderId="19" xfId="1" applyNumberFormat="1" applyFont="1" applyFill="1" applyBorder="1" applyProtection="1"/>
    <xf numFmtId="167" fontId="4" fillId="0" borderId="25" xfId="1" applyNumberFormat="1" applyFont="1" applyFill="1" applyBorder="1" applyProtection="1"/>
    <xf numFmtId="37" fontId="4" fillId="0" borderId="22" xfId="5" applyNumberFormat="1" applyFont="1" applyBorder="1"/>
    <xf numFmtId="37" fontId="4" fillId="0" borderId="0" xfId="5" applyNumberFormat="1" applyFont="1"/>
    <xf numFmtId="166" fontId="4" fillId="0" borderId="25" xfId="2" applyNumberFormat="1" applyFont="1" applyFill="1" applyBorder="1" applyProtection="1"/>
    <xf numFmtId="165" fontId="4" fillId="0" borderId="25" xfId="2" applyNumberFormat="1" applyFont="1" applyFill="1" applyBorder="1" applyProtection="1"/>
    <xf numFmtId="10" fontId="4" fillId="0" borderId="18" xfId="5" applyNumberFormat="1" applyFont="1" applyBorder="1"/>
    <xf numFmtId="164" fontId="4" fillId="0" borderId="0" xfId="5" applyFont="1"/>
    <xf numFmtId="169" fontId="6" fillId="0" borderId="0" xfId="5" applyNumberFormat="1" applyFont="1"/>
    <xf numFmtId="10" fontId="6" fillId="0" borderId="16" xfId="3" applyNumberFormat="1" applyFont="1" applyFill="1" applyBorder="1" applyAlignment="1" applyProtection="1">
      <alignment horizontal="center"/>
    </xf>
    <xf numFmtId="7" fontId="6" fillId="0" borderId="0" xfId="2" applyNumberFormat="1" applyFont="1" applyFill="1"/>
    <xf numFmtId="10" fontId="6" fillId="0" borderId="18" xfId="3" applyNumberFormat="1" applyFont="1" applyFill="1" applyBorder="1" applyAlignment="1" applyProtection="1">
      <alignment horizontal="center"/>
    </xf>
    <xf numFmtId="164" fontId="9" fillId="0" borderId="0" xfId="0" applyFont="1"/>
    <xf numFmtId="164" fontId="12" fillId="0" borderId="0" xfId="0" quotePrefix="1" applyFont="1" applyAlignment="1" applyProtection="1">
      <alignment horizontal="left"/>
    </xf>
    <xf numFmtId="164" fontId="12" fillId="0" borderId="0" xfId="0" applyFont="1" applyAlignment="1" applyProtection="1">
      <alignment horizontal="left"/>
    </xf>
    <xf numFmtId="164" fontId="13" fillId="0" borderId="0" xfId="0" applyFont="1" applyAlignment="1">
      <alignment horizontal="center"/>
    </xf>
    <xf numFmtId="164" fontId="12" fillId="0" borderId="8" xfId="0" applyFont="1" applyBorder="1" applyAlignment="1">
      <alignment horizontal="center" wrapText="1"/>
    </xf>
    <xf numFmtId="14" fontId="12" fillId="0" borderId="8" xfId="0" applyNumberFormat="1" applyFont="1" applyBorder="1" applyAlignment="1">
      <alignment horizontal="center" wrapText="1"/>
    </xf>
    <xf numFmtId="164" fontId="9" fillId="0" borderId="0" xfId="0" applyFont="1" applyAlignment="1">
      <alignment horizontal="center"/>
    </xf>
    <xf numFmtId="165" fontId="9" fillId="0" borderId="0" xfId="2" applyNumberFormat="1" applyFont="1" applyFill="1"/>
    <xf numFmtId="165" fontId="12" fillId="0" borderId="8" xfId="0" applyNumberFormat="1" applyFont="1" applyBorder="1" applyAlignment="1">
      <alignment horizontal="center" wrapText="1"/>
    </xf>
    <xf numFmtId="44" fontId="12" fillId="0" borderId="21" xfId="2" applyFont="1" applyFill="1" applyBorder="1"/>
    <xf numFmtId="44" fontId="9" fillId="0" borderId="0" xfId="2" applyFont="1" applyFill="1" applyBorder="1"/>
    <xf numFmtId="164" fontId="9" fillId="0" borderId="0" xfId="0" quotePrefix="1" applyFont="1"/>
    <xf numFmtId="164" fontId="12" fillId="0" borderId="0" xfId="7" applyFont="1"/>
    <xf numFmtId="164" fontId="12" fillId="0" borderId="0" xfId="0" applyFont="1"/>
    <xf numFmtId="17" fontId="12" fillId="0" borderId="0" xfId="0" applyNumberFormat="1" applyFont="1" applyAlignment="1" applyProtection="1">
      <alignment horizontal="right"/>
    </xf>
    <xf numFmtId="164" fontId="12" fillId="0" borderId="0" xfId="0" applyFont="1" applyAlignment="1">
      <alignment horizontal="center"/>
    </xf>
    <xf numFmtId="164" fontId="13" fillId="0" borderId="0" xfId="0" applyFont="1" applyAlignment="1" applyProtection="1">
      <alignment horizontal="left"/>
    </xf>
    <xf numFmtId="174" fontId="13" fillId="0" borderId="0" xfId="0" applyNumberFormat="1" applyFont="1" applyProtection="1"/>
    <xf numFmtId="175" fontId="13" fillId="0" borderId="0" xfId="0" applyNumberFormat="1" applyFont="1" applyProtection="1"/>
    <xf numFmtId="14" fontId="13" fillId="0" borderId="0" xfId="0" applyNumberFormat="1" applyFont="1" applyAlignment="1">
      <alignment horizontal="centerContinuous"/>
    </xf>
    <xf numFmtId="164" fontId="14" fillId="0" borderId="0" xfId="0" applyFont="1" applyAlignment="1" applyProtection="1">
      <alignment horizontal="center"/>
    </xf>
    <xf numFmtId="164" fontId="14" fillId="0" borderId="0" xfId="0" applyFont="1" applyAlignment="1">
      <alignment horizontal="center"/>
    </xf>
    <xf numFmtId="43" fontId="9" fillId="0" borderId="0" xfId="1" applyFont="1" applyFill="1"/>
    <xf numFmtId="167" fontId="9" fillId="0" borderId="0" xfId="1" applyNumberFormat="1" applyFont="1" applyFill="1"/>
    <xf numFmtId="164" fontId="9" fillId="0" borderId="0" xfId="0" applyFont="1" applyAlignment="1" applyProtection="1">
      <alignment horizontal="left"/>
    </xf>
    <xf numFmtId="165" fontId="9" fillId="0" borderId="0" xfId="2" applyNumberFormat="1" applyFont="1" applyFill="1" applyProtection="1"/>
    <xf numFmtId="165" fontId="9" fillId="0" borderId="26" xfId="2" applyNumberFormat="1" applyFont="1" applyFill="1" applyBorder="1"/>
    <xf numFmtId="7" fontId="9" fillId="0" borderId="0" xfId="1" applyNumberFormat="1" applyFont="1" applyFill="1" applyBorder="1"/>
    <xf numFmtId="176" fontId="12" fillId="0" borderId="0" xfId="0" applyNumberFormat="1" applyFont="1"/>
    <xf numFmtId="10" fontId="13" fillId="0" borderId="0" xfId="3" applyNumberFormat="1" applyFont="1" applyFill="1"/>
    <xf numFmtId="165" fontId="9" fillId="0" borderId="0" xfId="0" applyNumberFormat="1" applyFont="1"/>
    <xf numFmtId="17" fontId="9" fillId="0" borderId="0" xfId="0" applyNumberFormat="1" applyFont="1" applyAlignment="1" applyProtection="1">
      <alignment horizontal="left"/>
    </xf>
    <xf numFmtId="17" fontId="9" fillId="0" borderId="0" xfId="0" quotePrefix="1" applyNumberFormat="1" applyFont="1" applyAlignment="1" applyProtection="1">
      <alignment horizontal="left"/>
    </xf>
    <xf numFmtId="37" fontId="9" fillId="0" borderId="0" xfId="0" applyNumberFormat="1" applyFont="1" applyProtection="1"/>
    <xf numFmtId="164" fontId="9" fillId="0" borderId="0" xfId="0" applyFont="1" applyAlignment="1">
      <alignment horizontal="right"/>
    </xf>
    <xf numFmtId="164" fontId="9" fillId="0" borderId="0" xfId="0" applyFont="1" applyProtection="1"/>
    <xf numFmtId="17" fontId="12" fillId="0" borderId="0" xfId="0" quotePrefix="1" applyNumberFormat="1" applyFont="1" applyAlignment="1" applyProtection="1">
      <alignment horizontal="center"/>
    </xf>
    <xf numFmtId="164" fontId="9" fillId="0" borderId="0" xfId="0" applyFont="1" applyAlignment="1" applyProtection="1">
      <alignment horizontal="right"/>
    </xf>
    <xf numFmtId="164" fontId="9" fillId="0" borderId="0" xfId="0" applyFont="1" applyAlignment="1" applyProtection="1">
      <alignment horizontal="center"/>
    </xf>
    <xf numFmtId="177" fontId="12" fillId="0" borderId="0" xfId="0" applyNumberFormat="1" applyFont="1" applyAlignment="1" applyProtection="1">
      <alignment horizontal="center"/>
    </xf>
    <xf numFmtId="37" fontId="12" fillId="0" borderId="0" xfId="0" applyNumberFormat="1" applyFont="1" applyAlignment="1" applyProtection="1">
      <alignment horizontal="center"/>
    </xf>
    <xf numFmtId="164" fontId="12" fillId="0" borderId="0" xfId="0" applyFont="1" applyAlignment="1" applyProtection="1">
      <alignment horizontal="center"/>
    </xf>
    <xf numFmtId="164" fontId="12" fillId="0" borderId="8" xfId="0" applyFont="1" applyBorder="1" applyAlignment="1" applyProtection="1">
      <alignment horizontal="center"/>
    </xf>
    <xf numFmtId="164" fontId="12" fillId="0" borderId="8" xfId="0" applyFont="1" applyBorder="1" applyAlignment="1">
      <alignment horizontal="center"/>
    </xf>
    <xf numFmtId="14" fontId="12" fillId="0" borderId="8" xfId="0" applyNumberFormat="1" applyFont="1" applyBorder="1" applyAlignment="1">
      <alignment horizontal="center"/>
    </xf>
    <xf numFmtId="178" fontId="9" fillId="0" borderId="1" xfId="4" applyNumberFormat="1" applyFont="1" applyFill="1"/>
    <xf numFmtId="44" fontId="9" fillId="0" borderId="0" xfId="2" applyFont="1" applyFill="1" applyProtection="1"/>
    <xf numFmtId="165" fontId="12" fillId="0" borderId="26" xfId="2" applyNumberFormat="1" applyFont="1" applyFill="1" applyBorder="1"/>
    <xf numFmtId="14" fontId="12" fillId="0" borderId="0" xfId="0" applyNumberFormat="1" applyFont="1" applyAlignment="1" applyProtection="1">
      <alignment horizontal="center"/>
    </xf>
    <xf numFmtId="164" fontId="12" fillId="0" borderId="0" xfId="0" applyFont="1" applyAlignment="1">
      <alignment horizontal="centerContinuous"/>
    </xf>
    <xf numFmtId="164" fontId="9" fillId="0" borderId="0" xfId="0" applyFont="1" applyAlignment="1" applyProtection="1">
      <alignment horizontal="fill"/>
    </xf>
    <xf numFmtId="7" fontId="9" fillId="0" borderId="0" xfId="0" applyNumberFormat="1" applyFont="1" applyProtection="1"/>
    <xf numFmtId="165" fontId="12" fillId="0" borderId="26" xfId="2" applyNumberFormat="1" applyFont="1" applyFill="1" applyBorder="1" applyProtection="1"/>
    <xf numFmtId="44" fontId="9" fillId="0" borderId="0" xfId="0" applyNumberFormat="1" applyFont="1" applyProtection="1"/>
    <xf numFmtId="3" fontId="9" fillId="0" borderId="0" xfId="0" applyNumberFormat="1" applyFont="1"/>
    <xf numFmtId="37" fontId="9" fillId="0" borderId="0" xfId="0" applyNumberFormat="1" applyFont="1"/>
    <xf numFmtId="3" fontId="12" fillId="0" borderId="26" xfId="2" applyNumberFormat="1" applyFont="1" applyFill="1" applyBorder="1" applyProtection="1"/>
    <xf numFmtId="4" fontId="9" fillId="0" borderId="0" xfId="0" applyNumberFormat="1" applyFont="1"/>
    <xf numFmtId="39" fontId="9" fillId="0" borderId="0" xfId="0" applyNumberFormat="1" applyFont="1"/>
    <xf numFmtId="164" fontId="12" fillId="0" borderId="0" xfId="0" quotePrefix="1" applyFont="1"/>
    <xf numFmtId="164" fontId="9" fillId="0" borderId="8" xfId="0" applyFont="1" applyBorder="1" applyAlignment="1">
      <alignment horizontal="center"/>
    </xf>
    <xf numFmtId="164" fontId="9" fillId="0" borderId="8" xfId="0" applyFont="1" applyBorder="1" applyAlignment="1">
      <alignment horizontal="center" vertical="center" wrapText="1"/>
    </xf>
    <xf numFmtId="164" fontId="9" fillId="0" borderId="8" xfId="0" quotePrefix="1" applyFont="1" applyBorder="1" applyAlignment="1">
      <alignment horizontal="center" wrapText="1"/>
    </xf>
    <xf numFmtId="17" fontId="9" fillId="0" borderId="8" xfId="0" applyNumberFormat="1" applyFont="1" applyBorder="1" applyAlignment="1">
      <alignment horizontal="center"/>
    </xf>
    <xf numFmtId="164" fontId="9" fillId="0" borderId="8" xfId="0" applyFont="1" applyBorder="1" applyAlignment="1">
      <alignment horizontal="center" wrapText="1"/>
    </xf>
    <xf numFmtId="166" fontId="12" fillId="0" borderId="0" xfId="2" applyNumberFormat="1" applyFont="1" applyFill="1"/>
    <xf numFmtId="165" fontId="12" fillId="0" borderId="0" xfId="2" applyNumberFormat="1" applyFont="1" applyFill="1"/>
    <xf numFmtId="167" fontId="9" fillId="0" borderId="0" xfId="1" applyNumberFormat="1" applyFont="1" applyFill="1" applyBorder="1"/>
    <xf numFmtId="164" fontId="12" fillId="0" borderId="0" xfId="0" applyFont="1" applyAlignment="1">
      <alignment horizontal="right"/>
    </xf>
    <xf numFmtId="10" fontId="12" fillId="0" borderId="0" xfId="3" applyNumberFormat="1" applyFont="1" applyFill="1"/>
    <xf numFmtId="179" fontId="12" fillId="0" borderId="0" xfId="3" applyNumberFormat="1" applyFont="1" applyFill="1"/>
    <xf numFmtId="165" fontId="9" fillId="0" borderId="0" xfId="1" applyNumberFormat="1" applyFont="1" applyFill="1" applyBorder="1"/>
    <xf numFmtId="165" fontId="9" fillId="0" borderId="0" xfId="1" applyNumberFormat="1" applyFont="1" applyFill="1"/>
    <xf numFmtId="164" fontId="9" fillId="0" borderId="27" xfId="0" applyFont="1" applyBorder="1"/>
    <xf numFmtId="164" fontId="9" fillId="0" borderId="27" xfId="0" applyFont="1" applyBorder="1" applyAlignment="1">
      <alignment horizontal="center"/>
    </xf>
    <xf numFmtId="164" fontId="9" fillId="0" borderId="28" xfId="0" applyFont="1" applyBorder="1" applyAlignment="1">
      <alignment horizontal="center" wrapText="1"/>
    </xf>
    <xf numFmtId="10" fontId="12" fillId="0" borderId="0" xfId="0" applyNumberFormat="1" applyFont="1"/>
    <xf numFmtId="164" fontId="9" fillId="0" borderId="0" xfId="7" quotePrefix="1" applyFont="1" applyAlignment="1">
      <alignment horizontal="left"/>
    </xf>
    <xf numFmtId="164" fontId="9" fillId="0" borderId="0" xfId="7" applyFont="1" applyAlignment="1">
      <alignment horizontal="center"/>
    </xf>
    <xf numFmtId="164" fontId="9" fillId="0" borderId="0" xfId="7" applyFont="1"/>
    <xf numFmtId="164" fontId="9" fillId="0" borderId="13" xfId="7" applyFont="1" applyBorder="1" applyAlignment="1">
      <alignment horizontal="center"/>
    </xf>
    <xf numFmtId="164" fontId="9" fillId="0" borderId="21" xfId="7" applyFont="1" applyBorder="1"/>
    <xf numFmtId="164" fontId="9" fillId="0" borderId="16" xfId="7" applyFont="1" applyBorder="1" applyAlignment="1">
      <alignment horizontal="center"/>
    </xf>
    <xf numFmtId="164" fontId="9" fillId="0" borderId="0" xfId="7" applyFont="1" applyAlignment="1">
      <alignment horizontal="left"/>
    </xf>
    <xf numFmtId="164" fontId="9" fillId="0" borderId="18" xfId="7" applyFont="1" applyBorder="1" applyAlignment="1">
      <alignment horizontal="center"/>
    </xf>
    <xf numFmtId="164" fontId="9" fillId="0" borderId="19" xfId="7" applyFont="1" applyBorder="1" applyAlignment="1">
      <alignment horizontal="center"/>
    </xf>
    <xf numFmtId="164" fontId="12" fillId="0" borderId="19" xfId="7" applyFont="1" applyBorder="1" applyAlignment="1">
      <alignment horizontal="left"/>
    </xf>
    <xf numFmtId="164" fontId="9" fillId="0" borderId="19" xfId="7" applyFont="1" applyBorder="1"/>
    <xf numFmtId="37" fontId="9" fillId="0" borderId="19" xfId="7" applyNumberFormat="1" applyFont="1" applyBorder="1"/>
    <xf numFmtId="164" fontId="9" fillId="0" borderId="15" xfId="7" applyFont="1" applyBorder="1" applyAlignment="1">
      <alignment horizontal="left"/>
    </xf>
    <xf numFmtId="164" fontId="9" fillId="0" borderId="14" xfId="7" applyFont="1" applyBorder="1"/>
    <xf numFmtId="164" fontId="9" fillId="0" borderId="14" xfId="7" applyFont="1" applyBorder="1" applyAlignment="1">
      <alignment horizontal="center"/>
    </xf>
    <xf numFmtId="164" fontId="9" fillId="0" borderId="13" xfId="7" applyFont="1" applyBorder="1"/>
    <xf numFmtId="164" fontId="9" fillId="0" borderId="29" xfId="7" applyFont="1" applyBorder="1" applyAlignment="1">
      <alignment horizontal="left" indent="1"/>
    </xf>
    <xf numFmtId="164" fontId="9" fillId="0" borderId="22" xfId="7" applyFont="1" applyBorder="1"/>
    <xf numFmtId="164" fontId="9" fillId="0" borderId="22" xfId="7" applyFont="1" applyBorder="1" applyAlignment="1">
      <alignment horizontal="center"/>
    </xf>
    <xf numFmtId="37" fontId="9" fillId="0" borderId="22" xfId="0" applyNumberFormat="1" applyFont="1" applyBorder="1" applyProtection="1"/>
    <xf numFmtId="37" fontId="9" fillId="0" borderId="16" xfId="7" applyNumberFormat="1" applyFont="1" applyBorder="1"/>
    <xf numFmtId="165" fontId="9" fillId="0" borderId="16" xfId="2" applyNumberFormat="1" applyFont="1" applyFill="1" applyBorder="1"/>
    <xf numFmtId="37" fontId="9" fillId="0" borderId="0" xfId="7" applyNumberFormat="1" applyFont="1"/>
    <xf numFmtId="43" fontId="9" fillId="0" borderId="0" xfId="1" applyFont="1" applyFill="1" applyBorder="1" applyProtection="1"/>
    <xf numFmtId="164" fontId="9" fillId="0" borderId="29" xfId="8" applyFont="1" applyBorder="1"/>
    <xf numFmtId="164" fontId="9" fillId="0" borderId="23" xfId="8" applyFont="1" applyBorder="1"/>
    <xf numFmtId="164" fontId="9" fillId="0" borderId="8" xfId="7" applyFont="1" applyBorder="1"/>
    <xf numFmtId="37" fontId="9" fillId="0" borderId="17" xfId="0" applyNumberFormat="1" applyFont="1" applyBorder="1" applyProtection="1"/>
    <xf numFmtId="37" fontId="9" fillId="0" borderId="18" xfId="7" applyNumberFormat="1" applyFont="1" applyBorder="1"/>
    <xf numFmtId="165" fontId="9" fillId="0" borderId="18" xfId="2" applyNumberFormat="1" applyFont="1" applyFill="1" applyBorder="1" applyProtection="1"/>
    <xf numFmtId="164" fontId="12" fillId="0" borderId="19" xfId="7" applyFont="1" applyBorder="1" applyAlignment="1">
      <alignment horizontal="left" indent="1"/>
    </xf>
    <xf numFmtId="164" fontId="12" fillId="0" borderId="17" xfId="7" applyFont="1" applyBorder="1"/>
    <xf numFmtId="164" fontId="12" fillId="0" borderId="20" xfId="7" applyFont="1" applyBorder="1" applyAlignment="1">
      <alignment horizontal="center"/>
    </xf>
    <xf numFmtId="37" fontId="12" fillId="0" borderId="19" xfId="7" applyNumberFormat="1" applyFont="1" applyBorder="1"/>
    <xf numFmtId="37" fontId="12" fillId="0" borderId="25" xfId="7" applyNumberFormat="1" applyFont="1" applyBorder="1"/>
    <xf numFmtId="37" fontId="12" fillId="0" borderId="0" xfId="7" applyNumberFormat="1" applyFont="1"/>
    <xf numFmtId="165" fontId="12" fillId="0" borderId="25" xfId="2" applyNumberFormat="1" applyFont="1" applyFill="1" applyBorder="1"/>
    <xf numFmtId="10" fontId="12" fillId="0" borderId="0" xfId="1" applyNumberFormat="1" applyFont="1" applyFill="1" applyBorder="1" applyProtection="1"/>
    <xf numFmtId="10" fontId="9" fillId="0" borderId="0" xfId="7" applyNumberFormat="1" applyFont="1"/>
    <xf numFmtId="164" fontId="9" fillId="0" borderId="0" xfId="7" applyFont="1" applyAlignment="1">
      <alignment horizontal="left" indent="1"/>
    </xf>
    <xf numFmtId="165" fontId="9" fillId="0" borderId="16" xfId="2" applyNumberFormat="1" applyFont="1" applyFill="1" applyBorder="1" applyProtection="1"/>
    <xf numFmtId="10" fontId="9" fillId="0" borderId="0" xfId="1" applyNumberFormat="1" applyFont="1" applyFill="1" applyBorder="1" applyProtection="1"/>
    <xf numFmtId="164" fontId="12" fillId="0" borderId="20" xfId="7" applyFont="1" applyBorder="1"/>
    <xf numFmtId="180" fontId="9" fillId="0" borderId="16" xfId="7" applyNumberFormat="1" applyFont="1" applyBorder="1"/>
    <xf numFmtId="165" fontId="12" fillId="0" borderId="25" xfId="2" applyNumberFormat="1" applyFont="1" applyFill="1" applyBorder="1" applyProtection="1"/>
    <xf numFmtId="164" fontId="12" fillId="0" borderId="0" xfId="7" applyFont="1" applyAlignment="1">
      <alignment horizontal="left" indent="1"/>
    </xf>
    <xf numFmtId="164" fontId="12" fillId="0" borderId="25" xfId="7" applyFont="1" applyBorder="1" applyAlignment="1">
      <alignment horizontal="center"/>
    </xf>
    <xf numFmtId="37" fontId="9" fillId="0" borderId="0" xfId="7" applyNumberFormat="1" applyFont="1" applyAlignment="1">
      <alignment horizontal="left"/>
    </xf>
    <xf numFmtId="44" fontId="9" fillId="0" borderId="13" xfId="2" applyFont="1" applyFill="1" applyBorder="1"/>
    <xf numFmtId="164" fontId="9" fillId="0" borderId="29" xfId="7" applyFont="1" applyBorder="1" applyAlignment="1">
      <alignment horizontal="left"/>
    </xf>
    <xf numFmtId="44" fontId="9" fillId="0" borderId="16" xfId="2" applyFont="1" applyFill="1" applyBorder="1"/>
    <xf numFmtId="37" fontId="9" fillId="0" borderId="23" xfId="7" applyNumberFormat="1" applyFont="1" applyBorder="1"/>
    <xf numFmtId="164" fontId="12" fillId="0" borderId="24" xfId="7" applyFont="1" applyBorder="1" applyAlignment="1">
      <alignment horizontal="left" indent="1"/>
    </xf>
    <xf numFmtId="37" fontId="12" fillId="0" borderId="8" xfId="7" applyNumberFormat="1" applyFont="1" applyBorder="1"/>
    <xf numFmtId="37" fontId="12" fillId="0" borderId="18" xfId="7" applyNumberFormat="1" applyFont="1" applyBorder="1"/>
    <xf numFmtId="165" fontId="12" fillId="0" borderId="18" xfId="2" applyNumberFormat="1" applyFont="1" applyFill="1" applyBorder="1"/>
    <xf numFmtId="164" fontId="12" fillId="0" borderId="19" xfId="7" applyFont="1" applyBorder="1"/>
    <xf numFmtId="164" fontId="9" fillId="0" borderId="0" xfId="7" quotePrefix="1" applyFont="1" applyAlignment="1">
      <alignment horizontal="center"/>
    </xf>
    <xf numFmtId="164" fontId="12" fillId="0" borderId="0" xfId="7" quotePrefix="1" applyFont="1" applyAlignment="1">
      <alignment horizontal="left"/>
    </xf>
    <xf numFmtId="164" fontId="16" fillId="0" borderId="0" xfId="0" applyFont="1"/>
    <xf numFmtId="17" fontId="9" fillId="3" borderId="25" xfId="4" applyNumberFormat="1" applyFont="1" applyFill="1" applyBorder="1"/>
    <xf numFmtId="37" fontId="1" fillId="3" borderId="25" xfId="0" applyNumberFormat="1" applyFont="1" applyFill="1" applyBorder="1"/>
    <xf numFmtId="167" fontId="9" fillId="3" borderId="20" xfId="4" applyNumberFormat="1" applyFont="1" applyFill="1" applyBorder="1"/>
    <xf numFmtId="3" fontId="17" fillId="3" borderId="25" xfId="0" applyNumberFormat="1" applyFont="1" applyFill="1" applyBorder="1"/>
    <xf numFmtId="37" fontId="1" fillId="3" borderId="16" xfId="0" applyNumberFormat="1" applyFont="1" applyFill="1" applyBorder="1"/>
    <xf numFmtId="3" fontId="1" fillId="3" borderId="16" xfId="0" applyNumberFormat="1" applyFont="1" applyFill="1" applyBorder="1"/>
    <xf numFmtId="167" fontId="1" fillId="3" borderId="25" xfId="1" applyNumberFormat="1" applyFont="1" applyFill="1" applyBorder="1"/>
    <xf numFmtId="37" fontId="1" fillId="3" borderId="18" xfId="0" applyNumberFormat="1" applyFont="1" applyFill="1" applyBorder="1"/>
    <xf numFmtId="167" fontId="1" fillId="3" borderId="18" xfId="1" applyNumberFormat="1" applyFont="1" applyFill="1" applyBorder="1"/>
    <xf numFmtId="17" fontId="9" fillId="3" borderId="0" xfId="0" applyNumberFormat="1" applyFont="1" applyFill="1"/>
    <xf numFmtId="167" fontId="2" fillId="3" borderId="0" xfId="4" applyNumberFormat="1" applyFont="1" applyFill="1" applyBorder="1" applyAlignment="1"/>
    <xf numFmtId="167" fontId="2" fillId="3" borderId="0" xfId="4" applyNumberFormat="1" applyFont="1" applyFill="1" applyBorder="1"/>
    <xf numFmtId="3" fontId="17" fillId="3" borderId="0" xfId="0" applyNumberFormat="1" applyFont="1" applyFill="1"/>
    <xf numFmtId="17" fontId="9" fillId="0" borderId="0" xfId="0" applyNumberFormat="1" applyFont="1"/>
    <xf numFmtId="3" fontId="9" fillId="0" borderId="0" xfId="1" applyNumberFormat="1" applyFont="1" applyFill="1"/>
    <xf numFmtId="164" fontId="18" fillId="0" borderId="0" xfId="0" applyFont="1" applyAlignment="1">
      <alignment horizontal="center"/>
    </xf>
    <xf numFmtId="3" fontId="12" fillId="0" borderId="0" xfId="1" applyNumberFormat="1" applyFont="1" applyFill="1" applyAlignment="1">
      <alignment horizontal="center"/>
    </xf>
    <xf numFmtId="10" fontId="9" fillId="0" borderId="0" xfId="3" applyNumberFormat="1" applyFont="1" applyFill="1" applyBorder="1" applyProtection="1"/>
    <xf numFmtId="164" fontId="6" fillId="0" borderId="0" xfId="9" applyFont="1" applyFill="1"/>
    <xf numFmtId="164" fontId="6" fillId="0" borderId="0" xfId="5" applyFont="1" applyFill="1"/>
    <xf numFmtId="164" fontId="6" fillId="0" borderId="0" xfId="5" applyFont="1" applyFill="1" applyAlignment="1">
      <alignment horizontal="left"/>
    </xf>
    <xf numFmtId="164" fontId="6" fillId="0" borderId="0" xfId="9" applyFont="1" applyFill="1" applyAlignment="1">
      <alignment horizontal="left"/>
    </xf>
    <xf numFmtId="164" fontId="4" fillId="0" borderId="0" xfId="9" applyFont="1" applyFill="1" applyAlignment="1">
      <alignment horizontal="centerContinuous"/>
    </xf>
    <xf numFmtId="164" fontId="6" fillId="0" borderId="0" xfId="9" applyFont="1" applyFill="1" applyAlignment="1">
      <alignment horizontal="centerContinuous"/>
    </xf>
    <xf numFmtId="164" fontId="4" fillId="0" borderId="0" xfId="7" applyFont="1" applyFill="1"/>
    <xf numFmtId="164" fontId="6" fillId="0" borderId="0" xfId="9" applyFont="1" applyFill="1" applyAlignment="1">
      <alignment horizontal="center"/>
    </xf>
    <xf numFmtId="164" fontId="6" fillId="0" borderId="13" xfId="9" applyFont="1" applyFill="1" applyBorder="1" applyAlignment="1">
      <alignment horizontal="center"/>
    </xf>
    <xf numFmtId="14" fontId="6" fillId="0" borderId="0" xfId="9" applyNumberFormat="1" applyFont="1" applyFill="1" applyAlignment="1">
      <alignment horizontal="center"/>
    </xf>
    <xf numFmtId="14" fontId="6" fillId="0" borderId="16" xfId="9" applyNumberFormat="1" applyFont="1" applyFill="1" applyBorder="1" applyAlignment="1">
      <alignment horizontal="center"/>
    </xf>
    <xf numFmtId="164" fontId="6" fillId="0" borderId="0" xfId="9" applyFont="1" applyFill="1" applyAlignment="1">
      <alignment horizontal="right"/>
    </xf>
    <xf numFmtId="164" fontId="4" fillId="0" borderId="16" xfId="9" applyFont="1" applyFill="1" applyBorder="1" applyAlignment="1">
      <alignment horizontal="centerContinuous"/>
    </xf>
    <xf numFmtId="164" fontId="6" fillId="0" borderId="8" xfId="9" applyFont="1" applyFill="1" applyBorder="1" applyAlignment="1">
      <alignment horizontal="center"/>
    </xf>
    <xf numFmtId="164" fontId="6" fillId="0" borderId="18" xfId="9" applyFont="1" applyFill="1" applyBorder="1" applyAlignment="1">
      <alignment horizontal="centerContinuous"/>
    </xf>
    <xf numFmtId="164" fontId="6" fillId="0" borderId="16" xfId="9" applyFont="1" applyFill="1" applyBorder="1" applyAlignment="1">
      <alignment horizontal="centerContinuous"/>
    </xf>
    <xf numFmtId="164" fontId="6" fillId="0" borderId="16" xfId="9" applyFont="1" applyFill="1" applyBorder="1" applyAlignment="1">
      <alignment horizontal="center"/>
    </xf>
    <xf numFmtId="1" fontId="6" fillId="0" borderId="0" xfId="9" applyNumberFormat="1" applyFont="1" applyFill="1" applyAlignment="1">
      <alignment horizontal="center"/>
    </xf>
    <xf numFmtId="170" fontId="6" fillId="0" borderId="0" xfId="9" applyNumberFormat="1" applyFont="1" applyFill="1" applyAlignment="1">
      <alignment horizontal="center"/>
    </xf>
    <xf numFmtId="171" fontId="6" fillId="0" borderId="0" xfId="9" applyNumberFormat="1" applyFont="1" applyFill="1" applyAlignment="1">
      <alignment horizontal="center"/>
    </xf>
    <xf numFmtId="7" fontId="6" fillId="0" borderId="0" xfId="9" applyNumberFormat="1" applyFont="1" applyFill="1"/>
    <xf numFmtId="7" fontId="6" fillId="0" borderId="0" xfId="9" applyNumberFormat="1" applyFont="1" applyFill="1" applyAlignment="1">
      <alignment horizontal="center"/>
    </xf>
    <xf numFmtId="172" fontId="6" fillId="0" borderId="0" xfId="9" applyNumberFormat="1" applyFont="1" applyFill="1" applyAlignment="1">
      <alignment horizontal="center"/>
    </xf>
    <xf numFmtId="10" fontId="6" fillId="0" borderId="0" xfId="9" applyNumberFormat="1" applyFont="1" applyFill="1"/>
    <xf numFmtId="173" fontId="6" fillId="0" borderId="0" xfId="9" applyNumberFormat="1" applyFont="1" applyFill="1"/>
    <xf numFmtId="3" fontId="6" fillId="0" borderId="0" xfId="9" applyNumberFormat="1" applyFont="1" applyFill="1" applyAlignment="1">
      <alignment horizontal="center"/>
    </xf>
    <xf numFmtId="164" fontId="4" fillId="0" borderId="0" xfId="5" applyFont="1" applyAlignment="1">
      <alignment horizontal="center"/>
    </xf>
    <xf numFmtId="164" fontId="4" fillId="0" borderId="0" xfId="0" applyFont="1" applyAlignment="1">
      <alignment horizontal="center"/>
    </xf>
    <xf numFmtId="164" fontId="4" fillId="0" borderId="0" xfId="0" applyFont="1" applyAlignment="1" applyProtection="1">
      <alignment horizontal="center"/>
    </xf>
    <xf numFmtId="164" fontId="4" fillId="0" borderId="0" xfId="0" applyFont="1" applyAlignment="1">
      <alignment horizontal="center" vertical="center" wrapText="1"/>
    </xf>
    <xf numFmtId="164" fontId="4" fillId="0" borderId="2" xfId="0" quotePrefix="1" applyFont="1" applyBorder="1" applyAlignment="1" applyProtection="1">
      <alignment horizontal="center"/>
    </xf>
    <xf numFmtId="164" fontId="4" fillId="0" borderId="3" xfId="0" applyFont="1" applyBorder="1" applyAlignment="1" applyProtection="1">
      <alignment horizontal="center"/>
    </xf>
    <xf numFmtId="164" fontId="6" fillId="0" borderId="4" xfId="0" applyFont="1" applyBorder="1" applyAlignment="1">
      <alignment horizontal="center"/>
    </xf>
    <xf numFmtId="164" fontId="6" fillId="0" borderId="5" xfId="0" applyFont="1" applyBorder="1" applyAlignment="1">
      <alignment horizontal="center"/>
    </xf>
    <xf numFmtId="164" fontId="4" fillId="0" borderId="0" xfId="7" applyFont="1" applyAlignment="1">
      <alignment horizontal="center"/>
    </xf>
    <xf numFmtId="164" fontId="4" fillId="0" borderId="0" xfId="5" quotePrefix="1" applyFont="1" applyAlignment="1">
      <alignment horizontal="center"/>
    </xf>
    <xf numFmtId="164" fontId="6" fillId="0" borderId="23" xfId="5" applyFont="1" applyBorder="1" applyAlignment="1">
      <alignment horizontal="center"/>
    </xf>
    <xf numFmtId="164" fontId="6" fillId="0" borderId="17" xfId="5" applyFont="1" applyBorder="1" applyAlignment="1">
      <alignment horizontal="center"/>
    </xf>
    <xf numFmtId="164" fontId="4" fillId="0" borderId="0" xfId="7" applyFont="1" applyFill="1" applyAlignment="1">
      <alignment horizontal="center"/>
    </xf>
    <xf numFmtId="164" fontId="12" fillId="0" borderId="0" xfId="7" applyFont="1" applyAlignment="1">
      <alignment horizontal="center"/>
    </xf>
    <xf numFmtId="164" fontId="12" fillId="0" borderId="0" xfId="7" applyFont="1" applyAlignment="1">
      <alignment horizontal="right"/>
    </xf>
    <xf numFmtId="164" fontId="12" fillId="0" borderId="0" xfId="0" quotePrefix="1" applyFont="1" applyAlignment="1">
      <alignment horizontal="center"/>
    </xf>
    <xf numFmtId="164" fontId="9" fillId="0" borderId="0" xfId="0" applyFont="1" applyAlignment="1">
      <alignment horizontal="center"/>
    </xf>
    <xf numFmtId="164" fontId="12" fillId="0" borderId="0" xfId="7" quotePrefix="1" applyFont="1" applyAlignment="1">
      <alignment horizontal="center"/>
    </xf>
    <xf numFmtId="164" fontId="9" fillId="0" borderId="0" xfId="7" applyFont="1"/>
    <xf numFmtId="164" fontId="12" fillId="0" borderId="0" xfId="0" applyFont="1" applyAlignment="1" applyProtection="1">
      <alignment horizontal="center"/>
    </xf>
  </cellXfs>
  <cellStyles count="10">
    <cellStyle name="Comma" xfId="1" builtinId="3"/>
    <cellStyle name="Currency" xfId="2" builtinId="4"/>
    <cellStyle name="Input" xfId="4" builtinId="20"/>
    <cellStyle name="Normal" xfId="0" builtinId="0"/>
    <cellStyle name="Normal 25 3" xfId="5" xr:uid="{5033475F-29F8-4713-9535-DD75AC9712F4}"/>
    <cellStyle name="Normal_Book2" xfId="6" xr:uid="{7DCDA450-E6A5-4872-8BEE-70D1FAEC21F2}"/>
    <cellStyle name="Normal_CNGC Deferral Workpapers" xfId="7" xr:uid="{972F4C20-6C3A-4C88-9A9A-826E3E9119C1}"/>
    <cellStyle name="Normal_CNGC Deferral Workpapers 2" xfId="9" xr:uid="{DC97DA67-505D-496A-801F-B91A680B7107}"/>
    <cellStyle name="Normal_RORO9912" xfId="8" xr:uid="{C724676E-568D-4003-992C-117D6181498F}"/>
    <cellStyle name="Percent" xfId="3" builtinId="5"/>
  </cellStyles>
  <dxfs count="0"/>
  <tableStyles count="1" defaultTableStyle="TableStyleMedium2" defaultPivotStyle="PivotStyleLight16">
    <tableStyle name="Invisible" pivot="0" table="0" count="0" xr9:uid="{DAAF3E09-805C-4AE9-B78B-51F0BDE8E6A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9" Type="http://schemas.openxmlformats.org/officeDocument/2006/relationships/externalLink" Target="externalLinks/externalLink26.xml"/><Relationship Id="rId21" Type="http://schemas.openxmlformats.org/officeDocument/2006/relationships/externalLink" Target="externalLinks/externalLink8.xml"/><Relationship Id="rId34" Type="http://schemas.openxmlformats.org/officeDocument/2006/relationships/externalLink" Target="externalLinks/externalLink21.xml"/><Relationship Id="rId42" Type="http://schemas.openxmlformats.org/officeDocument/2006/relationships/externalLink" Target="externalLinks/externalLink29.xml"/><Relationship Id="rId47" Type="http://schemas.openxmlformats.org/officeDocument/2006/relationships/customXml" Target="../customXml/item1.xml"/><Relationship Id="rId50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9" Type="http://schemas.openxmlformats.org/officeDocument/2006/relationships/externalLink" Target="externalLinks/externalLink1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9.xml"/><Relationship Id="rId37" Type="http://schemas.openxmlformats.org/officeDocument/2006/relationships/externalLink" Target="externalLinks/externalLink24.xml"/><Relationship Id="rId40" Type="http://schemas.openxmlformats.org/officeDocument/2006/relationships/externalLink" Target="externalLinks/externalLink27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15.xml"/><Relationship Id="rId36" Type="http://schemas.openxmlformats.org/officeDocument/2006/relationships/externalLink" Target="externalLinks/externalLink23.xml"/><Relationship Id="rId49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31" Type="http://schemas.openxmlformats.org/officeDocument/2006/relationships/externalLink" Target="externalLinks/externalLink18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externalLink" Target="externalLinks/externalLink14.xml"/><Relationship Id="rId30" Type="http://schemas.openxmlformats.org/officeDocument/2006/relationships/externalLink" Target="externalLinks/externalLink17.xml"/><Relationship Id="rId35" Type="http://schemas.openxmlformats.org/officeDocument/2006/relationships/externalLink" Target="externalLinks/externalLink22.xml"/><Relationship Id="rId43" Type="http://schemas.openxmlformats.org/officeDocument/2006/relationships/theme" Target="theme/theme1.xml"/><Relationship Id="rId48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20.xml"/><Relationship Id="rId38" Type="http://schemas.openxmlformats.org/officeDocument/2006/relationships/externalLink" Target="externalLinks/externalLink25.xml"/><Relationship Id="rId46" Type="http://schemas.openxmlformats.org/officeDocument/2006/relationships/calcChain" Target="calcChain.xml"/><Relationship Id="rId20" Type="http://schemas.openxmlformats.org/officeDocument/2006/relationships/externalLink" Target="externalLinks/externalLink7.xml"/><Relationship Id="rId41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s/Allocation/mar02alloc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EXCEL/RATES/PATRICIA/tran/2000/Tran00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s/EXCEL/RATES/PATRICIA/tran/2001/Tran010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XCEL\RATES\PATRICIA\tran\2000\Tran000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S1G\GA\gascst99\DEFSUMWA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ept/Rates/PGA%202014/Oregon/August%20Worksheets/Combined%20CNGC%20Gas%20Cost%20PGA%20Nov14-Oct15%20Workpapers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athie.barnard/Local%20Settings/Temporary%20Internet%20Files/Content.Outlook/GMUW2DQR/DEFSUMWA_201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athie.barnard/Desktop/DEFSUMWA_200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UG05XX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XCEL\RATES\KATHIE\semiannual\RORO991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a1\vol4\FS1I\EXCEL\RATES\PATRICIA\ROR\OR\RORO9912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transpor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UG05XX4a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GA/GASCOST/Gas%20Cost%20CY2008/Deferrals%20&amp;%20Amortizations/OR/DEFSUMOR_2008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martin/Local%20Settings/Temporary%20Internet%20Files/Content.Outlook/4J4AMHQP/2009/Cascade%20Deferral%20Filing%20Development%20WPs%20(August)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Rates\EXCEL\RATES\PATRICIA\Deferral\Oregon\DEFSUMOR_030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martin/Local%20Settings/Temporary%20Internet%20Files/Content.Outlook/4J4AMHQP/2009/NWN%202009-10%20Proposed%20Temps%20Oregon%202009-10%20PGA%20October%20filing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ncs/Local%20Settings/Temporary%20Internet%20Files/Temporary%20Internet%20Files/OLK82/2009/NWN%202009-10%20PGA%20gas%20cost%20file%20October%20filing%20(3)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Dept/Rates/Accounting%20Reports/DEFSUMWA-TAX/07-2019%20DEFSUMWATAX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ristopher.mickelso/AppData/Local/Microsoft/Windows/INetCache/Content.Outlook/38XAP6XV/Pieline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Dept/Rates/PGA%202023/WA/PGA/NEW-CNGC-Advice-W23-09-01-PGA-WP-09.15.23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Dept/Rates/PGA%202023/WA/PGA/NEW,%20CNGC%20Advice%20No.%20W21-09-02%20CPA%20WP,%209-15-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s/EXCEL/RATES/KATHIE/semiannual/Rorw09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A1\VOL4\FS1I\EXCEL\RATES\PATRICIA\ma_files\MA9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A1\VOL4\EXCEL\RATES\PATRICIA\ma_files\MA9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Rates\EXCEL\RATES\PATRICIA\ma_files\MA9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EMP\transpor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s/EXCEL/RATES/PATRICIA/Deferral/Oregon/DEFSUMO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FS1G/GA/gascst99/DEFSUMW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ation WP"/>
      <sheetName val="Input Data"/>
    </sheetNames>
    <sheetDataSet>
      <sheetData sheetId="0" refreshError="1"/>
      <sheetData sheetId="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DEL"/>
      <sheetName val="MAIN"/>
      <sheetName val="NOTES"/>
      <sheetName val="AGR"/>
      <sheetName val="AGR2"/>
      <sheetName val="COG"/>
      <sheetName val="CIS"/>
      <sheetName val="CIS2"/>
      <sheetName val="EGEN"/>
      <sheetName val="GP1"/>
      <sheetName val="GP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DEL"/>
      <sheetName val="MAIN"/>
      <sheetName val="NOTES"/>
      <sheetName val="AGR"/>
      <sheetName val="AGR2"/>
      <sheetName val="COG"/>
      <sheetName val="CIS"/>
      <sheetName val="CIS2"/>
      <sheetName val="EGEN"/>
      <sheetName val="GP1"/>
      <sheetName val="GP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DEL"/>
      <sheetName val="MAIN"/>
      <sheetName val="NOTES"/>
      <sheetName val="AGR"/>
      <sheetName val="AGR2"/>
      <sheetName val="COG"/>
      <sheetName val="CIS"/>
      <sheetName val="CIS2"/>
      <sheetName val="EGEN"/>
      <sheetName val="GP1"/>
      <sheetName val="GP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 Rates"/>
      <sheetName val="INDEX"/>
      <sheetName val="Adjustments - make in may"/>
      <sheetName val="Therm Sales"/>
      <sheetName val="DEFERRAL"/>
      <sheetName val="G10135"/>
      <sheetName val="G10136"/>
      <sheetName val="G10137"/>
      <sheetName val="G10138"/>
      <sheetName val="G10139"/>
      <sheetName val="G10140"/>
      <sheetName val="AMORT"/>
      <sheetName val="G10031"/>
      <sheetName val="G10036"/>
      <sheetName val="G10045"/>
      <sheetName val="G10113"/>
      <sheetName val="G10114"/>
      <sheetName val="G10115"/>
      <sheetName val="G10116"/>
      <sheetName val="G10120"/>
      <sheetName val="G10051"/>
      <sheetName val="G10052"/>
      <sheetName val="G10053"/>
      <sheetName val="G10054"/>
      <sheetName val="G10055"/>
      <sheetName val="G10071"/>
      <sheetName val="G10075"/>
      <sheetName val="G10079"/>
      <sheetName val="G10086"/>
      <sheetName val="G10088"/>
      <sheetName val="G10090"/>
      <sheetName val="G10096"/>
      <sheetName val="G10098"/>
      <sheetName val="G10108"/>
      <sheetName val="G10109"/>
      <sheetName val="G10110"/>
      <sheetName val="G10111"/>
      <sheetName val="G10117"/>
      <sheetName val="G10121"/>
      <sheetName val="G10126"/>
      <sheetName val="G10127"/>
      <sheetName val="G10128"/>
      <sheetName val="G10129"/>
      <sheetName val="G10130"/>
      <sheetName val="G10132"/>
      <sheetName val="Sheet1"/>
      <sheetName val="G10133"/>
      <sheetName val="G10141"/>
      <sheetName val="G10142"/>
      <sheetName val="G10143"/>
      <sheetName val="G10144"/>
      <sheetName val="G10145"/>
      <sheetName val="G10147"/>
      <sheetName val="T10006 "/>
      <sheetName val="T90001"/>
      <sheetName val="D10009"/>
      <sheetName val="T90005"/>
      <sheetName val="ON HOLD"/>
      <sheetName val="Closed"/>
      <sheetName val="G10002"/>
      <sheetName val="G10003"/>
      <sheetName val="G10004"/>
      <sheetName val="G10005"/>
      <sheetName val="G10010"/>
      <sheetName val="G10011"/>
      <sheetName val="G10012"/>
      <sheetName val="G10013"/>
      <sheetName val="G10014"/>
      <sheetName val="G10019"/>
      <sheetName val="G10020"/>
      <sheetName val="G10021"/>
      <sheetName val="G10022"/>
      <sheetName val="G10023"/>
      <sheetName val="G10029"/>
      <sheetName val="G10030"/>
      <sheetName val="G10032"/>
      <sheetName val="G10033"/>
      <sheetName val="G10034"/>
      <sheetName val="G10037"/>
      <sheetName val="G10038"/>
      <sheetName val="G10043"/>
      <sheetName val="G10044"/>
      <sheetName val="G10050"/>
      <sheetName val="G10056"/>
      <sheetName val="G10058"/>
      <sheetName val="G10059"/>
      <sheetName val="G10060"/>
      <sheetName val="G10061"/>
      <sheetName val="G10062"/>
      <sheetName val="G10063"/>
      <sheetName val="G10064"/>
      <sheetName val="G10065"/>
      <sheetName val="G10072"/>
      <sheetName val="G10077"/>
      <sheetName val="T10001"/>
      <sheetName val="T10002"/>
      <sheetName val="T90002"/>
      <sheetName val="G10081"/>
      <sheetName val="G10103"/>
      <sheetName val="G10104"/>
      <sheetName val="G10105"/>
      <sheetName val="G10106"/>
      <sheetName val="G10107"/>
      <sheetName val="G10118"/>
      <sheetName val="G10119-NEW"/>
      <sheetName val="G10119"/>
      <sheetName val="INDEX &amp; PRINTER"/>
      <sheetName val="G10113 -booked"/>
      <sheetName val="Module1"/>
      <sheetName val="Module2"/>
      <sheetName val="G10162(old)"/>
      <sheetName val="DEFSUMWA"/>
    </sheetNames>
    <definedNames>
      <definedName name="print1"/>
      <definedName name="print2"/>
      <definedName name="print3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 Gas Cost Tracking App"/>
      <sheetName val="WA Gas Cost Tracking App"/>
      <sheetName val="OR version of E1sp123-WA"/>
      <sheetName val="E1s1p123 WA old pga format"/>
      <sheetName val="Recap for Res Planning"/>
      <sheetName val="Gas Cost Workpapers Index--&gt;"/>
      <sheetName val="Load Forecast"/>
      <sheetName val="Load Factors "/>
      <sheetName val="Incrm Views of Forecast"/>
      <sheetName val="Pipeline Transport Agmt CD"/>
      <sheetName val="Pipeline Transport Rates Fuels"/>
      <sheetName val="Transport at Distr by state"/>
      <sheetName val="Transport Misc - CDN and Ruby "/>
      <sheetName val="Transport Cap Release Credits"/>
      <sheetName val="Transport Demand by Month"/>
      <sheetName val="Transport Demand Summary"/>
      <sheetName val="Supply Contract Summary"/>
      <sheetName val="Index Price"/>
      <sheetName val="Supply All Schedule and Costs"/>
      <sheetName val="Supply Schedule at Starr Rd"/>
      <sheetName val="Supply Rsv Chrg and state alloc"/>
      <sheetName val="Citygate Supplies"/>
      <sheetName val="OR Pipeline Comm Costs by Month"/>
      <sheetName val="Financial Swaps"/>
      <sheetName val="Supply Summary-Price and Types "/>
      <sheetName val="Storage Valuation Summary"/>
      <sheetName val="Storage cost &amp; flow"/>
      <sheetName val="Storage &amp; Layers --&gt;"/>
      <sheetName val="Storage Current Year Layers "/>
      <sheetName val="SGS-01 Detail Layers "/>
      <sheetName val="SGS EXP Detail Layers"/>
      <sheetName val="SGS 03 Detail Layers"/>
      <sheetName val="LNG (Plymouth) Detail Layers"/>
      <sheetName val="Storage  and 7c LNG-contracts"/>
      <sheetName val="Storage 7d-injections"/>
      <sheetName val="Storage 7e-withdrawls"/>
      <sheetName val="Storage 7f- description of cost"/>
      <sheetName val="Storage -injections cost"/>
      <sheetName val="Section 7 Storage History"/>
    </sheetNames>
    <sheetDataSet>
      <sheetData sheetId="0"/>
      <sheetData sheetId="1">
        <row r="92">
          <cell r="J92">
            <v>98276978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7">
          <cell r="D7">
            <v>39022</v>
          </cell>
          <cell r="E7" t="str">
            <v>Actual</v>
          </cell>
          <cell r="F7">
            <v>11</v>
          </cell>
          <cell r="G7">
            <v>2006</v>
          </cell>
          <cell r="H7">
            <v>2000000</v>
          </cell>
          <cell r="I7">
            <v>4147020</v>
          </cell>
          <cell r="J7">
            <v>1205602.3500000001</v>
          </cell>
          <cell r="K7">
            <v>0.60280117500000008</v>
          </cell>
          <cell r="L7">
            <v>0</v>
          </cell>
          <cell r="M7">
            <v>1924830</v>
          </cell>
          <cell r="N7">
            <v>0</v>
          </cell>
          <cell r="O7">
            <v>0</v>
          </cell>
          <cell r="P7">
            <v>0</v>
          </cell>
          <cell r="S7">
            <v>0</v>
          </cell>
        </row>
        <row r="8">
          <cell r="D8">
            <v>39052</v>
          </cell>
          <cell r="E8" t="str">
            <v>Actual</v>
          </cell>
          <cell r="F8">
            <v>12</v>
          </cell>
          <cell r="G8">
            <v>2006</v>
          </cell>
          <cell r="H8">
            <v>919860</v>
          </cell>
          <cell r="I8">
            <v>1086840</v>
          </cell>
          <cell r="J8">
            <v>723545.41</v>
          </cell>
          <cell r="K8">
            <v>0.78658209944991631</v>
          </cell>
          <cell r="L8">
            <v>0</v>
          </cell>
          <cell r="M8">
            <v>255140</v>
          </cell>
          <cell r="N8">
            <v>0</v>
          </cell>
          <cell r="O8">
            <v>0</v>
          </cell>
          <cell r="S8">
            <v>0</v>
          </cell>
        </row>
        <row r="9">
          <cell r="D9">
            <v>39083</v>
          </cell>
          <cell r="E9" t="str">
            <v>Actual</v>
          </cell>
          <cell r="F9">
            <v>1</v>
          </cell>
          <cell r="G9">
            <v>2007</v>
          </cell>
          <cell r="H9">
            <v>3291520</v>
          </cell>
          <cell r="I9">
            <v>3498300</v>
          </cell>
          <cell r="J9">
            <v>2088484</v>
          </cell>
          <cell r="K9">
            <v>0.63450442348823644</v>
          </cell>
          <cell r="L9">
            <v>0</v>
          </cell>
          <cell r="M9">
            <v>2009350</v>
          </cell>
          <cell r="N9">
            <v>0</v>
          </cell>
          <cell r="O9">
            <v>0</v>
          </cell>
          <cell r="S9">
            <v>0</v>
          </cell>
        </row>
        <row r="10">
          <cell r="D10">
            <v>39114</v>
          </cell>
          <cell r="E10" t="str">
            <v>Actual</v>
          </cell>
          <cell r="F10">
            <v>2</v>
          </cell>
          <cell r="G10">
            <v>2007</v>
          </cell>
          <cell r="H10">
            <v>872390</v>
          </cell>
          <cell r="I10">
            <v>964390</v>
          </cell>
          <cell r="J10">
            <v>668840</v>
          </cell>
          <cell r="K10">
            <v>0.76667545478513055</v>
          </cell>
          <cell r="L10">
            <v>0</v>
          </cell>
          <cell r="M10">
            <v>408200</v>
          </cell>
          <cell r="N10">
            <v>0</v>
          </cell>
          <cell r="O10">
            <v>0</v>
          </cell>
          <cell r="S10">
            <v>0</v>
          </cell>
        </row>
        <row r="11">
          <cell r="D11">
            <v>39142</v>
          </cell>
          <cell r="E11" t="str">
            <v>Actual</v>
          </cell>
          <cell r="F11">
            <v>3</v>
          </cell>
          <cell r="G11">
            <v>2007</v>
          </cell>
          <cell r="H11">
            <v>2026430</v>
          </cell>
          <cell r="I11">
            <v>510250</v>
          </cell>
          <cell r="J11">
            <v>1459053</v>
          </cell>
          <cell r="K11">
            <v>0.72001154740109452</v>
          </cell>
          <cell r="L11">
            <v>0</v>
          </cell>
          <cell r="M11">
            <v>474540</v>
          </cell>
          <cell r="N11">
            <v>0</v>
          </cell>
          <cell r="O11">
            <v>0</v>
          </cell>
          <cell r="S11">
            <v>0</v>
          </cell>
        </row>
        <row r="12">
          <cell r="D12">
            <v>39173</v>
          </cell>
          <cell r="E12" t="str">
            <v>Actual</v>
          </cell>
          <cell r="F12">
            <v>4</v>
          </cell>
          <cell r="G12">
            <v>2007</v>
          </cell>
          <cell r="H12">
            <v>0</v>
          </cell>
          <cell r="I12">
            <v>2987180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S12">
            <v>0</v>
          </cell>
        </row>
        <row r="13">
          <cell r="D13">
            <v>39203</v>
          </cell>
          <cell r="E13" t="str">
            <v>Actual</v>
          </cell>
          <cell r="F13">
            <v>5</v>
          </cell>
          <cell r="G13">
            <v>2007</v>
          </cell>
          <cell r="H13">
            <v>248670</v>
          </cell>
          <cell r="I13">
            <v>509160</v>
          </cell>
          <cell r="J13">
            <v>169561.67</v>
          </cell>
          <cell r="K13">
            <v>0.681874251015402</v>
          </cell>
          <cell r="L13">
            <v>531460</v>
          </cell>
          <cell r="M13">
            <v>0</v>
          </cell>
          <cell r="N13">
            <v>394951.78</v>
          </cell>
          <cell r="O13">
            <v>0.74314488390471534</v>
          </cell>
          <cell r="S13">
            <v>0</v>
          </cell>
        </row>
        <row r="14">
          <cell r="D14">
            <v>39234</v>
          </cell>
          <cell r="E14" t="str">
            <v>Actual</v>
          </cell>
          <cell r="F14">
            <v>6</v>
          </cell>
          <cell r="G14">
            <v>2007</v>
          </cell>
          <cell r="H14">
            <v>801730</v>
          </cell>
          <cell r="I14">
            <v>0</v>
          </cell>
          <cell r="J14">
            <v>569417.42000000004</v>
          </cell>
          <cell r="K14">
            <v>0.71023588988811703</v>
          </cell>
          <cell r="L14">
            <v>2089740</v>
          </cell>
          <cell r="M14">
            <v>0</v>
          </cell>
          <cell r="N14">
            <v>1633108.87</v>
          </cell>
          <cell r="O14">
            <v>0.78148902255783026</v>
          </cell>
          <cell r="P14">
            <v>220420</v>
          </cell>
          <cell r="R14">
            <v>155518.59</v>
          </cell>
          <cell r="S14">
            <v>0.70555571182288357</v>
          </cell>
        </row>
        <row r="15">
          <cell r="D15">
            <v>39264</v>
          </cell>
          <cell r="E15" t="str">
            <v>Actual</v>
          </cell>
          <cell r="F15">
            <v>7</v>
          </cell>
          <cell r="G15">
            <v>2007</v>
          </cell>
          <cell r="H15">
            <v>3023790</v>
          </cell>
          <cell r="I15">
            <v>0</v>
          </cell>
          <cell r="J15">
            <v>2114435.2600000002</v>
          </cell>
          <cell r="K15">
            <v>0.6992665694376925</v>
          </cell>
          <cell r="L15">
            <v>2450860</v>
          </cell>
          <cell r="M15">
            <v>0</v>
          </cell>
          <cell r="N15">
            <v>1894564.14</v>
          </cell>
          <cell r="O15">
            <v>0.77302013986927032</v>
          </cell>
          <cell r="S15">
            <v>0</v>
          </cell>
        </row>
        <row r="16">
          <cell r="D16">
            <v>39295</v>
          </cell>
          <cell r="E16" t="str">
            <v>Actual</v>
          </cell>
          <cell r="F16">
            <v>8</v>
          </cell>
          <cell r="G16">
            <v>2007</v>
          </cell>
          <cell r="H16">
            <v>291390</v>
          </cell>
          <cell r="I16">
            <v>0</v>
          </cell>
          <cell r="J16">
            <v>203371.76</v>
          </cell>
          <cell r="K16">
            <v>0.69793664847798487</v>
          </cell>
          <cell r="M16">
            <v>0</v>
          </cell>
          <cell r="O16">
            <v>0</v>
          </cell>
          <cell r="P16">
            <v>88510</v>
          </cell>
          <cell r="R16">
            <v>59661.83</v>
          </cell>
          <cell r="S16">
            <v>0.67406880578465711</v>
          </cell>
        </row>
        <row r="17">
          <cell r="D17">
            <v>39326</v>
          </cell>
          <cell r="E17" t="str">
            <v>Actual</v>
          </cell>
          <cell r="F17">
            <v>9</v>
          </cell>
          <cell r="G17">
            <v>2007</v>
          </cell>
          <cell r="H17">
            <v>963120</v>
          </cell>
          <cell r="I17">
            <v>0</v>
          </cell>
          <cell r="J17">
            <v>653517.28</v>
          </cell>
          <cell r="K17">
            <v>0.67854190547387661</v>
          </cell>
          <cell r="M17">
            <v>0</v>
          </cell>
          <cell r="O17">
            <v>0</v>
          </cell>
          <cell r="P17">
            <v>92420</v>
          </cell>
          <cell r="R17">
            <v>62712.19</v>
          </cell>
          <cell r="S17">
            <v>0.67855648128110801</v>
          </cell>
        </row>
        <row r="18">
          <cell r="D18">
            <v>39356</v>
          </cell>
          <cell r="E18" t="str">
            <v>Actual</v>
          </cell>
          <cell r="F18">
            <v>10</v>
          </cell>
          <cell r="G18">
            <v>2007</v>
          </cell>
          <cell r="H18">
            <v>100000</v>
          </cell>
          <cell r="I18">
            <v>1813420</v>
          </cell>
          <cell r="J18">
            <v>83652.810000000012</v>
          </cell>
          <cell r="K18">
            <v>0.83652810000000011</v>
          </cell>
          <cell r="M18">
            <v>162820</v>
          </cell>
          <cell r="O18">
            <v>0</v>
          </cell>
          <cell r="S18">
            <v>0</v>
          </cell>
        </row>
        <row r="19">
          <cell r="D19">
            <v>39387</v>
          </cell>
          <cell r="E19" t="str">
            <v>Actual</v>
          </cell>
          <cell r="F19">
            <v>11</v>
          </cell>
          <cell r="G19">
            <v>2007</v>
          </cell>
          <cell r="H19">
            <v>814690</v>
          </cell>
          <cell r="I19">
            <v>2846040</v>
          </cell>
          <cell r="J19">
            <v>572661.88</v>
          </cell>
          <cell r="K19">
            <v>0.70291998183358084</v>
          </cell>
          <cell r="M19">
            <v>1898220</v>
          </cell>
          <cell r="O19">
            <v>0</v>
          </cell>
          <cell r="S19">
            <v>0</v>
          </cell>
        </row>
        <row r="20">
          <cell r="D20">
            <v>39417</v>
          </cell>
          <cell r="E20" t="str">
            <v>Actual</v>
          </cell>
          <cell r="F20">
            <v>12</v>
          </cell>
          <cell r="G20">
            <v>2007</v>
          </cell>
          <cell r="H20">
            <v>2705350</v>
          </cell>
          <cell r="I20">
            <v>329380</v>
          </cell>
          <cell r="J20">
            <v>2180438.81</v>
          </cell>
          <cell r="K20">
            <v>0.80597290923540399</v>
          </cell>
          <cell r="L20">
            <v>2350920</v>
          </cell>
          <cell r="M20">
            <v>2078920</v>
          </cell>
          <cell r="N20">
            <v>2061092.98</v>
          </cell>
          <cell r="O20">
            <v>0.87671761693294536</v>
          </cell>
          <cell r="S20">
            <v>0</v>
          </cell>
        </row>
        <row r="21">
          <cell r="D21">
            <v>39448</v>
          </cell>
          <cell r="E21" t="str">
            <v>Actual</v>
          </cell>
          <cell r="F21">
            <v>1</v>
          </cell>
          <cell r="G21">
            <v>2008</v>
          </cell>
          <cell r="H21">
            <v>0</v>
          </cell>
          <cell r="I21">
            <v>3157810</v>
          </cell>
          <cell r="J21">
            <v>0</v>
          </cell>
          <cell r="K21">
            <v>0</v>
          </cell>
          <cell r="L21">
            <v>0</v>
          </cell>
          <cell r="M21">
            <v>1638940</v>
          </cell>
          <cell r="N21">
            <v>0</v>
          </cell>
          <cell r="O21">
            <v>0</v>
          </cell>
          <cell r="S21">
            <v>0</v>
          </cell>
        </row>
        <row r="22">
          <cell r="D22">
            <v>39479</v>
          </cell>
          <cell r="E22" t="str">
            <v>Actual</v>
          </cell>
          <cell r="F22">
            <v>2</v>
          </cell>
          <cell r="G22">
            <v>2008</v>
          </cell>
          <cell r="H22">
            <v>149320</v>
          </cell>
          <cell r="I22">
            <v>0</v>
          </cell>
          <cell r="J22">
            <v>121272.48</v>
          </cell>
          <cell r="K22">
            <v>0.81216501473345837</v>
          </cell>
          <cell r="L22">
            <v>0</v>
          </cell>
          <cell r="M22">
            <v>494500</v>
          </cell>
          <cell r="N22">
            <v>0</v>
          </cell>
          <cell r="O22">
            <v>0</v>
          </cell>
          <cell r="P22">
            <v>233770</v>
          </cell>
          <cell r="R22">
            <v>189853.72</v>
          </cell>
          <cell r="S22">
            <v>0.81213893998374476</v>
          </cell>
        </row>
        <row r="23">
          <cell r="D23">
            <v>39508</v>
          </cell>
          <cell r="E23" t="str">
            <v>Actual</v>
          </cell>
          <cell r="F23">
            <v>3</v>
          </cell>
          <cell r="G23">
            <v>2008</v>
          </cell>
          <cell r="H23">
            <v>0</v>
          </cell>
          <cell r="I23">
            <v>101750</v>
          </cell>
          <cell r="J23">
            <v>0</v>
          </cell>
          <cell r="K23">
            <v>0</v>
          </cell>
          <cell r="L23">
            <v>0</v>
          </cell>
          <cell r="M23">
            <v>1692370</v>
          </cell>
          <cell r="N23">
            <v>0</v>
          </cell>
          <cell r="O23">
            <v>0</v>
          </cell>
          <cell r="P23">
            <v>0</v>
          </cell>
          <cell r="R23">
            <v>0</v>
          </cell>
          <cell r="S23">
            <v>0</v>
          </cell>
        </row>
        <row r="24">
          <cell r="D24">
            <v>39539</v>
          </cell>
          <cell r="E24" t="str">
            <v>Actual</v>
          </cell>
          <cell r="F24">
            <v>4</v>
          </cell>
          <cell r="G24">
            <v>2008</v>
          </cell>
          <cell r="H24">
            <v>0</v>
          </cell>
          <cell r="I24">
            <v>1548900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R24">
            <v>0</v>
          </cell>
          <cell r="S24">
            <v>0</v>
          </cell>
        </row>
        <row r="25">
          <cell r="D25">
            <v>39569</v>
          </cell>
          <cell r="E25" t="str">
            <v>Actual</v>
          </cell>
          <cell r="F25">
            <v>5</v>
          </cell>
          <cell r="G25">
            <v>2008</v>
          </cell>
          <cell r="H25">
            <v>555930</v>
          </cell>
          <cell r="I25">
            <v>0</v>
          </cell>
          <cell r="J25">
            <v>440392.44400000002</v>
          </cell>
          <cell r="K25">
            <v>0.79217247495188248</v>
          </cell>
          <cell r="L25">
            <v>300000</v>
          </cell>
          <cell r="M25">
            <v>0</v>
          </cell>
          <cell r="N25">
            <v>261149.18</v>
          </cell>
          <cell r="O25">
            <v>0.8704972666666666</v>
          </cell>
          <cell r="P25">
            <v>0</v>
          </cell>
          <cell r="R25">
            <v>0</v>
          </cell>
          <cell r="S25">
            <v>0</v>
          </cell>
        </row>
        <row r="26">
          <cell r="D26">
            <v>39600</v>
          </cell>
          <cell r="E26" t="str">
            <v>Actual</v>
          </cell>
          <cell r="F26">
            <v>6</v>
          </cell>
          <cell r="G26">
            <v>2008</v>
          </cell>
          <cell r="H26">
            <v>1541770</v>
          </cell>
          <cell r="I26">
            <v>0</v>
          </cell>
          <cell r="J26">
            <v>1353635.1</v>
          </cell>
          <cell r="K26">
            <v>0.8779747303423987</v>
          </cell>
          <cell r="L26">
            <v>2117010</v>
          </cell>
          <cell r="M26">
            <v>0</v>
          </cell>
          <cell r="N26">
            <v>2039567.75</v>
          </cell>
          <cell r="O26">
            <v>0.96341904384013299</v>
          </cell>
          <cell r="P26">
            <v>0</v>
          </cell>
          <cell r="R26">
            <v>0</v>
          </cell>
          <cell r="S26">
            <v>0</v>
          </cell>
        </row>
        <row r="27">
          <cell r="D27">
            <v>39630</v>
          </cell>
          <cell r="E27" t="str">
            <v>Actual</v>
          </cell>
          <cell r="F27">
            <v>7</v>
          </cell>
          <cell r="G27">
            <v>2008</v>
          </cell>
          <cell r="H27">
            <v>309960</v>
          </cell>
          <cell r="J27">
            <v>240652.79999999999</v>
          </cell>
          <cell r="K27">
            <v>0.77639953542392559</v>
          </cell>
          <cell r="L27">
            <v>1786020</v>
          </cell>
          <cell r="M27">
            <v>0</v>
          </cell>
          <cell r="N27">
            <v>1520835.62</v>
          </cell>
          <cell r="O27">
            <v>0.85152216660507729</v>
          </cell>
          <cell r="P27">
            <v>234630</v>
          </cell>
          <cell r="R27">
            <v>183399.72</v>
          </cell>
          <cell r="S27">
            <v>0.7816550313259174</v>
          </cell>
        </row>
        <row r="28">
          <cell r="D28">
            <v>39661</v>
          </cell>
          <cell r="E28" t="str">
            <v>Actual</v>
          </cell>
          <cell r="F28">
            <v>8</v>
          </cell>
          <cell r="G28">
            <v>2008</v>
          </cell>
          <cell r="H28">
            <v>3274910</v>
          </cell>
          <cell r="J28">
            <v>2627351.86</v>
          </cell>
          <cell r="K28">
            <v>0.80226688977712357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R28">
            <v>0</v>
          </cell>
          <cell r="S28">
            <v>0</v>
          </cell>
        </row>
        <row r="29">
          <cell r="D29">
            <v>39692</v>
          </cell>
          <cell r="E29" t="str">
            <v>Actual</v>
          </cell>
          <cell r="F29">
            <v>9</v>
          </cell>
          <cell r="G29">
            <v>2008</v>
          </cell>
          <cell r="H29">
            <v>499900</v>
          </cell>
          <cell r="I29">
            <v>154530</v>
          </cell>
          <cell r="J29">
            <v>297011.07</v>
          </cell>
          <cell r="K29">
            <v>0.59414096819363871</v>
          </cell>
          <cell r="L29">
            <v>1411820</v>
          </cell>
          <cell r="M29">
            <v>0</v>
          </cell>
          <cell r="N29">
            <v>1089468.6900000002</v>
          </cell>
          <cell r="O29">
            <v>0.77167676474338098</v>
          </cell>
          <cell r="P29">
            <v>88770</v>
          </cell>
          <cell r="R29">
            <v>61704.020000000004</v>
          </cell>
          <cell r="S29">
            <v>0.6950999211445309</v>
          </cell>
        </row>
        <row r="30">
          <cell r="D30">
            <v>39722</v>
          </cell>
          <cell r="E30" t="str">
            <v>Actual</v>
          </cell>
          <cell r="F30">
            <v>10</v>
          </cell>
          <cell r="G30">
            <v>2008</v>
          </cell>
          <cell r="H30">
            <v>0</v>
          </cell>
          <cell r="I30">
            <v>1420780</v>
          </cell>
          <cell r="J30">
            <v>0</v>
          </cell>
          <cell r="K30">
            <v>0</v>
          </cell>
          <cell r="L30">
            <v>0</v>
          </cell>
          <cell r="M30">
            <v>305640</v>
          </cell>
          <cell r="N30">
            <v>0</v>
          </cell>
          <cell r="O30">
            <v>0</v>
          </cell>
          <cell r="P30">
            <v>0</v>
          </cell>
          <cell r="R30">
            <v>0</v>
          </cell>
          <cell r="S30">
            <v>0</v>
          </cell>
        </row>
        <row r="31">
          <cell r="D31">
            <v>39753</v>
          </cell>
          <cell r="E31" t="str">
            <v>Actual</v>
          </cell>
          <cell r="F31">
            <v>11</v>
          </cell>
          <cell r="G31">
            <v>2008</v>
          </cell>
          <cell r="H31">
            <v>0</v>
          </cell>
          <cell r="I31">
            <v>422600</v>
          </cell>
          <cell r="J31">
            <v>0</v>
          </cell>
          <cell r="K31">
            <v>0</v>
          </cell>
          <cell r="L31">
            <v>120000</v>
          </cell>
          <cell r="M31">
            <v>382050</v>
          </cell>
          <cell r="N31">
            <v>109379</v>
          </cell>
          <cell r="O31">
            <v>0.9114916666666667</v>
          </cell>
          <cell r="P31">
            <v>76300</v>
          </cell>
          <cell r="R31">
            <v>64538.7</v>
          </cell>
          <cell r="S31">
            <v>0.84585452162516384</v>
          </cell>
        </row>
        <row r="32">
          <cell r="D32">
            <v>39783</v>
          </cell>
          <cell r="E32" t="str">
            <v>Actual</v>
          </cell>
          <cell r="F32">
            <v>12</v>
          </cell>
          <cell r="G32">
            <v>2008</v>
          </cell>
          <cell r="H32">
            <v>764440</v>
          </cell>
          <cell r="I32">
            <v>652060</v>
          </cell>
          <cell r="J32">
            <v>644439.93999999994</v>
          </cell>
          <cell r="K32">
            <v>0.84302226466432939</v>
          </cell>
          <cell r="L32">
            <v>568380</v>
          </cell>
          <cell r="M32">
            <v>1985540</v>
          </cell>
          <cell r="N32">
            <v>535356.80000000005</v>
          </cell>
          <cell r="O32">
            <v>0.94189943347760308</v>
          </cell>
          <cell r="P32">
            <v>0</v>
          </cell>
          <cell r="S32">
            <v>0</v>
          </cell>
        </row>
        <row r="33">
          <cell r="D33">
            <v>39814</v>
          </cell>
          <cell r="E33" t="str">
            <v>Actual</v>
          </cell>
          <cell r="F33">
            <v>1</v>
          </cell>
          <cell r="G33">
            <v>2009</v>
          </cell>
          <cell r="H33">
            <v>1842540</v>
          </cell>
          <cell r="I33">
            <v>2460880</v>
          </cell>
          <cell r="J33">
            <v>1535036.79</v>
          </cell>
          <cell r="K33">
            <v>0.83310907225894693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S33">
            <v>0</v>
          </cell>
        </row>
        <row r="34">
          <cell r="D34">
            <v>39845</v>
          </cell>
          <cell r="E34" t="str">
            <v>Actual</v>
          </cell>
          <cell r="F34">
            <v>2</v>
          </cell>
          <cell r="G34">
            <v>2009</v>
          </cell>
          <cell r="H34">
            <v>0</v>
          </cell>
          <cell r="I34">
            <v>1410330</v>
          </cell>
          <cell r="J34">
            <v>0</v>
          </cell>
          <cell r="K34">
            <v>0</v>
          </cell>
          <cell r="L34">
            <v>0</v>
          </cell>
          <cell r="M34">
            <v>458460</v>
          </cell>
          <cell r="N34">
            <v>0</v>
          </cell>
          <cell r="O34">
            <v>0</v>
          </cell>
          <cell r="S34">
            <v>0</v>
          </cell>
        </row>
        <row r="35">
          <cell r="D35">
            <v>39873</v>
          </cell>
          <cell r="E35" t="str">
            <v>Actual</v>
          </cell>
          <cell r="F35">
            <v>3</v>
          </cell>
          <cell r="G35">
            <v>2009</v>
          </cell>
          <cell r="H35">
            <v>0</v>
          </cell>
          <cell r="I35">
            <v>2107060</v>
          </cell>
          <cell r="J35">
            <v>0</v>
          </cell>
          <cell r="K35">
            <v>0</v>
          </cell>
          <cell r="L35">
            <v>0</v>
          </cell>
          <cell r="M35">
            <v>1530890</v>
          </cell>
          <cell r="N35">
            <v>0</v>
          </cell>
          <cell r="O35">
            <v>0</v>
          </cell>
          <cell r="S35">
            <v>0</v>
          </cell>
        </row>
        <row r="36">
          <cell r="D36">
            <v>39904</v>
          </cell>
          <cell r="E36" t="str">
            <v>Actual</v>
          </cell>
          <cell r="F36">
            <v>4</v>
          </cell>
          <cell r="G36">
            <v>2009</v>
          </cell>
          <cell r="H36">
            <v>3380080</v>
          </cell>
          <cell r="I36">
            <v>376780</v>
          </cell>
          <cell r="J36">
            <v>2261867.6</v>
          </cell>
          <cell r="K36">
            <v>0.66917575915362948</v>
          </cell>
          <cell r="L36">
            <v>1278150</v>
          </cell>
          <cell r="M36">
            <v>0</v>
          </cell>
          <cell r="N36">
            <v>950658.23</v>
          </cell>
          <cell r="O36">
            <v>0.74377673199546213</v>
          </cell>
          <cell r="P36">
            <v>195940</v>
          </cell>
          <cell r="R36">
            <v>131123.31</v>
          </cell>
          <cell r="S36">
            <v>0.66920133714402363</v>
          </cell>
        </row>
        <row r="37">
          <cell r="D37">
            <v>39934</v>
          </cell>
          <cell r="E37" t="str">
            <v>Actual</v>
          </cell>
          <cell r="F37">
            <v>5</v>
          </cell>
          <cell r="G37">
            <v>2009</v>
          </cell>
          <cell r="H37">
            <v>682800</v>
          </cell>
          <cell r="I37">
            <v>1329800</v>
          </cell>
          <cell r="J37">
            <v>498987.37</v>
          </cell>
          <cell r="K37">
            <v>0.73079579671939077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R37">
            <v>0</v>
          </cell>
          <cell r="S37">
            <v>0</v>
          </cell>
        </row>
        <row r="38">
          <cell r="D38">
            <v>39965</v>
          </cell>
          <cell r="E38" t="str">
            <v>Actual</v>
          </cell>
          <cell r="F38">
            <v>6</v>
          </cell>
          <cell r="G38">
            <v>2009</v>
          </cell>
          <cell r="H38">
            <v>470100</v>
          </cell>
          <cell r="I38">
            <v>0</v>
          </cell>
          <cell r="J38">
            <v>261641.04</v>
          </cell>
          <cell r="K38">
            <v>0.55656464582003828</v>
          </cell>
          <cell r="L38">
            <v>401930</v>
          </cell>
          <cell r="M38">
            <v>0</v>
          </cell>
          <cell r="N38">
            <v>252973.71</v>
          </cell>
          <cell r="O38">
            <v>0.62939743238872436</v>
          </cell>
          <cell r="P38">
            <v>0</v>
          </cell>
          <cell r="R38">
            <v>0</v>
          </cell>
          <cell r="S38">
            <v>0</v>
          </cell>
        </row>
        <row r="39">
          <cell r="D39">
            <v>39995</v>
          </cell>
          <cell r="E39" t="str">
            <v>Actual</v>
          </cell>
          <cell r="F39">
            <v>7</v>
          </cell>
          <cell r="G39">
            <v>2009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1876230</v>
          </cell>
          <cell r="M39">
            <v>0</v>
          </cell>
          <cell r="N39">
            <v>1184872.3500000001</v>
          </cell>
          <cell r="O39">
            <v>0.63151764442525704</v>
          </cell>
          <cell r="P39">
            <v>195940</v>
          </cell>
          <cell r="R39">
            <v>109468</v>
          </cell>
          <cell r="S39">
            <v>0.55868122894763705</v>
          </cell>
        </row>
        <row r="40">
          <cell r="D40">
            <v>40026</v>
          </cell>
          <cell r="E40" t="str">
            <v>Actual</v>
          </cell>
          <cell r="F40">
            <v>8</v>
          </cell>
          <cell r="G40">
            <v>2009</v>
          </cell>
          <cell r="H40">
            <v>2037720</v>
          </cell>
          <cell r="I40">
            <v>0</v>
          </cell>
          <cell r="J40">
            <v>1152896.8600000001</v>
          </cell>
          <cell r="K40">
            <v>0.56577785956853743</v>
          </cell>
          <cell r="L40">
            <v>417890</v>
          </cell>
          <cell r="M40">
            <v>0</v>
          </cell>
          <cell r="N40">
            <v>266943.83</v>
          </cell>
          <cell r="O40">
            <v>0.63878970542487257</v>
          </cell>
          <cell r="P40">
            <v>97360</v>
          </cell>
          <cell r="R40">
            <v>55078.8</v>
          </cell>
          <cell r="S40">
            <v>0.5657230895645029</v>
          </cell>
        </row>
        <row r="41">
          <cell r="D41">
            <v>40057</v>
          </cell>
          <cell r="E41" t="str">
            <v>Actual</v>
          </cell>
          <cell r="F41">
            <v>9</v>
          </cell>
          <cell r="G41">
            <v>2009</v>
          </cell>
          <cell r="H41">
            <v>1002610</v>
          </cell>
          <cell r="I41">
            <v>0</v>
          </cell>
          <cell r="J41">
            <v>526656.6</v>
          </cell>
          <cell r="K41">
            <v>0.52528560457206686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75450</v>
          </cell>
          <cell r="R41">
            <v>39635.519999999997</v>
          </cell>
          <cell r="S41">
            <v>0.5253216699801192</v>
          </cell>
        </row>
        <row r="42">
          <cell r="D42">
            <v>40087</v>
          </cell>
          <cell r="E42" t="str">
            <v>Actual</v>
          </cell>
          <cell r="F42">
            <v>10</v>
          </cell>
          <cell r="G42">
            <v>2009</v>
          </cell>
          <cell r="H42">
            <v>647230</v>
          </cell>
          <cell r="I42">
            <v>1350000</v>
          </cell>
          <cell r="J42">
            <v>490822.63</v>
          </cell>
          <cell r="K42">
            <v>0.75834344823324007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333800</v>
          </cell>
          <cell r="Q42">
            <v>300000</v>
          </cell>
          <cell r="R42">
            <v>251535</v>
          </cell>
          <cell r="S42">
            <v>0.75355002995805875</v>
          </cell>
        </row>
        <row r="43">
          <cell r="D43">
            <v>40118</v>
          </cell>
          <cell r="E43" t="str">
            <v>Actual</v>
          </cell>
          <cell r="F43">
            <v>11</v>
          </cell>
          <cell r="G43">
            <v>2009</v>
          </cell>
          <cell r="H43">
            <v>0</v>
          </cell>
          <cell r="I43">
            <v>304900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S43">
            <v>0</v>
          </cell>
        </row>
        <row r="44">
          <cell r="D44">
            <v>40148</v>
          </cell>
          <cell r="E44" t="str">
            <v>Actual</v>
          </cell>
          <cell r="F44">
            <v>12</v>
          </cell>
          <cell r="G44">
            <v>2009</v>
          </cell>
          <cell r="H44">
            <v>2060790</v>
          </cell>
          <cell r="I44">
            <v>2643670</v>
          </cell>
          <cell r="J44">
            <v>1478330.6800000002</v>
          </cell>
          <cell r="K44">
            <v>0.71736114790929695</v>
          </cell>
          <cell r="L44">
            <v>0</v>
          </cell>
          <cell r="M44">
            <v>1639390</v>
          </cell>
          <cell r="N44">
            <v>0</v>
          </cell>
          <cell r="O44">
            <v>0</v>
          </cell>
          <cell r="S44">
            <v>0</v>
          </cell>
        </row>
        <row r="45">
          <cell r="D45">
            <v>40179</v>
          </cell>
          <cell r="E45" t="str">
            <v>Actual</v>
          </cell>
          <cell r="F45">
            <v>1</v>
          </cell>
          <cell r="G45">
            <v>2010</v>
          </cell>
          <cell r="H45">
            <v>403350</v>
          </cell>
          <cell r="I45">
            <v>0</v>
          </cell>
          <cell r="J45">
            <v>296057.74</v>
          </cell>
          <cell r="K45">
            <v>0.73399712408578155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S45">
            <v>0</v>
          </cell>
        </row>
        <row r="46">
          <cell r="D46">
            <v>40210</v>
          </cell>
          <cell r="E46" t="str">
            <v>Actual</v>
          </cell>
          <cell r="F46">
            <v>2</v>
          </cell>
          <cell r="G46">
            <v>2010</v>
          </cell>
          <cell r="H46">
            <v>40740</v>
          </cell>
          <cell r="I46">
            <v>304900</v>
          </cell>
          <cell r="J46">
            <v>28013.55</v>
          </cell>
          <cell r="K46">
            <v>0.68761782032400587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291480</v>
          </cell>
          <cell r="R46">
            <v>207486.97999999998</v>
          </cell>
          <cell r="S46">
            <v>0.71183950871414847</v>
          </cell>
        </row>
        <row r="47">
          <cell r="D47">
            <v>40238</v>
          </cell>
          <cell r="E47" t="str">
            <v>Actual</v>
          </cell>
          <cell r="F47">
            <v>3</v>
          </cell>
          <cell r="G47">
            <v>2010</v>
          </cell>
          <cell r="H47">
            <v>0</v>
          </cell>
          <cell r="I47">
            <v>3760550</v>
          </cell>
          <cell r="J47">
            <v>0</v>
          </cell>
          <cell r="K47">
            <v>0</v>
          </cell>
          <cell r="L47">
            <v>0</v>
          </cell>
          <cell r="M47">
            <v>3180590</v>
          </cell>
          <cell r="N47">
            <v>0</v>
          </cell>
          <cell r="O47">
            <v>0</v>
          </cell>
          <cell r="P47">
            <v>10</v>
          </cell>
          <cell r="R47">
            <v>103.80000000000291</v>
          </cell>
          <cell r="S47">
            <v>10.38000000000029</v>
          </cell>
        </row>
        <row r="48">
          <cell r="D48">
            <v>40269</v>
          </cell>
          <cell r="E48" t="str">
            <v>Actual</v>
          </cell>
          <cell r="F48">
            <v>4</v>
          </cell>
          <cell r="G48">
            <v>2010</v>
          </cell>
          <cell r="H48">
            <v>587350</v>
          </cell>
          <cell r="I48">
            <v>0</v>
          </cell>
          <cell r="J48">
            <v>306006</v>
          </cell>
          <cell r="K48">
            <v>0.52099429641610628</v>
          </cell>
          <cell r="L48">
            <v>95490</v>
          </cell>
          <cell r="M48">
            <v>0</v>
          </cell>
          <cell r="N48">
            <v>57122.86</v>
          </cell>
          <cell r="O48">
            <v>0.59820777044716722</v>
          </cell>
          <cell r="R48">
            <v>0</v>
          </cell>
          <cell r="S48">
            <v>0</v>
          </cell>
        </row>
        <row r="49">
          <cell r="D49">
            <v>40299</v>
          </cell>
          <cell r="E49" t="str">
            <v>Actual</v>
          </cell>
          <cell r="F49">
            <v>5</v>
          </cell>
          <cell r="G49">
            <v>2010</v>
          </cell>
          <cell r="H49">
            <v>2016690</v>
          </cell>
          <cell r="I49">
            <v>441110</v>
          </cell>
          <cell r="J49">
            <v>1039418.8</v>
          </cell>
          <cell r="K49">
            <v>0.51540831758971384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R49">
            <v>0</v>
          </cell>
          <cell r="S49">
            <v>0</v>
          </cell>
        </row>
        <row r="50">
          <cell r="D50">
            <v>40330</v>
          </cell>
          <cell r="E50" t="str">
            <v>Actual</v>
          </cell>
          <cell r="F50">
            <v>6</v>
          </cell>
          <cell r="G50">
            <v>2010</v>
          </cell>
          <cell r="H50">
            <v>293700</v>
          </cell>
          <cell r="I50">
            <v>0</v>
          </cell>
          <cell r="J50">
            <v>140832</v>
          </cell>
          <cell r="K50">
            <v>0.47950970377936669</v>
          </cell>
          <cell r="L50">
            <v>1432500</v>
          </cell>
          <cell r="M50">
            <v>0</v>
          </cell>
          <cell r="N50">
            <v>796138.41</v>
          </cell>
          <cell r="O50">
            <v>0.55576852356020945</v>
          </cell>
          <cell r="R50">
            <v>0</v>
          </cell>
          <cell r="S50">
            <v>0</v>
          </cell>
        </row>
        <row r="51">
          <cell r="D51">
            <v>40360</v>
          </cell>
          <cell r="E51" t="str">
            <v>Actual</v>
          </cell>
          <cell r="F51">
            <v>7</v>
          </cell>
          <cell r="G51">
            <v>2010</v>
          </cell>
          <cell r="H51">
            <v>783170</v>
          </cell>
          <cell r="I51">
            <v>0</v>
          </cell>
          <cell r="J51">
            <v>386059.28</v>
          </cell>
          <cell r="K51">
            <v>0.49294441819783702</v>
          </cell>
          <cell r="L51">
            <v>2053040</v>
          </cell>
          <cell r="M51">
            <v>0</v>
          </cell>
          <cell r="N51">
            <v>1168202.51</v>
          </cell>
          <cell r="O51">
            <v>0.56901108112847287</v>
          </cell>
          <cell r="P51">
            <v>311720</v>
          </cell>
          <cell r="R51">
            <v>153658.39000000001</v>
          </cell>
          <cell r="S51">
            <v>0.49293721929937129</v>
          </cell>
        </row>
        <row r="52">
          <cell r="D52">
            <v>40391</v>
          </cell>
          <cell r="E52" t="str">
            <v>Actual</v>
          </cell>
          <cell r="F52">
            <v>8</v>
          </cell>
          <cell r="G52">
            <v>2010</v>
          </cell>
          <cell r="H52">
            <v>1713250</v>
          </cell>
          <cell r="I52">
            <v>0</v>
          </cell>
          <cell r="J52">
            <v>840306.33</v>
          </cell>
          <cell r="K52">
            <v>0.49047502115861663</v>
          </cell>
          <cell r="L52">
            <v>739970</v>
          </cell>
          <cell r="M52">
            <v>0</v>
          </cell>
          <cell r="N52">
            <v>419509.23</v>
          </cell>
          <cell r="O52">
            <v>0.56692734840601644</v>
          </cell>
          <cell r="R52">
            <v>0</v>
          </cell>
          <cell r="S52">
            <v>0</v>
          </cell>
        </row>
        <row r="53">
          <cell r="D53">
            <v>40422</v>
          </cell>
          <cell r="E53" t="str">
            <v>Actual</v>
          </cell>
          <cell r="F53">
            <v>9</v>
          </cell>
          <cell r="G53">
            <v>2010</v>
          </cell>
          <cell r="H53">
            <v>410440</v>
          </cell>
          <cell r="I53">
            <v>0</v>
          </cell>
          <cell r="J53">
            <v>186475.81</v>
          </cell>
          <cell r="K53">
            <v>0.45433147354059056</v>
          </cell>
          <cell r="L53">
            <v>498450</v>
          </cell>
          <cell r="M53">
            <v>0</v>
          </cell>
          <cell r="N53">
            <v>264112.03999999998</v>
          </cell>
          <cell r="O53">
            <v>0.5298666666666666</v>
          </cell>
          <cell r="P53">
            <v>131180</v>
          </cell>
          <cell r="R53">
            <v>59604.52</v>
          </cell>
          <cell r="S53">
            <v>0.45437200792803778</v>
          </cell>
        </row>
        <row r="54">
          <cell r="D54">
            <v>40452</v>
          </cell>
          <cell r="E54" t="str">
            <v>Actual</v>
          </cell>
          <cell r="F54">
            <v>10</v>
          </cell>
          <cell r="G54">
            <v>2010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450000</v>
          </cell>
          <cell r="R54">
            <v>0</v>
          </cell>
          <cell r="S54">
            <v>0</v>
          </cell>
        </row>
        <row r="55">
          <cell r="D55">
            <v>40483</v>
          </cell>
          <cell r="E55" t="str">
            <v>Actual</v>
          </cell>
          <cell r="F55">
            <v>11</v>
          </cell>
          <cell r="G55">
            <v>2010</v>
          </cell>
          <cell r="H55">
            <v>0</v>
          </cell>
          <cell r="I55">
            <v>600000</v>
          </cell>
          <cell r="J55">
            <v>0</v>
          </cell>
          <cell r="K55">
            <v>0</v>
          </cell>
          <cell r="L55">
            <v>0</v>
          </cell>
          <cell r="N55">
            <v>0</v>
          </cell>
          <cell r="O55">
            <v>0</v>
          </cell>
          <cell r="P55">
            <v>649920</v>
          </cell>
          <cell r="Q55">
            <v>1950000</v>
          </cell>
          <cell r="R55">
            <v>331604.77</v>
          </cell>
          <cell r="S55">
            <v>0.51022398141309699</v>
          </cell>
        </row>
        <row r="56">
          <cell r="D56">
            <v>40513</v>
          </cell>
          <cell r="E56" t="str">
            <v>Actual</v>
          </cell>
          <cell r="F56">
            <v>12</v>
          </cell>
          <cell r="G56">
            <v>2010</v>
          </cell>
          <cell r="H56">
            <v>387050</v>
          </cell>
          <cell r="I56">
            <v>250000</v>
          </cell>
          <cell r="J56">
            <v>198179.48</v>
          </cell>
          <cell r="K56">
            <v>0.51202552641777554</v>
          </cell>
          <cell r="L56">
            <v>0</v>
          </cell>
          <cell r="N56">
            <v>0</v>
          </cell>
          <cell r="O56">
            <v>0</v>
          </cell>
          <cell r="P56">
            <v>1074360</v>
          </cell>
          <cell r="R56">
            <v>548543.16</v>
          </cell>
          <cell r="S56">
            <v>0.51057667820842179</v>
          </cell>
        </row>
        <row r="57">
          <cell r="D57">
            <v>40544</v>
          </cell>
          <cell r="E57" t="str">
            <v>Actual</v>
          </cell>
          <cell r="F57">
            <v>1</v>
          </cell>
          <cell r="G57">
            <v>2011</v>
          </cell>
          <cell r="H57">
            <v>0</v>
          </cell>
          <cell r="I57">
            <v>910630</v>
          </cell>
          <cell r="J57">
            <v>0</v>
          </cell>
          <cell r="K57">
            <v>0</v>
          </cell>
          <cell r="M57">
            <v>219790</v>
          </cell>
          <cell r="O57">
            <v>0</v>
          </cell>
          <cell r="P57">
            <v>686530</v>
          </cell>
          <cell r="Q57">
            <v>2149180</v>
          </cell>
          <cell r="R57">
            <v>369582.53</v>
          </cell>
          <cell r="S57">
            <v>0.53833412960832017</v>
          </cell>
        </row>
        <row r="58">
          <cell r="D58">
            <v>40575</v>
          </cell>
          <cell r="E58" t="str">
            <v>Actual</v>
          </cell>
          <cell r="F58">
            <v>2</v>
          </cell>
          <cell r="G58">
            <v>2011</v>
          </cell>
          <cell r="H58">
            <v>0</v>
          </cell>
          <cell r="I58">
            <v>3400000</v>
          </cell>
          <cell r="J58">
            <v>0</v>
          </cell>
          <cell r="K58">
            <v>0</v>
          </cell>
          <cell r="M58">
            <v>200000</v>
          </cell>
          <cell r="O58">
            <v>0</v>
          </cell>
          <cell r="Q58">
            <v>200000</v>
          </cell>
          <cell r="R58">
            <v>0</v>
          </cell>
          <cell r="S58">
            <v>0</v>
          </cell>
        </row>
        <row r="59">
          <cell r="D59">
            <v>40603</v>
          </cell>
          <cell r="E59" t="str">
            <v>Actual</v>
          </cell>
          <cell r="F59">
            <v>3</v>
          </cell>
          <cell r="G59">
            <v>2011</v>
          </cell>
          <cell r="H59">
            <v>0</v>
          </cell>
          <cell r="I59">
            <v>1000000</v>
          </cell>
          <cell r="J59">
            <v>0</v>
          </cell>
          <cell r="K59">
            <v>0</v>
          </cell>
          <cell r="M59">
            <v>0</v>
          </cell>
          <cell r="O59">
            <v>0</v>
          </cell>
          <cell r="R59">
            <v>0</v>
          </cell>
          <cell r="S59">
            <v>0</v>
          </cell>
        </row>
        <row r="60">
          <cell r="D60">
            <v>40634</v>
          </cell>
          <cell r="E60" t="str">
            <v>Actual</v>
          </cell>
          <cell r="F60">
            <v>4</v>
          </cell>
          <cell r="G60">
            <v>2011</v>
          </cell>
          <cell r="H60">
            <v>247460</v>
          </cell>
          <cell r="I60">
            <v>150000</v>
          </cell>
          <cell r="J60">
            <v>116753.85</v>
          </cell>
          <cell r="K60">
            <v>0.47180897922896631</v>
          </cell>
          <cell r="M60">
            <v>0</v>
          </cell>
          <cell r="O60">
            <v>0</v>
          </cell>
          <cell r="P60">
            <v>881460</v>
          </cell>
          <cell r="R60">
            <v>415903.65</v>
          </cell>
          <cell r="S60">
            <v>0.47183496698659044</v>
          </cell>
        </row>
        <row r="61">
          <cell r="D61">
            <v>40664</v>
          </cell>
          <cell r="E61" t="str">
            <v>Actual</v>
          </cell>
          <cell r="F61">
            <v>5</v>
          </cell>
          <cell r="G61">
            <v>2011</v>
          </cell>
          <cell r="H61">
            <v>2074660</v>
          </cell>
          <cell r="I61">
            <v>0</v>
          </cell>
          <cell r="J61">
            <v>1035413.55</v>
          </cell>
          <cell r="K61">
            <v>0.49907625827846491</v>
          </cell>
          <cell r="M61">
            <v>0</v>
          </cell>
          <cell r="O61">
            <v>0</v>
          </cell>
          <cell r="R61">
            <v>0</v>
          </cell>
          <cell r="S61">
            <v>0</v>
          </cell>
        </row>
        <row r="62">
          <cell r="D62">
            <v>40695</v>
          </cell>
          <cell r="E62" t="str">
            <v>Actual</v>
          </cell>
          <cell r="F62">
            <v>6</v>
          </cell>
          <cell r="G62">
            <v>2011</v>
          </cell>
          <cell r="H62">
            <v>0</v>
          </cell>
          <cell r="I62">
            <v>233730</v>
          </cell>
          <cell r="J62">
            <v>0</v>
          </cell>
          <cell r="K62">
            <v>0</v>
          </cell>
          <cell r="M62">
            <v>0</v>
          </cell>
          <cell r="O62">
            <v>0</v>
          </cell>
          <cell r="P62">
            <v>233730</v>
          </cell>
          <cell r="R62">
            <v>117688.55</v>
          </cell>
          <cell r="S62">
            <v>0.50352351003294404</v>
          </cell>
        </row>
        <row r="63">
          <cell r="D63">
            <v>40725</v>
          </cell>
          <cell r="E63" t="str">
            <v>Actual</v>
          </cell>
          <cell r="F63">
            <v>7</v>
          </cell>
          <cell r="G63">
            <v>2011</v>
          </cell>
          <cell r="H63">
            <v>1018400</v>
          </cell>
          <cell r="I63">
            <v>0</v>
          </cell>
          <cell r="J63">
            <v>452822.85</v>
          </cell>
          <cell r="K63">
            <v>0.44464144736842104</v>
          </cell>
          <cell r="M63">
            <v>0</v>
          </cell>
          <cell r="O63">
            <v>0</v>
          </cell>
          <cell r="P63">
            <v>293840</v>
          </cell>
          <cell r="R63">
            <v>130640.48</v>
          </cell>
          <cell r="S63">
            <v>0.44459733188129591</v>
          </cell>
        </row>
        <row r="64">
          <cell r="D64">
            <v>40756</v>
          </cell>
          <cell r="E64" t="str">
            <v>Actual</v>
          </cell>
          <cell r="F64">
            <v>8</v>
          </cell>
          <cell r="G64">
            <v>2011</v>
          </cell>
          <cell r="H64">
            <v>2142900</v>
          </cell>
          <cell r="I64">
            <v>0</v>
          </cell>
          <cell r="J64">
            <v>928921.59999999998</v>
          </cell>
          <cell r="K64">
            <v>0.43348807690512853</v>
          </cell>
          <cell r="M64">
            <v>0</v>
          </cell>
          <cell r="O64">
            <v>0</v>
          </cell>
          <cell r="P64">
            <v>1162660</v>
          </cell>
          <cell r="R64">
            <v>503140.04</v>
          </cell>
          <cell r="S64">
            <v>0.43274907539607449</v>
          </cell>
        </row>
        <row r="65">
          <cell r="D65">
            <v>40787</v>
          </cell>
          <cell r="E65" t="str">
            <v>Actual</v>
          </cell>
          <cell r="F65">
            <v>9</v>
          </cell>
          <cell r="G65">
            <v>2011</v>
          </cell>
          <cell r="H65">
            <v>673890</v>
          </cell>
          <cell r="I65">
            <v>0</v>
          </cell>
          <cell r="J65">
            <v>282134.90000000002</v>
          </cell>
          <cell r="K65">
            <v>0.41866610277641753</v>
          </cell>
          <cell r="L65">
            <v>420320</v>
          </cell>
          <cell r="M65">
            <v>0</v>
          </cell>
          <cell r="N65">
            <v>205121.65</v>
          </cell>
          <cell r="O65">
            <v>0.48801306147696993</v>
          </cell>
          <cell r="P65">
            <v>410560</v>
          </cell>
          <cell r="R65">
            <v>171864.25</v>
          </cell>
          <cell r="S65">
            <v>0.41860933846453624</v>
          </cell>
        </row>
        <row r="66">
          <cell r="D66">
            <v>40817</v>
          </cell>
          <cell r="E66" t="str">
            <v>Actual</v>
          </cell>
          <cell r="F66">
            <v>10</v>
          </cell>
          <cell r="G66">
            <v>2011</v>
          </cell>
          <cell r="I66">
            <v>0</v>
          </cell>
          <cell r="K66">
            <v>0</v>
          </cell>
          <cell r="M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</row>
        <row r="67">
          <cell r="D67">
            <v>40848</v>
          </cell>
          <cell r="E67" t="str">
            <v>Actual</v>
          </cell>
          <cell r="F67">
            <v>11</v>
          </cell>
          <cell r="G67">
            <v>2011</v>
          </cell>
          <cell r="H67">
            <v>0</v>
          </cell>
          <cell r="I67">
            <v>800000</v>
          </cell>
          <cell r="J67">
            <v>0</v>
          </cell>
          <cell r="K67">
            <v>0</v>
          </cell>
          <cell r="M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</row>
        <row r="68">
          <cell r="D68">
            <v>40878</v>
          </cell>
          <cell r="E68" t="str">
            <v>Actual</v>
          </cell>
          <cell r="F68">
            <v>12</v>
          </cell>
          <cell r="G68">
            <v>2011</v>
          </cell>
          <cell r="H68">
            <v>1504150</v>
          </cell>
          <cell r="I68">
            <v>2219970</v>
          </cell>
          <cell r="J68">
            <v>617317.79</v>
          </cell>
          <cell r="K68">
            <v>0.41040972642356149</v>
          </cell>
          <cell r="O68">
            <v>0</v>
          </cell>
          <cell r="P68">
            <v>500180</v>
          </cell>
          <cell r="Q68">
            <v>421510</v>
          </cell>
          <cell r="R68">
            <v>205271.41</v>
          </cell>
          <cell r="S68">
            <v>0.41039507777200207</v>
          </cell>
        </row>
        <row r="69">
          <cell r="D69">
            <v>40909</v>
          </cell>
          <cell r="E69" t="str">
            <v>Actual</v>
          </cell>
          <cell r="F69">
            <v>1</v>
          </cell>
          <cell r="G69">
            <v>2012</v>
          </cell>
          <cell r="H69">
            <v>941980</v>
          </cell>
          <cell r="I69">
            <v>923140</v>
          </cell>
          <cell r="J69">
            <v>374212.82</v>
          </cell>
          <cell r="K69">
            <v>0.39726195885262955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</row>
        <row r="70">
          <cell r="D70">
            <v>40940</v>
          </cell>
          <cell r="E70" t="str">
            <v>Actual</v>
          </cell>
          <cell r="F70">
            <v>2</v>
          </cell>
          <cell r="G70">
            <v>2012</v>
          </cell>
          <cell r="H70">
            <v>396750</v>
          </cell>
          <cell r="I70">
            <v>0</v>
          </cell>
          <cell r="J70">
            <v>151088.66</v>
          </cell>
          <cell r="K70">
            <v>0.38081577819785761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</row>
        <row r="71">
          <cell r="D71">
            <v>40969</v>
          </cell>
          <cell r="E71" t="str">
            <v>Actual</v>
          </cell>
          <cell r="F71">
            <v>3</v>
          </cell>
          <cell r="G71">
            <v>2012</v>
          </cell>
          <cell r="H71">
            <v>0</v>
          </cell>
          <cell r="I71">
            <v>800000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</row>
        <row r="72">
          <cell r="D72">
            <v>41000</v>
          </cell>
          <cell r="E72" t="str">
            <v>Actual</v>
          </cell>
          <cell r="F72">
            <v>4</v>
          </cell>
          <cell r="G72">
            <v>2012</v>
          </cell>
          <cell r="H72">
            <v>0</v>
          </cell>
          <cell r="I72">
            <v>1020000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</row>
        <row r="73">
          <cell r="D73">
            <v>41030</v>
          </cell>
          <cell r="E73" t="str">
            <v>Actual</v>
          </cell>
          <cell r="F73">
            <v>5</v>
          </cell>
          <cell r="G73">
            <v>2012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</row>
        <row r="74">
          <cell r="D74">
            <v>41061</v>
          </cell>
          <cell r="E74" t="str">
            <v>Actual</v>
          </cell>
          <cell r="F74">
            <v>6</v>
          </cell>
          <cell r="G74">
            <v>2012</v>
          </cell>
          <cell r="H74">
            <v>0</v>
          </cell>
          <cell r="I74">
            <v>265000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</row>
        <row r="75">
          <cell r="D75">
            <v>41091</v>
          </cell>
          <cell r="E75" t="str">
            <v>Actual</v>
          </cell>
          <cell r="F75">
            <v>7</v>
          </cell>
          <cell r="G75">
            <v>2012</v>
          </cell>
          <cell r="H75">
            <v>2294460</v>
          </cell>
          <cell r="I75">
            <v>0</v>
          </cell>
          <cell r="J75">
            <v>883857.27</v>
          </cell>
          <cell r="K75">
            <v>0.38521363196569131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</row>
        <row r="76">
          <cell r="D76">
            <v>41122</v>
          </cell>
          <cell r="E76" t="str">
            <v>Actual</v>
          </cell>
          <cell r="F76">
            <v>8</v>
          </cell>
          <cell r="G76">
            <v>2012</v>
          </cell>
          <cell r="H76">
            <v>700770</v>
          </cell>
          <cell r="I76">
            <v>0</v>
          </cell>
          <cell r="J76">
            <v>269574.59000000003</v>
          </cell>
          <cell r="K76">
            <v>0.38468340539692059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384090</v>
          </cell>
          <cell r="Q76">
            <v>0</v>
          </cell>
          <cell r="R76">
            <v>147753.04999999999</v>
          </cell>
          <cell r="S76">
            <v>0.38468340753469238</v>
          </cell>
        </row>
        <row r="77">
          <cell r="D77">
            <v>41153</v>
          </cell>
          <cell r="E77" t="str">
            <v>Actual</v>
          </cell>
          <cell r="F77">
            <v>9</v>
          </cell>
          <cell r="G77">
            <v>2012</v>
          </cell>
          <cell r="H77">
            <v>1391700</v>
          </cell>
          <cell r="I77">
            <v>1201700</v>
          </cell>
          <cell r="J77">
            <v>504401.08</v>
          </cell>
          <cell r="K77">
            <v>0.36243520873751528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720530</v>
          </cell>
          <cell r="Q77">
            <v>694870</v>
          </cell>
          <cell r="R77">
            <v>261145.44</v>
          </cell>
          <cell r="S77">
            <v>0.36243520741676266</v>
          </cell>
          <cell r="T77">
            <v>2812420</v>
          </cell>
          <cell r="V77">
            <v>1171735.92</v>
          </cell>
          <cell r="W77">
            <v>0.41662906678234402</v>
          </cell>
        </row>
        <row r="78">
          <cell r="D78">
            <v>41183</v>
          </cell>
          <cell r="E78" t="str">
            <v>Actual</v>
          </cell>
          <cell r="F78">
            <v>10</v>
          </cell>
          <cell r="G78">
            <v>2012</v>
          </cell>
          <cell r="H78">
            <v>0</v>
          </cell>
          <cell r="I78">
            <v>1400000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W78">
            <v>0</v>
          </cell>
        </row>
        <row r="79">
          <cell r="D79">
            <v>41214</v>
          </cell>
          <cell r="E79" t="str">
            <v>Actual</v>
          </cell>
          <cell r="F79">
            <v>11</v>
          </cell>
          <cell r="G79">
            <v>2012</v>
          </cell>
          <cell r="H79">
            <v>0</v>
          </cell>
          <cell r="I79">
            <v>450000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0">
          <cell r="D80">
            <v>41244</v>
          </cell>
          <cell r="E80" t="str">
            <v>Actual</v>
          </cell>
          <cell r="F80">
            <v>12</v>
          </cell>
          <cell r="G80">
            <v>2012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1000000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</row>
        <row r="81">
          <cell r="D81">
            <v>41275</v>
          </cell>
          <cell r="E81" t="str">
            <v>Actual</v>
          </cell>
          <cell r="F81">
            <v>1</v>
          </cell>
          <cell r="G81">
            <v>2013</v>
          </cell>
          <cell r="H81">
            <v>490140</v>
          </cell>
          <cell r="I81">
            <v>397780</v>
          </cell>
          <cell r="J81">
            <v>190053.17</v>
          </cell>
          <cell r="K81">
            <v>0.38775282572326275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1500000</v>
          </cell>
          <cell r="R81">
            <v>0</v>
          </cell>
          <cell r="S81">
            <v>0</v>
          </cell>
          <cell r="T81">
            <v>294080</v>
          </cell>
          <cell r="U81">
            <v>1463610</v>
          </cell>
          <cell r="V81">
            <v>114030.35</v>
          </cell>
          <cell r="W81">
            <v>0.38775282236126224</v>
          </cell>
        </row>
        <row r="82">
          <cell r="D82">
            <v>41306</v>
          </cell>
          <cell r="E82" t="str">
            <v>Actual</v>
          </cell>
          <cell r="F82">
            <v>2</v>
          </cell>
          <cell r="G82">
            <v>2013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500000</v>
          </cell>
          <cell r="V82">
            <v>0</v>
          </cell>
          <cell r="W82">
            <v>0</v>
          </cell>
        </row>
        <row r="83">
          <cell r="D83">
            <v>41334</v>
          </cell>
          <cell r="E83" t="str">
            <v>Actual</v>
          </cell>
          <cell r="F83">
            <v>3</v>
          </cell>
          <cell r="G83">
            <v>2013</v>
          </cell>
          <cell r="H83">
            <v>1176360</v>
          </cell>
          <cell r="I83">
            <v>0</v>
          </cell>
          <cell r="J83">
            <v>441729.81</v>
          </cell>
          <cell r="K83">
            <v>0.37550563602978682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196060</v>
          </cell>
          <cell r="Q83">
            <v>0</v>
          </cell>
          <cell r="R83">
            <v>73621.64</v>
          </cell>
          <cell r="S83">
            <v>0.37550566153218401</v>
          </cell>
          <cell r="T83">
            <v>0</v>
          </cell>
          <cell r="U83">
            <v>916420</v>
          </cell>
          <cell r="V83">
            <v>0</v>
          </cell>
          <cell r="W83">
            <v>0</v>
          </cell>
        </row>
        <row r="84">
          <cell r="D84">
            <v>41365</v>
          </cell>
          <cell r="E84" t="str">
            <v>Actual</v>
          </cell>
          <cell r="F84">
            <v>4</v>
          </cell>
          <cell r="G84">
            <v>2013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195660</v>
          </cell>
          <cell r="U84">
            <v>0</v>
          </cell>
          <cell r="V84">
            <v>83116</v>
          </cell>
          <cell r="W84">
            <v>0.42479811918634364</v>
          </cell>
        </row>
        <row r="85">
          <cell r="D85">
            <v>41395</v>
          </cell>
          <cell r="E85" t="str">
            <v>Actual</v>
          </cell>
          <cell r="F85">
            <v>5</v>
          </cell>
          <cell r="G85">
            <v>2013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410910</v>
          </cell>
          <cell r="Q85">
            <v>0</v>
          </cell>
          <cell r="R85">
            <v>176500.44</v>
          </cell>
          <cell r="S85">
            <v>0.42953551872672846</v>
          </cell>
          <cell r="T85">
            <v>1027280</v>
          </cell>
          <cell r="U85">
            <v>0</v>
          </cell>
          <cell r="V85">
            <v>441253.26</v>
          </cell>
          <cell r="W85">
            <v>0.42953553072190642</v>
          </cell>
        </row>
        <row r="86">
          <cell r="D86">
            <v>41426</v>
          </cell>
          <cell r="E86" t="str">
            <v>Actual</v>
          </cell>
          <cell r="F86">
            <v>6</v>
          </cell>
          <cell r="G86">
            <v>2013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555360</v>
          </cell>
          <cell r="M86">
            <v>568320</v>
          </cell>
          <cell r="N86">
            <v>278667.24</v>
          </cell>
          <cell r="O86">
            <v>0.50177765773552285</v>
          </cell>
          <cell r="P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</row>
        <row r="87">
          <cell r="D87">
            <v>41456</v>
          </cell>
          <cell r="E87" t="str">
            <v>Actual</v>
          </cell>
          <cell r="F87">
            <v>7</v>
          </cell>
          <cell r="G87">
            <v>2013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81980</v>
          </cell>
          <cell r="N87">
            <v>0</v>
          </cell>
          <cell r="O87">
            <v>0</v>
          </cell>
          <cell r="P87">
            <v>1761000</v>
          </cell>
          <cell r="Q87">
            <v>0</v>
          </cell>
          <cell r="R87">
            <v>680470.16</v>
          </cell>
          <cell r="S87">
            <v>0.38641122089721752</v>
          </cell>
          <cell r="T87">
            <v>733750</v>
          </cell>
          <cell r="U87">
            <v>0</v>
          </cell>
          <cell r="V87">
            <v>283529.23</v>
          </cell>
          <cell r="W87">
            <v>0.38641121635434411</v>
          </cell>
        </row>
        <row r="88">
          <cell r="D88">
            <v>41487</v>
          </cell>
          <cell r="E88" t="str">
            <v>Actual</v>
          </cell>
          <cell r="F88">
            <v>8</v>
          </cell>
          <cell r="G88">
            <v>2013</v>
          </cell>
          <cell r="H88">
            <v>581280</v>
          </cell>
          <cell r="I88">
            <v>0</v>
          </cell>
          <cell r="J88">
            <v>217748.11</v>
          </cell>
          <cell r="K88">
            <v>0.37460107005229837</v>
          </cell>
          <cell r="L88">
            <v>0</v>
          </cell>
          <cell r="M88">
            <v>84890</v>
          </cell>
          <cell r="N88">
            <v>0</v>
          </cell>
          <cell r="O88">
            <v>0</v>
          </cell>
          <cell r="P88">
            <v>132030</v>
          </cell>
          <cell r="Q88">
            <v>0</v>
          </cell>
          <cell r="R88">
            <v>49458.58</v>
          </cell>
          <cell r="S88">
            <v>0.37460107551314098</v>
          </cell>
          <cell r="T88">
            <v>629260</v>
          </cell>
          <cell r="U88">
            <v>0</v>
          </cell>
          <cell r="V88">
            <v>235721.48</v>
          </cell>
          <cell r="W88">
            <v>0.37460108699106887</v>
          </cell>
        </row>
        <row r="89">
          <cell r="D89">
            <v>41518</v>
          </cell>
          <cell r="E89" t="str">
            <v>Actual</v>
          </cell>
          <cell r="F89">
            <v>9</v>
          </cell>
          <cell r="G89">
            <v>2013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261190</v>
          </cell>
          <cell r="M89">
            <v>81360</v>
          </cell>
          <cell r="N89">
            <v>94377.75</v>
          </cell>
          <cell r="O89">
            <v>0.36133753206478042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D90">
            <v>41548</v>
          </cell>
          <cell r="E90" t="str">
            <v>Actual</v>
          </cell>
          <cell r="F90">
            <v>10</v>
          </cell>
          <cell r="G90">
            <v>2013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85360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D91">
            <v>41579</v>
          </cell>
          <cell r="E91" t="str">
            <v>Actual</v>
          </cell>
          <cell r="F91">
            <v>11</v>
          </cell>
          <cell r="G91">
            <v>2013</v>
          </cell>
          <cell r="K91">
            <v>0</v>
          </cell>
          <cell r="M91">
            <v>90340</v>
          </cell>
          <cell r="O91">
            <v>0</v>
          </cell>
          <cell r="P91">
            <v>1398520</v>
          </cell>
          <cell r="Q91">
            <v>2350000</v>
          </cell>
          <cell r="R91">
            <v>554475.72</v>
          </cell>
          <cell r="S91">
            <v>0.39647321454108625</v>
          </cell>
          <cell r="T91">
            <v>0</v>
          </cell>
          <cell r="U91">
            <v>350000</v>
          </cell>
          <cell r="V91">
            <v>0</v>
          </cell>
          <cell r="W91">
            <v>0</v>
          </cell>
        </row>
        <row r="92">
          <cell r="D92">
            <v>41609</v>
          </cell>
          <cell r="E92" t="str">
            <v>Actual</v>
          </cell>
          <cell r="F92">
            <v>12</v>
          </cell>
          <cell r="G92">
            <v>2013</v>
          </cell>
          <cell r="K92">
            <v>0</v>
          </cell>
          <cell r="M92">
            <v>87440</v>
          </cell>
          <cell r="O92">
            <v>0</v>
          </cell>
          <cell r="P92">
            <v>303300</v>
          </cell>
          <cell r="Q92">
            <v>1025000</v>
          </cell>
          <cell r="R92">
            <v>133419.32</v>
          </cell>
          <cell r="S92">
            <v>0.43989225189581277</v>
          </cell>
          <cell r="W92">
            <v>0</v>
          </cell>
        </row>
        <row r="93">
          <cell r="D93">
            <v>41640</v>
          </cell>
          <cell r="E93" t="str">
            <v>Actual</v>
          </cell>
          <cell r="F93">
            <v>1</v>
          </cell>
          <cell r="G93">
            <v>2014</v>
          </cell>
          <cell r="K93">
            <v>0</v>
          </cell>
          <cell r="L93">
            <v>344380</v>
          </cell>
          <cell r="M93">
            <v>81240</v>
          </cell>
          <cell r="N93">
            <v>171471.71</v>
          </cell>
          <cell r="O93">
            <v>0.4979142516987049</v>
          </cell>
          <cell r="Q93">
            <v>1750000</v>
          </cell>
          <cell r="S93">
            <v>0</v>
          </cell>
          <cell r="U93">
            <v>350000</v>
          </cell>
          <cell r="W93">
            <v>0</v>
          </cell>
        </row>
        <row r="94">
          <cell r="D94">
            <v>41671</v>
          </cell>
          <cell r="E94" t="str">
            <v>Actual</v>
          </cell>
          <cell r="F94">
            <v>2</v>
          </cell>
          <cell r="G94">
            <v>2014</v>
          </cell>
          <cell r="K94">
            <v>0</v>
          </cell>
          <cell r="M94">
            <v>3333590</v>
          </cell>
          <cell r="O94">
            <v>0</v>
          </cell>
          <cell r="Q94">
            <v>76820</v>
          </cell>
          <cell r="S94">
            <v>0</v>
          </cell>
          <cell r="T94">
            <v>195680</v>
          </cell>
          <cell r="U94">
            <v>1858320</v>
          </cell>
          <cell r="V94">
            <v>92082.37</v>
          </cell>
          <cell r="W94">
            <v>0.47057629803761242</v>
          </cell>
        </row>
        <row r="95">
          <cell r="D95">
            <v>41699</v>
          </cell>
          <cell r="E95" t="str">
            <v>Actual</v>
          </cell>
          <cell r="F95">
            <v>3</v>
          </cell>
          <cell r="G95">
            <v>2014</v>
          </cell>
          <cell r="K95">
            <v>0</v>
          </cell>
          <cell r="M95">
            <v>1381990</v>
          </cell>
          <cell r="O95">
            <v>0</v>
          </cell>
          <cell r="S95">
            <v>0</v>
          </cell>
          <cell r="U95">
            <v>200000</v>
          </cell>
          <cell r="W95">
            <v>0</v>
          </cell>
        </row>
        <row r="96">
          <cell r="D96">
            <v>41730</v>
          </cell>
          <cell r="E96" t="str">
            <v>Actual</v>
          </cell>
          <cell r="F96">
            <v>4</v>
          </cell>
          <cell r="G96">
            <v>2014</v>
          </cell>
          <cell r="K96">
            <v>0</v>
          </cell>
          <cell r="M96">
            <v>28480</v>
          </cell>
          <cell r="O96">
            <v>0</v>
          </cell>
          <cell r="P96">
            <v>1765740</v>
          </cell>
          <cell r="R96">
            <v>754571.65</v>
          </cell>
          <cell r="S96">
            <v>0.42734018032099857</v>
          </cell>
          <cell r="T96">
            <v>1510740</v>
          </cell>
          <cell r="V96">
            <v>645599.99</v>
          </cell>
          <cell r="W96">
            <v>0.42734023723473263</v>
          </cell>
        </row>
        <row r="97">
          <cell r="D97">
            <v>41760</v>
          </cell>
          <cell r="E97" t="str">
            <v>Estimated</v>
          </cell>
          <cell r="F97">
            <v>5</v>
          </cell>
          <cell r="G97">
            <v>2014</v>
          </cell>
          <cell r="K97">
            <v>0</v>
          </cell>
          <cell r="O97">
            <v>0</v>
          </cell>
          <cell r="S97">
            <v>0</v>
          </cell>
          <cell r="W97">
            <v>0</v>
          </cell>
        </row>
        <row r="98">
          <cell r="D98">
            <v>41791</v>
          </cell>
          <cell r="E98" t="str">
            <v>Estimated</v>
          </cell>
          <cell r="F98">
            <v>6</v>
          </cell>
          <cell r="G98">
            <v>2014</v>
          </cell>
          <cell r="K98">
            <v>0</v>
          </cell>
          <cell r="O98">
            <v>0</v>
          </cell>
          <cell r="S98">
            <v>0</v>
          </cell>
          <cell r="W98">
            <v>0</v>
          </cell>
        </row>
        <row r="99">
          <cell r="D99">
            <v>41821</v>
          </cell>
          <cell r="E99" t="str">
            <v>Estimated</v>
          </cell>
          <cell r="F99">
            <v>7</v>
          </cell>
          <cell r="G99">
            <v>2014</v>
          </cell>
          <cell r="K99">
            <v>0</v>
          </cell>
          <cell r="O99">
            <v>0</v>
          </cell>
          <cell r="S99">
            <v>0</v>
          </cell>
          <cell r="W99">
            <v>0</v>
          </cell>
        </row>
        <row r="100">
          <cell r="D100">
            <v>41852</v>
          </cell>
          <cell r="E100" t="str">
            <v>Estimated</v>
          </cell>
          <cell r="F100">
            <v>8</v>
          </cell>
          <cell r="G100">
            <v>2014</v>
          </cell>
          <cell r="K100">
            <v>0</v>
          </cell>
          <cell r="O100">
            <v>0</v>
          </cell>
          <cell r="S100">
            <v>0</v>
          </cell>
          <cell r="W100">
            <v>0</v>
          </cell>
        </row>
        <row r="101">
          <cell r="D101">
            <v>41883</v>
          </cell>
          <cell r="E101" t="str">
            <v>Estimated</v>
          </cell>
          <cell r="F101">
            <v>9</v>
          </cell>
          <cell r="G101">
            <v>2014</v>
          </cell>
          <cell r="K101">
            <v>0</v>
          </cell>
          <cell r="O101">
            <v>0</v>
          </cell>
          <cell r="S101">
            <v>0</v>
          </cell>
          <cell r="W101">
            <v>0</v>
          </cell>
        </row>
        <row r="102">
          <cell r="D102">
            <v>41913</v>
          </cell>
          <cell r="E102" t="str">
            <v>Estimated</v>
          </cell>
          <cell r="F102">
            <v>10</v>
          </cell>
          <cell r="G102">
            <v>2014</v>
          </cell>
          <cell r="K102">
            <v>0</v>
          </cell>
          <cell r="O102">
            <v>0</v>
          </cell>
          <cell r="S102">
            <v>0</v>
          </cell>
          <cell r="W102">
            <v>0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JE UPLOAD"/>
      <sheetName val="New FERC Int. Rates"/>
      <sheetName val="Therm Sales"/>
      <sheetName val="DEFERRAL"/>
      <sheetName val="DG261"/>
      <sheetName val="01268"/>
      <sheetName val="01270"/>
      <sheetName val="DG253"/>
      <sheetName val="DG254"/>
      <sheetName val="DG255"/>
      <sheetName val="DG256"/>
      <sheetName val="RA47"/>
      <sheetName val="20460"/>
      <sheetName val="AMORT"/>
      <sheetName val="G10051"/>
      <sheetName val="G10052"/>
      <sheetName val="G10053"/>
      <sheetName val="G10054"/>
      <sheetName val="G10055"/>
      <sheetName val="G10071"/>
      <sheetName val="G10075"/>
      <sheetName val="G10079"/>
      <sheetName val="G10086"/>
      <sheetName val="G10088"/>
      <sheetName val="G10090"/>
      <sheetName val="G10096"/>
      <sheetName val="G10098"/>
      <sheetName val="G10108"/>
      <sheetName val="G10109"/>
      <sheetName val="G10110"/>
      <sheetName val="G10111"/>
      <sheetName val="G10117"/>
      <sheetName val="G10126"/>
      <sheetName val="G10127"/>
      <sheetName val="G10128"/>
      <sheetName val="G10129"/>
      <sheetName val="RA30"/>
      <sheetName val="RA31"/>
      <sheetName val="RA44"/>
      <sheetName val="RA49"/>
      <sheetName val="DG152"/>
      <sheetName val="20218"/>
      <sheetName val="UG 061721"/>
      <sheetName val="DG257"/>
      <sheetName val="DG258"/>
      <sheetName val="DG241"/>
      <sheetName val="RA21 "/>
      <sheetName val="20458"/>
      <sheetName val="RL16 (2)"/>
      <sheetName val="HEDGING"/>
      <sheetName val="RA24"/>
      <sheetName val="RA26"/>
      <sheetName val="ZBA 09"/>
      <sheetName val="RA34"/>
      <sheetName val="RA47 ORIGINAL"/>
      <sheetName val="RA53"/>
      <sheetName val="RA53 ORIGINAL"/>
      <sheetName val="DR05"/>
      <sheetName val="RL16"/>
      <sheetName val="ZBA 08"/>
      <sheetName val="Int Rates DO NOT USE"/>
      <sheetName val="RL16 (2) NEED TO DELETE"/>
      <sheetName val="RL08"/>
      <sheetName val="RL10"/>
      <sheetName val="23607411"/>
      <sheetName val="DG234"/>
      <sheetName val="DG235"/>
      <sheetName val="DG236"/>
      <sheetName val="DG237"/>
      <sheetName val="DG245"/>
      <sheetName val="DG247"/>
      <sheetName val="DG249"/>
      <sheetName val="RL14"/>
      <sheetName val="RL15"/>
      <sheetName val="DG238"/>
      <sheetName val="DG239"/>
      <sheetName val="DG240"/>
      <sheetName val="RA50"/>
      <sheetName val="---ZBA---"/>
      <sheetName val="D10009"/>
      <sheetName val="DG196"/>
      <sheetName val="DG197"/>
      <sheetName val="DG198"/>
      <sheetName val="DG199"/>
      <sheetName val="DG200"/>
      <sheetName val="DG210"/>
      <sheetName val="DG211"/>
      <sheetName val="DG212"/>
      <sheetName val="DG213"/>
      <sheetName val="DG214"/>
      <sheetName val="DG216"/>
      <sheetName val="DG217"/>
      <sheetName val="DG218"/>
      <sheetName val="DG219"/>
      <sheetName val="DG226"/>
      <sheetName val="DG228"/>
      <sheetName val="DG230"/>
      <sheetName val="DG231"/>
      <sheetName val="DG195"/>
      <sheetName val="DG194"/>
      <sheetName val="DG193"/>
      <sheetName val="DG192"/>
      <sheetName val="DG191"/>
      <sheetName val="DG189"/>
      <sheetName val="DG184"/>
      <sheetName val="DG178"/>
      <sheetName val="DG177"/>
      <sheetName val="DG176"/>
      <sheetName val="DG175"/>
      <sheetName val="DG173"/>
      <sheetName val="DG132"/>
      <sheetName val="DG133"/>
      <sheetName val="DG174"/>
      <sheetName val="DG157"/>
      <sheetName val="DG160"/>
      <sheetName val="DG161"/>
      <sheetName val="DG162"/>
      <sheetName val="DG163"/>
      <sheetName val="DG169"/>
      <sheetName val="DG134"/>
      <sheetName val="DG135"/>
      <sheetName val="DG159"/>
      <sheetName val="DG143"/>
      <sheetName val="DG144"/>
      <sheetName val="DG145"/>
      <sheetName val="DG146"/>
      <sheetName val="DG153"/>
      <sheetName val="DG158"/>
      <sheetName val="DR06"/>
      <sheetName val="DG142"/>
      <sheetName val="DG140"/>
      <sheetName val="DG131"/>
      <sheetName val="DG124"/>
      <sheetName val="DG118"/>
      <sheetName val="DG117"/>
      <sheetName val="DG116"/>
      <sheetName val="DG115"/>
      <sheetName val="DG114"/>
      <sheetName val="DG111"/>
      <sheetName val="DG104 (new rate)"/>
      <sheetName val="DG104"/>
      <sheetName val="DG103 (New Rate)"/>
      <sheetName val="DG103"/>
      <sheetName val="DG102 (New Rate)"/>
      <sheetName val="DG102"/>
      <sheetName val="DG101 (New Rate)"/>
      <sheetName val="DG101"/>
      <sheetName val="DG87"/>
      <sheetName val="DG86"/>
      <sheetName val="DG45"/>
      <sheetName val="DG44"/>
      <sheetName val="DG43"/>
      <sheetName val="DG42"/>
      <sheetName val="DG141"/>
      <sheetName val="DG130"/>
      <sheetName val="DG109"/>
      <sheetName val="DG107"/>
      <sheetName val="DG95"/>
      <sheetName val="DG88"/>
      <sheetName val="G10162(old)"/>
      <sheetName val="G10163(old)"/>
      <sheetName val="Closed"/>
      <sheetName val="G10002"/>
      <sheetName val="G10003"/>
      <sheetName val="G10004"/>
      <sheetName val="G10005"/>
      <sheetName val="G10010"/>
      <sheetName val="G10011"/>
      <sheetName val="G10012"/>
      <sheetName val="G10013"/>
      <sheetName val="G10014"/>
      <sheetName val="G10019"/>
      <sheetName val="G10020"/>
      <sheetName val="G10021"/>
      <sheetName val="G10022"/>
      <sheetName val="G10023"/>
      <sheetName val="G10029"/>
      <sheetName val="G10030"/>
      <sheetName val="G10032"/>
      <sheetName val="G10033"/>
      <sheetName val="G10034"/>
      <sheetName val="G10037"/>
      <sheetName val="G10038"/>
      <sheetName val="G10043"/>
      <sheetName val="G10044"/>
      <sheetName val="G10050"/>
      <sheetName val="G10056"/>
      <sheetName val="G10058"/>
      <sheetName val="G10059"/>
      <sheetName val="G10060"/>
      <sheetName val="G10061"/>
      <sheetName val="G10062"/>
      <sheetName val="G10063"/>
      <sheetName val="G10064"/>
      <sheetName val="G10065"/>
      <sheetName val="G10072"/>
      <sheetName val="G10077"/>
      <sheetName val="T10001"/>
      <sheetName val="T10002"/>
      <sheetName val="T90002"/>
      <sheetName val="G10081"/>
      <sheetName val="G10103"/>
      <sheetName val="G10104"/>
      <sheetName val="G10105"/>
      <sheetName val="G10106"/>
      <sheetName val="G10107"/>
      <sheetName val="G10118"/>
      <sheetName val="G10119-NEW"/>
      <sheetName val="G10119"/>
    </sheetNames>
    <sheetDataSet>
      <sheetData sheetId="0" refreshError="1"/>
      <sheetData sheetId="1" refreshError="1"/>
      <sheetData sheetId="2">
        <row r="23">
          <cell r="A23">
            <v>37652</v>
          </cell>
          <cell r="B23">
            <v>4.6199999999999998E-2</v>
          </cell>
          <cell r="C23">
            <v>31</v>
          </cell>
        </row>
        <row r="24">
          <cell r="A24">
            <v>37680</v>
          </cell>
          <cell r="B24">
            <v>4.6199999999999998E-2</v>
          </cell>
          <cell r="C24">
            <v>28</v>
          </cell>
        </row>
        <row r="25">
          <cell r="A25">
            <v>37711</v>
          </cell>
          <cell r="B25">
            <v>4.6199999999999998E-2</v>
          </cell>
          <cell r="C25">
            <v>31</v>
          </cell>
        </row>
        <row r="26">
          <cell r="A26">
            <v>37741</v>
          </cell>
          <cell r="B26">
            <v>4.2500000000000003E-2</v>
          </cell>
          <cell r="C26">
            <v>30</v>
          </cell>
        </row>
        <row r="27">
          <cell r="A27">
            <v>37772</v>
          </cell>
          <cell r="B27">
            <v>4.2500000000000003E-2</v>
          </cell>
          <cell r="C27">
            <v>31</v>
          </cell>
        </row>
        <row r="28">
          <cell r="A28">
            <v>37802</v>
          </cell>
          <cell r="B28">
            <v>4.2500000000000003E-2</v>
          </cell>
          <cell r="C28">
            <v>30</v>
          </cell>
        </row>
        <row r="29">
          <cell r="A29">
            <v>37833</v>
          </cell>
          <cell r="B29">
            <v>4.2500000000000003E-2</v>
          </cell>
          <cell r="C29">
            <v>31</v>
          </cell>
        </row>
        <row r="30">
          <cell r="A30">
            <v>37864</v>
          </cell>
          <cell r="B30">
            <v>4.2500000000000003E-2</v>
          </cell>
          <cell r="C30">
            <v>31</v>
          </cell>
        </row>
        <row r="31">
          <cell r="A31">
            <v>37894</v>
          </cell>
          <cell r="B31">
            <v>4.2500000000000003E-2</v>
          </cell>
          <cell r="C31">
            <v>30</v>
          </cell>
        </row>
        <row r="32">
          <cell r="A32">
            <v>37925</v>
          </cell>
          <cell r="B32">
            <v>4.07E-2</v>
          </cell>
          <cell r="C32">
            <v>31</v>
          </cell>
        </row>
        <row r="33">
          <cell r="A33">
            <v>37955</v>
          </cell>
          <cell r="B33">
            <v>4.07E-2</v>
          </cell>
          <cell r="C33">
            <v>30</v>
          </cell>
        </row>
        <row r="34">
          <cell r="A34">
            <v>37986</v>
          </cell>
          <cell r="B34">
            <v>4.07E-2</v>
          </cell>
          <cell r="C34">
            <v>31</v>
          </cell>
        </row>
        <row r="44">
          <cell r="A44">
            <v>38291</v>
          </cell>
          <cell r="B44">
            <v>4.2200000000000001E-2</v>
          </cell>
          <cell r="C44">
            <v>31</v>
          </cell>
        </row>
        <row r="45">
          <cell r="A45">
            <v>38321</v>
          </cell>
          <cell r="B45">
            <v>4.2200000000000001E-2</v>
          </cell>
          <cell r="C45">
            <v>30</v>
          </cell>
        </row>
        <row r="46">
          <cell r="A46">
            <v>38352</v>
          </cell>
          <cell r="B46">
            <v>4.2200000000000001E-2</v>
          </cell>
          <cell r="C46">
            <v>31</v>
          </cell>
        </row>
        <row r="47">
          <cell r="A47">
            <v>38383</v>
          </cell>
          <cell r="B47">
            <v>4.7500000000000001E-2</v>
          </cell>
          <cell r="C47">
            <v>31</v>
          </cell>
        </row>
        <row r="48">
          <cell r="A48">
            <v>38411</v>
          </cell>
          <cell r="B48">
            <v>4.7500000000000001E-2</v>
          </cell>
          <cell r="C48">
            <v>28</v>
          </cell>
        </row>
        <row r="49">
          <cell r="A49">
            <v>38442</v>
          </cell>
          <cell r="B49">
            <v>4.7500000000000001E-2</v>
          </cell>
          <cell r="C49">
            <v>31</v>
          </cell>
        </row>
        <row r="50">
          <cell r="A50">
            <v>38472</v>
          </cell>
          <cell r="B50">
            <v>5.2999999999999999E-2</v>
          </cell>
          <cell r="C50">
            <v>30</v>
          </cell>
        </row>
        <row r="51">
          <cell r="A51">
            <v>38503</v>
          </cell>
          <cell r="B51">
            <v>5.2999999999999999E-2</v>
          </cell>
          <cell r="C51">
            <v>31</v>
          </cell>
        </row>
        <row r="52">
          <cell r="A52">
            <v>38533</v>
          </cell>
          <cell r="B52">
            <v>5.2999999999999999E-2</v>
          </cell>
          <cell r="C52">
            <v>30</v>
          </cell>
        </row>
        <row r="53">
          <cell r="A53">
            <v>38564</v>
          </cell>
          <cell r="B53">
            <v>5.7700000000000001E-2</v>
          </cell>
          <cell r="C53">
            <v>31</v>
          </cell>
        </row>
        <row r="54">
          <cell r="A54">
            <v>38595</v>
          </cell>
          <cell r="B54">
            <v>5.7700000000000001E-2</v>
          </cell>
          <cell r="C54">
            <v>31</v>
          </cell>
        </row>
        <row r="55">
          <cell r="A55">
            <v>38625</v>
          </cell>
          <cell r="B55">
            <v>5.7700000000000001E-2</v>
          </cell>
          <cell r="C55">
            <v>30</v>
          </cell>
        </row>
        <row r="56">
          <cell r="A56">
            <v>38656</v>
          </cell>
          <cell r="B56">
            <v>6.2300000000000001E-2</v>
          </cell>
          <cell r="C56">
            <v>31</v>
          </cell>
        </row>
        <row r="57">
          <cell r="A57">
            <v>38686</v>
          </cell>
          <cell r="B57">
            <v>6.2300000000000001E-2</v>
          </cell>
          <cell r="C57">
            <v>30</v>
          </cell>
        </row>
        <row r="58">
          <cell r="A58">
            <v>38717</v>
          </cell>
          <cell r="B58">
            <v>6.2300000000000001E-2</v>
          </cell>
          <cell r="C58">
            <v>31</v>
          </cell>
        </row>
        <row r="59">
          <cell r="A59">
            <v>38748</v>
          </cell>
          <cell r="B59">
            <v>6.7799999999999999E-2</v>
          </cell>
          <cell r="C59">
            <v>31</v>
          </cell>
        </row>
        <row r="60">
          <cell r="A60">
            <v>38776</v>
          </cell>
          <cell r="B60">
            <v>6.7799999999999999E-2</v>
          </cell>
          <cell r="C60">
            <v>28</v>
          </cell>
        </row>
        <row r="61">
          <cell r="A61">
            <v>38807</v>
          </cell>
          <cell r="B61">
            <v>6.7799999999999999E-2</v>
          </cell>
          <cell r="C61">
            <v>31</v>
          </cell>
        </row>
        <row r="62">
          <cell r="A62">
            <v>38837</v>
          </cell>
          <cell r="B62">
            <v>7.2999999999999995E-2</v>
          </cell>
          <cell r="C62">
            <v>30</v>
          </cell>
        </row>
        <row r="63">
          <cell r="A63">
            <v>38868</v>
          </cell>
          <cell r="B63">
            <v>7.2999999999999995E-2</v>
          </cell>
          <cell r="C63">
            <v>31</v>
          </cell>
        </row>
        <row r="64">
          <cell r="A64">
            <v>38898</v>
          </cell>
          <cell r="B64">
            <v>7.2999999999999995E-2</v>
          </cell>
          <cell r="C64">
            <v>30</v>
          </cell>
        </row>
        <row r="65">
          <cell r="A65">
            <v>38929</v>
          </cell>
          <cell r="B65">
            <v>7.7399999999999997E-2</v>
          </cell>
          <cell r="C65">
            <v>31</v>
          </cell>
        </row>
        <row r="66">
          <cell r="A66">
            <v>38960</v>
          </cell>
          <cell r="B66">
            <v>7.7399999999999997E-2</v>
          </cell>
          <cell r="C66">
            <v>31</v>
          </cell>
        </row>
        <row r="67">
          <cell r="A67">
            <v>38990</v>
          </cell>
          <cell r="B67">
            <v>7.7399999999999997E-2</v>
          </cell>
          <cell r="C67">
            <v>30</v>
          </cell>
        </row>
        <row r="107">
          <cell r="A107">
            <v>40209</v>
          </cell>
          <cell r="B107">
            <v>3.2500000000000001E-2</v>
          </cell>
          <cell r="C107">
            <v>31</v>
          </cell>
        </row>
        <row r="108">
          <cell r="A108">
            <v>40237</v>
          </cell>
          <cell r="B108">
            <v>3.2500000000000001E-2</v>
          </cell>
          <cell r="C108">
            <v>28</v>
          </cell>
        </row>
        <row r="109">
          <cell r="A109">
            <v>40268</v>
          </cell>
          <cell r="B109">
            <v>3.2500000000000001E-2</v>
          </cell>
          <cell r="C109">
            <v>31</v>
          </cell>
        </row>
        <row r="110">
          <cell r="A110">
            <v>40298</v>
          </cell>
          <cell r="B110">
            <v>3.2500000000000001E-2</v>
          </cell>
          <cell r="C110">
            <v>30</v>
          </cell>
        </row>
        <row r="111">
          <cell r="A111">
            <v>40329</v>
          </cell>
          <cell r="B111">
            <v>3.2500000000000001E-2</v>
          </cell>
          <cell r="C111">
            <v>31</v>
          </cell>
        </row>
        <row r="112">
          <cell r="A112">
            <v>40359</v>
          </cell>
          <cell r="B112">
            <v>3.2500000000000001E-2</v>
          </cell>
          <cell r="C112">
            <v>30</v>
          </cell>
        </row>
        <row r="113">
          <cell r="A113">
            <v>40390</v>
          </cell>
          <cell r="B113">
            <v>3.2500000000000001E-2</v>
          </cell>
          <cell r="C113">
            <v>31</v>
          </cell>
        </row>
        <row r="114">
          <cell r="A114">
            <v>40421</v>
          </cell>
          <cell r="B114">
            <v>3.2500000000000001E-2</v>
          </cell>
          <cell r="C114">
            <v>31</v>
          </cell>
        </row>
        <row r="115">
          <cell r="A115">
            <v>40451</v>
          </cell>
          <cell r="B115">
            <v>3.2500000000000001E-2</v>
          </cell>
          <cell r="C115">
            <v>30</v>
          </cell>
        </row>
        <row r="116">
          <cell r="A116">
            <v>40482</v>
          </cell>
          <cell r="C116">
            <v>31</v>
          </cell>
        </row>
        <row r="117">
          <cell r="A117">
            <v>40512</v>
          </cell>
          <cell r="C117">
            <v>30</v>
          </cell>
        </row>
        <row r="118">
          <cell r="A118">
            <v>40543</v>
          </cell>
          <cell r="C118">
            <v>31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>
        <row r="176">
          <cell r="A176">
            <v>38291</v>
          </cell>
          <cell r="B176">
            <v>2.5870000000000004E-2</v>
          </cell>
          <cell r="C176">
            <v>31</v>
          </cell>
        </row>
        <row r="177">
          <cell r="A177">
            <v>38321</v>
          </cell>
          <cell r="B177">
            <v>2.8825999999999997E-2</v>
          </cell>
          <cell r="C177">
            <v>30</v>
          </cell>
        </row>
        <row r="178">
          <cell r="A178">
            <v>38352</v>
          </cell>
          <cell r="B178">
            <v>3.0178000000000003E-2</v>
          </cell>
          <cell r="C178">
            <v>31</v>
          </cell>
        </row>
        <row r="179">
          <cell r="A179">
            <v>38383</v>
          </cell>
          <cell r="B179">
            <v>3.1891999999999997E-2</v>
          </cell>
          <cell r="C179">
            <v>31</v>
          </cell>
        </row>
        <row r="180">
          <cell r="A180">
            <v>38411</v>
          </cell>
          <cell r="B180">
            <v>3.2895000000000001E-2</v>
          </cell>
          <cell r="C180">
            <v>28</v>
          </cell>
        </row>
        <row r="181">
          <cell r="A181">
            <v>38442</v>
          </cell>
          <cell r="B181">
            <v>3.4582000000000002E-2</v>
          </cell>
          <cell r="C181">
            <v>31</v>
          </cell>
        </row>
        <row r="182">
          <cell r="A182">
            <v>38472</v>
          </cell>
          <cell r="B182">
            <v>3.6825999999999998E-2</v>
          </cell>
          <cell r="C182">
            <v>30</v>
          </cell>
        </row>
        <row r="183">
          <cell r="A183">
            <v>38503</v>
          </cell>
          <cell r="B183">
            <v>3.7125999999999999E-2</v>
          </cell>
          <cell r="C183">
            <v>31</v>
          </cell>
        </row>
        <row r="184">
          <cell r="A184">
            <v>38533</v>
          </cell>
          <cell r="B184">
            <v>3.9400999999999999E-2</v>
          </cell>
          <cell r="C184">
            <v>30</v>
          </cell>
        </row>
        <row r="185">
          <cell r="A185">
            <v>38564</v>
          </cell>
          <cell r="B185">
            <v>4.1106999999999998E-2</v>
          </cell>
          <cell r="C185">
            <v>31</v>
          </cell>
        </row>
        <row r="186">
          <cell r="A186">
            <v>38595</v>
          </cell>
          <cell r="B186">
            <v>4.2942000000000001E-2</v>
          </cell>
          <cell r="C186">
            <v>31</v>
          </cell>
        </row>
        <row r="187">
          <cell r="A187">
            <v>38625</v>
          </cell>
          <cell r="B187">
            <v>4.4583999999999999E-2</v>
          </cell>
          <cell r="C187">
            <v>30</v>
          </cell>
        </row>
        <row r="188">
          <cell r="A188">
            <v>38656</v>
          </cell>
          <cell r="B188">
            <v>4.6881999999999993E-2</v>
          </cell>
          <cell r="C188">
            <v>31</v>
          </cell>
        </row>
        <row r="189">
          <cell r="A189">
            <v>38686</v>
          </cell>
          <cell r="B189">
            <v>4.8953999999999998E-2</v>
          </cell>
          <cell r="C189">
            <v>30</v>
          </cell>
        </row>
        <row r="190">
          <cell r="A190">
            <v>38717</v>
          </cell>
          <cell r="B190">
            <v>4.9856999999999999E-2</v>
          </cell>
          <cell r="C190">
            <v>31</v>
          </cell>
        </row>
        <row r="191">
          <cell r="A191">
            <v>38748</v>
          </cell>
          <cell r="B191">
            <v>5.1720000000000002E-2</v>
          </cell>
          <cell r="C191">
            <v>31</v>
          </cell>
        </row>
        <row r="192">
          <cell r="A192">
            <v>38776</v>
          </cell>
          <cell r="B192">
            <v>5.2310000000000002E-2</v>
          </cell>
          <cell r="C192">
            <v>28</v>
          </cell>
        </row>
        <row r="193">
          <cell r="A193">
            <v>38807</v>
          </cell>
          <cell r="B193">
            <v>5.4259999999999996E-2</v>
          </cell>
          <cell r="C193">
            <v>31</v>
          </cell>
        </row>
        <row r="194">
          <cell r="A194">
            <v>38837</v>
          </cell>
          <cell r="B194">
            <v>5.6244999999999996E-2</v>
          </cell>
          <cell r="C194">
            <v>30</v>
          </cell>
        </row>
        <row r="195">
          <cell r="A195">
            <v>38868</v>
          </cell>
          <cell r="B195">
            <v>5.7070999999999997E-2</v>
          </cell>
          <cell r="C195">
            <v>31</v>
          </cell>
        </row>
        <row r="196">
          <cell r="A196">
            <v>38898</v>
          </cell>
          <cell r="B196">
            <v>5.9451000000000004E-2</v>
          </cell>
          <cell r="C196">
            <v>30</v>
          </cell>
        </row>
        <row r="197">
          <cell r="A197">
            <v>38929</v>
          </cell>
          <cell r="B197">
            <v>6.0044999999999994E-2</v>
          </cell>
          <cell r="C197">
            <v>31</v>
          </cell>
        </row>
        <row r="198">
          <cell r="A198">
            <v>38960</v>
          </cell>
          <cell r="B198">
            <v>5.9313999999999999E-2</v>
          </cell>
          <cell r="C198">
            <v>31</v>
          </cell>
        </row>
        <row r="199">
          <cell r="A199">
            <v>38990</v>
          </cell>
          <cell r="B199">
            <v>5.9228999999999997E-2</v>
          </cell>
          <cell r="C199">
            <v>30</v>
          </cell>
        </row>
      </sheetData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JE UPLOAD"/>
      <sheetName val="Int Rates"/>
      <sheetName val="New FERC Int. Rates"/>
      <sheetName val="DR05"/>
      <sheetName val="Therm Sales"/>
      <sheetName val="DEFERRAL"/>
      <sheetName val="DG261"/>
      <sheetName val="DG253"/>
      <sheetName val="DG254"/>
      <sheetName val="DG255"/>
      <sheetName val="DG256"/>
      <sheetName val="RA47"/>
      <sheetName val="RA47-R"/>
      <sheetName val="RA47 - C"/>
      <sheetName val="RA53"/>
      <sheetName val="AMORT"/>
      <sheetName val="G10051"/>
      <sheetName val="G10052"/>
      <sheetName val="G10053"/>
      <sheetName val="G10054"/>
      <sheetName val="G10055"/>
      <sheetName val="G10071"/>
      <sheetName val="G10075"/>
      <sheetName val="G10079"/>
      <sheetName val="G10086"/>
      <sheetName val="G10088"/>
      <sheetName val="G10090"/>
      <sheetName val="G10096"/>
      <sheetName val="G10098"/>
      <sheetName val="G10108"/>
      <sheetName val="G10109"/>
      <sheetName val="G10110"/>
      <sheetName val="G10111"/>
      <sheetName val="G10117"/>
      <sheetName val="G10126"/>
      <sheetName val="G10127"/>
      <sheetName val="G10128"/>
      <sheetName val="G10129"/>
      <sheetName val="RA30"/>
      <sheetName val="RA31"/>
      <sheetName val="RA44"/>
      <sheetName val="RA49"/>
      <sheetName val="DG152"/>
      <sheetName val="RL16"/>
      <sheetName val="UM 1283"/>
      <sheetName val="DG257"/>
      <sheetName val="DG258"/>
      <sheetName val="DG241"/>
      <sheetName val="RA21 "/>
      <sheetName val="RA34"/>
      <sheetName val="23607411"/>
      <sheetName val="HEDGING"/>
      <sheetName val="RA24"/>
      <sheetName val="RA26"/>
      <sheetName val="RL08"/>
      <sheetName val="RL10"/>
      <sheetName val="ZBA 08"/>
      <sheetName val="DG234"/>
      <sheetName val="DG235"/>
      <sheetName val="DG236"/>
      <sheetName val="DG237"/>
      <sheetName val="DG245"/>
      <sheetName val="DG247"/>
      <sheetName val="DG249"/>
      <sheetName val="RL14"/>
      <sheetName val="RL15"/>
      <sheetName val="DG238"/>
      <sheetName val="DG239"/>
      <sheetName val="DG240"/>
      <sheetName val="RA50"/>
      <sheetName val="---ZBA---"/>
      <sheetName val="D10009"/>
      <sheetName val="DG196"/>
      <sheetName val="DG197"/>
      <sheetName val="DG198"/>
      <sheetName val="DG199"/>
      <sheetName val="DG200"/>
      <sheetName val="DG210"/>
      <sheetName val="DG211"/>
      <sheetName val="DG212"/>
      <sheetName val="DG213"/>
      <sheetName val="DG214"/>
      <sheetName val="DG216"/>
      <sheetName val="DG217"/>
      <sheetName val="DG218"/>
      <sheetName val="DG219"/>
      <sheetName val="DG226"/>
      <sheetName val="DG228"/>
      <sheetName val="DG230"/>
      <sheetName val="DG231"/>
      <sheetName val="DG195"/>
      <sheetName val="DG194"/>
      <sheetName val="DG193"/>
      <sheetName val="DG192"/>
      <sheetName val="DG191"/>
      <sheetName val="DG189"/>
      <sheetName val="DG184"/>
      <sheetName val="DG178"/>
      <sheetName val="DG177"/>
      <sheetName val="DG176"/>
      <sheetName val="DG175"/>
      <sheetName val="DG173"/>
      <sheetName val="DG132"/>
      <sheetName val="DG133"/>
      <sheetName val="DG174"/>
      <sheetName val="DG157"/>
      <sheetName val="DG160"/>
      <sheetName val="DG161"/>
      <sheetName val="DG162"/>
      <sheetName val="DG163"/>
      <sheetName val="DG169"/>
      <sheetName val="DG134"/>
      <sheetName val="DG135"/>
      <sheetName val="DG159"/>
      <sheetName val="DG143"/>
      <sheetName val="DG144"/>
      <sheetName val="DG145"/>
      <sheetName val="DG146"/>
      <sheetName val="DG153"/>
      <sheetName val="DG158"/>
      <sheetName val="DR06"/>
      <sheetName val="DG142"/>
      <sheetName val="DG140"/>
      <sheetName val="DG131"/>
      <sheetName val="DG124"/>
      <sheetName val="DG118"/>
      <sheetName val="DG117"/>
      <sheetName val="DG116"/>
      <sheetName val="DG115"/>
      <sheetName val="DG114"/>
      <sheetName val="DG111"/>
      <sheetName val="DG104 (new rate)"/>
      <sheetName val="DG104"/>
      <sheetName val="DG103 (New Rate)"/>
      <sheetName val="DG103"/>
      <sheetName val="DG102 (New Rate)"/>
      <sheetName val="DG102"/>
      <sheetName val="DG101 (New Rate)"/>
      <sheetName val="DG101"/>
      <sheetName val="DG87"/>
      <sheetName val="DG86"/>
      <sheetName val="DG45"/>
      <sheetName val="DG44"/>
      <sheetName val="DG43"/>
      <sheetName val="DG42"/>
      <sheetName val="DG141"/>
      <sheetName val="DG130"/>
      <sheetName val="DG109"/>
      <sheetName val="DG107"/>
      <sheetName val="DG95"/>
      <sheetName val="DG88"/>
      <sheetName val="G10162(old)"/>
      <sheetName val="G10163(old)"/>
      <sheetName val="Closed"/>
      <sheetName val="G10002"/>
      <sheetName val="G10003"/>
      <sheetName val="G10004"/>
      <sheetName val="G10005"/>
      <sheetName val="G10010"/>
      <sheetName val="G10011"/>
      <sheetName val="G10012"/>
      <sheetName val="G10013"/>
      <sheetName val="G10014"/>
      <sheetName val="G10019"/>
      <sheetName val="G10020"/>
      <sheetName val="G10021"/>
      <sheetName val="G10022"/>
      <sheetName val="G10023"/>
      <sheetName val="G10029"/>
      <sheetName val="G10030"/>
      <sheetName val="G10032"/>
      <sheetName val="G10033"/>
      <sheetName val="G10034"/>
      <sheetName val="G10037"/>
      <sheetName val="G10038"/>
      <sheetName val="G10043"/>
      <sheetName val="G10044"/>
      <sheetName val="G10050"/>
      <sheetName val="G10056"/>
      <sheetName val="G10058"/>
      <sheetName val="G10059"/>
      <sheetName val="G10060"/>
      <sheetName val="G10061"/>
      <sheetName val="G10062"/>
      <sheetName val="G10063"/>
      <sheetName val="G10064"/>
      <sheetName val="G10065"/>
      <sheetName val="G10072"/>
      <sheetName val="G10077"/>
      <sheetName val="T10001"/>
      <sheetName val="T10002"/>
      <sheetName val="T90002"/>
      <sheetName val="G10081"/>
      <sheetName val="G10103"/>
      <sheetName val="G10104"/>
      <sheetName val="G10105"/>
      <sheetName val="G10106"/>
      <sheetName val="G10107"/>
      <sheetName val="G10118"/>
      <sheetName val="G10119-NEW"/>
      <sheetName val="G10119"/>
    </sheetNames>
    <sheetDataSet>
      <sheetData sheetId="0"/>
      <sheetData sheetId="1"/>
      <sheetData sheetId="2"/>
      <sheetData sheetId="3">
        <row r="5">
          <cell r="A5">
            <v>37103</v>
          </cell>
          <cell r="B5">
            <v>7.7899999999999997E-2</v>
          </cell>
          <cell r="C5">
            <v>31</v>
          </cell>
        </row>
        <row r="6">
          <cell r="A6">
            <v>37134</v>
          </cell>
          <cell r="B6">
            <v>7.7899999999999997E-2</v>
          </cell>
          <cell r="C6">
            <v>31</v>
          </cell>
        </row>
        <row r="7">
          <cell r="A7">
            <v>37164</v>
          </cell>
          <cell r="B7">
            <v>7.7899999999999997E-2</v>
          </cell>
          <cell r="C7">
            <v>30</v>
          </cell>
        </row>
        <row r="8">
          <cell r="A8">
            <v>37195</v>
          </cell>
          <cell r="B8">
            <v>6.8000000000000005E-2</v>
          </cell>
          <cell r="C8">
            <v>31</v>
          </cell>
        </row>
        <row r="9">
          <cell r="A9">
            <v>37225</v>
          </cell>
          <cell r="B9">
            <v>6.8000000000000005E-2</v>
          </cell>
          <cell r="C9">
            <v>30</v>
          </cell>
        </row>
        <row r="10">
          <cell r="A10">
            <v>37256</v>
          </cell>
          <cell r="B10">
            <v>6.8000000000000005E-2</v>
          </cell>
          <cell r="C10">
            <v>31</v>
          </cell>
        </row>
        <row r="11">
          <cell r="A11">
            <v>37287</v>
          </cell>
          <cell r="B11">
            <v>5.6399999999999999E-2</v>
          </cell>
          <cell r="C11">
            <v>31</v>
          </cell>
        </row>
        <row r="12">
          <cell r="A12">
            <v>37315</v>
          </cell>
          <cell r="B12">
            <v>5.6399999999999999E-2</v>
          </cell>
          <cell r="C12">
            <v>28</v>
          </cell>
        </row>
        <row r="13">
          <cell r="A13">
            <v>37346</v>
          </cell>
          <cell r="B13">
            <v>5.6399999999999999E-2</v>
          </cell>
          <cell r="C13">
            <v>31</v>
          </cell>
        </row>
        <row r="14">
          <cell r="A14">
            <v>37376</v>
          </cell>
          <cell r="B14">
            <v>4.7800000000000002E-2</v>
          </cell>
          <cell r="C14">
            <v>30</v>
          </cell>
        </row>
        <row r="15">
          <cell r="A15">
            <v>37407</v>
          </cell>
          <cell r="B15">
            <v>4.7800000000000002E-2</v>
          </cell>
          <cell r="C15">
            <v>31</v>
          </cell>
        </row>
        <row r="16">
          <cell r="A16">
            <v>37437</v>
          </cell>
          <cell r="B16">
            <v>4.7800000000000002E-2</v>
          </cell>
          <cell r="C16">
            <v>30</v>
          </cell>
        </row>
        <row r="17">
          <cell r="A17">
            <v>37468</v>
          </cell>
          <cell r="B17">
            <v>4.7500000000000001E-2</v>
          </cell>
          <cell r="C17">
            <v>31</v>
          </cell>
        </row>
        <row r="18">
          <cell r="A18">
            <v>37499</v>
          </cell>
          <cell r="B18">
            <v>4.7500000000000001E-2</v>
          </cell>
          <cell r="C18">
            <v>31</v>
          </cell>
        </row>
        <row r="19">
          <cell r="A19">
            <v>37529</v>
          </cell>
          <cell r="B19">
            <v>4.7500000000000001E-2</v>
          </cell>
          <cell r="C19">
            <v>30</v>
          </cell>
        </row>
        <row r="20">
          <cell r="A20">
            <v>37560</v>
          </cell>
          <cell r="B20">
            <v>4.7500000000000001E-2</v>
          </cell>
          <cell r="C20">
            <v>31</v>
          </cell>
        </row>
        <row r="21">
          <cell r="A21">
            <v>37590</v>
          </cell>
          <cell r="B21">
            <v>4.7500000000000001E-2</v>
          </cell>
          <cell r="C21">
            <v>30</v>
          </cell>
        </row>
        <row r="22">
          <cell r="A22">
            <v>37621</v>
          </cell>
          <cell r="B22">
            <v>4.7500000000000001E-2</v>
          </cell>
          <cell r="C22">
            <v>31</v>
          </cell>
        </row>
        <row r="68">
          <cell r="A68">
            <v>39021</v>
          </cell>
          <cell r="B68">
            <v>8.1699999999999995E-2</v>
          </cell>
          <cell r="C68">
            <v>31</v>
          </cell>
        </row>
        <row r="69">
          <cell r="A69">
            <v>39051</v>
          </cell>
          <cell r="B69">
            <v>8.1699999999999995E-2</v>
          </cell>
          <cell r="C69">
            <v>30</v>
          </cell>
        </row>
        <row r="70">
          <cell r="A70">
            <v>39082</v>
          </cell>
          <cell r="B70">
            <v>8.1699999999999995E-2</v>
          </cell>
          <cell r="C70">
            <v>31</v>
          </cell>
        </row>
        <row r="71">
          <cell r="A71">
            <v>39113</v>
          </cell>
          <cell r="B71">
            <v>8.2500000000000004E-2</v>
          </cell>
          <cell r="C71">
            <v>31</v>
          </cell>
        </row>
        <row r="72">
          <cell r="A72">
            <v>39141</v>
          </cell>
          <cell r="B72">
            <v>8.2500000000000004E-2</v>
          </cell>
          <cell r="C72">
            <v>28</v>
          </cell>
        </row>
        <row r="73">
          <cell r="A73">
            <v>39172</v>
          </cell>
          <cell r="B73">
            <v>8.2500000000000004E-2</v>
          </cell>
          <cell r="C73">
            <v>31</v>
          </cell>
        </row>
        <row r="74">
          <cell r="A74">
            <v>39202</v>
          </cell>
          <cell r="B74">
            <v>8.2500000000000004E-2</v>
          </cell>
          <cell r="C74">
            <v>30</v>
          </cell>
        </row>
        <row r="75">
          <cell r="A75">
            <v>39233</v>
          </cell>
          <cell r="B75">
            <v>8.2500000000000004E-2</v>
          </cell>
          <cell r="C75">
            <v>31</v>
          </cell>
        </row>
        <row r="76">
          <cell r="A76">
            <v>39263</v>
          </cell>
          <cell r="B76">
            <v>8.2500000000000004E-2</v>
          </cell>
          <cell r="C76">
            <v>30</v>
          </cell>
        </row>
        <row r="77">
          <cell r="A77">
            <v>39294</v>
          </cell>
          <cell r="B77">
            <v>8.2500000000000004E-2</v>
          </cell>
          <cell r="C77">
            <v>31</v>
          </cell>
        </row>
        <row r="78">
          <cell r="A78">
            <v>39325</v>
          </cell>
          <cell r="B78">
            <v>8.2500000000000004E-2</v>
          </cell>
          <cell r="C78">
            <v>31</v>
          </cell>
        </row>
        <row r="79">
          <cell r="A79">
            <v>39355</v>
          </cell>
          <cell r="B79">
            <v>8.2500000000000004E-2</v>
          </cell>
          <cell r="C79">
            <v>30</v>
          </cell>
        </row>
        <row r="80">
          <cell r="A80">
            <v>39386</v>
          </cell>
          <cell r="B80">
            <v>8.2500000000000004E-2</v>
          </cell>
          <cell r="C80">
            <v>31</v>
          </cell>
        </row>
        <row r="81">
          <cell r="A81">
            <v>39416</v>
          </cell>
          <cell r="B81">
            <v>8.2500000000000004E-2</v>
          </cell>
          <cell r="C81">
            <v>30</v>
          </cell>
        </row>
        <row r="82">
          <cell r="A82">
            <v>39447</v>
          </cell>
          <cell r="B82">
            <v>8.2500000000000004E-2</v>
          </cell>
          <cell r="C82">
            <v>31</v>
          </cell>
        </row>
        <row r="83">
          <cell r="A83">
            <v>39478</v>
          </cell>
          <cell r="B83">
            <v>7.7600000000000002E-2</v>
          </cell>
          <cell r="C83">
            <v>31</v>
          </cell>
        </row>
        <row r="84">
          <cell r="A84">
            <v>39507</v>
          </cell>
          <cell r="B84">
            <v>7.7600000000000002E-2</v>
          </cell>
          <cell r="C84">
            <v>29</v>
          </cell>
        </row>
        <row r="85">
          <cell r="A85">
            <v>39538</v>
          </cell>
          <cell r="B85">
            <v>7.7600000000000002E-2</v>
          </cell>
          <cell r="C85">
            <v>31</v>
          </cell>
        </row>
        <row r="86">
          <cell r="A86">
            <v>39568</v>
          </cell>
          <cell r="B86">
            <v>6.7699999999999996E-2</v>
          </cell>
          <cell r="C86">
            <v>30</v>
          </cell>
        </row>
        <row r="87">
          <cell r="A87">
            <v>39599</v>
          </cell>
          <cell r="B87">
            <v>6.7699999999999996E-2</v>
          </cell>
          <cell r="C87">
            <v>31</v>
          </cell>
        </row>
        <row r="88">
          <cell r="A88">
            <v>39629</v>
          </cell>
          <cell r="B88">
            <v>6.7699999999999996E-2</v>
          </cell>
          <cell r="C88">
            <v>30</v>
          </cell>
        </row>
        <row r="89">
          <cell r="A89">
            <v>39660</v>
          </cell>
          <cell r="B89">
            <v>5.2999999999999999E-2</v>
          </cell>
          <cell r="C89">
            <v>31</v>
          </cell>
        </row>
        <row r="90">
          <cell r="A90">
            <v>39691</v>
          </cell>
          <cell r="B90">
            <v>5.2999999999999999E-2</v>
          </cell>
          <cell r="C90">
            <v>31</v>
          </cell>
        </row>
        <row r="91">
          <cell r="A91">
            <v>39721</v>
          </cell>
          <cell r="B91">
            <v>5.2999999999999999E-2</v>
          </cell>
          <cell r="C91">
            <v>30</v>
          </cell>
        </row>
        <row r="92">
          <cell r="A92">
            <v>39752</v>
          </cell>
          <cell r="B92">
            <v>0.05</v>
          </cell>
          <cell r="C92">
            <v>31</v>
          </cell>
        </row>
        <row r="93">
          <cell r="A93">
            <v>39782</v>
          </cell>
          <cell r="B93">
            <v>0.05</v>
          </cell>
          <cell r="C93">
            <v>30</v>
          </cell>
        </row>
        <row r="94">
          <cell r="A94">
            <v>39813</v>
          </cell>
          <cell r="B94">
            <v>0.05</v>
          </cell>
          <cell r="C94">
            <v>31</v>
          </cell>
        </row>
        <row r="95">
          <cell r="A95">
            <v>39844</v>
          </cell>
          <cell r="B95">
            <v>4.5199999999999997E-2</v>
          </cell>
          <cell r="C95">
            <v>31</v>
          </cell>
        </row>
        <row r="96">
          <cell r="A96">
            <v>39872</v>
          </cell>
          <cell r="B96">
            <v>4.5199999999999997E-2</v>
          </cell>
          <cell r="C96">
            <v>28</v>
          </cell>
        </row>
        <row r="97">
          <cell r="A97">
            <v>39903</v>
          </cell>
          <cell r="B97">
            <v>4.5199999999999997E-2</v>
          </cell>
          <cell r="C97">
            <v>31</v>
          </cell>
        </row>
        <row r="98">
          <cell r="A98">
            <v>39933</v>
          </cell>
          <cell r="B98">
            <v>3.3700000000000001E-2</v>
          </cell>
          <cell r="C98">
            <v>30</v>
          </cell>
        </row>
        <row r="99">
          <cell r="A99">
            <v>39964</v>
          </cell>
          <cell r="B99">
            <v>3.3700000000000001E-2</v>
          </cell>
          <cell r="C99">
            <v>31</v>
          </cell>
        </row>
        <row r="100">
          <cell r="A100">
            <v>39994</v>
          </cell>
          <cell r="B100">
            <v>3.3700000000000001E-2</v>
          </cell>
          <cell r="C100">
            <v>30</v>
          </cell>
        </row>
        <row r="101">
          <cell r="A101">
            <v>40025</v>
          </cell>
          <cell r="B101">
            <v>3.2500000000000001E-2</v>
          </cell>
          <cell r="C101">
            <v>31</v>
          </cell>
        </row>
        <row r="102">
          <cell r="A102">
            <v>40056</v>
          </cell>
          <cell r="B102">
            <v>3.2500000000000001E-2</v>
          </cell>
          <cell r="C102">
            <v>31</v>
          </cell>
        </row>
        <row r="103">
          <cell r="A103">
            <v>40086</v>
          </cell>
          <cell r="B103">
            <v>3.2500000000000001E-2</v>
          </cell>
          <cell r="C103">
            <v>30</v>
          </cell>
        </row>
        <row r="104">
          <cell r="A104">
            <v>40117</v>
          </cell>
        </row>
        <row r="105">
          <cell r="A105">
            <v>40147</v>
          </cell>
        </row>
        <row r="106">
          <cell r="A106">
            <v>40178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sum-p1"/>
      <sheetName val="sum-p2"/>
      <sheetName val="Sum-p3"/>
      <sheetName val="JEH-1"/>
      <sheetName val="KBJ-2"/>
      <sheetName val="KBJ-3"/>
      <sheetName val="KBJ-4"/>
      <sheetName val="KBJ-5"/>
      <sheetName val="KBJ-6"/>
      <sheetName val="KBJ-7"/>
      <sheetName val="KBJ-8"/>
      <sheetName val="KJB-9"/>
      <sheetName val="KJB-10"/>
      <sheetName val="KJB-11"/>
      <sheetName val="AMR"/>
      <sheetName val="JDW-2"/>
      <sheetName val="JDW-1"/>
      <sheetName val="JTS-2"/>
      <sheetName val="JTS-3"/>
      <sheetName val="JTS-4"/>
      <sheetName val="JEH-4"/>
      <sheetName val="JEH-5"/>
      <sheetName val="JTS-5 S1p1"/>
      <sheetName val="JTS-5 S2 P1"/>
      <sheetName val="TARGETS"/>
      <sheetName val="JTS-5 S3 TARGET"/>
      <sheetName val="BILL-STUFFER"/>
      <sheetName val="overall"/>
      <sheetName val="JTS-5 S3 p3"/>
      <sheetName val="rate graph"/>
      <sheetName val="UG95XXXX"/>
      <sheetName val="JTS-5 S3 p2"/>
      <sheetName val="JTS-5 S3p1"/>
      <sheetName val="Sheet1"/>
      <sheetName val="Settlement Rates"/>
      <sheetName val="billF-TP"/>
      <sheetName val="501 &amp; 503"/>
      <sheetName val="Surcharge For Balancing"/>
      <sheetName val="adj Th &amp; Rev"/>
      <sheetName val="PAS-1"/>
      <sheetName val="SP CTRAX P2"/>
      <sheetName val="SP CTRAX P1"/>
      <sheetName val="Agenda"/>
      <sheetName val="DRAFT Cover"/>
      <sheetName val="page I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ual Therms"/>
      <sheetName val="Notes"/>
      <sheetName val="gassales transp"/>
      <sheetName val="Rev by BF"/>
      <sheetName val="Actual Bills"/>
      <sheetName val="bill shifts"/>
      <sheetName val="Shifted Bills"/>
      <sheetName val="Therm Shifts"/>
      <sheetName val="Shifted Therms"/>
      <sheetName val="Revenue"/>
      <sheetName val=" Revenue shifts"/>
      <sheetName val="Shifted Revenue"/>
      <sheetName val="Restate 902"/>
      <sheetName val="Summary1 w Shifts"/>
      <sheetName val="Restate wo Shifts"/>
      <sheetName val="Restate -shifts"/>
      <sheetName val="Restate"/>
      <sheetName val="Type I"/>
      <sheetName val="Type II"/>
      <sheetName val="Summary"/>
      <sheetName val="Deferral"/>
      <sheetName val="Earnings Proof"/>
      <sheetName val="Advtise Exp"/>
      <sheetName val="Dues Adj"/>
      <sheetName val="Uncollectible Expense"/>
      <sheetName val="Capital Structure 1299"/>
      <sheetName val="Type I Description"/>
      <sheetName val="Type II Description"/>
      <sheetName val="Annualizing Wage Adjustment"/>
      <sheetName val="Gas Cost Restate"/>
      <sheetName val="Sales Compensation"/>
      <sheetName val="Incentive Compensation Adj"/>
      <sheetName val="Summary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gassales transp"/>
      <sheetName val="Rev by BF"/>
      <sheetName val="Actual Bills"/>
      <sheetName val="bill shifts"/>
      <sheetName val="Shifted Bills"/>
      <sheetName val="Actual Therms"/>
      <sheetName val="Therm Shifts"/>
      <sheetName val="Shifted Therms"/>
      <sheetName val="Revenue"/>
      <sheetName val=" Revenue shifts"/>
      <sheetName val="Shifted Revenue"/>
      <sheetName val="Restate 902"/>
      <sheetName val="Summary1"/>
      <sheetName val="Summary1 w Shifts"/>
      <sheetName val="Restate wo Shifts"/>
      <sheetName val="Restate -shifts"/>
      <sheetName val="Restate"/>
      <sheetName val="Type I"/>
      <sheetName val="Type II"/>
      <sheetName val="Summary"/>
      <sheetName val="Deferral"/>
      <sheetName val="Earnings Proof"/>
      <sheetName val="Advtise Exp"/>
      <sheetName val="Dues Adj"/>
      <sheetName val="Uncollectible Expense"/>
      <sheetName val="Capital Structure 1299"/>
      <sheetName val="Type I Description"/>
      <sheetName val="Type II Description"/>
      <sheetName val="Gas Cost Restate"/>
      <sheetName val="Incentive Compensation Adj"/>
      <sheetName val="Sales Compensation"/>
      <sheetName val="Annualizing Wage Adjust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"/>
      <sheetName val="INACTIVE (2)"/>
      <sheetName val="USED ACCT NO."/>
      <sheetName val="186"/>
      <sheetName val="matrix"/>
      <sheetName val="customer matrix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sum-p1"/>
      <sheetName val="sum-p2"/>
      <sheetName val="Sum-p3"/>
      <sheetName val="JEH-1"/>
      <sheetName val="KBJ-2"/>
      <sheetName val="KBJ-3"/>
      <sheetName val="KBJ-4"/>
      <sheetName val="KBJ-5"/>
      <sheetName val="KBJ-6"/>
      <sheetName val="KBJ-7"/>
      <sheetName val="KBJ-8"/>
      <sheetName val="KJB-9"/>
      <sheetName val="KJB-10"/>
      <sheetName val="KJB-11"/>
      <sheetName val="AMR"/>
      <sheetName val="JDW-2"/>
      <sheetName val="JDW-1"/>
      <sheetName val="JTS-2"/>
      <sheetName val="JTS-3"/>
      <sheetName val="JTS-4"/>
      <sheetName val="JEH-4"/>
      <sheetName val="JEH-5"/>
      <sheetName val="JTS-5 S1p1"/>
      <sheetName val="JTS-5 S2 P1"/>
      <sheetName val="TARGETS"/>
      <sheetName val="JTS-5 S3 TARGET"/>
      <sheetName val="BILL-STUFFER"/>
      <sheetName val="overall"/>
      <sheetName val="JTS-5 S3 p3"/>
      <sheetName val="rate graph"/>
      <sheetName val="UG95XXXX"/>
      <sheetName val="JTS-5 S3 p2"/>
      <sheetName val="JTS-5 S3p1"/>
      <sheetName val="Sheet1"/>
      <sheetName val="Settlement Rates"/>
      <sheetName val="billF-TP"/>
      <sheetName val="501 &amp; 503"/>
      <sheetName val="Surcharge For Balancing"/>
      <sheetName val="adj Th &amp; Rev"/>
      <sheetName val="PAS-1"/>
      <sheetName val="SP CTRAX P2"/>
      <sheetName val="SP CTRAX P1"/>
      <sheetName val="Agenda"/>
      <sheetName val="DRAFT Cover"/>
      <sheetName val="page I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&amp; PRINTER"/>
      <sheetName val="JE Upload "/>
      <sheetName val="Interest Rates"/>
      <sheetName val="OR Sales Therms"/>
      <sheetName val="DEFERRALS"/>
      <sheetName val="DG220"/>
      <sheetName val="DG221"/>
      <sheetName val="DG222"/>
      <sheetName val="DG223"/>
      <sheetName val="DG227"/>
      <sheetName val="DG229"/>
      <sheetName val="DG232"/>
      <sheetName val="DG233"/>
      <sheetName val="DG243"/>
      <sheetName val="DG244"/>
      <sheetName val="DG246"/>
      <sheetName val="DG999"/>
      <sheetName val="DR11"/>
      <sheetName val="DR12"/>
      <sheetName val="DR13"/>
      <sheetName val="RA33"/>
      <sheetName val="RA43"/>
      <sheetName val="RA48"/>
      <sheetName val="RA45"/>
      <sheetName val="RA46"/>
      <sheetName val="OL01"/>
      <sheetName val="OL01 Interest Calc"/>
      <sheetName val="OL02"/>
      <sheetName val="OL02 interest calc"/>
      <sheetName val="RA41"/>
      <sheetName val="AMORT"/>
      <sheetName val="RL12"/>
      <sheetName val="RA35"/>
      <sheetName val="RA36"/>
      <sheetName val="DG242"/>
      <sheetName val="DG224"/>
      <sheetName val="HEDGING"/>
      <sheetName val="RA27"/>
      <sheetName val="RA25"/>
      <sheetName val="RL09"/>
      <sheetName val="RL11"/>
      <sheetName val="ZBA-06"/>
      <sheetName val="DG201"/>
      <sheetName val="DG202"/>
      <sheetName val="DG203"/>
      <sheetName val="DG204"/>
      <sheetName val="DG205"/>
      <sheetName val="DG215"/>
      <sheetName val="RA19"/>
      <sheetName val="RA20"/>
      <sheetName val="RA29"/>
      <sheetName val="RA32"/>
      <sheetName val="DG179"/>
      <sheetName val="DG180"/>
      <sheetName val="DG181"/>
      <sheetName val="DG182"/>
      <sheetName val="DG183"/>
      <sheetName val="DG190"/>
      <sheetName val="DG195"/>
      <sheetName val="DG196"/>
      <sheetName val="DG206"/>
      <sheetName val="DG207"/>
      <sheetName val="DG208"/>
      <sheetName val="DG209"/>
      <sheetName val="ZBA-05"/>
      <sheetName val="RA14"/>
      <sheetName val="RA28"/>
      <sheetName val="DG164"/>
      <sheetName val="DG165"/>
      <sheetName val="DG166"/>
      <sheetName val="DG167"/>
      <sheetName val="DG168"/>
      <sheetName val="DG169"/>
      <sheetName val="DG174"/>
      <sheetName val="DG185"/>
      <sheetName val="DG186"/>
      <sheetName val="DG187"/>
      <sheetName val="DG188"/>
      <sheetName val="RA11"/>
      <sheetName val="DR10"/>
      <sheetName val="ZBA-04"/>
      <sheetName val="RA04"/>
      <sheetName val="DR09"/>
      <sheetName val="DR08 Amort Calc"/>
      <sheetName val="DR08"/>
      <sheetName val="DG120"/>
      <sheetName val="DG147"/>
      <sheetName val="DG148"/>
      <sheetName val="DG149"/>
      <sheetName val="DG150"/>
      <sheetName val="DG151"/>
      <sheetName val="DG153"/>
      <sheetName val="DG159"/>
      <sheetName val="DG170"/>
      <sheetName val="DG171"/>
      <sheetName val="DG172"/>
      <sheetName val="RA23"/>
      <sheetName val="ZBA-03"/>
      <sheetName val="RA07"/>
      <sheetName val="RA03"/>
      <sheetName val="RA22"/>
      <sheetName val="DG119"/>
      <sheetName val="DG121"/>
      <sheetName val="DG122"/>
      <sheetName val="DG123"/>
      <sheetName val="DG136"/>
      <sheetName val="DG140"/>
      <sheetName val="DG141"/>
      <sheetName val="DG142"/>
      <sheetName val="DG154"/>
      <sheetName val="DG155"/>
      <sheetName val="DG156"/>
      <sheetName val="ZBA-02"/>
      <sheetName val="DG110"/>
      <sheetName val="DR07"/>
      <sheetName val="RA11 FY 02"/>
      <sheetName val="DG129"/>
      <sheetName val="RA14 FY 02"/>
      <sheetName val="RA04 FY 02"/>
      <sheetName val="RA03 - FY 02"/>
      <sheetName val="RL07"/>
      <sheetName val="DR04"/>
      <sheetName val="DG128"/>
      <sheetName val="DG127"/>
      <sheetName val="DG112"/>
      <sheetName val="DG137"/>
      <sheetName val="DG138"/>
      <sheetName val="DR06"/>
      <sheetName val="DG126"/>
      <sheetName val="DG125"/>
      <sheetName val="DG114"/>
      <sheetName val="DG111"/>
      <sheetName val="DG109"/>
      <sheetName val="DG107"/>
      <sheetName val="DG105"/>
      <sheetName val="DG104"/>
      <sheetName val="DG103"/>
      <sheetName val="DG102"/>
      <sheetName val="DG101"/>
      <sheetName val="DG100"/>
      <sheetName val="ON HOLD"/>
      <sheetName val="G10138(1)"/>
      <sheetName val="G10162(old)"/>
      <sheetName val="G10163(old)"/>
      <sheetName val="Sheet2"/>
      <sheetName val="Sheet3"/>
    </sheetNames>
    <sheetDataSet>
      <sheetData sheetId="0" refreshError="1"/>
      <sheetData sheetId="1" refreshError="1"/>
      <sheetData sheetId="2" refreshError="1">
        <row r="5">
          <cell r="A5">
            <v>32539</v>
          </cell>
        </row>
        <row r="218">
          <cell r="A218">
            <v>39021</v>
          </cell>
          <cell r="B218">
            <v>9.6799999999999997E-2</v>
          </cell>
          <cell r="C218">
            <v>31</v>
          </cell>
        </row>
        <row r="219">
          <cell r="A219">
            <v>39051</v>
          </cell>
          <cell r="B219">
            <v>9.6799999999999997E-2</v>
          </cell>
          <cell r="C219">
            <v>30</v>
          </cell>
        </row>
        <row r="220">
          <cell r="A220">
            <v>39082</v>
          </cell>
          <cell r="B220">
            <v>9.6799999999999997E-2</v>
          </cell>
          <cell r="C220">
            <v>31</v>
          </cell>
        </row>
        <row r="221">
          <cell r="A221">
            <v>39113</v>
          </cell>
          <cell r="B221">
            <v>9.6799999999999997E-2</v>
          </cell>
          <cell r="C221">
            <v>31</v>
          </cell>
        </row>
        <row r="222">
          <cell r="A222">
            <v>39141</v>
          </cell>
          <cell r="B222">
            <v>9.6799999999999997E-2</v>
          </cell>
          <cell r="C222">
            <v>28</v>
          </cell>
        </row>
        <row r="223">
          <cell r="A223">
            <v>39172</v>
          </cell>
          <cell r="B223">
            <v>9.6799999999999997E-2</v>
          </cell>
          <cell r="C223">
            <v>31</v>
          </cell>
        </row>
        <row r="224">
          <cell r="A224">
            <v>39202</v>
          </cell>
          <cell r="B224">
            <v>9.6799999999999997E-2</v>
          </cell>
          <cell r="C224">
            <v>30</v>
          </cell>
        </row>
        <row r="225">
          <cell r="A225">
            <v>39233</v>
          </cell>
          <cell r="B225">
            <v>9.6799999999999997E-2</v>
          </cell>
          <cell r="C225">
            <v>31</v>
          </cell>
        </row>
        <row r="226">
          <cell r="A226">
            <v>39263</v>
          </cell>
          <cell r="B226">
            <v>9.6799999999999997E-2</v>
          </cell>
          <cell r="C226">
            <v>14</v>
          </cell>
        </row>
        <row r="227">
          <cell r="A227">
            <v>39263</v>
          </cell>
          <cell r="B227">
            <v>8.7090000000000001E-2</v>
          </cell>
          <cell r="C227">
            <v>16</v>
          </cell>
        </row>
        <row r="228">
          <cell r="A228">
            <v>39294</v>
          </cell>
          <cell r="B228">
            <v>8.7090000000000001E-2</v>
          </cell>
          <cell r="C228">
            <v>31</v>
          </cell>
        </row>
        <row r="229">
          <cell r="A229">
            <v>39325</v>
          </cell>
          <cell r="B229">
            <v>8.7090000000000001E-2</v>
          </cell>
          <cell r="C229">
            <v>31</v>
          </cell>
        </row>
        <row r="230">
          <cell r="A230">
            <v>39355</v>
          </cell>
          <cell r="B230">
            <v>8.7090000000000001E-2</v>
          </cell>
          <cell r="C230">
            <v>30</v>
          </cell>
        </row>
        <row r="231">
          <cell r="A231">
            <v>39386</v>
          </cell>
          <cell r="B231">
            <v>8.7090000000000001E-2</v>
          </cell>
          <cell r="C231">
            <v>31</v>
          </cell>
        </row>
        <row r="232">
          <cell r="A232">
            <v>39416</v>
          </cell>
          <cell r="B232">
            <v>8.7090000000000001E-2</v>
          </cell>
          <cell r="C232">
            <v>30</v>
          </cell>
        </row>
        <row r="233">
          <cell r="A233">
            <v>39447</v>
          </cell>
          <cell r="B233">
            <v>8.7090000000000001E-2</v>
          </cell>
          <cell r="C233">
            <v>31</v>
          </cell>
        </row>
        <row r="234">
          <cell r="A234">
            <v>39478</v>
          </cell>
          <cell r="B234">
            <v>8.7090000000000001E-2</v>
          </cell>
          <cell r="C234">
            <v>31</v>
          </cell>
        </row>
        <row r="235">
          <cell r="A235">
            <v>39507</v>
          </cell>
          <cell r="B235">
            <v>8.7090000000000001E-2</v>
          </cell>
          <cell r="C235">
            <v>29</v>
          </cell>
        </row>
        <row r="236">
          <cell r="A236">
            <v>39538</v>
          </cell>
          <cell r="B236">
            <v>8.7090000000000001E-2</v>
          </cell>
          <cell r="C236">
            <v>31</v>
          </cell>
        </row>
        <row r="237">
          <cell r="A237">
            <v>39568</v>
          </cell>
          <cell r="B237">
            <v>8.7090000000000001E-2</v>
          </cell>
          <cell r="C237">
            <v>30</v>
          </cell>
        </row>
        <row r="238">
          <cell r="A238">
            <v>39599</v>
          </cell>
          <cell r="B238">
            <v>8.7090000000000001E-2</v>
          </cell>
          <cell r="C238">
            <v>31</v>
          </cell>
        </row>
        <row r="239">
          <cell r="A239">
            <v>39629</v>
          </cell>
          <cell r="B239">
            <v>8.7090000000000001E-2</v>
          </cell>
          <cell r="C239">
            <v>30</v>
          </cell>
        </row>
        <row r="240">
          <cell r="A240">
            <v>39660</v>
          </cell>
          <cell r="B240">
            <v>8.7090000000000001E-2</v>
          </cell>
          <cell r="C240">
            <v>31</v>
          </cell>
        </row>
        <row r="241">
          <cell r="A241">
            <v>39691</v>
          </cell>
          <cell r="B241">
            <v>8.7090000000000001E-2</v>
          </cell>
          <cell r="C241">
            <v>31</v>
          </cell>
        </row>
        <row r="242">
          <cell r="A242">
            <v>39721</v>
          </cell>
          <cell r="B242">
            <v>8.7090000000000001E-2</v>
          </cell>
          <cell r="C242">
            <v>30</v>
          </cell>
        </row>
        <row r="243">
          <cell r="A243">
            <v>39752</v>
          </cell>
          <cell r="B243">
            <v>8.7090000000000001E-2</v>
          </cell>
          <cell r="C243">
            <v>31</v>
          </cell>
        </row>
        <row r="244">
          <cell r="A244">
            <v>39782</v>
          </cell>
          <cell r="B244">
            <v>8.7090000000000001E-2</v>
          </cell>
          <cell r="C244">
            <v>30</v>
          </cell>
        </row>
        <row r="245">
          <cell r="A245">
            <v>39813</v>
          </cell>
          <cell r="B245">
            <v>8.7090000000000001E-2</v>
          </cell>
          <cell r="C245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 Amortization---&gt;"/>
      <sheetName val="DG251"/>
      <sheetName val="DG252"/>
      <sheetName val="DG262"/>
      <sheetName val="RA51"/>
      <sheetName val="RA52"/>
      <sheetName val="DR13"/>
      <sheetName val="Deferrals &amp; Amort"/>
      <sheetName val="RA43-pre 09"/>
      <sheetName val="RA43-2009 deferrals"/>
      <sheetName val="RA48-pre-09"/>
      <sheetName val="RA48-09 Deferrals"/>
      <sheetName val="Residual----&gt;"/>
      <sheetName val="Considation-Core"/>
      <sheetName val="Consilidation-ResComm "/>
      <sheetName val="Considation-All"/>
      <sheetName val="DG259"/>
      <sheetName val="DG260"/>
      <sheetName val="RA45"/>
      <sheetName val="RA46"/>
      <sheetName val="RA54"/>
      <sheetName val="DR12"/>
      <sheetName val="Misc. Back-up---&gt;"/>
      <sheetName val="OR Sales Therms-Forecast"/>
      <sheetName val="Oct 09"/>
      <sheetName val="Sept 09"/>
      <sheetName val="Aug 09"/>
      <sheetName val="Jul 09"/>
      <sheetName val="Interest Rates-new amort"/>
      <sheetName val="Int Rates for Exist Amort"/>
      <sheetName val="Interruptible Cust. Shifts"/>
      <sheetName val="Sheet1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46">
          <cell r="A246">
            <v>39844</v>
          </cell>
          <cell r="B246">
            <v>8.7090000000000001E-2</v>
          </cell>
          <cell r="C246">
            <v>31</v>
          </cell>
        </row>
        <row r="247">
          <cell r="A247">
            <v>39872</v>
          </cell>
          <cell r="B247">
            <v>8.7090000000000001E-2</v>
          </cell>
          <cell r="C247">
            <v>28</v>
          </cell>
        </row>
        <row r="248">
          <cell r="A248">
            <v>39903</v>
          </cell>
          <cell r="B248">
            <v>8.7090000000000001E-2</v>
          </cell>
          <cell r="C248">
            <v>31</v>
          </cell>
        </row>
        <row r="249">
          <cell r="A249">
            <v>39933</v>
          </cell>
          <cell r="B249">
            <v>8.7090000000000001E-2</v>
          </cell>
          <cell r="C249">
            <v>30</v>
          </cell>
        </row>
        <row r="250">
          <cell r="A250">
            <v>39964</v>
          </cell>
          <cell r="B250">
            <v>8.7090000000000001E-2</v>
          </cell>
          <cell r="C250">
            <v>31</v>
          </cell>
        </row>
        <row r="251">
          <cell r="A251">
            <v>39994</v>
          </cell>
          <cell r="B251">
            <v>8.7090000000000001E-2</v>
          </cell>
          <cell r="C251">
            <v>30</v>
          </cell>
        </row>
        <row r="252">
          <cell r="A252">
            <v>40025</v>
          </cell>
          <cell r="B252">
            <v>8.7090000000000001E-2</v>
          </cell>
          <cell r="C252">
            <v>31</v>
          </cell>
        </row>
        <row r="253">
          <cell r="A253">
            <v>40056</v>
          </cell>
          <cell r="B253">
            <v>8.7090000000000001E-2</v>
          </cell>
          <cell r="C253">
            <v>31</v>
          </cell>
        </row>
        <row r="254">
          <cell r="A254">
            <v>40086</v>
          </cell>
          <cell r="B254">
            <v>8.7090000000000001E-2</v>
          </cell>
          <cell r="C254">
            <v>30</v>
          </cell>
        </row>
        <row r="255">
          <cell r="A255">
            <v>40117</v>
          </cell>
          <cell r="B255">
            <v>8.7090000000000001E-2</v>
          </cell>
          <cell r="C255">
            <v>31</v>
          </cell>
        </row>
        <row r="256">
          <cell r="A256">
            <v>40147</v>
          </cell>
          <cell r="B256">
            <v>2.0500000000000001E-2</v>
          </cell>
          <cell r="C256">
            <v>30</v>
          </cell>
        </row>
        <row r="257">
          <cell r="A257">
            <v>40178</v>
          </cell>
          <cell r="B257">
            <v>2.0500000000000001E-2</v>
          </cell>
          <cell r="C257">
            <v>31</v>
          </cell>
        </row>
        <row r="258">
          <cell r="A258">
            <v>40209</v>
          </cell>
          <cell r="B258">
            <v>2.0500000000000001E-2</v>
          </cell>
          <cell r="C258">
            <v>31</v>
          </cell>
        </row>
        <row r="259">
          <cell r="A259">
            <v>40237</v>
          </cell>
          <cell r="B259">
            <v>2.0500000000000001E-2</v>
          </cell>
          <cell r="C259">
            <v>28</v>
          </cell>
        </row>
        <row r="260">
          <cell r="A260">
            <v>40268</v>
          </cell>
          <cell r="B260">
            <v>2.0500000000000001E-2</v>
          </cell>
          <cell r="C260">
            <v>31</v>
          </cell>
        </row>
        <row r="261">
          <cell r="A261">
            <v>40298</v>
          </cell>
          <cell r="B261">
            <v>2.0500000000000001E-2</v>
          </cell>
          <cell r="C261">
            <v>30</v>
          </cell>
        </row>
        <row r="262">
          <cell r="A262">
            <v>40329</v>
          </cell>
          <cell r="B262">
            <v>2.0500000000000001E-2</v>
          </cell>
          <cell r="C262">
            <v>31</v>
          </cell>
        </row>
        <row r="263">
          <cell r="A263">
            <v>40359</v>
          </cell>
          <cell r="B263">
            <v>2.0500000000000001E-2</v>
          </cell>
          <cell r="C263">
            <v>30</v>
          </cell>
        </row>
        <row r="264">
          <cell r="A264">
            <v>40390</v>
          </cell>
          <cell r="B264">
            <v>2.0500000000000001E-2</v>
          </cell>
          <cell r="C264">
            <v>31</v>
          </cell>
        </row>
        <row r="265">
          <cell r="A265">
            <v>40421</v>
          </cell>
          <cell r="B265">
            <v>2.0500000000000001E-2</v>
          </cell>
          <cell r="C265">
            <v>31</v>
          </cell>
        </row>
        <row r="266">
          <cell r="A266">
            <v>40451</v>
          </cell>
          <cell r="B266">
            <v>2.0500000000000001E-2</v>
          </cell>
          <cell r="C266">
            <v>30</v>
          </cell>
        </row>
        <row r="267">
          <cell r="A267">
            <v>40482</v>
          </cell>
          <cell r="B267">
            <v>2.0500000000000001E-2</v>
          </cell>
          <cell r="C267">
            <v>31</v>
          </cell>
        </row>
      </sheetData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&amp; PRINTER"/>
      <sheetName val="Interest Rates"/>
      <sheetName val="G10148"/>
      <sheetName val="G10158"/>
      <sheetName val="G10159"/>
      <sheetName val="G10160"/>
      <sheetName val="OR Sales Therms"/>
      <sheetName val="RS 164 Excl"/>
      <sheetName val="DEFFERALS"/>
      <sheetName val="D10002"/>
      <sheetName val="D10003"/>
      <sheetName val="D10015"/>
      <sheetName val="D10019"/>
      <sheetName val="G10153"/>
      <sheetName val="G10154"/>
      <sheetName val="G10155"/>
      <sheetName val="G10156"/>
      <sheetName val="G10157"/>
      <sheetName val="G10161"/>
      <sheetName val="AMORT"/>
      <sheetName val="D10123"/>
      <sheetName val="G10134"/>
      <sheetName val="G10135"/>
      <sheetName val="G10136"/>
      <sheetName val="G10137"/>
      <sheetName val="G10138"/>
      <sheetName val="G10139"/>
      <sheetName val="G10140"/>
      <sheetName val="G10147"/>
      <sheetName val="G10149"/>
      <sheetName val="G10150"/>
      <sheetName val="G10151"/>
      <sheetName val="G10152"/>
      <sheetName val="T10007"/>
      <sheetName val="T10009"/>
      <sheetName val="T10011"/>
      <sheetName val="T20012"/>
      <sheetName val="ZBA-00"/>
      <sheetName val="ON HOLD"/>
      <sheetName val="G10138(1)"/>
      <sheetName val="Module2"/>
    </sheetNames>
    <sheetDataSet>
      <sheetData sheetId="0" refreshError="1"/>
      <sheetData sheetId="1" refreshError="1">
        <row r="5">
          <cell r="A5">
            <v>32539</v>
          </cell>
          <cell r="B5">
            <v>0.105</v>
          </cell>
          <cell r="C5">
            <v>31</v>
          </cell>
        </row>
        <row r="6">
          <cell r="A6">
            <v>32567</v>
          </cell>
          <cell r="B6">
            <v>0.10928599999999999</v>
          </cell>
          <cell r="C6">
            <v>28</v>
          </cell>
        </row>
        <row r="7">
          <cell r="A7">
            <v>32598</v>
          </cell>
          <cell r="B7">
            <v>0.115</v>
          </cell>
          <cell r="C7">
            <v>31</v>
          </cell>
        </row>
        <row r="8">
          <cell r="A8">
            <v>32628</v>
          </cell>
          <cell r="B8">
            <v>0.115</v>
          </cell>
          <cell r="C8">
            <v>30</v>
          </cell>
        </row>
        <row r="9">
          <cell r="A9">
            <v>32659</v>
          </cell>
          <cell r="B9">
            <v>0.115</v>
          </cell>
          <cell r="C9">
            <v>31</v>
          </cell>
        </row>
        <row r="10">
          <cell r="A10">
            <v>32689</v>
          </cell>
          <cell r="B10">
            <v>0.110667</v>
          </cell>
          <cell r="C10">
            <v>30</v>
          </cell>
        </row>
        <row r="11">
          <cell r="A11">
            <v>32720</v>
          </cell>
          <cell r="B11">
            <v>0.10983900000000001</v>
          </cell>
          <cell r="C11">
            <v>31</v>
          </cell>
        </row>
        <row r="12">
          <cell r="A12">
            <v>32751</v>
          </cell>
          <cell r="B12">
            <v>9.3600000000000003E-2</v>
          </cell>
          <cell r="C12">
            <v>31</v>
          </cell>
        </row>
        <row r="13">
          <cell r="A13">
            <v>32781</v>
          </cell>
          <cell r="B13">
            <v>9.375E-2</v>
          </cell>
          <cell r="C13">
            <v>30</v>
          </cell>
        </row>
        <row r="14">
          <cell r="A14">
            <v>32812</v>
          </cell>
          <cell r="B14">
            <v>8.9374999999999996E-2</v>
          </cell>
          <cell r="C14">
            <v>31</v>
          </cell>
        </row>
        <row r="15">
          <cell r="A15">
            <v>32842</v>
          </cell>
          <cell r="B15">
            <v>8.9374999999999996E-2</v>
          </cell>
          <cell r="C15">
            <v>30</v>
          </cell>
        </row>
        <row r="16">
          <cell r="A16">
            <v>32873</v>
          </cell>
          <cell r="B16">
            <v>8.3750000000000005E-2</v>
          </cell>
          <cell r="C16">
            <v>31</v>
          </cell>
        </row>
        <row r="17">
          <cell r="A17">
            <v>32904</v>
          </cell>
          <cell r="B17">
            <v>8.72E-2</v>
          </cell>
          <cell r="C17">
            <v>31</v>
          </cell>
        </row>
        <row r="18">
          <cell r="A18">
            <v>32932</v>
          </cell>
          <cell r="B18">
            <v>8.72E-2</v>
          </cell>
          <cell r="C18">
            <v>28</v>
          </cell>
        </row>
        <row r="19">
          <cell r="A19">
            <v>32963</v>
          </cell>
          <cell r="B19">
            <v>8.9399999999999993E-2</v>
          </cell>
          <cell r="C19">
            <v>31</v>
          </cell>
        </row>
        <row r="20">
          <cell r="A20">
            <v>32993</v>
          </cell>
          <cell r="B20">
            <v>8.9399999999999993E-2</v>
          </cell>
          <cell r="C20">
            <v>30</v>
          </cell>
        </row>
        <row r="21">
          <cell r="A21">
            <v>33024</v>
          </cell>
          <cell r="B21">
            <v>8.9399999999999993E-2</v>
          </cell>
          <cell r="C21">
            <v>31</v>
          </cell>
        </row>
        <row r="22">
          <cell r="A22">
            <v>33054</v>
          </cell>
          <cell r="B22">
            <v>8.9399999999999993E-2</v>
          </cell>
          <cell r="C22">
            <v>30</v>
          </cell>
        </row>
        <row r="23">
          <cell r="A23">
            <v>33085</v>
          </cell>
          <cell r="B23">
            <v>8.9399999999999993E-2</v>
          </cell>
          <cell r="C23">
            <v>31</v>
          </cell>
        </row>
        <row r="24">
          <cell r="A24">
            <v>33116</v>
          </cell>
          <cell r="B24">
            <v>8.8999999999999996E-2</v>
          </cell>
          <cell r="C24">
            <v>31</v>
          </cell>
        </row>
        <row r="25">
          <cell r="A25">
            <v>33146</v>
          </cell>
          <cell r="B25">
            <v>8.8999999999999996E-2</v>
          </cell>
          <cell r="C25">
            <v>30</v>
          </cell>
        </row>
        <row r="26">
          <cell r="A26">
            <v>33177</v>
          </cell>
          <cell r="B26">
            <v>8.8999999999999996E-2</v>
          </cell>
          <cell r="C26">
            <v>31</v>
          </cell>
        </row>
        <row r="27">
          <cell r="A27">
            <v>33207</v>
          </cell>
          <cell r="B27">
            <v>8.5000000000000006E-2</v>
          </cell>
          <cell r="C27">
            <v>30</v>
          </cell>
        </row>
        <row r="28">
          <cell r="A28">
            <v>33238</v>
          </cell>
          <cell r="B28">
            <v>8.2500000000000004E-2</v>
          </cell>
          <cell r="C28">
            <v>31</v>
          </cell>
        </row>
        <row r="29">
          <cell r="A29">
            <v>33269</v>
          </cell>
          <cell r="B29">
            <v>7.9299999999999995E-2</v>
          </cell>
          <cell r="C29">
            <v>31</v>
          </cell>
        </row>
        <row r="30">
          <cell r="A30">
            <v>33297</v>
          </cell>
          <cell r="B30">
            <v>7.9299999999999995E-2</v>
          </cell>
          <cell r="C30">
            <v>28</v>
          </cell>
        </row>
        <row r="31">
          <cell r="A31">
            <v>33328</v>
          </cell>
          <cell r="B31">
            <v>7.9299999999999995E-2</v>
          </cell>
          <cell r="C31">
            <v>31</v>
          </cell>
        </row>
        <row r="32">
          <cell r="A32">
            <v>33358</v>
          </cell>
          <cell r="B32">
            <v>6.4375000000000002E-2</v>
          </cell>
          <cell r="C32">
            <v>30</v>
          </cell>
        </row>
        <row r="33">
          <cell r="A33">
            <v>33389</v>
          </cell>
          <cell r="B33">
            <v>6.4375000000000002E-2</v>
          </cell>
          <cell r="C33">
            <v>31</v>
          </cell>
        </row>
        <row r="34">
          <cell r="A34">
            <v>33419</v>
          </cell>
          <cell r="B34">
            <v>6.4375000000000002E-2</v>
          </cell>
          <cell r="C34">
            <v>30</v>
          </cell>
        </row>
        <row r="35">
          <cell r="A35">
            <v>33450</v>
          </cell>
          <cell r="B35">
            <v>6.6000000000000003E-2</v>
          </cell>
          <cell r="C35">
            <v>31</v>
          </cell>
        </row>
        <row r="36">
          <cell r="A36">
            <v>33481</v>
          </cell>
          <cell r="B36">
            <v>6.6000000000000003E-2</v>
          </cell>
          <cell r="C36">
            <v>31</v>
          </cell>
        </row>
        <row r="37">
          <cell r="A37">
            <v>33511</v>
          </cell>
          <cell r="B37">
            <v>6.6000000000000003E-2</v>
          </cell>
          <cell r="C37">
            <v>30</v>
          </cell>
        </row>
        <row r="38">
          <cell r="A38">
            <v>33542</v>
          </cell>
          <cell r="B38">
            <v>5.8125000000000003E-2</v>
          </cell>
          <cell r="C38">
            <v>31</v>
          </cell>
        </row>
        <row r="39">
          <cell r="A39">
            <v>33572</v>
          </cell>
          <cell r="B39">
            <v>5.3713999999999998E-2</v>
          </cell>
          <cell r="C39">
            <v>30</v>
          </cell>
        </row>
        <row r="40">
          <cell r="A40">
            <v>33603</v>
          </cell>
          <cell r="B40">
            <v>5.1235999999999997E-2</v>
          </cell>
          <cell r="C40">
            <v>31</v>
          </cell>
        </row>
        <row r="41">
          <cell r="A41">
            <v>33634</v>
          </cell>
          <cell r="B41">
            <v>4.6864000000000003E-2</v>
          </cell>
          <cell r="C41">
            <v>31</v>
          </cell>
        </row>
        <row r="42">
          <cell r="A42">
            <v>33663</v>
          </cell>
          <cell r="B42">
            <v>4.6563E-2</v>
          </cell>
          <cell r="C42">
            <v>29</v>
          </cell>
        </row>
        <row r="43">
          <cell r="A43">
            <v>33694</v>
          </cell>
          <cell r="B43">
            <v>4.6899999999999997E-2</v>
          </cell>
          <cell r="C43">
            <v>31</v>
          </cell>
        </row>
        <row r="44">
          <cell r="A44">
            <v>33724</v>
          </cell>
          <cell r="B44">
            <v>4.5999999999999999E-2</v>
          </cell>
          <cell r="C44">
            <v>30</v>
          </cell>
        </row>
        <row r="45">
          <cell r="A45">
            <v>33755</v>
          </cell>
          <cell r="B45">
            <v>4.3471000000000003E-2</v>
          </cell>
          <cell r="C45">
            <v>31</v>
          </cell>
        </row>
        <row r="46">
          <cell r="A46">
            <v>33785</v>
          </cell>
          <cell r="B46">
            <v>4.4443000000000003E-2</v>
          </cell>
          <cell r="C46">
            <v>30</v>
          </cell>
        </row>
        <row r="47">
          <cell r="A47">
            <v>33816</v>
          </cell>
          <cell r="B47">
            <v>3.9241999999999999E-2</v>
          </cell>
          <cell r="C47">
            <v>31</v>
          </cell>
        </row>
        <row r="48">
          <cell r="A48">
            <v>33847</v>
          </cell>
          <cell r="B48">
            <v>3.8221999999999999E-2</v>
          </cell>
          <cell r="C48">
            <v>31</v>
          </cell>
        </row>
        <row r="49">
          <cell r="A49">
            <v>33877</v>
          </cell>
          <cell r="B49">
            <v>3.7437999999999999E-2</v>
          </cell>
          <cell r="C49">
            <v>30</v>
          </cell>
        </row>
        <row r="50">
          <cell r="A50">
            <v>33908</v>
          </cell>
          <cell r="B50">
            <v>3.6725000000000001E-2</v>
          </cell>
          <cell r="C50">
            <v>31</v>
          </cell>
        </row>
        <row r="51">
          <cell r="A51">
            <v>33938</v>
          </cell>
          <cell r="B51">
            <v>3.7506999999999999E-2</v>
          </cell>
          <cell r="C51">
            <v>30</v>
          </cell>
        </row>
        <row r="52">
          <cell r="A52">
            <v>33969</v>
          </cell>
          <cell r="B52">
            <v>4.2410999999999997E-2</v>
          </cell>
          <cell r="C52">
            <v>31</v>
          </cell>
        </row>
        <row r="53">
          <cell r="A53">
            <v>34000</v>
          </cell>
          <cell r="B53">
            <v>3.6249999999999998E-2</v>
          </cell>
          <cell r="C53">
            <v>31</v>
          </cell>
        </row>
        <row r="54">
          <cell r="A54">
            <v>34028</v>
          </cell>
          <cell r="B54">
            <v>3.5964999999999997E-2</v>
          </cell>
          <cell r="C54">
            <v>28</v>
          </cell>
        </row>
        <row r="55">
          <cell r="A55">
            <v>34059</v>
          </cell>
          <cell r="B55">
            <v>3.6299999999999999E-2</v>
          </cell>
          <cell r="C55">
            <v>31</v>
          </cell>
        </row>
        <row r="56">
          <cell r="A56">
            <v>34089</v>
          </cell>
          <cell r="B56">
            <v>3.6299999999999999E-2</v>
          </cell>
          <cell r="C56">
            <v>30</v>
          </cell>
        </row>
        <row r="57">
          <cell r="A57">
            <v>34120</v>
          </cell>
          <cell r="B57">
            <v>3.5758999999999999E-2</v>
          </cell>
          <cell r="C57">
            <v>31</v>
          </cell>
        </row>
        <row r="58">
          <cell r="A58">
            <v>34150</v>
          </cell>
          <cell r="B58">
            <v>3.5492999999999997E-2</v>
          </cell>
          <cell r="C58">
            <v>30</v>
          </cell>
        </row>
        <row r="59">
          <cell r="A59">
            <v>34181</v>
          </cell>
          <cell r="B59">
            <v>3.5140999999999999E-2</v>
          </cell>
          <cell r="C59">
            <v>31</v>
          </cell>
        </row>
        <row r="60">
          <cell r="A60">
            <v>34212</v>
          </cell>
          <cell r="B60">
            <v>3.5388000000000003E-2</v>
          </cell>
          <cell r="C60">
            <v>31</v>
          </cell>
        </row>
        <row r="61">
          <cell r="A61">
            <v>34242</v>
          </cell>
          <cell r="B61">
            <v>3.5305999999999997E-2</v>
          </cell>
          <cell r="C61">
            <v>30</v>
          </cell>
        </row>
        <row r="62">
          <cell r="A62">
            <v>34273</v>
          </cell>
          <cell r="B62">
            <v>3.5541999999999997E-2</v>
          </cell>
          <cell r="C62">
            <v>31</v>
          </cell>
        </row>
        <row r="63">
          <cell r="A63">
            <v>34303</v>
          </cell>
          <cell r="B63">
            <v>3.6062999999999998E-2</v>
          </cell>
          <cell r="C63">
            <v>30</v>
          </cell>
        </row>
        <row r="64">
          <cell r="A64">
            <v>34334</v>
          </cell>
          <cell r="B64">
            <v>0.1179</v>
          </cell>
          <cell r="C64">
            <v>31</v>
          </cell>
        </row>
        <row r="65">
          <cell r="A65">
            <v>34365</v>
          </cell>
          <cell r="B65">
            <v>0.1179</v>
          </cell>
          <cell r="C65">
            <v>31</v>
          </cell>
        </row>
        <row r="66">
          <cell r="A66">
            <v>34393</v>
          </cell>
          <cell r="B66">
            <v>0.1179</v>
          </cell>
          <cell r="C66">
            <v>28</v>
          </cell>
        </row>
        <row r="67">
          <cell r="A67">
            <v>34424</v>
          </cell>
          <cell r="B67">
            <v>0.1179</v>
          </cell>
          <cell r="C67">
            <v>31</v>
          </cell>
        </row>
        <row r="68">
          <cell r="A68">
            <v>34454</v>
          </cell>
          <cell r="B68">
            <v>0.1179</v>
          </cell>
          <cell r="C68">
            <v>30</v>
          </cell>
        </row>
        <row r="69">
          <cell r="A69">
            <v>34485</v>
          </cell>
          <cell r="B69">
            <v>0.1179</v>
          </cell>
          <cell r="C69">
            <v>31</v>
          </cell>
        </row>
        <row r="70">
          <cell r="A70">
            <v>34515</v>
          </cell>
          <cell r="B70">
            <v>0.1179</v>
          </cell>
          <cell r="C70">
            <v>30</v>
          </cell>
        </row>
        <row r="71">
          <cell r="A71">
            <v>34546</v>
          </cell>
          <cell r="B71">
            <v>0.1179</v>
          </cell>
          <cell r="C71">
            <v>31</v>
          </cell>
        </row>
        <row r="72">
          <cell r="A72">
            <v>34577</v>
          </cell>
          <cell r="B72">
            <v>0.1179</v>
          </cell>
          <cell r="C72">
            <v>31</v>
          </cell>
        </row>
        <row r="73">
          <cell r="A73">
            <v>34607</v>
          </cell>
          <cell r="B73">
            <v>0.1179</v>
          </cell>
          <cell r="C73">
            <v>30</v>
          </cell>
        </row>
        <row r="74">
          <cell r="A74">
            <v>34638</v>
          </cell>
          <cell r="B74">
            <v>0.1179</v>
          </cell>
          <cell r="C74">
            <v>31</v>
          </cell>
        </row>
        <row r="75">
          <cell r="A75">
            <v>34668</v>
          </cell>
          <cell r="B75">
            <v>0.1179</v>
          </cell>
          <cell r="C75">
            <v>30</v>
          </cell>
        </row>
        <row r="76">
          <cell r="A76">
            <v>34699</v>
          </cell>
          <cell r="B76">
            <v>0.1179</v>
          </cell>
          <cell r="C76">
            <v>31</v>
          </cell>
        </row>
        <row r="77">
          <cell r="A77">
            <v>34730</v>
          </cell>
          <cell r="B77">
            <v>0.1179</v>
          </cell>
          <cell r="C77">
            <v>31</v>
          </cell>
        </row>
        <row r="78">
          <cell r="A78">
            <v>34758</v>
          </cell>
          <cell r="B78">
            <v>0.1179</v>
          </cell>
          <cell r="C78">
            <v>28</v>
          </cell>
        </row>
        <row r="79">
          <cell r="A79">
            <v>34789</v>
          </cell>
          <cell r="B79">
            <v>0.1179</v>
          </cell>
          <cell r="C79">
            <v>31</v>
          </cell>
        </row>
        <row r="80">
          <cell r="A80">
            <v>34819</v>
          </cell>
          <cell r="B80">
            <v>0.1179</v>
          </cell>
          <cell r="C80">
            <v>30</v>
          </cell>
        </row>
        <row r="81">
          <cell r="A81">
            <v>34850</v>
          </cell>
          <cell r="B81">
            <v>0.1179</v>
          </cell>
          <cell r="C81">
            <v>31</v>
          </cell>
        </row>
        <row r="82">
          <cell r="A82">
            <v>34880</v>
          </cell>
          <cell r="B82">
            <v>0.1179</v>
          </cell>
          <cell r="C82">
            <v>30</v>
          </cell>
        </row>
        <row r="83">
          <cell r="A83">
            <v>34911</v>
          </cell>
          <cell r="B83">
            <v>0.1179</v>
          </cell>
          <cell r="C83">
            <v>31</v>
          </cell>
        </row>
        <row r="84">
          <cell r="A84">
            <v>34942</v>
          </cell>
          <cell r="B84">
            <v>0.1179</v>
          </cell>
          <cell r="C84">
            <v>31</v>
          </cell>
        </row>
        <row r="85">
          <cell r="A85">
            <v>34972</v>
          </cell>
          <cell r="B85">
            <v>0.1179</v>
          </cell>
          <cell r="C85">
            <v>30</v>
          </cell>
        </row>
        <row r="86">
          <cell r="A86">
            <v>35003</v>
          </cell>
          <cell r="B86">
            <v>0.1179</v>
          </cell>
          <cell r="C86">
            <v>31</v>
          </cell>
        </row>
        <row r="87">
          <cell r="A87">
            <v>35033</v>
          </cell>
          <cell r="B87">
            <v>0.1179</v>
          </cell>
          <cell r="C87">
            <v>30</v>
          </cell>
        </row>
        <row r="88">
          <cell r="A88">
            <v>35064</v>
          </cell>
          <cell r="B88">
            <v>0.1179</v>
          </cell>
          <cell r="C88">
            <v>31</v>
          </cell>
        </row>
        <row r="89">
          <cell r="A89">
            <v>35095</v>
          </cell>
          <cell r="B89">
            <v>0.1179</v>
          </cell>
          <cell r="C89">
            <v>31</v>
          </cell>
        </row>
        <row r="90">
          <cell r="A90">
            <v>35124</v>
          </cell>
          <cell r="B90">
            <v>0.1179</v>
          </cell>
          <cell r="C90">
            <v>29</v>
          </cell>
        </row>
        <row r="91">
          <cell r="A91">
            <v>35155</v>
          </cell>
          <cell r="B91">
            <v>0.1179</v>
          </cell>
          <cell r="C91">
            <v>31</v>
          </cell>
        </row>
        <row r="92">
          <cell r="A92">
            <v>35185</v>
          </cell>
          <cell r="B92">
            <v>0.1179</v>
          </cell>
          <cell r="C92">
            <v>30</v>
          </cell>
        </row>
        <row r="93">
          <cell r="A93">
            <v>35216</v>
          </cell>
          <cell r="B93">
            <v>0.1179</v>
          </cell>
          <cell r="C93">
            <v>31</v>
          </cell>
        </row>
        <row r="94">
          <cell r="A94">
            <v>35246</v>
          </cell>
          <cell r="B94">
            <v>0.1179</v>
          </cell>
          <cell r="C94">
            <v>30</v>
          </cell>
        </row>
        <row r="95">
          <cell r="A95">
            <v>35277</v>
          </cell>
          <cell r="B95">
            <v>0.1179</v>
          </cell>
          <cell r="C95">
            <v>31</v>
          </cell>
        </row>
        <row r="96">
          <cell r="A96">
            <v>35308</v>
          </cell>
          <cell r="B96">
            <v>0.1179</v>
          </cell>
          <cell r="C96">
            <v>31</v>
          </cell>
        </row>
        <row r="97">
          <cell r="A97">
            <v>35338</v>
          </cell>
          <cell r="B97">
            <v>0.1179</v>
          </cell>
          <cell r="C97">
            <v>30</v>
          </cell>
        </row>
        <row r="98">
          <cell r="A98">
            <v>35369</v>
          </cell>
          <cell r="B98">
            <v>0.1179</v>
          </cell>
          <cell r="C98">
            <v>31</v>
          </cell>
        </row>
        <row r="99">
          <cell r="A99">
            <v>35399</v>
          </cell>
          <cell r="B99">
            <v>0.1179</v>
          </cell>
          <cell r="C99">
            <v>30</v>
          </cell>
        </row>
        <row r="100">
          <cell r="A100">
            <v>35430</v>
          </cell>
          <cell r="B100">
            <v>0.1179</v>
          </cell>
          <cell r="C100">
            <v>31</v>
          </cell>
        </row>
        <row r="101">
          <cell r="A101">
            <v>35461</v>
          </cell>
          <cell r="B101">
            <v>0.1179</v>
          </cell>
          <cell r="C101">
            <v>31</v>
          </cell>
        </row>
        <row r="102">
          <cell r="A102">
            <v>35489</v>
          </cell>
          <cell r="B102">
            <v>0.1179</v>
          </cell>
          <cell r="C102">
            <v>28</v>
          </cell>
        </row>
        <row r="103">
          <cell r="A103">
            <v>35520</v>
          </cell>
          <cell r="B103">
            <v>0.1179</v>
          </cell>
          <cell r="C103">
            <v>31</v>
          </cell>
        </row>
        <row r="104">
          <cell r="A104">
            <v>35550</v>
          </cell>
          <cell r="B104">
            <v>0.1179</v>
          </cell>
          <cell r="C104">
            <v>30</v>
          </cell>
        </row>
        <row r="105">
          <cell r="A105">
            <v>35581</v>
          </cell>
          <cell r="B105">
            <v>0.1179</v>
          </cell>
          <cell r="C105">
            <v>31</v>
          </cell>
        </row>
        <row r="106">
          <cell r="A106">
            <v>35611</v>
          </cell>
          <cell r="B106">
            <v>0.1179</v>
          </cell>
          <cell r="C106">
            <v>30</v>
          </cell>
        </row>
        <row r="107">
          <cell r="A107">
            <v>35642</v>
          </cell>
          <cell r="B107">
            <v>0.1179</v>
          </cell>
          <cell r="C107">
            <v>31</v>
          </cell>
        </row>
        <row r="108">
          <cell r="A108">
            <v>35673</v>
          </cell>
          <cell r="B108">
            <v>0.1179</v>
          </cell>
          <cell r="C108">
            <v>31</v>
          </cell>
        </row>
        <row r="109">
          <cell r="A109">
            <v>35703</v>
          </cell>
          <cell r="B109">
            <v>9.6799999999999997E-2</v>
          </cell>
          <cell r="C109">
            <v>30</v>
          </cell>
        </row>
        <row r="110">
          <cell r="A110">
            <v>35734</v>
          </cell>
          <cell r="B110">
            <v>9.6799999999999997E-2</v>
          </cell>
          <cell r="C110">
            <v>30</v>
          </cell>
        </row>
        <row r="111">
          <cell r="A111">
            <v>35764</v>
          </cell>
          <cell r="B111">
            <v>9.6799999999999997E-2</v>
          </cell>
          <cell r="C111">
            <v>30</v>
          </cell>
        </row>
        <row r="112">
          <cell r="A112">
            <v>35795</v>
          </cell>
          <cell r="B112">
            <v>9.6799999999999997E-2</v>
          </cell>
          <cell r="C112">
            <v>31</v>
          </cell>
        </row>
        <row r="113">
          <cell r="A113">
            <v>35826</v>
          </cell>
          <cell r="B113">
            <v>9.6799999999999997E-2</v>
          </cell>
          <cell r="C113">
            <v>31</v>
          </cell>
        </row>
        <row r="114">
          <cell r="A114">
            <v>35854</v>
          </cell>
          <cell r="B114">
            <v>9.6799999999999997E-2</v>
          </cell>
          <cell r="C114">
            <v>28</v>
          </cell>
        </row>
        <row r="115">
          <cell r="A115">
            <v>35885</v>
          </cell>
          <cell r="B115">
            <v>9.6799999999999997E-2</v>
          </cell>
          <cell r="C115">
            <v>31</v>
          </cell>
        </row>
        <row r="116">
          <cell r="A116">
            <v>35915</v>
          </cell>
          <cell r="B116">
            <v>9.6799999999999997E-2</v>
          </cell>
          <cell r="C116">
            <v>30</v>
          </cell>
        </row>
        <row r="117">
          <cell r="A117">
            <v>35946</v>
          </cell>
          <cell r="B117">
            <v>9.6799999999999997E-2</v>
          </cell>
          <cell r="C117">
            <v>31</v>
          </cell>
        </row>
        <row r="118">
          <cell r="A118">
            <v>35976</v>
          </cell>
          <cell r="B118">
            <v>9.6799999999999997E-2</v>
          </cell>
          <cell r="C118">
            <v>30</v>
          </cell>
        </row>
        <row r="119">
          <cell r="A119">
            <v>36007</v>
          </cell>
          <cell r="B119">
            <v>9.6799999999999997E-2</v>
          </cell>
          <cell r="C119">
            <v>31</v>
          </cell>
        </row>
        <row r="120">
          <cell r="A120">
            <v>36038</v>
          </cell>
          <cell r="B120">
            <v>9.6799999999999997E-2</v>
          </cell>
          <cell r="C120">
            <v>31</v>
          </cell>
        </row>
        <row r="121">
          <cell r="A121">
            <v>36068</v>
          </cell>
          <cell r="B121">
            <v>9.6799999999999997E-2</v>
          </cell>
          <cell r="C121">
            <v>30</v>
          </cell>
        </row>
        <row r="122">
          <cell r="A122">
            <v>36099</v>
          </cell>
          <cell r="B122">
            <v>9.6799999999999997E-2</v>
          </cell>
          <cell r="C122">
            <v>31</v>
          </cell>
        </row>
        <row r="123">
          <cell r="A123">
            <v>36129</v>
          </cell>
          <cell r="B123">
            <v>9.6799999999999997E-2</v>
          </cell>
          <cell r="C123">
            <v>30</v>
          </cell>
        </row>
        <row r="124">
          <cell r="A124">
            <v>36160</v>
          </cell>
          <cell r="B124">
            <v>9.6799999999999997E-2</v>
          </cell>
          <cell r="C124">
            <v>31</v>
          </cell>
        </row>
        <row r="125">
          <cell r="A125">
            <v>36191</v>
          </cell>
          <cell r="B125">
            <v>9.6799999999999997E-2</v>
          </cell>
          <cell r="C125">
            <v>31</v>
          </cell>
        </row>
        <row r="126">
          <cell r="A126">
            <v>36219</v>
          </cell>
          <cell r="B126">
            <v>9.6799999999999997E-2</v>
          </cell>
          <cell r="C126">
            <v>28</v>
          </cell>
        </row>
        <row r="127">
          <cell r="A127">
            <v>36250</v>
          </cell>
          <cell r="B127">
            <v>9.6799999999999997E-2</v>
          </cell>
          <cell r="C127">
            <v>31</v>
          </cell>
        </row>
        <row r="128">
          <cell r="A128">
            <v>36280</v>
          </cell>
          <cell r="B128">
            <v>9.6799999999999997E-2</v>
          </cell>
          <cell r="C128">
            <v>30</v>
          </cell>
        </row>
        <row r="129">
          <cell r="A129">
            <v>36311</v>
          </cell>
          <cell r="B129">
            <v>9.6799999999999997E-2</v>
          </cell>
          <cell r="C129">
            <v>31</v>
          </cell>
        </row>
        <row r="130">
          <cell r="A130">
            <v>36341</v>
          </cell>
          <cell r="B130">
            <v>9.6799999999999997E-2</v>
          </cell>
          <cell r="C130">
            <v>30</v>
          </cell>
        </row>
        <row r="131">
          <cell r="A131">
            <v>36372</v>
          </cell>
          <cell r="B131">
            <v>9.6799999999999997E-2</v>
          </cell>
          <cell r="C131">
            <v>31</v>
          </cell>
        </row>
        <row r="132">
          <cell r="A132">
            <v>36403</v>
          </cell>
          <cell r="B132">
            <v>9.6799999999999997E-2</v>
          </cell>
          <cell r="C132">
            <v>31</v>
          </cell>
        </row>
        <row r="133">
          <cell r="A133">
            <v>36433</v>
          </cell>
          <cell r="B133">
            <v>9.6799999999999997E-2</v>
          </cell>
          <cell r="C133">
            <v>30</v>
          </cell>
        </row>
        <row r="134">
          <cell r="A134">
            <v>36464</v>
          </cell>
          <cell r="B134">
            <v>9.6799999999999997E-2</v>
          </cell>
          <cell r="C134">
            <v>31</v>
          </cell>
        </row>
        <row r="135">
          <cell r="A135">
            <v>36494</v>
          </cell>
          <cell r="B135">
            <v>9.6799999999999997E-2</v>
          </cell>
          <cell r="C135">
            <v>30</v>
          </cell>
        </row>
        <row r="136">
          <cell r="A136">
            <v>36525</v>
          </cell>
          <cell r="B136">
            <v>9.6799999999999997E-2</v>
          </cell>
          <cell r="C136">
            <v>31</v>
          </cell>
        </row>
        <row r="137">
          <cell r="A137">
            <v>36556</v>
          </cell>
          <cell r="B137">
            <v>9.6799999999999997E-2</v>
          </cell>
          <cell r="C137">
            <v>31</v>
          </cell>
        </row>
        <row r="138">
          <cell r="A138">
            <v>36585</v>
          </cell>
          <cell r="B138">
            <v>9.6799999999999997E-2</v>
          </cell>
          <cell r="C138">
            <v>29</v>
          </cell>
        </row>
        <row r="139">
          <cell r="A139">
            <v>36616</v>
          </cell>
          <cell r="B139">
            <v>9.6799999999999997E-2</v>
          </cell>
          <cell r="C139">
            <v>31</v>
          </cell>
        </row>
        <row r="140">
          <cell r="A140">
            <v>36646</v>
          </cell>
          <cell r="B140">
            <v>9.6799999999999997E-2</v>
          </cell>
          <cell r="C140">
            <v>30</v>
          </cell>
        </row>
        <row r="141">
          <cell r="A141">
            <v>36677</v>
          </cell>
          <cell r="B141">
            <v>9.6799999999999997E-2</v>
          </cell>
          <cell r="C141">
            <v>31</v>
          </cell>
        </row>
        <row r="142">
          <cell r="A142">
            <v>36707</v>
          </cell>
          <cell r="B142">
            <v>9.6799999999999997E-2</v>
          </cell>
          <cell r="C142">
            <v>30</v>
          </cell>
        </row>
        <row r="143">
          <cell r="A143">
            <v>36738</v>
          </cell>
          <cell r="B143">
            <v>9.6799999999999997E-2</v>
          </cell>
          <cell r="C143">
            <v>31</v>
          </cell>
        </row>
        <row r="144">
          <cell r="A144">
            <v>36769</v>
          </cell>
          <cell r="B144">
            <v>9.6799999999999997E-2</v>
          </cell>
          <cell r="C144">
            <v>31</v>
          </cell>
        </row>
        <row r="145">
          <cell r="A145">
            <v>36799</v>
          </cell>
          <cell r="B145">
            <v>9.6799999999999997E-2</v>
          </cell>
          <cell r="C145">
            <v>30</v>
          </cell>
        </row>
        <row r="146">
          <cell r="A146">
            <v>36829</v>
          </cell>
          <cell r="B146">
            <v>9.6799999999999997E-2</v>
          </cell>
          <cell r="C146">
            <v>31</v>
          </cell>
        </row>
        <row r="147">
          <cell r="A147">
            <v>36860</v>
          </cell>
          <cell r="B147">
            <v>9.6799999999999997E-2</v>
          </cell>
          <cell r="C147">
            <v>30</v>
          </cell>
        </row>
        <row r="148">
          <cell r="A148">
            <v>36891</v>
          </cell>
          <cell r="B148">
            <v>9.6799999999999997E-2</v>
          </cell>
          <cell r="C148">
            <v>31</v>
          </cell>
        </row>
        <row r="149">
          <cell r="A149">
            <v>36922</v>
          </cell>
          <cell r="B149">
            <v>9.6799999999999997E-2</v>
          </cell>
          <cell r="C149">
            <v>31</v>
          </cell>
        </row>
        <row r="150">
          <cell r="A150">
            <v>36950</v>
          </cell>
          <cell r="B150">
            <v>9.6799999999999997E-2</v>
          </cell>
          <cell r="C150">
            <v>28</v>
          </cell>
        </row>
        <row r="151">
          <cell r="A151">
            <v>36981</v>
          </cell>
          <cell r="B151">
            <v>9.6799999999999997E-2</v>
          </cell>
          <cell r="C151">
            <v>31</v>
          </cell>
        </row>
        <row r="152">
          <cell r="A152">
            <v>37011</v>
          </cell>
          <cell r="C152">
            <v>30</v>
          </cell>
        </row>
        <row r="153">
          <cell r="A153">
            <v>37042</v>
          </cell>
          <cell r="C153">
            <v>31</v>
          </cell>
        </row>
        <row r="154">
          <cell r="A154">
            <v>37072</v>
          </cell>
          <cell r="C154">
            <v>30</v>
          </cell>
        </row>
        <row r="155">
          <cell r="A155">
            <v>37103</v>
          </cell>
          <cell r="C155">
            <v>31</v>
          </cell>
        </row>
        <row r="156">
          <cell r="A156">
            <v>37164</v>
          </cell>
          <cell r="C156">
            <v>30</v>
          </cell>
        </row>
        <row r="157">
          <cell r="A157">
            <v>37195</v>
          </cell>
          <cell r="C157">
            <v>31</v>
          </cell>
        </row>
        <row r="158">
          <cell r="A158">
            <v>37225</v>
          </cell>
          <cell r="C158">
            <v>30</v>
          </cell>
        </row>
        <row r="159">
          <cell r="A159">
            <v>37256</v>
          </cell>
          <cell r="C159">
            <v>31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trly Report Summary"/>
      <sheetName val="for PGA"/>
      <sheetName val="July Int Rate for Amort"/>
      <sheetName val="OR 0809 Matrix-estimate amort"/>
      <sheetName val="186291"/>
      <sheetName val="186xxx Pension Expense Credit"/>
      <sheetName val="186232 Industrial DSM"/>
      <sheetName val="186292 Amort IMP Refund"/>
      <sheetName val="186229"/>
      <sheetName val="186259 Amort Tax Kicker"/>
      <sheetName val="186360 Amort Albany Refund"/>
      <sheetName val="186304 Defer Smart Energy"/>
      <sheetName val="186308 Defer AMR"/>
      <sheetName val="186275 Defer Res Decoup"/>
      <sheetName val="186277 Amort Res Decoup"/>
      <sheetName val="186270 Defer Comm Decoup"/>
      <sheetName val="186271 Amort Comm Decoup"/>
      <sheetName val="186284 Defer Issue Fund"/>
      <sheetName val="186276 Defer CUB fund"/>
      <sheetName val="186278 Defer NWIGU Fund"/>
      <sheetName val="186286 Amort CUB Fund"/>
      <sheetName val="186288 Amort NWIGU Fund"/>
      <sheetName val="186231 Amort DSM"/>
      <sheetName val="186267 Amort Coos Bay"/>
      <sheetName val="191401 Amort WACOG"/>
      <sheetName val="191411 Amort Demand"/>
      <sheetName val="191031 Amort Storage Adj"/>
      <sheetName val="191400 Defer WACOG"/>
      <sheetName val="191410 Defer Demand"/>
      <sheetName val="191450 Defer Seasonal Demand"/>
      <sheetName val="191455"/>
      <sheetName val="191621"/>
      <sheetName val="191417 Defer Coos Demand"/>
    </sheetNames>
    <sheetDataSet>
      <sheetData sheetId="0"/>
      <sheetData sheetId="1"/>
      <sheetData sheetId="2">
        <row r="17">
          <cell r="B17">
            <v>7.0800000000000002E-2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ison to current WA"/>
      <sheetName val="Comparison to current OR"/>
      <sheetName val="Winter WACOG OR&amp;WA"/>
      <sheetName val="Derivation of Demand rates WA"/>
      <sheetName val="Derivation of Demand rates OR"/>
      <sheetName val="Demand Charges"/>
      <sheetName val="Total Commodity Summary"/>
      <sheetName val="Commodity Cost from Vol Pipe"/>
      <sheetName val="Commodity Cost from Supply VERT"/>
      <sheetName val="Hedged Spot Dispatch"/>
      <sheetName val="Commodity Cost from Supply"/>
      <sheetName val="Commodity Supply Dispatch"/>
      <sheetName val="Commodity Cost from Storage"/>
      <sheetName val="Storage Dispatch"/>
      <sheetName val="Index Prices"/>
      <sheetName val="Line loss"/>
      <sheetName val="Fuel factors"/>
      <sheetName val="General Inputs"/>
      <sheetName val="Spot contracts"/>
      <sheetName val="Supply Contracts"/>
      <sheetName val="PGA Summary UM1286 Req'd"/>
      <sheetName val="NWN 2009-10 PGA gas cost file 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0">
          <cell r="D10">
            <v>2.9919999999999999E-2</v>
          </cell>
          <cell r="E10">
            <v>4.487E-2</v>
          </cell>
        </row>
      </sheetData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RVSD JE UPLOAD"/>
      <sheetName val="TAX Interest Rates"/>
      <sheetName val="Therm Sales Master"/>
      <sheetName val="DEFERRALS"/>
      <sheetName val="47WA.2292"/>
      <sheetName val="AMORTIZATIONS"/>
      <sheetName val="2540.20481"/>
      <sheetName val="Protected EDIT Base"/>
      <sheetName val="2540.20482"/>
      <sheetName val="Protected EDIT Gross up"/>
      <sheetName val="2540.20483"/>
      <sheetName val="Unprotected EDIT Base"/>
      <sheetName val="2540.20484"/>
      <sheetName val="Unprotected EDIT Gross up"/>
      <sheetName val="2540.20485"/>
      <sheetName val="Temp Rate Credit Base"/>
      <sheetName val="2540.20486"/>
      <sheetName val="Temp Rate Credit Gross up"/>
      <sheetName val="====&gt; Unused Tabs"/>
      <sheetName val="Aug 18 True-up JE UPLOAD"/>
    </sheetNames>
    <sheetDataSet>
      <sheetData sheetId="0"/>
      <sheetData sheetId="1"/>
      <sheetData sheetId="2">
        <row r="10">
          <cell r="A10">
            <v>43131</v>
          </cell>
          <cell r="B10">
            <v>0</v>
          </cell>
          <cell r="C10">
            <v>31</v>
          </cell>
        </row>
        <row r="11">
          <cell r="A11">
            <v>43159</v>
          </cell>
          <cell r="B11">
            <v>0</v>
          </cell>
          <cell r="C11">
            <v>28</v>
          </cell>
        </row>
        <row r="12">
          <cell r="A12">
            <v>43190</v>
          </cell>
          <cell r="B12">
            <v>0</v>
          </cell>
          <cell r="C12">
            <v>31</v>
          </cell>
        </row>
        <row r="13">
          <cell r="A13">
            <v>43220</v>
          </cell>
          <cell r="B13">
            <v>0</v>
          </cell>
          <cell r="C13">
            <v>30</v>
          </cell>
        </row>
        <row r="14">
          <cell r="A14">
            <v>43251</v>
          </cell>
          <cell r="B14">
            <v>0</v>
          </cell>
          <cell r="C14">
            <v>31</v>
          </cell>
        </row>
        <row r="15">
          <cell r="A15">
            <v>43281</v>
          </cell>
          <cell r="B15">
            <v>0</v>
          </cell>
          <cell r="C15">
            <v>30</v>
          </cell>
        </row>
        <row r="16">
          <cell r="A16">
            <v>43312</v>
          </cell>
          <cell r="B16">
            <v>0</v>
          </cell>
          <cell r="C16">
            <v>31</v>
          </cell>
        </row>
        <row r="17">
          <cell r="A17">
            <v>43343</v>
          </cell>
          <cell r="B17">
            <v>0</v>
          </cell>
          <cell r="C17">
            <v>31</v>
          </cell>
        </row>
        <row r="18">
          <cell r="A18">
            <v>43373</v>
          </cell>
          <cell r="B18">
            <v>0</v>
          </cell>
          <cell r="C18">
            <v>30</v>
          </cell>
        </row>
        <row r="19">
          <cell r="A19">
            <v>43404</v>
          </cell>
          <cell r="B19">
            <v>0</v>
          </cell>
          <cell r="C19">
            <v>31</v>
          </cell>
        </row>
        <row r="20">
          <cell r="A20">
            <v>43434</v>
          </cell>
          <cell r="B20">
            <v>0</v>
          </cell>
          <cell r="C20">
            <v>30</v>
          </cell>
        </row>
        <row r="21">
          <cell r="A21">
            <v>43465</v>
          </cell>
          <cell r="B21">
            <v>0</v>
          </cell>
          <cell r="C21">
            <v>31</v>
          </cell>
        </row>
        <row r="22">
          <cell r="A22">
            <v>43496</v>
          </cell>
          <cell r="B22">
            <v>0</v>
          </cell>
          <cell r="C22">
            <v>31</v>
          </cell>
        </row>
        <row r="23">
          <cell r="A23">
            <v>43524</v>
          </cell>
          <cell r="B23">
            <v>0</v>
          </cell>
          <cell r="C23">
            <v>28</v>
          </cell>
        </row>
        <row r="24">
          <cell r="A24">
            <v>43555</v>
          </cell>
          <cell r="B24">
            <v>0</v>
          </cell>
          <cell r="C24">
            <v>31</v>
          </cell>
        </row>
        <row r="25">
          <cell r="A25">
            <v>43585</v>
          </cell>
          <cell r="B25">
            <v>0</v>
          </cell>
          <cell r="C25">
            <v>30</v>
          </cell>
        </row>
        <row r="26">
          <cell r="A26">
            <v>43616</v>
          </cell>
          <cell r="B26">
            <v>0</v>
          </cell>
          <cell r="C26">
            <v>31</v>
          </cell>
        </row>
        <row r="27">
          <cell r="A27">
            <v>43646</v>
          </cell>
          <cell r="B27">
            <v>0</v>
          </cell>
          <cell r="C27">
            <v>30</v>
          </cell>
        </row>
        <row r="28">
          <cell r="A28">
            <v>43677</v>
          </cell>
          <cell r="B28">
            <v>0</v>
          </cell>
          <cell r="C28">
            <v>31</v>
          </cell>
        </row>
        <row r="29">
          <cell r="A29">
            <v>43708</v>
          </cell>
          <cell r="B29">
            <v>0</v>
          </cell>
          <cell r="C29">
            <v>31</v>
          </cell>
        </row>
        <row r="30">
          <cell r="A30">
            <v>43738</v>
          </cell>
          <cell r="B30">
            <v>0</v>
          </cell>
          <cell r="C30">
            <v>30</v>
          </cell>
        </row>
        <row r="31">
          <cell r="A31">
            <v>43769</v>
          </cell>
          <cell r="B31">
            <v>0</v>
          </cell>
          <cell r="C31">
            <v>31</v>
          </cell>
        </row>
        <row r="32">
          <cell r="A32">
            <v>43799</v>
          </cell>
          <cell r="B32">
            <v>0</v>
          </cell>
          <cell r="C32">
            <v>30</v>
          </cell>
        </row>
        <row r="33">
          <cell r="A33">
            <v>43830</v>
          </cell>
          <cell r="B33">
            <v>0</v>
          </cell>
          <cell r="C33">
            <v>31</v>
          </cell>
        </row>
      </sheetData>
      <sheetData sheetId="3"/>
      <sheetData sheetId="4"/>
      <sheetData sheetId="5"/>
      <sheetData sheetId="6"/>
      <sheetData sheetId="7"/>
      <sheetData sheetId="8">
        <row r="4">
          <cell r="R4">
            <v>61836631</v>
          </cell>
        </row>
      </sheetData>
      <sheetData sheetId="9"/>
      <sheetData sheetId="10">
        <row r="4">
          <cell r="R4">
            <v>61836631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Pipeline"/>
      <sheetName val="Sheet3"/>
      <sheetName val="Sheet4"/>
      <sheetName val="Test Period Volumes"/>
      <sheetName val="Bills-Therms-Revs"/>
      <sheetName val="proposed WA Rates 11-1-15"/>
      <sheetName val="Pieline"/>
    </sheetNames>
    <definedNames>
      <definedName name="xyz5" refersTo="#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GA Rate Schedule Changes"/>
      <sheetName val="PGA TTA Table of Content"/>
      <sheetName val="PGA Demand Cost Allocation"/>
      <sheetName val="PGA Amount Change"/>
      <sheetName val="Effects of PGA Avg. Bill"/>
      <sheetName val="PGA Proposed Rate Adj."/>
      <sheetName val="TTA Summary of Def. Accts."/>
      <sheetName val="TTA Proposed Rate 595"/>
      <sheetName val="TTA Amount of Change"/>
      <sheetName val="Effects of TTA Avg. Bill"/>
      <sheetName val="Combined PGA TTA Avg Bill"/>
      <sheetName val="CPA Table of Contents"/>
      <sheetName val="CPA Summary of Def. Accts."/>
      <sheetName val="CPA Proposed Rate 596"/>
      <sheetName val="CPA Amount of Change"/>
      <sheetName val="Effects of CPA Avg. Bill"/>
      <sheetName val="582 Table of Contents"/>
      <sheetName val="Unprotected Cost Allocation"/>
      <sheetName val="Unpro. Amount Change"/>
      <sheetName val="Effects of UPT Avg. Bill"/>
      <sheetName val="Unprot. Proposed Rate Adj."/>
      <sheetName val="47WA.2540."/>
      <sheetName val="Workpapers---&gt;"/>
      <sheetName val="Balances at 7-31-2023"/>
      <sheetName val="Int calc thru 10-31-2023"/>
      <sheetName val="Amort Calc thru 10-31-2023"/>
      <sheetName val="EstimatedBalances"/>
      <sheetName val=" Int during Amort"/>
      <sheetName val="Bills-Therms-Revs"/>
      <sheetName val="Test Period Volumes"/>
    </sheetNames>
    <sheetDataSet>
      <sheetData sheetId="0"/>
      <sheetData sheetId="1"/>
      <sheetData sheetId="2"/>
      <sheetData sheetId="3"/>
      <sheetData sheetId="4">
        <row r="16">
          <cell r="D16">
            <v>54</v>
          </cell>
          <cell r="E16">
            <v>5</v>
          </cell>
        </row>
        <row r="18">
          <cell r="D18">
            <v>271</v>
          </cell>
          <cell r="E18">
            <v>13</v>
          </cell>
        </row>
        <row r="20">
          <cell r="E20">
            <v>60</v>
          </cell>
        </row>
        <row r="24">
          <cell r="D24">
            <v>1992</v>
          </cell>
        </row>
        <row r="26">
          <cell r="E26">
            <v>125</v>
          </cell>
        </row>
        <row r="30">
          <cell r="D30">
            <v>16639</v>
          </cell>
        </row>
        <row r="32">
          <cell r="E32">
            <v>163</v>
          </cell>
        </row>
        <row r="35">
          <cell r="D35">
            <v>23233</v>
          </cell>
        </row>
      </sheetData>
      <sheetData sheetId="5"/>
      <sheetData sheetId="6"/>
      <sheetData sheetId="7"/>
      <sheetData sheetId="8"/>
      <sheetData sheetId="9"/>
      <sheetData sheetId="10">
        <row r="6">
          <cell r="D6" t="str">
            <v>UG-210755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CPA Summary of Def. Accts."/>
      <sheetName val="CPA Proposed Rate 596"/>
      <sheetName val="CPA Amount of Change"/>
      <sheetName val="CPA Cost by Class"/>
      <sheetName val="Effects of CPA Avg. Bill"/>
      <sheetName val="Pipeline Workpapers---&gt;"/>
      <sheetName val="Ex-1"/>
      <sheetName val="Ex-2"/>
      <sheetName val="Ex-3"/>
      <sheetName val="Ex-4"/>
      <sheetName val="Workpapers---&gt;"/>
      <sheetName val="Balances at 7-31-2021"/>
      <sheetName val="Int calc thru 10-31-2021"/>
      <sheetName val="Amort Calc thru 10-31-2021"/>
      <sheetName val="EstimatedBalances"/>
      <sheetName val="Int during Amort"/>
      <sheetName val="Test Period Volumes"/>
      <sheetName val="Bills-Therms-Rev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 Sep 04-final"/>
      <sheetName val="Weather (2)"/>
      <sheetName val="KBJ-2"/>
      <sheetName val="KBJ-3"/>
      <sheetName val="Wage Adj"/>
      <sheetName val="Anacortes"/>
      <sheetName val="AMR"/>
      <sheetName val="St.of Op. "/>
      <sheetName val="C Reps"/>
      <sheetName val="Advtise Exp"/>
      <sheetName val="0904 cap struc"/>
      <sheetName val="DOn't use"/>
      <sheetName val="KBJ-5"/>
      <sheetName val="KBJ-7"/>
      <sheetName val="KBJ-8"/>
      <sheetName val="KJB-9"/>
      <sheetName val="KJB-10"/>
      <sheetName val="KJB-11"/>
      <sheetName val="Restate w Shifts"/>
      <sheetName val="Bills"/>
      <sheetName val="Actual therms"/>
      <sheetName val="therm shifts"/>
      <sheetName val="ROE cal"/>
      <sheetName val="shifts"/>
      <sheetName val="Therms"/>
      <sheetName val="Actual.Rev"/>
      <sheetName val="revenue shifts"/>
      <sheetName val="Revenue"/>
      <sheetName val="Post-Shift"/>
      <sheetName val="Restate 901"/>
      <sheetName val="685"/>
      <sheetName val="885"/>
      <sheetName val="Restate wo Shif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"/>
      <sheetName val="cust th summary - 98"/>
      <sheetName val="Summary"/>
      <sheetName val="cust th summary - 97"/>
      <sheetName val="cust th summary - 99"/>
    </sheetNames>
    <sheetDataSet>
      <sheetData sheetId="0" refreshError="1">
        <row r="783">
          <cell r="B783" t="str">
            <v>0080</v>
          </cell>
          <cell r="C783">
            <v>749062</v>
          </cell>
          <cell r="D783">
            <v>-46</v>
          </cell>
          <cell r="E783">
            <v>749016</v>
          </cell>
          <cell r="F783">
            <v>8013.99</v>
          </cell>
          <cell r="H783">
            <v>500</v>
          </cell>
          <cell r="I783">
            <v>374.53</v>
          </cell>
          <cell r="K783">
            <v>-0.51</v>
          </cell>
          <cell r="L783">
            <v>8888.01</v>
          </cell>
          <cell r="N783">
            <v>8888.01</v>
          </cell>
        </row>
        <row r="784">
          <cell r="B784" t="str">
            <v>0180</v>
          </cell>
          <cell r="C784">
            <v>3283663</v>
          </cell>
          <cell r="E784">
            <v>3283663</v>
          </cell>
          <cell r="F784">
            <v>33335.42</v>
          </cell>
          <cell r="G784">
            <v>2000</v>
          </cell>
          <cell r="H784">
            <v>500</v>
          </cell>
          <cell r="I784">
            <v>1641.83</v>
          </cell>
          <cell r="L784">
            <v>37477.25</v>
          </cell>
          <cell r="N784">
            <v>37477.25</v>
          </cell>
        </row>
        <row r="785">
          <cell r="B785" t="str">
            <v>0191</v>
          </cell>
          <cell r="C785">
            <v>1859095</v>
          </cell>
          <cell r="E785">
            <v>1859095</v>
          </cell>
          <cell r="F785">
            <v>21598.22</v>
          </cell>
          <cell r="G785">
            <v>10561.44</v>
          </cell>
          <cell r="H785">
            <v>500</v>
          </cell>
          <cell r="I785">
            <v>929.55</v>
          </cell>
          <cell r="L785">
            <v>33589.210000000006</v>
          </cell>
          <cell r="N785">
            <v>33589.21</v>
          </cell>
        </row>
        <row r="786">
          <cell r="B786" t="str">
            <v>0350</v>
          </cell>
          <cell r="C786">
            <v>541127</v>
          </cell>
          <cell r="E786">
            <v>541127</v>
          </cell>
          <cell r="F786">
            <v>6089.3</v>
          </cell>
          <cell r="G786">
            <v>3950</v>
          </cell>
          <cell r="H786">
            <v>500</v>
          </cell>
          <cell r="I786">
            <v>270.56</v>
          </cell>
          <cell r="L786">
            <v>10809.859999999999</v>
          </cell>
          <cell r="N786">
            <v>10809.86</v>
          </cell>
        </row>
        <row r="787">
          <cell r="B787" t="str">
            <v>0485</v>
          </cell>
          <cell r="C787">
            <v>731055</v>
          </cell>
          <cell r="E787">
            <v>731055</v>
          </cell>
          <cell r="F787">
            <v>5407.98</v>
          </cell>
          <cell r="G787">
            <v>2250</v>
          </cell>
          <cell r="H787">
            <v>500</v>
          </cell>
          <cell r="I787">
            <v>365.53</v>
          </cell>
          <cell r="L787">
            <v>8523.51</v>
          </cell>
          <cell r="N787">
            <v>8523.51</v>
          </cell>
        </row>
        <row r="788">
          <cell r="B788" t="str">
            <v>0630</v>
          </cell>
          <cell r="C788">
            <v>10932715</v>
          </cell>
          <cell r="E788">
            <v>10932715</v>
          </cell>
          <cell r="F788">
            <v>127011.91</v>
          </cell>
          <cell r="G788">
            <v>11617.58</v>
          </cell>
          <cell r="H788">
            <v>500</v>
          </cell>
          <cell r="I788">
            <v>5466.36</v>
          </cell>
          <cell r="L788">
            <v>144595.84999999998</v>
          </cell>
          <cell r="M788">
            <v>9077.7000000000007</v>
          </cell>
          <cell r="N788">
            <v>153673.54999999999</v>
          </cell>
        </row>
        <row r="789">
          <cell r="B789" t="str">
            <v>1215</v>
          </cell>
          <cell r="C789">
            <v>5308812</v>
          </cell>
          <cell r="E789">
            <v>5308812</v>
          </cell>
          <cell r="F789">
            <v>29471.34</v>
          </cell>
          <cell r="G789">
            <v>62100</v>
          </cell>
          <cell r="H789">
            <v>500</v>
          </cell>
          <cell r="I789">
            <v>2654.41</v>
          </cell>
          <cell r="L789">
            <v>94725.75</v>
          </cell>
          <cell r="N789">
            <v>94725.75</v>
          </cell>
        </row>
        <row r="790">
          <cell r="B790" t="str">
            <v>1300</v>
          </cell>
          <cell r="C790">
            <v>7961130</v>
          </cell>
          <cell r="E790">
            <v>7961130</v>
          </cell>
          <cell r="F790">
            <v>95425.29</v>
          </cell>
          <cell r="G790">
            <v>16345.05</v>
          </cell>
          <cell r="H790">
            <v>500</v>
          </cell>
          <cell r="I790">
            <v>3980.57</v>
          </cell>
          <cell r="L790">
            <v>116250.91</v>
          </cell>
          <cell r="N790">
            <v>116250.91</v>
          </cell>
        </row>
        <row r="791">
          <cell r="B791" t="str">
            <v>1630</v>
          </cell>
          <cell r="C791">
            <v>751871</v>
          </cell>
          <cell r="E791">
            <v>751871</v>
          </cell>
          <cell r="F791">
            <v>13900</v>
          </cell>
          <cell r="H791">
            <v>500</v>
          </cell>
          <cell r="I791">
            <v>375.94</v>
          </cell>
          <cell r="L791">
            <v>14775.94</v>
          </cell>
          <cell r="N791">
            <v>14775.94</v>
          </cell>
        </row>
        <row r="792">
          <cell r="B792" t="str">
            <v>2075</v>
          </cell>
          <cell r="C792">
            <v>15215470</v>
          </cell>
          <cell r="E792">
            <v>15215470</v>
          </cell>
          <cell r="F792">
            <v>174839.44</v>
          </cell>
          <cell r="G792">
            <v>54919.49</v>
          </cell>
          <cell r="L792">
            <v>229758.93</v>
          </cell>
          <cell r="N792">
            <v>229758.93</v>
          </cell>
        </row>
        <row r="793">
          <cell r="C793">
            <v>47334000</v>
          </cell>
          <cell r="D793">
            <v>-46</v>
          </cell>
          <cell r="E793">
            <v>47333954</v>
          </cell>
          <cell r="F793">
            <v>515092.89</v>
          </cell>
          <cell r="G793">
            <v>163743.56</v>
          </cell>
          <cell r="H793">
            <v>4500</v>
          </cell>
          <cell r="I793">
            <v>16059.28</v>
          </cell>
          <cell r="K793">
            <v>-0.51</v>
          </cell>
          <cell r="L793">
            <v>699395.22</v>
          </cell>
          <cell r="M793">
            <v>9077.7000000000007</v>
          </cell>
          <cell r="N793">
            <v>708472.92</v>
          </cell>
        </row>
        <row r="796">
          <cell r="B796" t="str">
            <v>0080</v>
          </cell>
          <cell r="C796">
            <v>609480</v>
          </cell>
          <cell r="D796">
            <v>-922</v>
          </cell>
          <cell r="E796">
            <v>608558</v>
          </cell>
          <cell r="F796">
            <v>6520.64</v>
          </cell>
          <cell r="H796">
            <v>500</v>
          </cell>
          <cell r="I796">
            <v>304.74</v>
          </cell>
        </row>
        <row r="797">
          <cell r="B797" t="str">
            <v>0180</v>
          </cell>
          <cell r="C797">
            <v>2748645</v>
          </cell>
          <cell r="E797">
            <v>2748645</v>
          </cell>
          <cell r="F797">
            <v>27903.97</v>
          </cell>
          <cell r="G797">
            <v>2000</v>
          </cell>
          <cell r="H797">
            <v>500</v>
          </cell>
          <cell r="I797">
            <v>1374.32</v>
          </cell>
        </row>
        <row r="798">
          <cell r="B798" t="str">
            <v>0191</v>
          </cell>
          <cell r="C798">
            <v>1482061</v>
          </cell>
          <cell r="E798">
            <v>1482061</v>
          </cell>
          <cell r="F798">
            <v>17217.990000000002</v>
          </cell>
          <cell r="G798">
            <v>10561.44</v>
          </cell>
          <cell r="H798">
            <v>500</v>
          </cell>
          <cell r="I798">
            <v>741.03</v>
          </cell>
        </row>
        <row r="799">
          <cell r="B799" t="str">
            <v>0350</v>
          </cell>
          <cell r="C799">
            <v>513457</v>
          </cell>
          <cell r="E799">
            <v>513457</v>
          </cell>
          <cell r="F799">
            <v>5777.93</v>
          </cell>
          <cell r="G799">
            <v>3950</v>
          </cell>
          <cell r="H799">
            <v>500</v>
          </cell>
          <cell r="I799">
            <v>256.73</v>
          </cell>
        </row>
        <row r="800">
          <cell r="B800" t="str">
            <v>0485</v>
          </cell>
          <cell r="C800">
            <v>684161</v>
          </cell>
          <cell r="E800">
            <v>684161</v>
          </cell>
          <cell r="F800">
            <v>5061.08</v>
          </cell>
          <cell r="G800">
            <v>2250</v>
          </cell>
          <cell r="H800">
            <v>500</v>
          </cell>
          <cell r="I800">
            <v>342.08</v>
          </cell>
        </row>
        <row r="801">
          <cell r="B801" t="str">
            <v>0630</v>
          </cell>
          <cell r="C801">
            <v>5740892</v>
          </cell>
          <cell r="E801">
            <v>5740892</v>
          </cell>
          <cell r="F801">
            <v>66695.39</v>
          </cell>
          <cell r="G801">
            <v>11617.58</v>
          </cell>
          <cell r="H801">
            <v>500</v>
          </cell>
          <cell r="I801">
            <v>2870.45</v>
          </cell>
        </row>
        <row r="802">
          <cell r="B802" t="str">
            <v>1215</v>
          </cell>
          <cell r="C802">
            <v>4828387</v>
          </cell>
          <cell r="E802">
            <v>4828387</v>
          </cell>
          <cell r="F802">
            <v>26804.31</v>
          </cell>
          <cell r="G802">
            <v>62100</v>
          </cell>
          <cell r="H802">
            <v>500</v>
          </cell>
          <cell r="I802">
            <v>2414.19</v>
          </cell>
        </row>
        <row r="803">
          <cell r="B803" t="str">
            <v>1300</v>
          </cell>
          <cell r="C803">
            <v>6352630</v>
          </cell>
          <cell r="E803">
            <v>6352630</v>
          </cell>
          <cell r="F803">
            <v>76145.16</v>
          </cell>
          <cell r="G803">
            <v>16345.05</v>
          </cell>
          <cell r="H803">
            <v>500</v>
          </cell>
          <cell r="I803">
            <v>3176.32</v>
          </cell>
        </row>
        <row r="804">
          <cell r="B804" t="str">
            <v>1630</v>
          </cell>
          <cell r="G804">
            <v>13900</v>
          </cell>
          <cell r="H804">
            <v>500</v>
          </cell>
        </row>
        <row r="805">
          <cell r="B805" t="str">
            <v>2075</v>
          </cell>
          <cell r="C805">
            <v>13811644</v>
          </cell>
          <cell r="E805">
            <v>13811644</v>
          </cell>
          <cell r="F805">
            <v>158708.22</v>
          </cell>
          <cell r="G805">
            <v>54919.49</v>
          </cell>
        </row>
        <row r="806">
          <cell r="C806">
            <v>36771357</v>
          </cell>
          <cell r="D806">
            <v>-922</v>
          </cell>
          <cell r="E806">
            <v>36770435</v>
          </cell>
          <cell r="F806">
            <v>390834.69</v>
          </cell>
          <cell r="G806">
            <v>177643.56</v>
          </cell>
          <cell r="H806">
            <v>4500</v>
          </cell>
          <cell r="I806">
            <v>11479.86</v>
          </cell>
        </row>
        <row r="809">
          <cell r="B809" t="str">
            <v>0080</v>
          </cell>
          <cell r="C809">
            <v>584772</v>
          </cell>
          <cell r="E809">
            <v>584772</v>
          </cell>
          <cell r="F809">
            <v>6256.3</v>
          </cell>
          <cell r="H809">
            <v>500</v>
          </cell>
          <cell r="I809">
            <v>292.39</v>
          </cell>
          <cell r="L809">
            <v>7048.6900000000005</v>
          </cell>
          <cell r="N809">
            <v>7048.69</v>
          </cell>
        </row>
        <row r="810">
          <cell r="B810" t="str">
            <v>0180</v>
          </cell>
          <cell r="C810">
            <v>2826525</v>
          </cell>
          <cell r="E810">
            <v>2826525</v>
          </cell>
          <cell r="F810">
            <v>28694.6</v>
          </cell>
          <cell r="G810">
            <v>2000</v>
          </cell>
          <cell r="H810">
            <v>500</v>
          </cell>
          <cell r="I810">
            <v>1413.26</v>
          </cell>
          <cell r="L810">
            <v>32607.859999999997</v>
          </cell>
          <cell r="N810">
            <v>32607.86</v>
          </cell>
        </row>
        <row r="811">
          <cell r="B811" t="str">
            <v>0191</v>
          </cell>
          <cell r="C811">
            <v>1618042</v>
          </cell>
          <cell r="E811">
            <v>1618042</v>
          </cell>
          <cell r="F811">
            <v>18797.759999999998</v>
          </cell>
          <cell r="G811">
            <v>10561.44</v>
          </cell>
          <cell r="H811">
            <v>500</v>
          </cell>
          <cell r="I811">
            <v>809.02</v>
          </cell>
          <cell r="L811">
            <v>30668.219999999998</v>
          </cell>
          <cell r="N811">
            <v>30668.22</v>
          </cell>
        </row>
        <row r="812">
          <cell r="B812" t="str">
            <v>0350</v>
          </cell>
          <cell r="C812">
            <v>596762</v>
          </cell>
          <cell r="E812">
            <v>596762</v>
          </cell>
          <cell r="F812">
            <v>6715.36</v>
          </cell>
          <cell r="G812">
            <v>3950</v>
          </cell>
          <cell r="H812">
            <v>500</v>
          </cell>
          <cell r="I812">
            <v>298.38</v>
          </cell>
          <cell r="L812">
            <v>11463.74</v>
          </cell>
          <cell r="N812">
            <v>11463.74</v>
          </cell>
        </row>
        <row r="813">
          <cell r="B813" t="str">
            <v>0485</v>
          </cell>
          <cell r="C813">
            <v>562168</v>
          </cell>
          <cell r="E813">
            <v>562168</v>
          </cell>
          <cell r="F813">
            <v>4158.6400000000003</v>
          </cell>
          <cell r="G813">
            <v>2250</v>
          </cell>
          <cell r="H813">
            <v>500</v>
          </cell>
          <cell r="I813">
            <v>281.08</v>
          </cell>
          <cell r="L813">
            <v>7189.72</v>
          </cell>
          <cell r="N813">
            <v>7189.72</v>
          </cell>
        </row>
        <row r="814">
          <cell r="B814" t="str">
            <v>0630</v>
          </cell>
          <cell r="C814">
            <v>10863248</v>
          </cell>
          <cell r="E814">
            <v>10863248</v>
          </cell>
          <cell r="F814">
            <v>126204.87</v>
          </cell>
          <cell r="G814">
            <v>11617.58</v>
          </cell>
          <cell r="H814">
            <v>500</v>
          </cell>
          <cell r="I814">
            <v>5431.62</v>
          </cell>
          <cell r="L814">
            <v>143754.06999999998</v>
          </cell>
          <cell r="M814">
            <v>9024.85</v>
          </cell>
          <cell r="N814">
            <v>152778.92000000001</v>
          </cell>
        </row>
        <row r="815">
          <cell r="B815" t="str">
            <v>1215</v>
          </cell>
          <cell r="C815">
            <v>5265018</v>
          </cell>
          <cell r="E815">
            <v>5265018</v>
          </cell>
          <cell r="F815">
            <v>29228.22</v>
          </cell>
          <cell r="G815">
            <v>62100</v>
          </cell>
          <cell r="H815">
            <v>500</v>
          </cell>
          <cell r="I815">
            <v>2632.51</v>
          </cell>
          <cell r="L815">
            <v>94460.73</v>
          </cell>
          <cell r="N815">
            <v>94460.73</v>
          </cell>
        </row>
        <row r="816">
          <cell r="B816" t="str">
            <v>1300</v>
          </cell>
          <cell r="C816">
            <v>8194659</v>
          </cell>
          <cell r="E816">
            <v>8194659</v>
          </cell>
          <cell r="F816">
            <v>98224.46</v>
          </cell>
          <cell r="G816">
            <v>16345.05</v>
          </cell>
          <cell r="H816">
            <v>500</v>
          </cell>
          <cell r="I816">
            <v>4097.33</v>
          </cell>
          <cell r="L816">
            <v>119166.84000000001</v>
          </cell>
          <cell r="N816">
            <v>119166.84</v>
          </cell>
        </row>
        <row r="817">
          <cell r="B817" t="str">
            <v>1630</v>
          </cell>
          <cell r="C817">
            <v>391353</v>
          </cell>
          <cell r="E817">
            <v>391353</v>
          </cell>
          <cell r="F817">
            <v>13900</v>
          </cell>
          <cell r="H817">
            <v>500</v>
          </cell>
          <cell r="I817">
            <v>195.68</v>
          </cell>
          <cell r="L817">
            <v>14595.68</v>
          </cell>
          <cell r="N817">
            <v>14595.68</v>
          </cell>
        </row>
        <row r="818">
          <cell r="B818" t="str">
            <v>2075</v>
          </cell>
          <cell r="C818">
            <v>15470126</v>
          </cell>
          <cell r="E818">
            <v>15470126</v>
          </cell>
          <cell r="F818">
            <v>177765.67</v>
          </cell>
          <cell r="G818">
            <v>54919.49</v>
          </cell>
          <cell r="L818">
            <v>232685.16</v>
          </cell>
          <cell r="N818">
            <v>232685.16</v>
          </cell>
        </row>
        <row r="819">
          <cell r="C819">
            <v>46372673</v>
          </cell>
          <cell r="E819">
            <v>46372673</v>
          </cell>
          <cell r="F819">
            <v>509945.88</v>
          </cell>
          <cell r="G819">
            <v>163743.56</v>
          </cell>
          <cell r="H819">
            <v>4500</v>
          </cell>
          <cell r="I819">
            <v>15451.27</v>
          </cell>
          <cell r="L819">
            <v>693640.71</v>
          </cell>
          <cell r="M819">
            <v>9024.85</v>
          </cell>
          <cell r="N819">
            <v>702665.55999999994</v>
          </cell>
        </row>
        <row r="822">
          <cell r="B822" t="str">
            <v>0080</v>
          </cell>
          <cell r="C822">
            <v>515228</v>
          </cell>
          <cell r="D822">
            <v>38</v>
          </cell>
          <cell r="E822">
            <v>515266</v>
          </cell>
          <cell r="F822">
            <v>5512.27</v>
          </cell>
          <cell r="H822">
            <v>500</v>
          </cell>
          <cell r="I822">
            <v>257.61</v>
          </cell>
          <cell r="K822">
            <v>0.43</v>
          </cell>
          <cell r="L822">
            <v>6270.31</v>
          </cell>
          <cell r="N822">
            <v>6270.31</v>
          </cell>
        </row>
        <row r="823">
          <cell r="B823" t="str">
            <v>0180</v>
          </cell>
          <cell r="C823">
            <v>2486551</v>
          </cell>
          <cell r="E823">
            <v>2486551</v>
          </cell>
          <cell r="F823">
            <v>25243.22</v>
          </cell>
          <cell r="G823">
            <v>2000</v>
          </cell>
          <cell r="H823">
            <v>500</v>
          </cell>
          <cell r="I823">
            <v>1243.28</v>
          </cell>
          <cell r="L823">
            <v>28986.5</v>
          </cell>
          <cell r="N823">
            <v>28986.5</v>
          </cell>
        </row>
        <row r="824">
          <cell r="B824" t="str">
            <v>0191</v>
          </cell>
          <cell r="C824">
            <v>1237968</v>
          </cell>
          <cell r="E824">
            <v>1237968</v>
          </cell>
          <cell r="F824">
            <v>14382.22</v>
          </cell>
          <cell r="G824">
            <v>10561.44</v>
          </cell>
          <cell r="H824">
            <v>500</v>
          </cell>
          <cell r="I824">
            <v>618.98</v>
          </cell>
          <cell r="L824">
            <v>26062.639999999999</v>
          </cell>
          <cell r="N824">
            <v>26062.639999999999</v>
          </cell>
        </row>
        <row r="825">
          <cell r="B825" t="str">
            <v>0350</v>
          </cell>
          <cell r="C825">
            <v>412349</v>
          </cell>
          <cell r="E825">
            <v>412349</v>
          </cell>
          <cell r="F825">
            <v>4640.16</v>
          </cell>
          <cell r="G825">
            <v>3950</v>
          </cell>
          <cell r="H825">
            <v>500</v>
          </cell>
          <cell r="I825">
            <v>206.17</v>
          </cell>
          <cell r="L825">
            <v>9296.33</v>
          </cell>
          <cell r="N825">
            <v>9296.33</v>
          </cell>
        </row>
        <row r="826">
          <cell r="B826" t="str">
            <v>0485</v>
          </cell>
          <cell r="C826">
            <v>311025</v>
          </cell>
          <cell r="E826">
            <v>311025</v>
          </cell>
          <cell r="F826">
            <v>2300.81</v>
          </cell>
          <cell r="G826">
            <v>2250</v>
          </cell>
          <cell r="H826">
            <v>500</v>
          </cell>
          <cell r="I826">
            <v>155.51</v>
          </cell>
          <cell r="L826">
            <v>5206.32</v>
          </cell>
          <cell r="N826">
            <v>5206.32</v>
          </cell>
        </row>
        <row r="827">
          <cell r="B827" t="str">
            <v>0630</v>
          </cell>
          <cell r="C827">
            <v>10372551</v>
          </cell>
          <cell r="E827">
            <v>10372551</v>
          </cell>
          <cell r="F827">
            <v>120504.15</v>
          </cell>
          <cell r="G827">
            <v>11617.58</v>
          </cell>
          <cell r="H827">
            <v>500</v>
          </cell>
          <cell r="I827">
            <v>5186.28</v>
          </cell>
          <cell r="L827">
            <v>137808.00999999998</v>
          </cell>
          <cell r="M827">
            <v>8651.56</v>
          </cell>
          <cell r="N827">
            <v>146459.57</v>
          </cell>
        </row>
        <row r="828">
          <cell r="B828" t="str">
            <v>1215</v>
          </cell>
          <cell r="C828">
            <v>3556819</v>
          </cell>
          <cell r="E828">
            <v>3556819</v>
          </cell>
          <cell r="F828">
            <v>19745.32</v>
          </cell>
          <cell r="G828">
            <v>62100</v>
          </cell>
          <cell r="H828">
            <v>500</v>
          </cell>
          <cell r="I828">
            <v>1778.41</v>
          </cell>
          <cell r="L828">
            <v>84123.73000000001</v>
          </cell>
          <cell r="N828">
            <v>84123.73</v>
          </cell>
        </row>
        <row r="829">
          <cell r="B829" t="str">
            <v>1300</v>
          </cell>
          <cell r="C829">
            <v>8297581</v>
          </cell>
          <cell r="E829">
            <v>8297581</v>
          </cell>
          <cell r="F829">
            <v>99458.12</v>
          </cell>
          <cell r="G829">
            <v>16345.05</v>
          </cell>
          <cell r="H829">
            <v>500</v>
          </cell>
          <cell r="I829">
            <v>4148.79</v>
          </cell>
          <cell r="L829">
            <v>120451.95999999999</v>
          </cell>
          <cell r="N829">
            <v>120451.96</v>
          </cell>
        </row>
        <row r="830">
          <cell r="B830" t="str">
            <v>1630</v>
          </cell>
          <cell r="C830">
            <v>2065565</v>
          </cell>
          <cell r="E830">
            <v>2065565</v>
          </cell>
          <cell r="F830">
            <v>20655.650000000001</v>
          </cell>
          <cell r="H830">
            <v>500</v>
          </cell>
          <cell r="I830">
            <v>1032.78</v>
          </cell>
          <cell r="L830">
            <v>22188.43</v>
          </cell>
          <cell r="N830">
            <v>22188.43</v>
          </cell>
        </row>
        <row r="831">
          <cell r="B831" t="str">
            <v>2075</v>
          </cell>
          <cell r="C831">
            <v>14871227</v>
          </cell>
          <cell r="E831">
            <v>14871227</v>
          </cell>
          <cell r="F831">
            <v>170883.78</v>
          </cell>
          <cell r="G831">
            <v>54919.49</v>
          </cell>
          <cell r="L831">
            <v>225803.27</v>
          </cell>
          <cell r="N831">
            <v>225803.27</v>
          </cell>
        </row>
        <row r="832">
          <cell r="C832">
            <v>44126864</v>
          </cell>
          <cell r="D832">
            <v>38</v>
          </cell>
          <cell r="E832">
            <v>44126902</v>
          </cell>
          <cell r="F832">
            <v>483325.70000000007</v>
          </cell>
          <cell r="G832">
            <v>163743.56</v>
          </cell>
          <cell r="H832">
            <v>4500</v>
          </cell>
          <cell r="I832">
            <v>14627.81</v>
          </cell>
          <cell r="K832">
            <v>0.43</v>
          </cell>
          <cell r="L832">
            <v>666197.49999999988</v>
          </cell>
          <cell r="M832">
            <v>8651.56</v>
          </cell>
          <cell r="N832">
            <v>674849.06</v>
          </cell>
        </row>
        <row r="835">
          <cell r="B835" t="str">
            <v>0080</v>
          </cell>
          <cell r="C835">
            <v>477522</v>
          </cell>
          <cell r="D835">
            <v>-598</v>
          </cell>
          <cell r="E835">
            <v>476924</v>
          </cell>
          <cell r="F835">
            <v>5108.8599999999997</v>
          </cell>
          <cell r="H835">
            <v>500</v>
          </cell>
          <cell r="I835">
            <v>238.76</v>
          </cell>
          <cell r="K835">
            <v>-6.69</v>
          </cell>
          <cell r="L835">
            <v>5840.93</v>
          </cell>
          <cell r="N835">
            <v>5840.93</v>
          </cell>
        </row>
        <row r="836">
          <cell r="B836" t="str">
            <v>0180</v>
          </cell>
          <cell r="C836">
            <v>2503928</v>
          </cell>
          <cell r="E836">
            <v>2503928</v>
          </cell>
          <cell r="F836">
            <v>25419.63</v>
          </cell>
          <cell r="G836">
            <v>2000</v>
          </cell>
          <cell r="H836">
            <v>500</v>
          </cell>
          <cell r="I836">
            <v>1251.96</v>
          </cell>
          <cell r="L836">
            <v>29171.59</v>
          </cell>
          <cell r="N836">
            <v>29171.59</v>
          </cell>
        </row>
        <row r="837">
          <cell r="B837" t="str">
            <v>0191</v>
          </cell>
          <cell r="C837">
            <v>1818400</v>
          </cell>
          <cell r="E837">
            <v>1818400</v>
          </cell>
          <cell r="F837">
            <v>21125.439999999999</v>
          </cell>
          <cell r="G837">
            <v>10561.44</v>
          </cell>
          <cell r="H837">
            <v>500</v>
          </cell>
          <cell r="I837">
            <v>909.2</v>
          </cell>
          <cell r="L837">
            <v>33096.079999999994</v>
          </cell>
          <cell r="N837">
            <v>33096.080000000002</v>
          </cell>
        </row>
        <row r="838">
          <cell r="B838" t="str">
            <v>0350</v>
          </cell>
          <cell r="C838">
            <v>473705</v>
          </cell>
          <cell r="E838">
            <v>473705</v>
          </cell>
          <cell r="F838">
            <v>5330.6</v>
          </cell>
          <cell r="G838">
            <v>3950</v>
          </cell>
          <cell r="H838">
            <v>500</v>
          </cell>
          <cell r="I838">
            <v>236.85</v>
          </cell>
          <cell r="L838">
            <v>10017.450000000001</v>
          </cell>
          <cell r="N838">
            <v>10017.450000000001</v>
          </cell>
        </row>
        <row r="839">
          <cell r="B839" t="str">
            <v>0485</v>
          </cell>
          <cell r="C839">
            <v>624299</v>
          </cell>
          <cell r="E839">
            <v>624299</v>
          </cell>
          <cell r="F839">
            <v>4618.25</v>
          </cell>
          <cell r="G839">
            <v>2250</v>
          </cell>
          <cell r="H839">
            <v>500</v>
          </cell>
          <cell r="I839">
            <v>312.14999999999998</v>
          </cell>
          <cell r="L839">
            <v>7680.4</v>
          </cell>
          <cell r="N839">
            <v>7680.4</v>
          </cell>
        </row>
        <row r="840">
          <cell r="B840" t="str">
            <v>0630</v>
          </cell>
          <cell r="C840">
            <v>4433576</v>
          </cell>
          <cell r="E840">
            <v>4433576</v>
          </cell>
          <cell r="F840">
            <v>51507.51</v>
          </cell>
          <cell r="G840">
            <v>11617.58</v>
          </cell>
          <cell r="H840">
            <v>500</v>
          </cell>
          <cell r="I840">
            <v>2216.79</v>
          </cell>
          <cell r="L840">
            <v>65841.88</v>
          </cell>
          <cell r="M840">
            <v>4133.54</v>
          </cell>
          <cell r="N840">
            <v>69975.42</v>
          </cell>
        </row>
        <row r="841">
          <cell r="B841" t="str">
            <v>1215</v>
          </cell>
          <cell r="C841">
            <v>1181</v>
          </cell>
          <cell r="E841">
            <v>1181</v>
          </cell>
          <cell r="F841">
            <v>6.56</v>
          </cell>
          <cell r="G841">
            <v>62100</v>
          </cell>
          <cell r="H841">
            <v>500</v>
          </cell>
          <cell r="I841">
            <v>0.59</v>
          </cell>
          <cell r="L841">
            <v>62607.149999999994</v>
          </cell>
          <cell r="N841">
            <v>62607.15</v>
          </cell>
        </row>
        <row r="842">
          <cell r="B842" t="str">
            <v>1300</v>
          </cell>
          <cell r="C842">
            <v>5231987</v>
          </cell>
          <cell r="E842">
            <v>5231987</v>
          </cell>
          <cell r="F842">
            <v>62712.69</v>
          </cell>
          <cell r="G842">
            <v>16345.05</v>
          </cell>
          <cell r="H842">
            <v>500</v>
          </cell>
          <cell r="I842">
            <v>2615.9899999999998</v>
          </cell>
          <cell r="L842">
            <v>82173.73000000001</v>
          </cell>
          <cell r="N842">
            <v>82173.73</v>
          </cell>
        </row>
        <row r="843">
          <cell r="B843" t="str">
            <v>1630</v>
          </cell>
          <cell r="G843">
            <v>13900</v>
          </cell>
          <cell r="H843">
            <v>500</v>
          </cell>
          <cell r="L843">
            <v>14400</v>
          </cell>
          <cell r="N843">
            <v>14400</v>
          </cell>
        </row>
        <row r="844">
          <cell r="B844" t="str">
            <v>2075</v>
          </cell>
          <cell r="C844">
            <v>36106</v>
          </cell>
          <cell r="E844">
            <v>36106</v>
          </cell>
          <cell r="F844">
            <v>414.89</v>
          </cell>
          <cell r="G844">
            <v>54919.49</v>
          </cell>
          <cell r="L844">
            <v>55334.38</v>
          </cell>
          <cell r="N844">
            <v>55334.38</v>
          </cell>
        </row>
        <row r="845">
          <cell r="C845">
            <v>15600704</v>
          </cell>
          <cell r="D845">
            <v>-598</v>
          </cell>
          <cell r="E845">
            <v>15600106</v>
          </cell>
          <cell r="F845">
            <v>176244.43000000002</v>
          </cell>
          <cell r="G845">
            <v>177643.56</v>
          </cell>
          <cell r="H845">
            <v>4500</v>
          </cell>
          <cell r="I845">
            <v>7782.29</v>
          </cell>
          <cell r="K845">
            <v>-6.69</v>
          </cell>
          <cell r="L845">
            <v>366163.58999999997</v>
          </cell>
          <cell r="M845">
            <v>4133.54</v>
          </cell>
          <cell r="N845">
            <v>370297.13</v>
          </cell>
        </row>
        <row r="848">
          <cell r="B848" t="str">
            <v>0080</v>
          </cell>
          <cell r="C848">
            <v>430287</v>
          </cell>
          <cell r="D848">
            <v>-2</v>
          </cell>
          <cell r="E848">
            <v>430285</v>
          </cell>
          <cell r="F848">
            <v>4603.51</v>
          </cell>
          <cell r="H848">
            <v>500</v>
          </cell>
          <cell r="I848">
            <v>164.77</v>
          </cell>
          <cell r="K848">
            <v>-0.02</v>
          </cell>
          <cell r="L848">
            <v>5268.26</v>
          </cell>
          <cell r="N848">
            <v>5268.26</v>
          </cell>
        </row>
        <row r="849">
          <cell r="B849" t="str">
            <v>0180</v>
          </cell>
          <cell r="C849">
            <v>2289315</v>
          </cell>
          <cell r="E849">
            <v>2289315</v>
          </cell>
          <cell r="F849">
            <v>23240.9</v>
          </cell>
          <cell r="G849">
            <v>2000</v>
          </cell>
          <cell r="H849">
            <v>500</v>
          </cell>
          <cell r="I849">
            <v>876.05</v>
          </cell>
          <cell r="L849">
            <v>26616.95</v>
          </cell>
          <cell r="N849">
            <v>26616.95</v>
          </cell>
        </row>
        <row r="850">
          <cell r="B850" t="str">
            <v>0191</v>
          </cell>
          <cell r="C850">
            <v>1225907</v>
          </cell>
          <cell r="E850">
            <v>1225907</v>
          </cell>
          <cell r="F850">
            <v>14242.1</v>
          </cell>
          <cell r="G850">
            <v>10561.44</v>
          </cell>
          <cell r="H850">
            <v>500</v>
          </cell>
          <cell r="I850">
            <v>473.83</v>
          </cell>
          <cell r="L850">
            <v>25777.370000000003</v>
          </cell>
          <cell r="N850">
            <v>25777.37</v>
          </cell>
        </row>
        <row r="851">
          <cell r="B851" t="str">
            <v>0350</v>
          </cell>
          <cell r="C851">
            <v>432310</v>
          </cell>
          <cell r="E851">
            <v>432310</v>
          </cell>
          <cell r="F851">
            <v>4864.78</v>
          </cell>
          <cell r="G851">
            <v>3950</v>
          </cell>
          <cell r="H851">
            <v>500</v>
          </cell>
          <cell r="I851">
            <v>161.5</v>
          </cell>
          <cell r="L851">
            <v>9476.2799999999988</v>
          </cell>
          <cell r="N851">
            <v>9476.2800000000007</v>
          </cell>
        </row>
        <row r="852">
          <cell r="B852" t="str">
            <v>0485</v>
          </cell>
          <cell r="C852">
            <v>697868</v>
          </cell>
          <cell r="E852">
            <v>697868</v>
          </cell>
          <cell r="F852">
            <v>5162.4799999999996</v>
          </cell>
          <cell r="G852">
            <v>2250</v>
          </cell>
          <cell r="H852">
            <v>500</v>
          </cell>
          <cell r="I852">
            <v>265.91000000000003</v>
          </cell>
          <cell r="L852">
            <v>8178.3899999999994</v>
          </cell>
          <cell r="N852">
            <v>8178.39</v>
          </cell>
        </row>
        <row r="853">
          <cell r="B853" t="str">
            <v>0500</v>
          </cell>
          <cell r="C853">
            <v>1406260</v>
          </cell>
          <cell r="E853">
            <v>1406260</v>
          </cell>
          <cell r="F853">
            <v>9843.82</v>
          </cell>
          <cell r="G853">
            <v>6725</v>
          </cell>
          <cell r="H853">
            <v>500</v>
          </cell>
          <cell r="I853">
            <v>531.29</v>
          </cell>
          <cell r="L853">
            <v>17600.11</v>
          </cell>
          <cell r="N853">
            <v>17600.11</v>
          </cell>
        </row>
        <row r="854">
          <cell r="B854" t="str">
            <v>0630</v>
          </cell>
          <cell r="C854">
            <v>6110459</v>
          </cell>
          <cell r="E854">
            <v>6110459</v>
          </cell>
          <cell r="F854">
            <v>70988.87</v>
          </cell>
          <cell r="G854">
            <v>11617.58</v>
          </cell>
          <cell r="H854">
            <v>500</v>
          </cell>
          <cell r="I854">
            <v>2317.2199999999998</v>
          </cell>
          <cell r="L854">
            <v>85423.67</v>
          </cell>
          <cell r="M854">
            <v>5376.76</v>
          </cell>
          <cell r="N854">
            <v>90800.43</v>
          </cell>
        </row>
        <row r="855">
          <cell r="B855" t="str">
            <v>1215</v>
          </cell>
          <cell r="G855">
            <v>62100</v>
          </cell>
          <cell r="H855">
            <v>500</v>
          </cell>
          <cell r="L855">
            <v>62600</v>
          </cell>
          <cell r="N855">
            <v>62600</v>
          </cell>
        </row>
        <row r="856">
          <cell r="B856" t="str">
            <v>1300</v>
          </cell>
          <cell r="C856">
            <v>5345692</v>
          </cell>
          <cell r="E856">
            <v>5345692</v>
          </cell>
          <cell r="F856">
            <v>64075.6</v>
          </cell>
          <cell r="G856">
            <v>16345.05</v>
          </cell>
          <cell r="H856">
            <v>500</v>
          </cell>
          <cell r="I856">
            <v>1890.43</v>
          </cell>
          <cell r="L856">
            <v>82811.079999999987</v>
          </cell>
          <cell r="N856">
            <v>82811.08</v>
          </cell>
        </row>
        <row r="857">
          <cell r="B857" t="str">
            <v>1630</v>
          </cell>
          <cell r="C857">
            <v>188924</v>
          </cell>
          <cell r="E857">
            <v>188924</v>
          </cell>
          <cell r="F857">
            <v>13900</v>
          </cell>
          <cell r="H857">
            <v>500</v>
          </cell>
          <cell r="I857">
            <v>75.97</v>
          </cell>
          <cell r="L857">
            <v>14475.97</v>
          </cell>
          <cell r="N857">
            <v>14475.97</v>
          </cell>
        </row>
        <row r="858">
          <cell r="B858" t="str">
            <v>2075</v>
          </cell>
          <cell r="C858">
            <v>4984384</v>
          </cell>
          <cell r="E858">
            <v>4984384</v>
          </cell>
          <cell r="F858">
            <v>57275.06</v>
          </cell>
          <cell r="G858">
            <v>54919.49</v>
          </cell>
          <cell r="L858">
            <v>112194.54999999999</v>
          </cell>
          <cell r="N858">
            <v>112194.55</v>
          </cell>
        </row>
        <row r="859">
          <cell r="C859">
            <v>23111406</v>
          </cell>
          <cell r="D859">
            <v>-2</v>
          </cell>
          <cell r="E859">
            <v>23111404</v>
          </cell>
          <cell r="F859">
            <v>268197.12</v>
          </cell>
          <cell r="G859">
            <v>170468.56</v>
          </cell>
          <cell r="H859">
            <v>5000</v>
          </cell>
          <cell r="I859">
            <v>6756.97</v>
          </cell>
          <cell r="K859">
            <v>-0.02</v>
          </cell>
          <cell r="L859">
            <v>450422.62999999995</v>
          </cell>
          <cell r="M859">
            <v>5376.76</v>
          </cell>
          <cell r="N859">
            <v>455799.38999999996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"/>
      <sheetName val="Summary"/>
      <sheetName val="cust th summary - 97"/>
      <sheetName val="cust th summary - 98"/>
    </sheetNames>
    <sheetDataSet>
      <sheetData sheetId="0" refreshError="1">
        <row r="271">
          <cell r="C271" t="str">
            <v>0870</v>
          </cell>
          <cell r="D271">
            <v>21366264</v>
          </cell>
          <cell r="F271">
            <v>21366264</v>
          </cell>
          <cell r="G271">
            <v>21857.69</v>
          </cell>
          <cell r="H271">
            <v>90500</v>
          </cell>
          <cell r="I271">
            <v>500</v>
          </cell>
          <cell r="K271">
            <v>112857.69</v>
          </cell>
        </row>
        <row r="272">
          <cell r="C272" t="str">
            <v>1140</v>
          </cell>
          <cell r="D272">
            <v>655499</v>
          </cell>
          <cell r="F272">
            <v>655499</v>
          </cell>
          <cell r="G272">
            <v>4825.46</v>
          </cell>
          <cell r="H272">
            <v>1750</v>
          </cell>
          <cell r="I272">
            <v>500</v>
          </cell>
          <cell r="K272">
            <v>7075.46</v>
          </cell>
        </row>
        <row r="273">
          <cell r="C273" t="str">
            <v>1480</v>
          </cell>
          <cell r="D273">
            <v>350092</v>
          </cell>
          <cell r="F273">
            <v>350092</v>
          </cell>
          <cell r="G273">
            <v>1840.85</v>
          </cell>
          <cell r="H273">
            <v>3650</v>
          </cell>
          <cell r="I273">
            <v>500</v>
          </cell>
          <cell r="K273">
            <v>5990.85</v>
          </cell>
        </row>
        <row r="274">
          <cell r="C274" t="str">
            <v>1485</v>
          </cell>
          <cell r="D274">
            <v>297561</v>
          </cell>
          <cell r="F274">
            <v>297561</v>
          </cell>
          <cell r="G274">
            <v>2190.5</v>
          </cell>
          <cell r="H274">
            <v>1500</v>
          </cell>
          <cell r="I274">
            <v>500</v>
          </cell>
          <cell r="K274">
            <v>4190.5</v>
          </cell>
        </row>
        <row r="275">
          <cell r="C275" t="str">
            <v>1885</v>
          </cell>
          <cell r="D275">
            <v>611052</v>
          </cell>
          <cell r="F275">
            <v>611052</v>
          </cell>
          <cell r="G275">
            <v>3330.39</v>
          </cell>
          <cell r="H275">
            <v>3225</v>
          </cell>
          <cell r="I275">
            <v>500</v>
          </cell>
          <cell r="K275">
            <v>7055.39</v>
          </cell>
        </row>
        <row r="276">
          <cell r="D276">
            <v>23280468</v>
          </cell>
          <cell r="F276">
            <v>23280468</v>
          </cell>
          <cell r="G276">
            <v>34044.89</v>
          </cell>
          <cell r="H276">
            <v>100625</v>
          </cell>
          <cell r="I276">
            <v>2500</v>
          </cell>
          <cell r="K276">
            <v>137169.89000000001</v>
          </cell>
        </row>
        <row r="280">
          <cell r="C280" t="str">
            <v>0870</v>
          </cell>
          <cell r="D280">
            <v>24302660</v>
          </cell>
          <cell r="F280">
            <v>24302660</v>
          </cell>
          <cell r="G280">
            <v>24861.62</v>
          </cell>
          <cell r="H280">
            <v>90500</v>
          </cell>
          <cell r="I280">
            <v>500</v>
          </cell>
          <cell r="K280">
            <v>115861.62</v>
          </cell>
        </row>
        <row r="281">
          <cell r="C281" t="str">
            <v>1140</v>
          </cell>
          <cell r="D281">
            <v>689169</v>
          </cell>
          <cell r="F281">
            <v>689169</v>
          </cell>
          <cell r="G281">
            <v>5073.32</v>
          </cell>
          <cell r="H281">
            <v>1750</v>
          </cell>
          <cell r="I281">
            <v>500</v>
          </cell>
          <cell r="K281">
            <v>7323.32</v>
          </cell>
        </row>
        <row r="282">
          <cell r="C282" t="str">
            <v>1480</v>
          </cell>
          <cell r="D282">
            <v>961908</v>
          </cell>
          <cell r="F282">
            <v>961908</v>
          </cell>
          <cell r="G282">
            <v>5057.8999999999996</v>
          </cell>
          <cell r="H282">
            <v>3650</v>
          </cell>
          <cell r="I282">
            <v>500</v>
          </cell>
          <cell r="K282">
            <v>9207.9</v>
          </cell>
        </row>
        <row r="283">
          <cell r="C283" t="str">
            <v>1485</v>
          </cell>
          <cell r="D283">
            <v>280781</v>
          </cell>
          <cell r="F283">
            <v>280781</v>
          </cell>
          <cell r="G283">
            <v>2066.9699999999998</v>
          </cell>
          <cell r="H283">
            <v>1500</v>
          </cell>
          <cell r="I283">
            <v>500</v>
          </cell>
          <cell r="K283">
            <v>4066.97</v>
          </cell>
        </row>
        <row r="284">
          <cell r="C284" t="str">
            <v>1885</v>
          </cell>
          <cell r="D284">
            <v>745036</v>
          </cell>
          <cell r="F284">
            <v>745036</v>
          </cell>
          <cell r="G284">
            <v>4552</v>
          </cell>
          <cell r="H284">
            <v>3225</v>
          </cell>
          <cell r="I284">
            <v>500</v>
          </cell>
          <cell r="K284">
            <v>8277</v>
          </cell>
        </row>
        <row r="285">
          <cell r="D285">
            <v>26979554</v>
          </cell>
          <cell r="F285">
            <v>26979554</v>
          </cell>
          <cell r="G285">
            <v>41611.81</v>
          </cell>
          <cell r="H285">
            <v>100625</v>
          </cell>
          <cell r="I285">
            <v>2500</v>
          </cell>
          <cell r="K285">
            <v>144736.81</v>
          </cell>
        </row>
        <row r="288">
          <cell r="C288" t="str">
            <v>0870</v>
          </cell>
          <cell r="D288">
            <v>23504211</v>
          </cell>
          <cell r="F288">
            <v>23504211</v>
          </cell>
          <cell r="G288">
            <v>24044.81</v>
          </cell>
          <cell r="H288">
            <v>90500</v>
          </cell>
          <cell r="I288">
            <v>500</v>
          </cell>
          <cell r="K288">
            <v>115044.81</v>
          </cell>
        </row>
        <row r="289">
          <cell r="C289" t="str">
            <v>1140</v>
          </cell>
          <cell r="D289">
            <v>693561</v>
          </cell>
          <cell r="F289">
            <v>693561</v>
          </cell>
          <cell r="G289">
            <v>5105.6499999999996</v>
          </cell>
          <cell r="H289">
            <v>1750</v>
          </cell>
          <cell r="I289">
            <v>500</v>
          </cell>
          <cell r="K289">
            <v>7355.65</v>
          </cell>
        </row>
        <row r="290">
          <cell r="C290" t="str">
            <v>1480</v>
          </cell>
          <cell r="D290">
            <v>873981</v>
          </cell>
          <cell r="F290">
            <v>873981</v>
          </cell>
          <cell r="G290">
            <v>4595.57</v>
          </cell>
          <cell r="H290">
            <v>3650</v>
          </cell>
          <cell r="I290">
            <v>500</v>
          </cell>
          <cell r="K290">
            <v>8745.57</v>
          </cell>
        </row>
        <row r="291">
          <cell r="C291" t="str">
            <v>1485</v>
          </cell>
          <cell r="D291">
            <v>300774</v>
          </cell>
          <cell r="E291">
            <v>46321</v>
          </cell>
          <cell r="F291">
            <v>347095</v>
          </cell>
          <cell r="G291">
            <v>2214.15</v>
          </cell>
          <cell r="H291">
            <v>1500</v>
          </cell>
          <cell r="I291">
            <v>500</v>
          </cell>
          <cell r="J291">
            <v>340.99</v>
          </cell>
          <cell r="K291">
            <v>4555.1400000000003</v>
          </cell>
        </row>
        <row r="292">
          <cell r="C292" t="str">
            <v>1885</v>
          </cell>
          <cell r="D292">
            <v>710397</v>
          </cell>
          <cell r="F292">
            <v>710397</v>
          </cell>
          <cell r="G292">
            <v>4236.18</v>
          </cell>
          <cell r="H292">
            <v>3225</v>
          </cell>
          <cell r="I292">
            <v>500</v>
          </cell>
          <cell r="K292">
            <v>7961.18</v>
          </cell>
        </row>
        <row r="293">
          <cell r="D293">
            <v>26082924</v>
          </cell>
          <cell r="E293">
            <v>46321</v>
          </cell>
          <cell r="F293">
            <v>26129245</v>
          </cell>
          <cell r="G293">
            <v>40196.36</v>
          </cell>
          <cell r="H293">
            <v>100625</v>
          </cell>
          <cell r="I293">
            <v>2500</v>
          </cell>
          <cell r="J293">
            <v>340.99</v>
          </cell>
          <cell r="K293">
            <v>143662.35</v>
          </cell>
        </row>
        <row r="296">
          <cell r="C296" t="str">
            <v>0870</v>
          </cell>
          <cell r="D296">
            <v>22077444</v>
          </cell>
          <cell r="F296">
            <v>22077444</v>
          </cell>
          <cell r="G296">
            <v>22969.37</v>
          </cell>
          <cell r="H296">
            <v>90500</v>
          </cell>
          <cell r="I296">
            <v>500</v>
          </cell>
          <cell r="K296">
            <v>113969.37</v>
          </cell>
        </row>
        <row r="297">
          <cell r="C297" t="str">
            <v>1140</v>
          </cell>
          <cell r="D297">
            <v>813464</v>
          </cell>
          <cell r="F297">
            <v>813464</v>
          </cell>
          <cell r="G297">
            <v>6090.16</v>
          </cell>
          <cell r="H297">
            <v>1750</v>
          </cell>
          <cell r="I297">
            <v>500</v>
          </cell>
          <cell r="K297">
            <v>8340.16</v>
          </cell>
        </row>
        <row r="298">
          <cell r="C298" t="str">
            <v>1480</v>
          </cell>
          <cell r="D298">
            <v>991595</v>
          </cell>
          <cell r="F298">
            <v>991595</v>
          </cell>
          <cell r="G298">
            <v>5302.65</v>
          </cell>
          <cell r="H298">
            <v>3650</v>
          </cell>
          <cell r="I298">
            <v>500</v>
          </cell>
          <cell r="K298">
            <v>9452.65</v>
          </cell>
        </row>
        <row r="299">
          <cell r="C299" t="str">
            <v>1485</v>
          </cell>
          <cell r="D299">
            <v>280198</v>
          </cell>
          <cell r="F299">
            <v>280198</v>
          </cell>
          <cell r="G299">
            <v>2097.7600000000002</v>
          </cell>
          <cell r="H299">
            <v>1500</v>
          </cell>
          <cell r="I299">
            <v>500</v>
          </cell>
          <cell r="K299">
            <v>4097.76</v>
          </cell>
        </row>
        <row r="300">
          <cell r="C300" t="str">
            <v>1885</v>
          </cell>
          <cell r="D300">
            <v>832210</v>
          </cell>
          <cell r="F300">
            <v>832210</v>
          </cell>
          <cell r="G300">
            <v>5392.29</v>
          </cell>
          <cell r="H300">
            <v>3225</v>
          </cell>
          <cell r="I300">
            <v>500</v>
          </cell>
          <cell r="K300">
            <v>9117.2900000000009</v>
          </cell>
        </row>
        <row r="301">
          <cell r="D301">
            <v>24994911</v>
          </cell>
          <cell r="F301">
            <v>24994911</v>
          </cell>
          <cell r="G301">
            <v>41852.230000000003</v>
          </cell>
          <cell r="H301">
            <v>100625</v>
          </cell>
          <cell r="I301">
            <v>2500</v>
          </cell>
          <cell r="K301">
            <v>144977.23000000001</v>
          </cell>
        </row>
        <row r="303">
          <cell r="C303" t="str">
            <v>0870</v>
          </cell>
          <cell r="D303">
            <v>24034906</v>
          </cell>
          <cell r="F303">
            <v>24034906</v>
          </cell>
          <cell r="G303">
            <v>25005.919999999998</v>
          </cell>
          <cell r="H303">
            <v>90500</v>
          </cell>
          <cell r="I303">
            <v>500</v>
          </cell>
          <cell r="K303">
            <v>116005.92</v>
          </cell>
        </row>
        <row r="304">
          <cell r="C304" t="str">
            <v>1140</v>
          </cell>
          <cell r="D304">
            <v>700576</v>
          </cell>
          <cell r="F304">
            <v>700576</v>
          </cell>
          <cell r="G304">
            <v>5245</v>
          </cell>
          <cell r="H304">
            <v>1750</v>
          </cell>
          <cell r="I304">
            <v>500</v>
          </cell>
          <cell r="K304">
            <v>7495</v>
          </cell>
        </row>
        <row r="305">
          <cell r="C305" t="str">
            <v>1480</v>
          </cell>
          <cell r="D305">
            <v>928623</v>
          </cell>
          <cell r="F305">
            <v>928623</v>
          </cell>
          <cell r="G305">
            <v>4965.8999999999996</v>
          </cell>
          <cell r="H305">
            <v>3650</v>
          </cell>
          <cell r="I305">
            <v>500</v>
          </cell>
          <cell r="K305">
            <v>9115.9</v>
          </cell>
        </row>
        <row r="306">
          <cell r="C306" t="str">
            <v>1485</v>
          </cell>
          <cell r="D306">
            <v>349791</v>
          </cell>
          <cell r="F306">
            <v>349791</v>
          </cell>
          <cell r="G306">
            <v>2618.7800000000002</v>
          </cell>
          <cell r="H306">
            <v>1500</v>
          </cell>
          <cell r="I306">
            <v>500</v>
          </cell>
          <cell r="K306">
            <v>4618.78</v>
          </cell>
        </row>
        <row r="307">
          <cell r="C307" t="str">
            <v>1885</v>
          </cell>
          <cell r="D307">
            <v>909290</v>
          </cell>
          <cell r="F307">
            <v>909290</v>
          </cell>
          <cell r="G307">
            <v>6101.05</v>
          </cell>
          <cell r="H307">
            <v>3225</v>
          </cell>
          <cell r="I307">
            <v>500</v>
          </cell>
          <cell r="K307">
            <v>9826.0499999999993</v>
          </cell>
        </row>
        <row r="308">
          <cell r="D308">
            <v>26923186</v>
          </cell>
          <cell r="F308">
            <v>26923186</v>
          </cell>
          <cell r="G308">
            <v>43936.65</v>
          </cell>
          <cell r="H308">
            <v>100625</v>
          </cell>
          <cell r="I308">
            <v>2500</v>
          </cell>
          <cell r="K308">
            <v>147061.65</v>
          </cell>
        </row>
        <row r="310">
          <cell r="C310" t="str">
            <v>0870</v>
          </cell>
          <cell r="D310">
            <v>24813358</v>
          </cell>
          <cell r="F310">
            <v>24813358</v>
          </cell>
          <cell r="G310">
            <v>25815.82</v>
          </cell>
          <cell r="H310">
            <v>90500</v>
          </cell>
          <cell r="I310">
            <v>500</v>
          </cell>
          <cell r="K310">
            <v>116815.82</v>
          </cell>
        </row>
        <row r="311">
          <cell r="C311" t="str">
            <v>1140</v>
          </cell>
          <cell r="D311">
            <v>678048</v>
          </cell>
          <cell r="F311">
            <v>678048</v>
          </cell>
          <cell r="G311">
            <v>5076.34</v>
          </cell>
          <cell r="H311">
            <v>1750</v>
          </cell>
          <cell r="I311">
            <v>500</v>
          </cell>
          <cell r="K311">
            <v>7326.34</v>
          </cell>
        </row>
        <row r="312">
          <cell r="C312" t="str">
            <v>1480</v>
          </cell>
          <cell r="D312">
            <v>1060193</v>
          </cell>
          <cell r="E312">
            <v>-959</v>
          </cell>
          <cell r="F312">
            <v>1059234</v>
          </cell>
          <cell r="G312">
            <v>5669.49</v>
          </cell>
          <cell r="H312">
            <v>3650</v>
          </cell>
          <cell r="I312">
            <v>500</v>
          </cell>
          <cell r="J312">
            <v>-5.12</v>
          </cell>
          <cell r="K312">
            <v>9814.3700000000008</v>
          </cell>
        </row>
        <row r="313">
          <cell r="C313" t="str">
            <v>1485</v>
          </cell>
          <cell r="D313">
            <v>381255</v>
          </cell>
          <cell r="F313">
            <v>381255</v>
          </cell>
          <cell r="G313">
            <v>2854.34</v>
          </cell>
          <cell r="H313">
            <v>1500</v>
          </cell>
          <cell r="I313">
            <v>500</v>
          </cell>
          <cell r="K313">
            <v>4854.34</v>
          </cell>
        </row>
        <row r="314">
          <cell r="C314" t="str">
            <v>1885</v>
          </cell>
          <cell r="D314">
            <v>952912</v>
          </cell>
          <cell r="F314">
            <v>952912</v>
          </cell>
          <cell r="G314">
            <v>6502.16</v>
          </cell>
          <cell r="H314">
            <v>3225</v>
          </cell>
          <cell r="I314">
            <v>500</v>
          </cell>
          <cell r="K314">
            <v>10227.16</v>
          </cell>
        </row>
        <row r="315">
          <cell r="D315">
            <v>27885766</v>
          </cell>
          <cell r="E315">
            <v>-959</v>
          </cell>
          <cell r="F315">
            <v>27884807</v>
          </cell>
          <cell r="G315">
            <v>45918.150000000009</v>
          </cell>
          <cell r="H315">
            <v>100625</v>
          </cell>
          <cell r="I315">
            <v>2500</v>
          </cell>
          <cell r="J315">
            <v>-5.12</v>
          </cell>
          <cell r="K315">
            <v>149038.03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etail"/>
      <sheetName val="cust th summary - 99"/>
      <sheetName val="cust th summary - 98"/>
      <sheetName val="cust th summary - 97"/>
    </sheetNames>
    <sheetDataSet>
      <sheetData sheetId="0"/>
      <sheetData sheetId="1" refreshError="1">
        <row r="1180">
          <cell r="B1180" t="str">
            <v>0080</v>
          </cell>
          <cell r="C1180">
            <v>472870</v>
          </cell>
          <cell r="D1180">
            <v>952</v>
          </cell>
          <cell r="E1180">
            <v>473822</v>
          </cell>
          <cell r="F1180">
            <v>5102.08</v>
          </cell>
          <cell r="H1180">
            <v>500</v>
          </cell>
          <cell r="I1180">
            <v>94.57</v>
          </cell>
          <cell r="K1180">
            <v>10.46</v>
          </cell>
          <cell r="L1180">
            <v>5707.11</v>
          </cell>
          <cell r="N1180">
            <v>5707.11</v>
          </cell>
        </row>
        <row r="1181">
          <cell r="B1181" t="str">
            <v>0180</v>
          </cell>
          <cell r="C1181">
            <v>2550735</v>
          </cell>
          <cell r="E1181">
            <v>2550735</v>
          </cell>
          <cell r="F1181">
            <v>25404.81</v>
          </cell>
          <cell r="G1181">
            <v>2000</v>
          </cell>
          <cell r="H1181">
            <v>500</v>
          </cell>
          <cell r="I1181">
            <v>510.15</v>
          </cell>
          <cell r="L1181">
            <v>28414.960000000003</v>
          </cell>
          <cell r="N1181">
            <v>28414.960000000003</v>
          </cell>
        </row>
        <row r="1182">
          <cell r="B1182" t="str">
            <v>0191</v>
          </cell>
          <cell r="C1182">
            <v>935080</v>
          </cell>
          <cell r="E1182">
            <v>935080</v>
          </cell>
          <cell r="F1182">
            <v>11032.35</v>
          </cell>
          <cell r="G1182">
            <v>10725.77</v>
          </cell>
          <cell r="H1182">
            <v>500</v>
          </cell>
          <cell r="I1182">
            <v>187.02</v>
          </cell>
          <cell r="L1182">
            <v>22445.140000000003</v>
          </cell>
          <cell r="N1182">
            <v>22445.140000000003</v>
          </cell>
        </row>
        <row r="1183">
          <cell r="B1183" t="str">
            <v>0350</v>
          </cell>
          <cell r="C1183">
            <v>253039</v>
          </cell>
          <cell r="E1183">
            <v>253039</v>
          </cell>
          <cell r="F1183">
            <v>2895.85</v>
          </cell>
          <cell r="G1183">
            <v>3950</v>
          </cell>
          <cell r="H1183">
            <v>500</v>
          </cell>
          <cell r="I1183">
            <v>50.61</v>
          </cell>
          <cell r="L1183">
            <v>7396.46</v>
          </cell>
          <cell r="N1183">
            <v>7396.46</v>
          </cell>
        </row>
        <row r="1184">
          <cell r="B1184" t="str">
            <v>0485</v>
          </cell>
          <cell r="C1184">
            <v>667546</v>
          </cell>
          <cell r="E1184">
            <v>667546</v>
          </cell>
          <cell r="F1184">
            <v>5022.08</v>
          </cell>
          <cell r="G1184">
            <v>2250</v>
          </cell>
          <cell r="H1184">
            <v>500</v>
          </cell>
          <cell r="I1184">
            <v>133.51</v>
          </cell>
          <cell r="L1184">
            <v>7905.59</v>
          </cell>
          <cell r="N1184">
            <v>7905.59</v>
          </cell>
        </row>
        <row r="1185">
          <cell r="B1185" t="str">
            <v>0500</v>
          </cell>
          <cell r="C1185">
            <v>1393216</v>
          </cell>
          <cell r="E1185">
            <v>1393216</v>
          </cell>
          <cell r="F1185">
            <v>9752.51</v>
          </cell>
          <cell r="G1185">
            <v>6725</v>
          </cell>
          <cell r="H1185">
            <v>500</v>
          </cell>
          <cell r="I1185">
            <v>278.64</v>
          </cell>
          <cell r="L1185">
            <v>17256.150000000001</v>
          </cell>
          <cell r="N1185">
            <v>17256.150000000001</v>
          </cell>
        </row>
        <row r="1186">
          <cell r="B1186" t="str">
            <v>0630</v>
          </cell>
          <cell r="C1186">
            <v>6937391</v>
          </cell>
          <cell r="E1186">
            <v>6937391</v>
          </cell>
          <cell r="F1186">
            <v>81849.42</v>
          </cell>
          <cell r="G1186">
            <v>11798.34</v>
          </cell>
          <cell r="H1186">
            <v>500</v>
          </cell>
          <cell r="I1186">
            <v>1387.48</v>
          </cell>
          <cell r="L1186">
            <v>95535.239999999991</v>
          </cell>
          <cell r="M1186">
            <v>6066.16</v>
          </cell>
          <cell r="N1186">
            <v>101601.4</v>
          </cell>
        </row>
        <row r="1187">
          <cell r="B1187" t="str">
            <v>1215</v>
          </cell>
          <cell r="C1187">
            <v>3715</v>
          </cell>
          <cell r="E1187">
            <v>3715</v>
          </cell>
          <cell r="F1187">
            <v>20.97</v>
          </cell>
          <cell r="G1187">
            <v>62100</v>
          </cell>
          <cell r="H1187">
            <v>500</v>
          </cell>
          <cell r="I1187">
            <v>0.74</v>
          </cell>
          <cell r="L1187">
            <v>62621.71</v>
          </cell>
          <cell r="N1187">
            <v>62621.71</v>
          </cell>
        </row>
        <row r="1188">
          <cell r="B1188" t="str">
            <v>1300</v>
          </cell>
          <cell r="C1188">
            <v>9940303</v>
          </cell>
          <cell r="E1188">
            <v>9940303</v>
          </cell>
          <cell r="F1188">
            <v>119982.44</v>
          </cell>
          <cell r="G1188">
            <v>16459.46</v>
          </cell>
          <cell r="H1188">
            <v>500</v>
          </cell>
          <cell r="I1188">
            <v>1988.06</v>
          </cell>
          <cell r="L1188">
            <v>138929.96</v>
          </cell>
          <cell r="N1188">
            <v>138929.96</v>
          </cell>
        </row>
        <row r="1189">
          <cell r="B1189" t="str">
            <v>1497</v>
          </cell>
          <cell r="C1189">
            <v>628268</v>
          </cell>
          <cell r="E1189">
            <v>628268</v>
          </cell>
          <cell r="F1189">
            <v>2513.0700000000002</v>
          </cell>
          <cell r="G1189">
            <v>1400</v>
          </cell>
          <cell r="H1189">
            <v>500</v>
          </cell>
          <cell r="I1189">
            <v>125.65</v>
          </cell>
          <cell r="L1189">
            <v>4538.7199999999993</v>
          </cell>
          <cell r="N1189">
            <v>4538.7199999999993</v>
          </cell>
        </row>
        <row r="1190">
          <cell r="B1190" t="str">
            <v>1630</v>
          </cell>
          <cell r="C1190">
            <v>191247</v>
          </cell>
          <cell r="E1190">
            <v>191247</v>
          </cell>
          <cell r="F1190">
            <v>13900</v>
          </cell>
          <cell r="H1190">
            <v>500</v>
          </cell>
          <cell r="I1190">
            <v>38.25</v>
          </cell>
          <cell r="L1190">
            <v>14438.25</v>
          </cell>
          <cell r="N1190">
            <v>14438.25</v>
          </cell>
        </row>
        <row r="1191">
          <cell r="B1191" t="str">
            <v>1640</v>
          </cell>
          <cell r="C1191">
            <v>12260</v>
          </cell>
          <cell r="E1191">
            <v>12260</v>
          </cell>
          <cell r="F1191">
            <v>107364</v>
          </cell>
          <cell r="H1191">
            <v>500</v>
          </cell>
          <cell r="I1191">
            <v>2.4500000000000002</v>
          </cell>
          <cell r="L1191">
            <v>107866.45</v>
          </cell>
          <cell r="N1191">
            <v>107866.45</v>
          </cell>
        </row>
        <row r="1192">
          <cell r="B1192" t="str">
            <v>2075</v>
          </cell>
          <cell r="C1192">
            <v>11638326</v>
          </cell>
          <cell r="E1192">
            <v>11638326</v>
          </cell>
          <cell r="F1192">
            <v>135814.60999999999</v>
          </cell>
          <cell r="G1192">
            <v>55774</v>
          </cell>
          <cell r="L1192">
            <v>191588.61</v>
          </cell>
          <cell r="N1192">
            <v>191588.61</v>
          </cell>
        </row>
        <row r="1193">
          <cell r="B1193" t="str">
            <v>2502</v>
          </cell>
          <cell r="C1193">
            <v>292830</v>
          </cell>
          <cell r="E1193">
            <v>292830</v>
          </cell>
          <cell r="F1193">
            <v>2049.81</v>
          </cell>
          <cell r="G1193">
            <v>2150</v>
          </cell>
          <cell r="H1193">
            <v>500</v>
          </cell>
          <cell r="I1193">
            <v>58.57</v>
          </cell>
          <cell r="L1193">
            <v>4758.3799999999992</v>
          </cell>
          <cell r="N1193">
            <v>4758.3799999999992</v>
          </cell>
        </row>
        <row r="1194">
          <cell r="C1194">
            <v>35916826</v>
          </cell>
          <cell r="D1194">
            <v>952</v>
          </cell>
          <cell r="E1194">
            <v>35917778</v>
          </cell>
          <cell r="F1194">
            <v>522704</v>
          </cell>
          <cell r="G1194">
            <v>175332.57</v>
          </cell>
          <cell r="H1194">
            <v>6500</v>
          </cell>
          <cell r="I1194">
            <v>4855.6999999999989</v>
          </cell>
          <cell r="J1194">
            <v>0</v>
          </cell>
          <cell r="K1194">
            <v>10.46</v>
          </cell>
          <cell r="L1194">
            <v>709402.73</v>
          </cell>
          <cell r="M1194">
            <v>6066.16</v>
          </cell>
          <cell r="N1194">
            <v>715468.89</v>
          </cell>
        </row>
        <row r="1198">
          <cell r="B1198" t="str">
            <v>0080</v>
          </cell>
          <cell r="C1198">
            <v>466782</v>
          </cell>
          <cell r="D1198">
            <v>250</v>
          </cell>
          <cell r="E1198">
            <v>467032</v>
          </cell>
          <cell r="F1198">
            <v>5036.3900000000003</v>
          </cell>
          <cell r="H1198">
            <v>500</v>
          </cell>
          <cell r="I1198">
            <v>93.36</v>
          </cell>
          <cell r="K1198">
            <v>2.75</v>
          </cell>
          <cell r="L1198">
            <v>5632.5</v>
          </cell>
          <cell r="N1198">
            <v>5632.5</v>
          </cell>
        </row>
        <row r="1199">
          <cell r="B1199" t="str">
            <v>0180</v>
          </cell>
          <cell r="C1199">
            <v>3311844</v>
          </cell>
          <cell r="E1199">
            <v>3311844</v>
          </cell>
          <cell r="F1199">
            <v>32985.300000000003</v>
          </cell>
          <cell r="G1199">
            <v>2000</v>
          </cell>
          <cell r="H1199">
            <v>500</v>
          </cell>
          <cell r="I1199">
            <v>662.37</v>
          </cell>
          <cell r="L1199">
            <v>36147.670000000006</v>
          </cell>
          <cell r="N1199">
            <v>36147.670000000006</v>
          </cell>
        </row>
        <row r="1200">
          <cell r="B1200" t="str">
            <v>0191</v>
          </cell>
          <cell r="C1200">
            <v>1046251</v>
          </cell>
          <cell r="E1200">
            <v>1046251</v>
          </cell>
          <cell r="F1200">
            <v>12343.98</v>
          </cell>
          <cell r="G1200">
            <v>10725.77</v>
          </cell>
          <cell r="H1200">
            <v>500</v>
          </cell>
          <cell r="I1200">
            <v>209.25</v>
          </cell>
          <cell r="L1200">
            <v>23779</v>
          </cell>
          <cell r="N1200">
            <v>23779</v>
          </cell>
        </row>
        <row r="1201">
          <cell r="B1201" t="str">
            <v>0350</v>
          </cell>
          <cell r="C1201">
            <v>366683</v>
          </cell>
          <cell r="E1201">
            <v>366683</v>
          </cell>
          <cell r="F1201">
            <v>4196.43</v>
          </cell>
          <cell r="G1201">
            <v>3950</v>
          </cell>
          <cell r="H1201">
            <v>500</v>
          </cell>
          <cell r="I1201">
            <v>73.34</v>
          </cell>
          <cell r="L1201">
            <v>8719.77</v>
          </cell>
          <cell r="N1201">
            <v>8719.77</v>
          </cell>
        </row>
        <row r="1202">
          <cell r="B1202" t="str">
            <v>0485</v>
          </cell>
          <cell r="C1202">
            <v>699196</v>
          </cell>
          <cell r="E1202">
            <v>699196</v>
          </cell>
          <cell r="F1202">
            <v>5260.19</v>
          </cell>
          <cell r="G1202">
            <v>2250</v>
          </cell>
          <cell r="H1202">
            <v>500</v>
          </cell>
          <cell r="I1202">
            <v>139.84</v>
          </cell>
          <cell r="L1202">
            <v>8150.03</v>
          </cell>
          <cell r="N1202">
            <v>8150.03</v>
          </cell>
        </row>
        <row r="1203">
          <cell r="B1203" t="str">
            <v>0500</v>
          </cell>
          <cell r="C1203">
            <v>1390967</v>
          </cell>
          <cell r="E1203">
            <v>1390967</v>
          </cell>
          <cell r="F1203">
            <v>9736.77</v>
          </cell>
          <cell r="G1203">
            <v>6725</v>
          </cell>
          <cell r="H1203">
            <v>500</v>
          </cell>
          <cell r="I1203">
            <v>278.19</v>
          </cell>
          <cell r="L1203">
            <v>17239.96</v>
          </cell>
          <cell r="N1203">
            <v>17239.96</v>
          </cell>
        </row>
        <row r="1204">
          <cell r="B1204" t="str">
            <v>0630</v>
          </cell>
          <cell r="C1204">
            <v>10287788</v>
          </cell>
          <cell r="E1204">
            <v>10287788</v>
          </cell>
          <cell r="F1204">
            <v>121378.41</v>
          </cell>
          <cell r="G1204">
            <v>11798.34</v>
          </cell>
          <cell r="H1204">
            <v>500</v>
          </cell>
          <cell r="I1204">
            <v>2057.56</v>
          </cell>
          <cell r="L1204">
            <v>135734.31</v>
          </cell>
          <cell r="M1204">
            <v>8486.66</v>
          </cell>
          <cell r="N1204">
            <v>144220.97</v>
          </cell>
        </row>
        <row r="1205">
          <cell r="B1205" t="str">
            <v>1215</v>
          </cell>
          <cell r="C1205">
            <v>5066862</v>
          </cell>
          <cell r="E1205">
            <v>5066862</v>
          </cell>
          <cell r="F1205">
            <v>28598.19</v>
          </cell>
          <cell r="G1205">
            <v>62100</v>
          </cell>
          <cell r="H1205">
            <v>500</v>
          </cell>
          <cell r="I1205">
            <v>1013.37</v>
          </cell>
          <cell r="L1205">
            <v>92211.56</v>
          </cell>
          <cell r="N1205">
            <v>92211.56</v>
          </cell>
        </row>
        <row r="1206">
          <cell r="B1206" t="str">
            <v>1300</v>
          </cell>
          <cell r="C1206">
            <v>7928698</v>
          </cell>
          <cell r="E1206">
            <v>7928698</v>
          </cell>
          <cell r="F1206">
            <v>96802.27</v>
          </cell>
          <cell r="G1206">
            <v>16648.75</v>
          </cell>
          <cell r="H1206">
            <v>500</v>
          </cell>
          <cell r="I1206">
            <v>1585.74</v>
          </cell>
          <cell r="L1206">
            <v>115536.76000000001</v>
          </cell>
          <cell r="N1206">
            <v>115536.76000000001</v>
          </cell>
        </row>
        <row r="1207">
          <cell r="B1207" t="str">
            <v>1497</v>
          </cell>
          <cell r="C1207">
            <v>1137839</v>
          </cell>
          <cell r="E1207">
            <v>1137839</v>
          </cell>
          <cell r="F1207">
            <v>4551.3599999999997</v>
          </cell>
          <cell r="G1207">
            <v>1400</v>
          </cell>
          <cell r="H1207">
            <v>500</v>
          </cell>
          <cell r="I1207">
            <v>227.57</v>
          </cell>
          <cell r="L1207">
            <v>6678.9299999999994</v>
          </cell>
          <cell r="N1207">
            <v>6678.9299999999994</v>
          </cell>
        </row>
        <row r="1208">
          <cell r="B1208" t="str">
            <v>1630</v>
          </cell>
          <cell r="C1208">
            <v>486954</v>
          </cell>
          <cell r="E1208">
            <v>486954</v>
          </cell>
          <cell r="F1208">
            <v>13900</v>
          </cell>
          <cell r="H1208">
            <v>500</v>
          </cell>
          <cell r="I1208">
            <v>97.39</v>
          </cell>
          <cell r="L1208">
            <v>14497.39</v>
          </cell>
          <cell r="N1208">
            <v>14497.39</v>
          </cell>
        </row>
        <row r="1209">
          <cell r="B1209" t="str">
            <v>1640</v>
          </cell>
          <cell r="C1209">
            <v>992284</v>
          </cell>
          <cell r="E1209">
            <v>992284</v>
          </cell>
          <cell r="F1209">
            <v>107364</v>
          </cell>
          <cell r="H1209">
            <v>500</v>
          </cell>
          <cell r="I1209">
            <v>198.46</v>
          </cell>
          <cell r="L1209">
            <v>108062.46</v>
          </cell>
          <cell r="N1209">
            <v>108062.46</v>
          </cell>
        </row>
        <row r="1210">
          <cell r="B1210" t="str">
            <v>2075</v>
          </cell>
          <cell r="C1210">
            <v>12514320</v>
          </cell>
          <cell r="E1210">
            <v>12514320</v>
          </cell>
          <cell r="F1210">
            <v>146037.10999999999</v>
          </cell>
          <cell r="G1210">
            <v>55774</v>
          </cell>
          <cell r="L1210">
            <v>201811.11</v>
          </cell>
          <cell r="N1210">
            <v>201811.11</v>
          </cell>
        </row>
        <row r="1211">
          <cell r="B1211" t="str">
            <v>2502</v>
          </cell>
          <cell r="C1211">
            <v>282769</v>
          </cell>
          <cell r="E1211">
            <v>282769</v>
          </cell>
          <cell r="F1211">
            <v>1979.38</v>
          </cell>
          <cell r="G1211">
            <v>2150</v>
          </cell>
          <cell r="H1211">
            <v>500</v>
          </cell>
          <cell r="I1211">
            <v>56.55</v>
          </cell>
          <cell r="L1211">
            <v>4685.93</v>
          </cell>
          <cell r="N1211">
            <v>4685.93</v>
          </cell>
        </row>
        <row r="1212">
          <cell r="C1212">
            <v>45979237</v>
          </cell>
          <cell r="D1212">
            <v>250</v>
          </cell>
          <cell r="E1212">
            <v>45979487</v>
          </cell>
          <cell r="F1212">
            <v>590169.77999999991</v>
          </cell>
          <cell r="G1212">
            <v>175521.86</v>
          </cell>
          <cell r="H1212">
            <v>6500</v>
          </cell>
          <cell r="I1212">
            <v>6692.99</v>
          </cell>
          <cell r="J1212">
            <v>0</v>
          </cell>
          <cell r="K1212">
            <v>2.75</v>
          </cell>
          <cell r="L1212">
            <v>778887.37999999989</v>
          </cell>
          <cell r="M1212">
            <v>8486.66</v>
          </cell>
          <cell r="N1212">
            <v>787374.04</v>
          </cell>
        </row>
        <row r="1215">
          <cell r="B1215" t="str">
            <v>0080</v>
          </cell>
          <cell r="C1215">
            <v>528191</v>
          </cell>
          <cell r="D1215">
            <v>2328</v>
          </cell>
          <cell r="E1215">
            <v>530519</v>
          </cell>
          <cell r="F1215">
            <v>5698.97</v>
          </cell>
          <cell r="H1215">
            <v>500</v>
          </cell>
          <cell r="I1215">
            <v>105.64</v>
          </cell>
          <cell r="K1215">
            <v>25.58</v>
          </cell>
          <cell r="L1215">
            <v>6330.1900000000005</v>
          </cell>
          <cell r="N1215">
            <v>6330.1900000000005</v>
          </cell>
        </row>
        <row r="1216">
          <cell r="B1216" t="str">
            <v>0180</v>
          </cell>
          <cell r="C1216">
            <v>3359009</v>
          </cell>
          <cell r="E1216">
            <v>3359009</v>
          </cell>
          <cell r="F1216">
            <v>33455.06</v>
          </cell>
          <cell r="G1216">
            <v>2000</v>
          </cell>
          <cell r="H1216">
            <v>500</v>
          </cell>
          <cell r="I1216">
            <v>671.8</v>
          </cell>
          <cell r="L1216">
            <v>36626.86</v>
          </cell>
          <cell r="N1216">
            <v>36626.86</v>
          </cell>
        </row>
        <row r="1217">
          <cell r="B1217" t="str">
            <v>0191</v>
          </cell>
          <cell r="C1217">
            <v>1327463</v>
          </cell>
          <cell r="E1217">
            <v>1327463</v>
          </cell>
          <cell r="F1217">
            <v>15275.92</v>
          </cell>
          <cell r="G1217">
            <v>10725.77</v>
          </cell>
          <cell r="H1217">
            <v>500</v>
          </cell>
          <cell r="I1217">
            <v>265.49</v>
          </cell>
          <cell r="L1217">
            <v>26767.180000000004</v>
          </cell>
          <cell r="N1217">
            <v>26767.180000000004</v>
          </cell>
        </row>
        <row r="1218">
          <cell r="B1218" t="str">
            <v>0350</v>
          </cell>
          <cell r="C1218">
            <v>403620</v>
          </cell>
          <cell r="E1218">
            <v>403620</v>
          </cell>
          <cell r="F1218">
            <v>4619.1499999999996</v>
          </cell>
          <cell r="G1218">
            <v>3950</v>
          </cell>
          <cell r="H1218">
            <v>500</v>
          </cell>
          <cell r="I1218">
            <v>80.72</v>
          </cell>
          <cell r="L1218">
            <v>9149.869999999999</v>
          </cell>
          <cell r="N1218">
            <v>9149.869999999999</v>
          </cell>
        </row>
        <row r="1219">
          <cell r="B1219" t="str">
            <v>0485</v>
          </cell>
          <cell r="C1219">
            <v>653534</v>
          </cell>
          <cell r="E1219">
            <v>653534</v>
          </cell>
          <cell r="F1219">
            <v>4916.67</v>
          </cell>
          <cell r="G1219">
            <v>2250</v>
          </cell>
          <cell r="H1219">
            <v>500</v>
          </cell>
          <cell r="I1219">
            <v>130.71</v>
          </cell>
          <cell r="L1219">
            <v>7797.38</v>
          </cell>
          <cell r="N1219">
            <v>7797.38</v>
          </cell>
        </row>
        <row r="1220">
          <cell r="B1220" t="str">
            <v>0500</v>
          </cell>
          <cell r="C1220">
            <v>1390399</v>
          </cell>
          <cell r="E1220">
            <v>1390399</v>
          </cell>
          <cell r="F1220">
            <v>9732.7900000000009</v>
          </cell>
          <cell r="G1220">
            <v>6725</v>
          </cell>
          <cell r="H1220">
            <v>500</v>
          </cell>
          <cell r="I1220">
            <v>278.08</v>
          </cell>
          <cell r="L1220">
            <v>17235.870000000003</v>
          </cell>
          <cell r="N1220">
            <v>17235.870000000003</v>
          </cell>
        </row>
        <row r="1221">
          <cell r="B1221" t="str">
            <v>0630</v>
          </cell>
          <cell r="C1221">
            <v>10058736</v>
          </cell>
          <cell r="E1221">
            <v>10058736</v>
          </cell>
          <cell r="F1221">
            <v>118675.98</v>
          </cell>
          <cell r="G1221">
            <v>11798.34</v>
          </cell>
          <cell r="H1221">
            <v>500</v>
          </cell>
          <cell r="I1221">
            <v>2011.75</v>
          </cell>
          <cell r="L1221">
            <v>132986.07</v>
          </cell>
          <cell r="M1221">
            <v>8348.84</v>
          </cell>
          <cell r="N1221">
            <v>141334.91</v>
          </cell>
        </row>
        <row r="1222">
          <cell r="B1222" t="str">
            <v>1215</v>
          </cell>
          <cell r="C1222">
            <v>5283249</v>
          </cell>
          <cell r="E1222">
            <v>5283249</v>
          </cell>
          <cell r="F1222">
            <v>29741.33</v>
          </cell>
          <cell r="G1222">
            <v>62100</v>
          </cell>
          <cell r="H1222">
            <v>500</v>
          </cell>
          <cell r="I1222">
            <v>1056.6500000000001</v>
          </cell>
          <cell r="L1222">
            <v>93397.98</v>
          </cell>
          <cell r="N1222">
            <v>93397.98</v>
          </cell>
        </row>
        <row r="1223">
          <cell r="B1223" t="str">
            <v>1300</v>
          </cell>
          <cell r="C1223">
            <v>7956602</v>
          </cell>
          <cell r="E1223">
            <v>7956602</v>
          </cell>
          <cell r="F1223">
            <v>97142.95</v>
          </cell>
          <cell r="G1223">
            <v>16648.75</v>
          </cell>
          <cell r="H1223">
            <v>500</v>
          </cell>
          <cell r="I1223">
            <v>1591.32</v>
          </cell>
          <cell r="L1223">
            <v>115883.02</v>
          </cell>
          <cell r="N1223">
            <v>115883.02</v>
          </cell>
        </row>
        <row r="1224">
          <cell r="B1224" t="str">
            <v>1497</v>
          </cell>
          <cell r="C1224">
            <v>694051</v>
          </cell>
          <cell r="E1224">
            <v>694051</v>
          </cell>
          <cell r="F1224">
            <v>2776.2</v>
          </cell>
          <cell r="G1224">
            <v>1400</v>
          </cell>
          <cell r="H1224">
            <v>500</v>
          </cell>
          <cell r="I1224">
            <v>138.81</v>
          </cell>
          <cell r="L1224">
            <v>4815.01</v>
          </cell>
          <cell r="N1224">
            <v>4815.01</v>
          </cell>
        </row>
        <row r="1225">
          <cell r="B1225" t="str">
            <v>1630</v>
          </cell>
          <cell r="C1225">
            <v>1424065</v>
          </cell>
          <cell r="E1225">
            <v>1424065</v>
          </cell>
          <cell r="F1225">
            <v>14240.65</v>
          </cell>
          <cell r="H1225">
            <v>500</v>
          </cell>
          <cell r="I1225">
            <v>284.81</v>
          </cell>
          <cell r="L1225">
            <v>15025.46</v>
          </cell>
          <cell r="N1225">
            <v>15025.46</v>
          </cell>
        </row>
        <row r="1226">
          <cell r="B1226" t="str">
            <v>1640</v>
          </cell>
          <cell r="C1226">
            <v>2780627</v>
          </cell>
          <cell r="E1226">
            <v>2780627</v>
          </cell>
          <cell r="F1226">
            <v>107364</v>
          </cell>
          <cell r="H1226">
            <v>500</v>
          </cell>
          <cell r="I1226">
            <v>556.13</v>
          </cell>
          <cell r="L1226">
            <v>108420.13</v>
          </cell>
          <cell r="N1226">
            <v>108420.13</v>
          </cell>
        </row>
        <row r="1227">
          <cell r="B1227" t="str">
            <v>2075</v>
          </cell>
          <cell r="C1227">
            <v>13671627</v>
          </cell>
          <cell r="E1227">
            <v>13671627</v>
          </cell>
          <cell r="F1227">
            <v>159542.42000000001</v>
          </cell>
          <cell r="G1227">
            <v>55774</v>
          </cell>
          <cell r="L1227">
            <v>215316.42</v>
          </cell>
          <cell r="N1227">
            <v>215316.42</v>
          </cell>
        </row>
        <row r="1228">
          <cell r="B1228" t="str">
            <v>2502</v>
          </cell>
          <cell r="C1228">
            <v>285122</v>
          </cell>
          <cell r="E1228">
            <v>285122</v>
          </cell>
          <cell r="F1228">
            <v>1995.85</v>
          </cell>
          <cell r="G1228">
            <v>2150</v>
          </cell>
          <cell r="H1228">
            <v>500</v>
          </cell>
          <cell r="I1228">
            <v>57.02</v>
          </cell>
          <cell r="L1228">
            <v>4702.8700000000008</v>
          </cell>
          <cell r="N1228">
            <v>4702.8700000000008</v>
          </cell>
        </row>
        <row r="1229">
          <cell r="C1229">
            <v>49816295</v>
          </cell>
          <cell r="D1229">
            <v>2328</v>
          </cell>
          <cell r="E1229">
            <v>49818623</v>
          </cell>
          <cell r="F1229">
            <v>605177.94000000006</v>
          </cell>
          <cell r="G1229">
            <v>175521.86</v>
          </cell>
          <cell r="H1229">
            <v>6500</v>
          </cell>
          <cell r="I1229">
            <v>7228.9300000000012</v>
          </cell>
          <cell r="J1229">
            <v>0</v>
          </cell>
          <cell r="K1229">
            <v>25.58</v>
          </cell>
          <cell r="L1229">
            <v>794454.31</v>
          </cell>
          <cell r="M1229">
            <v>8348.84</v>
          </cell>
          <cell r="N1229">
            <v>802803.15000000014</v>
          </cell>
        </row>
        <row r="1232">
          <cell r="B1232" t="str">
            <v>0080</v>
          </cell>
          <cell r="C1232">
            <v>549244</v>
          </cell>
          <cell r="D1232">
            <v>3419</v>
          </cell>
          <cell r="E1232">
            <v>552663</v>
          </cell>
          <cell r="F1232">
            <v>5985.39</v>
          </cell>
          <cell r="H1232">
            <v>500</v>
          </cell>
          <cell r="I1232">
            <v>109.85</v>
          </cell>
          <cell r="K1232">
            <v>37.57</v>
          </cell>
          <cell r="L1232">
            <v>6632.81</v>
          </cell>
          <cell r="N1232">
            <v>6632.81</v>
          </cell>
        </row>
        <row r="1233">
          <cell r="B1233" t="str">
            <v>0180</v>
          </cell>
          <cell r="C1233">
            <v>3836443</v>
          </cell>
          <cell r="E1233">
            <v>3836443</v>
          </cell>
          <cell r="F1233">
            <v>38301.9</v>
          </cell>
          <cell r="G1233">
            <v>2000</v>
          </cell>
          <cell r="H1233">
            <v>500</v>
          </cell>
          <cell r="I1233">
            <v>767.29</v>
          </cell>
          <cell r="L1233">
            <v>41569.19</v>
          </cell>
          <cell r="N1233">
            <v>41569.19</v>
          </cell>
        </row>
        <row r="1234">
          <cell r="B1234" t="str">
            <v>0191</v>
          </cell>
          <cell r="C1234">
            <v>1216545</v>
          </cell>
          <cell r="E1234">
            <v>1216545</v>
          </cell>
          <cell r="F1234">
            <v>14353.16</v>
          </cell>
          <cell r="G1234">
            <v>10725.77</v>
          </cell>
          <cell r="H1234">
            <v>500</v>
          </cell>
          <cell r="I1234">
            <v>243.31</v>
          </cell>
          <cell r="L1234">
            <v>25822.240000000002</v>
          </cell>
          <cell r="N1234">
            <v>25822.240000000002</v>
          </cell>
        </row>
        <row r="1235">
          <cell r="B1235" t="str">
            <v>0350</v>
          </cell>
          <cell r="C1235">
            <v>560561</v>
          </cell>
          <cell r="E1235">
            <v>560561</v>
          </cell>
          <cell r="F1235">
            <v>6543.54</v>
          </cell>
          <cell r="G1235">
            <v>3950</v>
          </cell>
          <cell r="H1235">
            <v>500</v>
          </cell>
          <cell r="I1235">
            <v>112.11</v>
          </cell>
          <cell r="L1235">
            <v>11105.650000000001</v>
          </cell>
          <cell r="N1235">
            <v>11105.650000000001</v>
          </cell>
        </row>
        <row r="1236">
          <cell r="B1236" t="str">
            <v>0485</v>
          </cell>
          <cell r="C1236">
            <v>762448</v>
          </cell>
          <cell r="E1236">
            <v>762448</v>
          </cell>
          <cell r="F1236">
            <v>5850.8</v>
          </cell>
          <cell r="G1236">
            <v>2250</v>
          </cell>
          <cell r="H1236">
            <v>500</v>
          </cell>
          <cell r="I1236">
            <v>152.49</v>
          </cell>
          <cell r="L1236">
            <v>8753.2899999999991</v>
          </cell>
          <cell r="N1236">
            <v>8753.2899999999991</v>
          </cell>
        </row>
        <row r="1237">
          <cell r="B1237" t="str">
            <v>0500</v>
          </cell>
          <cell r="C1237">
            <v>1444173</v>
          </cell>
          <cell r="E1237">
            <v>1444173</v>
          </cell>
          <cell r="F1237">
            <v>10311.4</v>
          </cell>
          <cell r="G1237">
            <v>6725</v>
          </cell>
          <cell r="H1237">
            <v>500</v>
          </cell>
          <cell r="I1237">
            <v>288.83</v>
          </cell>
          <cell r="L1237">
            <v>17825.230000000003</v>
          </cell>
          <cell r="N1237">
            <v>17825.230000000003</v>
          </cell>
        </row>
        <row r="1238">
          <cell r="B1238" t="str">
            <v>0630</v>
          </cell>
          <cell r="C1238">
            <v>10687507</v>
          </cell>
          <cell r="E1238">
            <v>10687507</v>
          </cell>
          <cell r="F1238">
            <v>126094.41</v>
          </cell>
          <cell r="G1238">
            <v>11798.34</v>
          </cell>
          <cell r="H1238">
            <v>500</v>
          </cell>
          <cell r="I1238">
            <v>2137.5</v>
          </cell>
          <cell r="L1238">
            <v>140530.25</v>
          </cell>
          <cell r="M1238">
            <v>8822.4599999999991</v>
          </cell>
          <cell r="N1238">
            <v>149352.71</v>
          </cell>
        </row>
        <row r="1239">
          <cell r="B1239" t="str">
            <v>1215</v>
          </cell>
          <cell r="C1239">
            <v>5372412</v>
          </cell>
          <cell r="E1239">
            <v>5372412</v>
          </cell>
          <cell r="F1239">
            <v>30877.48</v>
          </cell>
          <cell r="G1239">
            <v>62100</v>
          </cell>
          <cell r="H1239">
            <v>500</v>
          </cell>
          <cell r="I1239">
            <v>1074.48</v>
          </cell>
          <cell r="L1239">
            <v>94551.959999999992</v>
          </cell>
          <cell r="N1239">
            <v>94551.959999999992</v>
          </cell>
        </row>
        <row r="1240">
          <cell r="B1240" t="str">
            <v>1300</v>
          </cell>
          <cell r="C1240">
            <v>9539129</v>
          </cell>
          <cell r="E1240">
            <v>9539129</v>
          </cell>
          <cell r="F1240">
            <v>116464.18</v>
          </cell>
          <cell r="G1240">
            <v>16648.75</v>
          </cell>
          <cell r="H1240">
            <v>500</v>
          </cell>
          <cell r="I1240">
            <v>1907.83</v>
          </cell>
          <cell r="L1240">
            <v>135520.75999999998</v>
          </cell>
          <cell r="N1240">
            <v>135520.75999999998</v>
          </cell>
        </row>
        <row r="1241">
          <cell r="B1241" t="str">
            <v>1497</v>
          </cell>
          <cell r="C1241">
            <v>2768926</v>
          </cell>
          <cell r="E1241">
            <v>2768926</v>
          </cell>
          <cell r="F1241">
            <v>11297.22</v>
          </cell>
          <cell r="G1241">
            <v>1400</v>
          </cell>
          <cell r="H1241">
            <v>500</v>
          </cell>
          <cell r="I1241">
            <v>553.79</v>
          </cell>
          <cell r="L1241">
            <v>13751.009999999998</v>
          </cell>
          <cell r="N1241">
            <v>13751.009999999998</v>
          </cell>
        </row>
        <row r="1242">
          <cell r="B1242" t="str">
            <v>1630</v>
          </cell>
          <cell r="C1242">
            <v>9253745</v>
          </cell>
          <cell r="E1242">
            <v>9253745</v>
          </cell>
          <cell r="F1242">
            <v>92537.45</v>
          </cell>
          <cell r="H1242">
            <v>500</v>
          </cell>
          <cell r="I1242">
            <v>1850.75</v>
          </cell>
          <cell r="L1242">
            <v>94888.2</v>
          </cell>
          <cell r="N1242">
            <v>94888.2</v>
          </cell>
        </row>
        <row r="1243">
          <cell r="B1243" t="str">
            <v>1640</v>
          </cell>
          <cell r="C1243">
            <v>13603801</v>
          </cell>
          <cell r="E1243">
            <v>13603801</v>
          </cell>
          <cell r="F1243">
            <v>203115.33</v>
          </cell>
          <cell r="H1243">
            <v>500</v>
          </cell>
          <cell r="I1243">
            <v>2720.76</v>
          </cell>
          <cell r="L1243">
            <v>206336.09</v>
          </cell>
          <cell r="N1243">
            <v>206336.09</v>
          </cell>
        </row>
        <row r="1244">
          <cell r="B1244" t="str">
            <v>2075</v>
          </cell>
          <cell r="C1244">
            <v>15312217</v>
          </cell>
          <cell r="E1244">
            <v>15312217</v>
          </cell>
          <cell r="F1244">
            <v>178687.45</v>
          </cell>
          <cell r="G1244">
            <v>55774</v>
          </cell>
          <cell r="L1244">
            <v>234461.45</v>
          </cell>
          <cell r="N1244">
            <v>234461.45</v>
          </cell>
        </row>
        <row r="1245">
          <cell r="B1245" t="str">
            <v>2502</v>
          </cell>
          <cell r="C1245">
            <v>304049</v>
          </cell>
          <cell r="E1245">
            <v>304049</v>
          </cell>
          <cell r="F1245">
            <v>2170.91</v>
          </cell>
          <cell r="G1245">
            <v>2150</v>
          </cell>
          <cell r="H1245">
            <v>500</v>
          </cell>
          <cell r="I1245">
            <v>60.81</v>
          </cell>
          <cell r="L1245">
            <v>4881.72</v>
          </cell>
          <cell r="N1245">
            <v>4881.72</v>
          </cell>
        </row>
        <row r="1246">
          <cell r="C1246">
            <v>75211200</v>
          </cell>
          <cell r="D1246">
            <v>3419</v>
          </cell>
          <cell r="E1246">
            <v>75214619</v>
          </cell>
          <cell r="F1246">
            <v>842590.62</v>
          </cell>
          <cell r="G1246">
            <v>175521.86</v>
          </cell>
          <cell r="H1246">
            <v>6500</v>
          </cell>
          <cell r="I1246">
            <v>11979.8</v>
          </cell>
          <cell r="J1246">
            <v>0</v>
          </cell>
          <cell r="K1246">
            <v>37.57</v>
          </cell>
          <cell r="L1246">
            <v>1036629.8499999999</v>
          </cell>
          <cell r="M1246">
            <v>8822.4599999999991</v>
          </cell>
          <cell r="N1246">
            <v>1045452.3099999998</v>
          </cell>
        </row>
        <row r="1248">
          <cell r="B1248" t="str">
            <v>0080</v>
          </cell>
          <cell r="C1248">
            <v>480309</v>
          </cell>
          <cell r="D1248">
            <v>-964</v>
          </cell>
          <cell r="E1248">
            <v>479345</v>
          </cell>
          <cell r="F1248">
            <v>5234.17</v>
          </cell>
          <cell r="H1248">
            <v>500</v>
          </cell>
          <cell r="I1248">
            <v>96.06</v>
          </cell>
          <cell r="K1248">
            <v>-10.7</v>
          </cell>
          <cell r="L1248">
            <v>5819.5300000000007</v>
          </cell>
          <cell r="N1248">
            <v>5819.5300000000007</v>
          </cell>
        </row>
        <row r="1249">
          <cell r="B1249" t="str">
            <v>0180</v>
          </cell>
          <cell r="C1249">
            <v>3510255</v>
          </cell>
          <cell r="E1249">
            <v>3510255</v>
          </cell>
          <cell r="F1249">
            <v>35045.33</v>
          </cell>
          <cell r="G1249">
            <v>2000</v>
          </cell>
          <cell r="H1249">
            <v>500</v>
          </cell>
          <cell r="I1249">
            <v>702.05</v>
          </cell>
          <cell r="L1249">
            <v>38247.380000000005</v>
          </cell>
          <cell r="N1249">
            <v>38247.380000000005</v>
          </cell>
        </row>
        <row r="1250">
          <cell r="B1250" t="str">
            <v>0191</v>
          </cell>
          <cell r="C1250">
            <v>1282400</v>
          </cell>
          <cell r="E1250">
            <v>1282400</v>
          </cell>
          <cell r="F1250">
            <v>15130.14</v>
          </cell>
          <cell r="G1250">
            <v>10725.77</v>
          </cell>
          <cell r="H1250">
            <v>500</v>
          </cell>
          <cell r="I1250">
            <v>256.48</v>
          </cell>
          <cell r="L1250">
            <v>26612.39</v>
          </cell>
          <cell r="N1250">
            <v>26612.39</v>
          </cell>
        </row>
        <row r="1251">
          <cell r="B1251" t="str">
            <v>0350</v>
          </cell>
          <cell r="C1251">
            <v>472415</v>
          </cell>
          <cell r="E1251">
            <v>472415</v>
          </cell>
          <cell r="F1251">
            <v>5514.59</v>
          </cell>
          <cell r="G1251">
            <v>3950</v>
          </cell>
          <cell r="H1251">
            <v>500</v>
          </cell>
          <cell r="I1251">
            <v>94.48</v>
          </cell>
          <cell r="L1251">
            <v>10059.07</v>
          </cell>
          <cell r="N1251">
            <v>10059.07</v>
          </cell>
        </row>
        <row r="1252">
          <cell r="B1252" t="str">
            <v>0485</v>
          </cell>
          <cell r="C1252">
            <v>597108</v>
          </cell>
          <cell r="E1252">
            <v>597108</v>
          </cell>
          <cell r="F1252">
            <v>4582.03</v>
          </cell>
          <cell r="G1252">
            <v>2250</v>
          </cell>
          <cell r="H1252">
            <v>500</v>
          </cell>
          <cell r="I1252">
            <v>119.42</v>
          </cell>
          <cell r="L1252">
            <v>7451.45</v>
          </cell>
          <cell r="N1252">
            <v>7451.45</v>
          </cell>
        </row>
        <row r="1253">
          <cell r="B1253" t="str">
            <v>0500</v>
          </cell>
          <cell r="C1253">
            <v>1421055</v>
          </cell>
          <cell r="E1253">
            <v>1421055</v>
          </cell>
          <cell r="F1253">
            <v>10146.33</v>
          </cell>
          <cell r="G1253">
            <v>6725</v>
          </cell>
          <cell r="H1253">
            <v>500</v>
          </cell>
          <cell r="I1253">
            <v>284.20999999999998</v>
          </cell>
          <cell r="L1253">
            <v>17655.54</v>
          </cell>
          <cell r="N1253">
            <v>17655.54</v>
          </cell>
        </row>
        <row r="1254">
          <cell r="B1254" t="str">
            <v>0630</v>
          </cell>
          <cell r="C1254">
            <v>10094368</v>
          </cell>
          <cell r="E1254">
            <v>10094368</v>
          </cell>
          <cell r="F1254">
            <v>119096.38</v>
          </cell>
          <cell r="G1254">
            <v>11798.34</v>
          </cell>
          <cell r="H1254">
            <v>500</v>
          </cell>
          <cell r="I1254">
            <v>2018.87</v>
          </cell>
          <cell r="L1254">
            <v>133413.59</v>
          </cell>
          <cell r="M1254">
            <v>8375.68</v>
          </cell>
          <cell r="N1254">
            <v>141789.26999999999</v>
          </cell>
        </row>
        <row r="1255">
          <cell r="B1255" t="str">
            <v>1215</v>
          </cell>
          <cell r="C1255">
            <v>5234530</v>
          </cell>
          <cell r="E1255">
            <v>5234530</v>
          </cell>
          <cell r="F1255">
            <v>30144.09</v>
          </cell>
          <cell r="G1255">
            <v>62100</v>
          </cell>
          <cell r="H1255">
            <v>500</v>
          </cell>
          <cell r="I1255">
            <v>1046.9100000000001</v>
          </cell>
          <cell r="L1255">
            <v>93791</v>
          </cell>
          <cell r="N1255">
            <v>93791</v>
          </cell>
        </row>
        <row r="1256">
          <cell r="B1256" t="str">
            <v>1300</v>
          </cell>
          <cell r="C1256">
            <v>8078348</v>
          </cell>
          <cell r="E1256">
            <v>8078348</v>
          </cell>
          <cell r="F1256">
            <v>98629.36</v>
          </cell>
          <cell r="G1256">
            <v>16648.75</v>
          </cell>
          <cell r="H1256">
            <v>500</v>
          </cell>
          <cell r="I1256">
            <v>1615.67</v>
          </cell>
          <cell r="L1256">
            <v>117393.78</v>
          </cell>
          <cell r="N1256">
            <v>117393.78</v>
          </cell>
        </row>
        <row r="1257">
          <cell r="B1257" t="str">
            <v>1497</v>
          </cell>
          <cell r="C1257">
            <v>2747618</v>
          </cell>
          <cell r="E1257">
            <v>2747618</v>
          </cell>
          <cell r="F1257">
            <v>11210.28</v>
          </cell>
          <cell r="G1257">
            <v>1400</v>
          </cell>
          <cell r="H1257">
            <v>500</v>
          </cell>
          <cell r="I1257">
            <v>549.52</v>
          </cell>
          <cell r="L1257">
            <v>13659.800000000001</v>
          </cell>
          <cell r="N1257">
            <v>13659.800000000001</v>
          </cell>
        </row>
        <row r="1258">
          <cell r="B1258" t="str">
            <v>1630</v>
          </cell>
          <cell r="C1258">
            <v>986247</v>
          </cell>
          <cell r="E1258">
            <v>986247</v>
          </cell>
          <cell r="F1258">
            <v>13900</v>
          </cell>
          <cell r="H1258">
            <v>500</v>
          </cell>
          <cell r="I1258">
            <v>197.25</v>
          </cell>
          <cell r="L1258">
            <v>14597.25</v>
          </cell>
          <cell r="N1258">
            <v>14597.25</v>
          </cell>
        </row>
        <row r="1259">
          <cell r="B1259" t="str">
            <v>1640</v>
          </cell>
          <cell r="C1259">
            <v>2273289</v>
          </cell>
          <cell r="E1259">
            <v>2273289</v>
          </cell>
          <cell r="F1259">
            <v>107364</v>
          </cell>
          <cell r="H1259">
            <v>500</v>
          </cell>
          <cell r="I1259">
            <v>454.66</v>
          </cell>
          <cell r="L1259">
            <v>108318.66</v>
          </cell>
          <cell r="N1259">
            <v>108318.66</v>
          </cell>
        </row>
        <row r="1260">
          <cell r="B1260" t="str">
            <v>2075</v>
          </cell>
          <cell r="C1260">
            <v>14784085</v>
          </cell>
          <cell r="E1260">
            <v>14784085</v>
          </cell>
          <cell r="F1260">
            <v>172524.36</v>
          </cell>
          <cell r="G1260">
            <v>55774</v>
          </cell>
          <cell r="L1260">
            <v>228298.36</v>
          </cell>
          <cell r="N1260">
            <v>228298.36</v>
          </cell>
        </row>
        <row r="1261">
          <cell r="B1261" t="str">
            <v>2502</v>
          </cell>
          <cell r="C1261">
            <v>328409</v>
          </cell>
          <cell r="E1261">
            <v>328409</v>
          </cell>
          <cell r="F1261">
            <v>2344.84</v>
          </cell>
          <cell r="G1261">
            <v>2150</v>
          </cell>
          <cell r="H1261">
            <v>500</v>
          </cell>
          <cell r="I1261">
            <v>65.680000000000007</v>
          </cell>
          <cell r="L1261">
            <v>5060.5200000000004</v>
          </cell>
          <cell r="N1261">
            <v>5060.5200000000004</v>
          </cell>
        </row>
        <row r="1262">
          <cell r="C1262">
            <v>52290436</v>
          </cell>
          <cell r="D1262">
            <v>-964</v>
          </cell>
          <cell r="E1262">
            <v>52289472</v>
          </cell>
          <cell r="F1262">
            <v>630865.9</v>
          </cell>
          <cell r="G1262">
            <v>175521.86</v>
          </cell>
          <cell r="H1262">
            <v>6500</v>
          </cell>
          <cell r="I1262">
            <v>7501.26</v>
          </cell>
          <cell r="J1262">
            <v>0</v>
          </cell>
          <cell r="K1262">
            <v>-10.7</v>
          </cell>
          <cell r="L1262">
            <v>820378.32</v>
          </cell>
          <cell r="M1262">
            <v>8375.68</v>
          </cell>
          <cell r="N1262">
            <v>828754</v>
          </cell>
        </row>
        <row r="1265">
          <cell r="B1265" t="str">
            <v>0080</v>
          </cell>
          <cell r="C1265">
            <v>612891</v>
          </cell>
          <cell r="D1265">
            <v>3411</v>
          </cell>
          <cell r="E1265">
            <v>616302</v>
          </cell>
          <cell r="F1265">
            <v>6678.98</v>
          </cell>
          <cell r="H1265">
            <v>500</v>
          </cell>
          <cell r="I1265">
            <v>122.58</v>
          </cell>
          <cell r="K1265">
            <v>37.85</v>
          </cell>
          <cell r="L1265">
            <v>7339.41</v>
          </cell>
          <cell r="N1265">
            <v>7339.41</v>
          </cell>
        </row>
        <row r="1266">
          <cell r="B1266" t="str">
            <v>0180</v>
          </cell>
          <cell r="C1266">
            <v>3459020</v>
          </cell>
          <cell r="E1266">
            <v>3459020</v>
          </cell>
          <cell r="F1266">
            <v>34533.82</v>
          </cell>
          <cell r="G1266">
            <v>2000</v>
          </cell>
          <cell r="H1266">
            <v>500</v>
          </cell>
          <cell r="I1266">
            <v>691.8</v>
          </cell>
          <cell r="L1266">
            <v>37725.620000000003</v>
          </cell>
          <cell r="N1266">
            <v>37725.620000000003</v>
          </cell>
        </row>
        <row r="1267">
          <cell r="B1267" t="str">
            <v>0191</v>
          </cell>
          <cell r="C1267">
            <v>1757602</v>
          </cell>
          <cell r="E1267">
            <v>1757602</v>
          </cell>
          <cell r="F1267">
            <v>20736.72</v>
          </cell>
          <cell r="G1267">
            <v>10725.77</v>
          </cell>
          <cell r="H1267">
            <v>500</v>
          </cell>
          <cell r="I1267">
            <v>351.52</v>
          </cell>
          <cell r="L1267">
            <v>32314.010000000002</v>
          </cell>
          <cell r="N1267">
            <v>32314.010000000002</v>
          </cell>
        </row>
        <row r="1268">
          <cell r="B1268" t="str">
            <v>0350</v>
          </cell>
          <cell r="C1268">
            <v>460787</v>
          </cell>
          <cell r="E1268">
            <v>460787</v>
          </cell>
          <cell r="F1268">
            <v>5378.86</v>
          </cell>
          <cell r="G1268">
            <v>3950</v>
          </cell>
          <cell r="H1268">
            <v>500</v>
          </cell>
          <cell r="I1268">
            <v>92.16</v>
          </cell>
          <cell r="L1268">
            <v>9921.02</v>
          </cell>
          <cell r="N1268">
            <v>9921.02</v>
          </cell>
        </row>
        <row r="1269">
          <cell r="B1269" t="str">
            <v>0485</v>
          </cell>
          <cell r="C1269">
            <v>642482</v>
          </cell>
          <cell r="E1269">
            <v>642482</v>
          </cell>
          <cell r="F1269">
            <v>4930.21</v>
          </cell>
          <cell r="G1269">
            <v>2250</v>
          </cell>
          <cell r="H1269">
            <v>500</v>
          </cell>
          <cell r="I1269">
            <v>128.5</v>
          </cell>
          <cell r="L1269">
            <v>7808.71</v>
          </cell>
          <cell r="N1269">
            <v>7808.71</v>
          </cell>
        </row>
        <row r="1270">
          <cell r="B1270" t="str">
            <v>0500</v>
          </cell>
          <cell r="C1270">
            <v>1507305</v>
          </cell>
          <cell r="E1270">
            <v>1507305</v>
          </cell>
          <cell r="F1270">
            <v>10762.16</v>
          </cell>
          <cell r="G1270">
            <v>6725</v>
          </cell>
          <cell r="H1270">
            <v>500</v>
          </cell>
          <cell r="I1270">
            <v>301.45999999999998</v>
          </cell>
          <cell r="L1270">
            <v>18288.62</v>
          </cell>
          <cell r="N1270">
            <v>18288.62</v>
          </cell>
        </row>
        <row r="1271">
          <cell r="B1271" t="str">
            <v>0630</v>
          </cell>
          <cell r="C1271">
            <v>10030826</v>
          </cell>
          <cell r="E1271">
            <v>10030826</v>
          </cell>
          <cell r="F1271">
            <v>118346.69</v>
          </cell>
          <cell r="G1271">
            <v>11798.34</v>
          </cell>
          <cell r="H1271">
            <v>500</v>
          </cell>
          <cell r="I1271">
            <v>2006.17</v>
          </cell>
          <cell r="L1271">
            <v>132651.20000000001</v>
          </cell>
          <cell r="M1271">
            <v>8327.82</v>
          </cell>
          <cell r="N1271">
            <v>140979.02000000002</v>
          </cell>
        </row>
        <row r="1272">
          <cell r="B1272" t="str">
            <v>1215</v>
          </cell>
          <cell r="C1272">
            <v>4148034</v>
          </cell>
          <cell r="E1272">
            <v>4148034</v>
          </cell>
          <cell r="F1272">
            <v>23874.66</v>
          </cell>
          <cell r="G1272">
            <v>62100</v>
          </cell>
          <cell r="H1272">
            <v>500</v>
          </cell>
          <cell r="I1272">
            <v>829.61</v>
          </cell>
          <cell r="L1272">
            <v>87304.27</v>
          </cell>
          <cell r="N1272">
            <v>87304.27</v>
          </cell>
        </row>
        <row r="1273">
          <cell r="B1273" t="str">
            <v>1300</v>
          </cell>
          <cell r="C1273">
            <v>8131804</v>
          </cell>
          <cell r="E1273">
            <v>8131804</v>
          </cell>
          <cell r="F1273">
            <v>99282.01</v>
          </cell>
          <cell r="G1273">
            <v>16648.75</v>
          </cell>
          <cell r="H1273">
            <v>500</v>
          </cell>
          <cell r="I1273">
            <v>1626.36</v>
          </cell>
          <cell r="L1273">
            <v>118057.12</v>
          </cell>
          <cell r="N1273">
            <v>118057.12</v>
          </cell>
        </row>
        <row r="1274">
          <cell r="B1274" t="str">
            <v>1497</v>
          </cell>
          <cell r="C1274">
            <v>2732038</v>
          </cell>
          <cell r="E1274">
            <v>2732038</v>
          </cell>
          <cell r="F1274">
            <v>11146.72</v>
          </cell>
          <cell r="G1274">
            <v>1400</v>
          </cell>
          <cell r="H1274">
            <v>500</v>
          </cell>
          <cell r="I1274">
            <v>546.41</v>
          </cell>
          <cell r="L1274">
            <v>13593.13</v>
          </cell>
          <cell r="N1274">
            <v>13593.13</v>
          </cell>
        </row>
        <row r="1275">
          <cell r="B1275" t="str">
            <v>1630</v>
          </cell>
          <cell r="C1275">
            <v>22574</v>
          </cell>
          <cell r="E1275">
            <v>22574</v>
          </cell>
          <cell r="F1275">
            <v>13900</v>
          </cell>
          <cell r="H1275">
            <v>500</v>
          </cell>
          <cell r="I1275">
            <v>4.51</v>
          </cell>
          <cell r="L1275">
            <v>14404.51</v>
          </cell>
          <cell r="N1275">
            <v>14404.51</v>
          </cell>
        </row>
        <row r="1276">
          <cell r="B1276" t="str">
            <v>1640</v>
          </cell>
          <cell r="C1276">
            <v>214494</v>
          </cell>
          <cell r="E1276">
            <v>214494</v>
          </cell>
          <cell r="F1276">
            <v>107364</v>
          </cell>
          <cell r="H1276">
            <v>500</v>
          </cell>
          <cell r="I1276">
            <v>42.9</v>
          </cell>
          <cell r="L1276">
            <v>107906.9</v>
          </cell>
          <cell r="N1276">
            <v>107906.9</v>
          </cell>
        </row>
        <row r="1277">
          <cell r="B1277" t="str">
            <v>2075</v>
          </cell>
          <cell r="C1277">
            <v>15303441</v>
          </cell>
          <cell r="E1277">
            <v>15303441</v>
          </cell>
          <cell r="F1277">
            <v>178585.04</v>
          </cell>
          <cell r="G1277">
            <v>55774</v>
          </cell>
          <cell r="L1277">
            <v>234359.04000000001</v>
          </cell>
          <cell r="N1277">
            <v>234359.04000000001</v>
          </cell>
        </row>
        <row r="1278">
          <cell r="B1278" t="str">
            <v>2502</v>
          </cell>
          <cell r="C1278">
            <v>343869</v>
          </cell>
          <cell r="E1278">
            <v>343869</v>
          </cell>
          <cell r="F1278">
            <v>2455.2199999999998</v>
          </cell>
          <cell r="G1278">
            <v>2150</v>
          </cell>
          <cell r="H1278">
            <v>500</v>
          </cell>
          <cell r="I1278">
            <v>68.77</v>
          </cell>
          <cell r="L1278">
            <v>5173.99</v>
          </cell>
          <cell r="N1278">
            <v>5173.99</v>
          </cell>
        </row>
        <row r="1279">
          <cell r="C1279">
            <v>49367167</v>
          </cell>
          <cell r="D1279">
            <v>3411</v>
          </cell>
          <cell r="E1279">
            <v>49370578</v>
          </cell>
          <cell r="F1279">
            <v>637975.09</v>
          </cell>
          <cell r="G1279">
            <v>175521.86</v>
          </cell>
          <cell r="H1279">
            <v>6500</v>
          </cell>
          <cell r="I1279">
            <v>6812.75</v>
          </cell>
          <cell r="J1279">
            <v>0</v>
          </cell>
          <cell r="K1279">
            <v>37.85</v>
          </cell>
          <cell r="L1279">
            <v>826847.55</v>
          </cell>
          <cell r="M1279">
            <v>8327.82</v>
          </cell>
          <cell r="N1279">
            <v>835175.37000000011</v>
          </cell>
        </row>
        <row r="1281">
          <cell r="C1281">
            <v>36161</v>
          </cell>
          <cell r="D1281">
            <v>36192</v>
          </cell>
          <cell r="E1281">
            <v>36220</v>
          </cell>
          <cell r="F1281">
            <v>36251</v>
          </cell>
          <cell r="G1281">
            <v>36281</v>
          </cell>
          <cell r="H1281">
            <v>36312</v>
          </cell>
        </row>
        <row r="1282">
          <cell r="B1282" t="str">
            <v>0080</v>
          </cell>
          <cell r="C1282">
            <v>686943</v>
          </cell>
          <cell r="D1282">
            <v>625515</v>
          </cell>
          <cell r="E1282">
            <v>646644</v>
          </cell>
          <cell r="F1282">
            <v>586753</v>
          </cell>
          <cell r="G1282">
            <v>539987</v>
          </cell>
          <cell r="H1282">
            <v>490991</v>
          </cell>
        </row>
        <row r="1283">
          <cell r="B1283" t="str">
            <v>0180</v>
          </cell>
          <cell r="C1283">
            <v>3003864</v>
          </cell>
          <cell r="D1283">
            <v>2516814</v>
          </cell>
          <cell r="E1283">
            <v>2853975</v>
          </cell>
          <cell r="F1283">
            <v>2968116</v>
          </cell>
          <cell r="G1283">
            <v>2876993</v>
          </cell>
          <cell r="H1283">
            <v>2565780</v>
          </cell>
        </row>
        <row r="1284">
          <cell r="B1284" t="str">
            <v>0191</v>
          </cell>
          <cell r="C1284">
            <v>2305942</v>
          </cell>
          <cell r="D1284">
            <v>2811263</v>
          </cell>
          <cell r="E1284">
            <v>2296237</v>
          </cell>
          <cell r="F1284">
            <v>1796301</v>
          </cell>
          <cell r="G1284">
            <v>2316556</v>
          </cell>
          <cell r="H1284">
            <v>1292650</v>
          </cell>
        </row>
        <row r="1285">
          <cell r="B1285" t="str">
            <v>0350</v>
          </cell>
          <cell r="C1285">
            <v>460665</v>
          </cell>
          <cell r="D1285">
            <v>522267</v>
          </cell>
          <cell r="E1285">
            <v>539073</v>
          </cell>
          <cell r="F1285">
            <v>499800</v>
          </cell>
          <cell r="G1285">
            <v>516514</v>
          </cell>
          <cell r="H1285">
            <v>469392</v>
          </cell>
        </row>
        <row r="1286">
          <cell r="B1286" t="str">
            <v>0485</v>
          </cell>
          <cell r="C1286">
            <v>778568</v>
          </cell>
          <cell r="D1286">
            <v>745872</v>
          </cell>
          <cell r="E1286">
            <v>579714</v>
          </cell>
          <cell r="F1286">
            <v>486768</v>
          </cell>
          <cell r="G1286">
            <v>686516</v>
          </cell>
          <cell r="H1286">
            <v>722067</v>
          </cell>
        </row>
        <row r="1287">
          <cell r="B1287" t="str">
            <v>0500</v>
          </cell>
          <cell r="C1287">
            <v>1641888</v>
          </cell>
          <cell r="D1287">
            <v>1482325</v>
          </cell>
          <cell r="E1287">
            <v>1549664</v>
          </cell>
          <cell r="F1287">
            <v>1398949</v>
          </cell>
          <cell r="G1287">
            <v>1531899</v>
          </cell>
          <cell r="H1287">
            <v>1353297</v>
          </cell>
        </row>
        <row r="1288">
          <cell r="B1288" t="str">
            <v>0630</v>
          </cell>
          <cell r="C1288">
            <v>10549282</v>
          </cell>
          <cell r="D1288">
            <v>5748800</v>
          </cell>
          <cell r="E1288">
            <v>6344961</v>
          </cell>
          <cell r="F1288">
            <v>5449335</v>
          </cell>
          <cell r="G1288">
            <v>3780806</v>
          </cell>
          <cell r="H1288">
            <v>3735628</v>
          </cell>
        </row>
        <row r="1289">
          <cell r="B1289" t="str">
            <v>1215</v>
          </cell>
          <cell r="C1289">
            <v>0</v>
          </cell>
          <cell r="D1289">
            <v>4920644</v>
          </cell>
          <cell r="E1289">
            <v>5443182</v>
          </cell>
          <cell r="F1289">
            <v>5178481</v>
          </cell>
          <cell r="G1289">
            <v>0</v>
          </cell>
          <cell r="H1289">
            <v>0</v>
          </cell>
        </row>
        <row r="1290">
          <cell r="B1290" t="str">
            <v>1300</v>
          </cell>
          <cell r="C1290">
            <v>8790011</v>
          </cell>
          <cell r="D1290">
            <v>8285919</v>
          </cell>
          <cell r="E1290">
            <v>9106132</v>
          </cell>
          <cell r="F1290">
            <v>10581780</v>
          </cell>
          <cell r="G1290">
            <v>7134984</v>
          </cell>
          <cell r="H1290">
            <v>8148012</v>
          </cell>
        </row>
        <row r="1291">
          <cell r="B1291" t="str">
            <v>1497</v>
          </cell>
          <cell r="C1291">
            <v>1735018</v>
          </cell>
          <cell r="D1291">
            <v>1791245</v>
          </cell>
          <cell r="E1291">
            <v>167752</v>
          </cell>
          <cell r="F1291">
            <v>0</v>
          </cell>
          <cell r="G1291">
            <v>260538</v>
          </cell>
          <cell r="H1291">
            <v>434558</v>
          </cell>
        </row>
        <row r="1292">
          <cell r="B1292" t="str">
            <v>1630</v>
          </cell>
          <cell r="C1292">
            <v>29340</v>
          </cell>
          <cell r="D1292">
            <v>0</v>
          </cell>
          <cell r="E1292">
            <v>0</v>
          </cell>
          <cell r="F1292">
            <v>1114109</v>
          </cell>
          <cell r="G1292">
            <v>1179979</v>
          </cell>
          <cell r="H1292">
            <v>192669</v>
          </cell>
        </row>
        <row r="1293">
          <cell r="B1293" t="str">
            <v>1640</v>
          </cell>
          <cell r="C1293">
            <v>112436</v>
          </cell>
          <cell r="D1293">
            <v>0</v>
          </cell>
          <cell r="E1293">
            <v>37148</v>
          </cell>
          <cell r="F1293">
            <v>2562806</v>
          </cell>
          <cell r="G1293">
            <v>4251438</v>
          </cell>
          <cell r="H1293">
            <v>131087</v>
          </cell>
        </row>
        <row r="1294">
          <cell r="B1294" t="str">
            <v>2075</v>
          </cell>
          <cell r="C1294">
            <v>8674314</v>
          </cell>
          <cell r="D1294">
            <v>198331</v>
          </cell>
          <cell r="E1294">
            <v>4201614</v>
          </cell>
          <cell r="F1294">
            <v>9786256</v>
          </cell>
          <cell r="G1294">
            <v>4061609</v>
          </cell>
          <cell r="H1294">
            <v>1597309</v>
          </cell>
        </row>
        <row r="1295">
          <cell r="B1295" t="str">
            <v>2502</v>
          </cell>
          <cell r="C1295">
            <v>301992</v>
          </cell>
          <cell r="D1295">
            <v>278868</v>
          </cell>
          <cell r="E1295">
            <v>314228</v>
          </cell>
          <cell r="F1295">
            <v>301850</v>
          </cell>
          <cell r="G1295">
            <v>294144</v>
          </cell>
          <cell r="H1295">
            <v>267856</v>
          </cell>
        </row>
        <row r="1296">
          <cell r="C1296">
            <v>39070263</v>
          </cell>
          <cell r="D1296">
            <v>29927863</v>
          </cell>
          <cell r="E1296">
            <v>34080324</v>
          </cell>
          <cell r="F1296">
            <v>42711304</v>
          </cell>
          <cell r="G1296">
            <v>29431963</v>
          </cell>
          <cell r="H1296">
            <v>21401296</v>
          </cell>
        </row>
        <row r="1298">
          <cell r="I1298" t="str">
            <v>NO B&amp;O</v>
          </cell>
          <cell r="J1298" t="str">
            <v>NO B&amp;O</v>
          </cell>
          <cell r="K1298" t="str">
            <v>NO B&amp;O</v>
          </cell>
          <cell r="L1298" t="str">
            <v>NO B&amp;O</v>
          </cell>
          <cell r="M1298" t="str">
            <v>NO B&amp;O</v>
          </cell>
          <cell r="N1298" t="str">
            <v>NO B&amp;O</v>
          </cell>
        </row>
        <row r="1299">
          <cell r="H1299">
            <v>36312</v>
          </cell>
          <cell r="I1299">
            <v>36342</v>
          </cell>
          <cell r="J1299">
            <v>36373</v>
          </cell>
          <cell r="K1299">
            <v>36404</v>
          </cell>
          <cell r="L1299">
            <v>36434</v>
          </cell>
          <cell r="M1299">
            <v>36465</v>
          </cell>
          <cell r="N1299">
            <v>36495</v>
          </cell>
        </row>
        <row r="1300">
          <cell r="B1300" t="str">
            <v>0080</v>
          </cell>
          <cell r="I1300">
            <v>5707.11</v>
          </cell>
          <cell r="J1300">
            <v>5632.5</v>
          </cell>
          <cell r="K1300">
            <v>6330.19</v>
          </cell>
          <cell r="L1300">
            <v>6632.81</v>
          </cell>
          <cell r="M1300">
            <v>5819.53</v>
          </cell>
          <cell r="N1300">
            <v>7339.41</v>
          </cell>
        </row>
        <row r="1301">
          <cell r="B1301" t="str">
            <v>0180</v>
          </cell>
          <cell r="I1301">
            <v>28414.959999999999</v>
          </cell>
          <cell r="J1301">
            <v>36147.67</v>
          </cell>
          <cell r="K1301">
            <v>36626.86</v>
          </cell>
          <cell r="L1301">
            <v>41569.19</v>
          </cell>
          <cell r="M1301">
            <v>38247.379999999997</v>
          </cell>
          <cell r="N1301">
            <v>37725.620000000003</v>
          </cell>
        </row>
        <row r="1302">
          <cell r="B1302" t="str">
            <v>0191</v>
          </cell>
          <cell r="I1302">
            <v>22445.14</v>
          </cell>
          <cell r="J1302">
            <v>23779</v>
          </cell>
          <cell r="K1302">
            <v>26767.18</v>
          </cell>
          <cell r="L1302">
            <v>25822.240000000002</v>
          </cell>
          <cell r="M1302">
            <v>26612.39</v>
          </cell>
          <cell r="N1302">
            <v>32314.01</v>
          </cell>
        </row>
        <row r="1303">
          <cell r="B1303" t="str">
            <v>0350</v>
          </cell>
          <cell r="I1303">
            <v>7396.46</v>
          </cell>
          <cell r="J1303">
            <v>8719.77</v>
          </cell>
          <cell r="K1303">
            <v>9149.8700000000008</v>
          </cell>
          <cell r="L1303">
            <v>11105.65</v>
          </cell>
          <cell r="M1303">
            <v>10059.07</v>
          </cell>
          <cell r="N1303">
            <v>9921.02</v>
          </cell>
        </row>
        <row r="1304">
          <cell r="B1304" t="str">
            <v>0485</v>
          </cell>
          <cell r="I1304">
            <v>7905.59</v>
          </cell>
          <cell r="J1304">
            <v>8150.03</v>
          </cell>
          <cell r="K1304">
            <v>7797.38</v>
          </cell>
          <cell r="L1304">
            <v>8753.2900000000009</v>
          </cell>
          <cell r="M1304">
            <v>7451.45</v>
          </cell>
          <cell r="N1304">
            <v>7808.71</v>
          </cell>
        </row>
        <row r="1305">
          <cell r="B1305" t="str">
            <v>0500</v>
          </cell>
          <cell r="I1305">
            <v>17256.150000000001</v>
          </cell>
          <cell r="J1305">
            <v>17239.96</v>
          </cell>
          <cell r="K1305">
            <v>17235.87</v>
          </cell>
          <cell r="L1305">
            <v>17825.23</v>
          </cell>
          <cell r="M1305">
            <v>17655.54</v>
          </cell>
          <cell r="N1305">
            <v>18288.62</v>
          </cell>
        </row>
        <row r="1306">
          <cell r="B1306" t="str">
            <v>0630</v>
          </cell>
          <cell r="I1306">
            <v>101601.4</v>
          </cell>
          <cell r="J1306">
            <v>144220.97</v>
          </cell>
          <cell r="K1306">
            <v>141334.91</v>
          </cell>
          <cell r="L1306">
            <v>149352.71</v>
          </cell>
          <cell r="M1306">
            <v>141789.26999999999</v>
          </cell>
          <cell r="N1306">
            <v>140979.01999999999</v>
          </cell>
        </row>
        <row r="1307">
          <cell r="B1307" t="str">
            <v>1215</v>
          </cell>
          <cell r="I1307">
            <v>62621.71</v>
          </cell>
          <cell r="J1307">
            <v>92211.56</v>
          </cell>
          <cell r="K1307">
            <v>93397.98</v>
          </cell>
          <cell r="L1307">
            <v>94551.96</v>
          </cell>
          <cell r="M1307">
            <v>93791</v>
          </cell>
          <cell r="N1307">
            <v>87304.27</v>
          </cell>
        </row>
        <row r="1308">
          <cell r="B1308" t="str">
            <v>1300</v>
          </cell>
          <cell r="I1308">
            <v>138929.96</v>
          </cell>
          <cell r="J1308">
            <v>115536.76</v>
          </cell>
          <cell r="K1308">
            <v>115883.02</v>
          </cell>
          <cell r="L1308">
            <v>135520.76</v>
          </cell>
          <cell r="M1308">
            <v>117393.78</v>
          </cell>
          <cell r="N1308">
            <v>118057.12</v>
          </cell>
        </row>
        <row r="1309">
          <cell r="B1309" t="str">
            <v>1497</v>
          </cell>
          <cell r="I1309">
            <v>4538.72</v>
          </cell>
          <cell r="J1309">
            <v>6678.93</v>
          </cell>
          <cell r="K1309">
            <v>4815.01</v>
          </cell>
          <cell r="L1309">
            <v>13751.01</v>
          </cell>
          <cell r="M1309">
            <v>13659.8</v>
          </cell>
          <cell r="N1309">
            <v>13593.13</v>
          </cell>
        </row>
        <row r="1310">
          <cell r="B1310" t="str">
            <v>1630</v>
          </cell>
          <cell r="I1310">
            <v>14438.25</v>
          </cell>
          <cell r="J1310">
            <v>14497.39</v>
          </cell>
          <cell r="K1310">
            <v>15025.46</v>
          </cell>
          <cell r="L1310">
            <v>94888.2</v>
          </cell>
          <cell r="M1310">
            <v>14597.25</v>
          </cell>
          <cell r="N1310">
            <v>14404.51</v>
          </cell>
        </row>
        <row r="1311">
          <cell r="B1311" t="str">
            <v>1640</v>
          </cell>
          <cell r="I1311">
            <v>107866.45</v>
          </cell>
          <cell r="J1311">
            <v>108062.46</v>
          </cell>
          <cell r="K1311">
            <v>108420.13</v>
          </cell>
          <cell r="L1311">
            <v>206336.09</v>
          </cell>
          <cell r="M1311">
            <v>108318.66</v>
          </cell>
          <cell r="N1311">
            <v>107906.9</v>
          </cell>
        </row>
        <row r="1312">
          <cell r="B1312" t="str">
            <v>2075</v>
          </cell>
          <cell r="I1312">
            <v>191588.61</v>
          </cell>
          <cell r="J1312">
            <v>201811.11</v>
          </cell>
          <cell r="K1312">
            <v>215316.42</v>
          </cell>
          <cell r="L1312">
            <v>234461.45</v>
          </cell>
          <cell r="M1312">
            <v>228298.36</v>
          </cell>
          <cell r="N1312">
            <v>234359.04000000001</v>
          </cell>
        </row>
        <row r="1313">
          <cell r="B1313" t="str">
            <v>2502</v>
          </cell>
          <cell r="I1313">
            <v>4758.38</v>
          </cell>
          <cell r="J1313">
            <v>4685.93</v>
          </cell>
          <cell r="K1313">
            <v>4702.87</v>
          </cell>
          <cell r="L1313">
            <v>4881.72</v>
          </cell>
          <cell r="M1313">
            <v>5060.5200000000004</v>
          </cell>
          <cell r="N1313">
            <v>5173.99</v>
          </cell>
        </row>
      </sheetData>
      <sheetData sheetId="2"/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"/>
      <sheetName val="INACTIVE (2)"/>
      <sheetName val="USED ACCT NO."/>
      <sheetName val="186"/>
      <sheetName val="matrix"/>
      <sheetName val="customer matrix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&amp; PRINTER"/>
      <sheetName val="Interest Rates"/>
      <sheetName val="G10148"/>
      <sheetName val="G10158"/>
      <sheetName val="G10159"/>
      <sheetName val="G10160"/>
      <sheetName val="OR Sales Therms"/>
      <sheetName val="RS 164 Excl"/>
      <sheetName val="DEFFERALS"/>
      <sheetName val="G10153"/>
      <sheetName val="G10154"/>
      <sheetName val="G10155"/>
      <sheetName val="G10156"/>
      <sheetName val="G10157"/>
      <sheetName val="AMORT"/>
      <sheetName val="Sheet1"/>
      <sheetName val="D10123"/>
      <sheetName val="G10134"/>
      <sheetName val="G10135"/>
      <sheetName val="G10136"/>
      <sheetName val="G10137"/>
      <sheetName val="G10138"/>
      <sheetName val="G10139"/>
      <sheetName val="G10140"/>
      <sheetName val="G10147"/>
      <sheetName val="G10149"/>
      <sheetName val="G10150"/>
      <sheetName val="G10151"/>
      <sheetName val="G10152"/>
      <sheetName val="T10007"/>
      <sheetName val="T10009"/>
      <sheetName val="T20012"/>
      <sheetName val="ZBA-00"/>
      <sheetName val="ON HOLD"/>
      <sheetName val="Modul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 Rates"/>
      <sheetName val="INDEX"/>
      <sheetName val="Adjustments - make in may"/>
      <sheetName val="Therm Sales"/>
      <sheetName val="DEFERRAL"/>
      <sheetName val="G10135"/>
      <sheetName val="G10136"/>
      <sheetName val="G10137"/>
      <sheetName val="G10138"/>
      <sheetName val="G10139"/>
      <sheetName val="G10140"/>
      <sheetName val="AMORT"/>
      <sheetName val="G10031"/>
      <sheetName val="G10036"/>
      <sheetName val="G10045"/>
      <sheetName val="G10113"/>
      <sheetName val="G10114"/>
      <sheetName val="G10115"/>
      <sheetName val="G10116"/>
      <sheetName val="G10120"/>
      <sheetName val="G10051"/>
      <sheetName val="G10052"/>
      <sheetName val="G10053"/>
      <sheetName val="G10054"/>
      <sheetName val="G10055"/>
      <sheetName val="G10071"/>
      <sheetName val="G10075"/>
      <sheetName val="G10079"/>
      <sheetName val="G10086"/>
      <sheetName val="G10088"/>
      <sheetName val="G10090"/>
      <sheetName val="G10096"/>
      <sheetName val="G10098"/>
      <sheetName val="G10108"/>
      <sheetName val="G10109"/>
      <sheetName val="G10110"/>
      <sheetName val="G10111"/>
      <sheetName val="G10117"/>
      <sheetName val="G10121"/>
      <sheetName val="G10126"/>
      <sheetName val="G10127"/>
      <sheetName val="G10128"/>
      <sheetName val="G10129"/>
      <sheetName val="G10130"/>
      <sheetName val="G10132"/>
      <sheetName val="Sheet1"/>
      <sheetName val="G10133"/>
      <sheetName val="G10141"/>
      <sheetName val="G10142"/>
      <sheetName val="G10143"/>
      <sheetName val="G10144"/>
      <sheetName val="G10145"/>
      <sheetName val="G10147"/>
      <sheetName val="T10006 "/>
      <sheetName val="T90001"/>
      <sheetName val="D10009"/>
      <sheetName val="T90005"/>
      <sheetName val="ON HOLD"/>
      <sheetName val="Closed"/>
      <sheetName val="G10002"/>
      <sheetName val="G10003"/>
      <sheetName val="G10004"/>
      <sheetName val="G10005"/>
      <sheetName val="G10010"/>
      <sheetName val="G10011"/>
      <sheetName val="G10012"/>
      <sheetName val="G10013"/>
      <sheetName val="G10014"/>
      <sheetName val="G10019"/>
      <sheetName val="G10020"/>
      <sheetName val="G10021"/>
      <sheetName val="G10022"/>
      <sheetName val="G10023"/>
      <sheetName val="G10029"/>
      <sheetName val="G10030"/>
      <sheetName val="G10032"/>
      <sheetName val="G10033"/>
      <sheetName val="G10034"/>
      <sheetName val="G10037"/>
      <sheetName val="G10038"/>
      <sheetName val="G10043"/>
      <sheetName val="G10044"/>
      <sheetName val="G10050"/>
      <sheetName val="G10056"/>
      <sheetName val="G10058"/>
      <sheetName val="G10059"/>
      <sheetName val="G10060"/>
      <sheetName val="G10061"/>
      <sheetName val="G10062"/>
      <sheetName val="G10063"/>
      <sheetName val="G10064"/>
      <sheetName val="G10065"/>
      <sheetName val="G10072"/>
      <sheetName val="G10077"/>
      <sheetName val="T10001"/>
      <sheetName val="T10002"/>
      <sheetName val="T90002"/>
      <sheetName val="G10081"/>
      <sheetName val="G10103"/>
      <sheetName val="G10104"/>
      <sheetName val="G10105"/>
      <sheetName val="G10106"/>
      <sheetName val="G10107"/>
      <sheetName val="G10118"/>
      <sheetName val="G10119-NEW"/>
      <sheetName val="G10119"/>
      <sheetName val="INDEX &amp; PRINTER"/>
      <sheetName val="G10113 -booked"/>
      <sheetName val="Module1"/>
      <sheetName val="Module2"/>
      <sheetName val="G10162(old)"/>
      <sheetName val="DEFSUMW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E1AA2-CF43-4158-B331-5AC6B8B81F48}">
  <dimension ref="A1:E20"/>
  <sheetViews>
    <sheetView workbookViewId="0">
      <selection activeCell="A38" sqref="A38"/>
    </sheetView>
  </sheetViews>
  <sheetFormatPr defaultRowHeight="10.5" x14ac:dyDescent="0.15"/>
  <cols>
    <col min="1" max="1" width="73.33203125" bestFit="1" customWidth="1"/>
    <col min="5" max="5" width="9.33203125" style="4"/>
  </cols>
  <sheetData>
    <row r="1" spans="1:5" ht="15.75" x14ac:dyDescent="0.25">
      <c r="A1" s="308" t="s">
        <v>0</v>
      </c>
      <c r="B1" s="308"/>
      <c r="C1" s="308"/>
      <c r="D1" s="308"/>
      <c r="E1" s="308"/>
    </row>
    <row r="3" spans="1:5" ht="15.75" x14ac:dyDescent="0.25">
      <c r="A3" s="309" t="s">
        <v>1</v>
      </c>
      <c r="B3" s="309"/>
      <c r="C3" s="309"/>
      <c r="D3" s="309"/>
      <c r="E3" s="309"/>
    </row>
    <row r="6" spans="1:5" ht="15.75" x14ac:dyDescent="0.25">
      <c r="A6" s="309" t="s">
        <v>2</v>
      </c>
      <c r="B6" s="309"/>
      <c r="C6" s="309"/>
      <c r="D6" s="309"/>
      <c r="E6" s="309"/>
    </row>
    <row r="9" spans="1:5" ht="15.75" x14ac:dyDescent="0.25">
      <c r="A9" s="1" t="s">
        <v>3</v>
      </c>
      <c r="B9" s="2"/>
      <c r="C9" s="2"/>
      <c r="D9" s="2"/>
      <c r="E9" s="1" t="s">
        <v>4</v>
      </c>
    </row>
    <row r="10" spans="1:5" ht="15.75" x14ac:dyDescent="0.25">
      <c r="A10" s="2"/>
      <c r="B10" s="2"/>
      <c r="C10" s="2"/>
      <c r="D10" s="2"/>
      <c r="E10" s="3"/>
    </row>
    <row r="11" spans="1:5" ht="15.75" x14ac:dyDescent="0.25">
      <c r="A11" s="2" t="s">
        <v>5</v>
      </c>
      <c r="B11" s="2"/>
      <c r="C11" s="2"/>
      <c r="D11" s="2"/>
      <c r="E11" s="3">
        <v>1</v>
      </c>
    </row>
    <row r="12" spans="1:5" ht="15.75" x14ac:dyDescent="0.25">
      <c r="A12" s="2" t="s">
        <v>6</v>
      </c>
      <c r="B12" s="2"/>
      <c r="C12" s="2"/>
      <c r="D12" s="2"/>
      <c r="E12" s="3">
        <v>2</v>
      </c>
    </row>
    <row r="13" spans="1:5" ht="15.75" x14ac:dyDescent="0.25">
      <c r="A13" s="2" t="s">
        <v>7</v>
      </c>
      <c r="B13" s="2"/>
      <c r="C13" s="2"/>
      <c r="D13" s="2"/>
      <c r="E13" s="3">
        <v>3</v>
      </c>
    </row>
    <row r="14" spans="1:5" ht="15.75" x14ac:dyDescent="0.25">
      <c r="A14" s="2" t="s">
        <v>8</v>
      </c>
      <c r="B14" s="2"/>
      <c r="C14" s="2"/>
      <c r="D14" s="2"/>
      <c r="E14" s="3">
        <v>4</v>
      </c>
    </row>
    <row r="15" spans="1:5" ht="15.75" x14ac:dyDescent="0.25">
      <c r="B15" s="2"/>
      <c r="C15" s="2"/>
      <c r="D15" s="2"/>
      <c r="E15" s="3"/>
    </row>
    <row r="16" spans="1:5" ht="15.75" x14ac:dyDescent="0.25">
      <c r="B16" s="2"/>
      <c r="C16" s="2"/>
      <c r="D16" s="2"/>
      <c r="E16" s="3"/>
    </row>
    <row r="17" spans="2:5" ht="15.75" x14ac:dyDescent="0.25">
      <c r="B17" s="2"/>
      <c r="C17" s="2"/>
      <c r="D17" s="2"/>
      <c r="E17" s="3"/>
    </row>
    <row r="18" spans="2:5" ht="15.75" x14ac:dyDescent="0.25">
      <c r="B18" s="2"/>
      <c r="C18" s="2"/>
      <c r="D18" s="2"/>
      <c r="E18" s="3"/>
    </row>
    <row r="19" spans="2:5" ht="15.75" x14ac:dyDescent="0.25">
      <c r="B19" s="2"/>
      <c r="C19" s="2"/>
      <c r="D19" s="2"/>
      <c r="E19" s="3"/>
    </row>
    <row r="20" spans="2:5" ht="15.75" x14ac:dyDescent="0.25">
      <c r="B20" s="2"/>
      <c r="C20" s="2"/>
      <c r="D20" s="2"/>
      <c r="E20" s="3"/>
    </row>
  </sheetData>
  <mergeCells count="3">
    <mergeCell ref="A1:E1"/>
    <mergeCell ref="A3:E3"/>
    <mergeCell ref="A6:E6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4FAB3-46E1-442C-A512-B0222CD36C26}">
  <sheetPr>
    <pageSetUpPr fitToPage="1"/>
  </sheetPr>
  <dimension ref="A1:H18"/>
  <sheetViews>
    <sheetView workbookViewId="0">
      <selection sqref="A1:I1"/>
    </sheetView>
  </sheetViews>
  <sheetFormatPr defaultColWidth="9.33203125" defaultRowHeight="15" x14ac:dyDescent="0.25"/>
  <cols>
    <col min="1" max="1" width="23.33203125" style="127" customWidth="1"/>
    <col min="2" max="2" width="66.1640625" style="127" bestFit="1" customWidth="1"/>
    <col min="3" max="6" width="20.6640625" style="127" bestFit="1" customWidth="1"/>
    <col min="7" max="7" width="2.6640625" style="127" customWidth="1"/>
    <col min="8" max="8" width="18.6640625" style="127" customWidth="1"/>
    <col min="9" max="16384" width="9.33203125" style="127"/>
  </cols>
  <sheetData>
    <row r="1" spans="1:8" x14ac:dyDescent="0.25">
      <c r="B1" s="321" t="s">
        <v>9</v>
      </c>
      <c r="C1" s="321"/>
      <c r="D1" s="321"/>
      <c r="E1" s="321"/>
      <c r="F1" s="321"/>
    </row>
    <row r="2" spans="1:8" x14ac:dyDescent="0.25">
      <c r="B2" s="323" t="s">
        <v>170</v>
      </c>
      <c r="C2" s="323"/>
      <c r="D2" s="323"/>
      <c r="E2" s="323"/>
      <c r="F2" s="323"/>
    </row>
    <row r="3" spans="1:8" x14ac:dyDescent="0.25">
      <c r="B3" s="321" t="s">
        <v>13</v>
      </c>
      <c r="C3" s="321"/>
      <c r="D3" s="321"/>
      <c r="E3" s="321"/>
      <c r="F3" s="321"/>
    </row>
    <row r="5" spans="1:8" x14ac:dyDescent="0.25">
      <c r="A5" s="165"/>
      <c r="B5" s="151"/>
      <c r="C5" s="180"/>
      <c r="D5" s="178"/>
      <c r="E5" s="178"/>
      <c r="F5" s="178"/>
      <c r="G5" s="178"/>
      <c r="H5" s="178"/>
    </row>
    <row r="7" spans="1:8" x14ac:dyDescent="0.25">
      <c r="C7" s="175">
        <v>45138</v>
      </c>
      <c r="D7" s="175">
        <v>45169</v>
      </c>
      <c r="E7" s="175">
        <v>45199</v>
      </c>
      <c r="F7" s="175">
        <v>45230</v>
      </c>
      <c r="G7" s="163"/>
      <c r="H7" s="176" t="s">
        <v>171</v>
      </c>
    </row>
    <row r="8" spans="1:8" x14ac:dyDescent="0.25">
      <c r="A8" s="129" t="s">
        <v>166</v>
      </c>
      <c r="B8" s="130" t="s">
        <v>69</v>
      </c>
      <c r="C8" s="168" t="s">
        <v>172</v>
      </c>
      <c r="D8" s="168" t="s">
        <v>172</v>
      </c>
      <c r="E8" s="168" t="s">
        <v>172</v>
      </c>
      <c r="F8" s="168" t="s">
        <v>172</v>
      </c>
      <c r="G8" s="168"/>
      <c r="H8" s="168" t="s">
        <v>173</v>
      </c>
    </row>
    <row r="9" spans="1:8" x14ac:dyDescent="0.25">
      <c r="A9" s="177" t="s">
        <v>175</v>
      </c>
      <c r="C9" s="168" t="s">
        <v>174</v>
      </c>
      <c r="D9" s="168" t="s">
        <v>174</v>
      </c>
      <c r="E9" s="168" t="s">
        <v>174</v>
      </c>
      <c r="F9" s="168" t="s">
        <v>174</v>
      </c>
      <c r="G9" s="168"/>
      <c r="H9" s="175">
        <v>45230</v>
      </c>
    </row>
    <row r="10" spans="1:8" x14ac:dyDescent="0.25">
      <c r="C10" s="177" t="s">
        <v>175</v>
      </c>
      <c r="D10" s="177" t="s">
        <v>175</v>
      </c>
      <c r="E10" s="177" t="s">
        <v>175</v>
      </c>
      <c r="F10" s="177"/>
      <c r="G10" s="177"/>
      <c r="H10" s="177"/>
    </row>
    <row r="11" spans="1:8" x14ac:dyDescent="0.25">
      <c r="A11" s="127" t="str">
        <f>+'Balances at 7-31-2023'!A8</f>
        <v>47WA.1823.47020430</v>
      </c>
      <c r="B11" s="127" t="str">
        <f>+'Balances at 7-31-2023'!C8</f>
        <v xml:space="preserve">Commercial Conservation Program </v>
      </c>
      <c r="C11" s="134">
        <f>+'Balances at 7-31-2023'!D8</f>
        <v>1470605.29</v>
      </c>
      <c r="D11" s="134">
        <f>+C11+'Int calc thru 10-31-2023'!C10+'Amort Calc thru 10-31-2023'!D14</f>
        <v>1480623.05</v>
      </c>
      <c r="E11" s="134">
        <f>+D11+'Int calc thru 10-31-2023'!D10+'Amort Calc thru 10-31-2023'!E14</f>
        <v>1490383.32</v>
      </c>
      <c r="F11" s="134">
        <f>+E11+'Int calc thru 10-31-2023'!E10+'Amort Calc thru 10-31-2023'!F14</f>
        <v>1500535.81</v>
      </c>
      <c r="G11" s="181"/>
      <c r="H11" s="134">
        <f>+F11-C11</f>
        <v>29930.520000000019</v>
      </c>
    </row>
    <row r="12" spans="1:8" x14ac:dyDescent="0.25">
      <c r="A12" s="127" t="str">
        <f>+'Balances at 7-31-2023'!A9</f>
        <v>47WA.1823.47020431</v>
      </c>
      <c r="B12" s="127" t="str">
        <f>+'Balances at 7-31-2023'!C9</f>
        <v>Low Income Weatherization Program</v>
      </c>
      <c r="C12" s="134">
        <f>+'Balances at 7-31-2023'!D9</f>
        <v>789977.5</v>
      </c>
      <c r="D12" s="134">
        <f>+C12+'Int calc thru 10-31-2023'!C11+'Amort Calc thru 10-31-2023'!D15</f>
        <v>795358.83</v>
      </c>
      <c r="E12" s="134">
        <f>+D12+'Int calc thru 10-31-2023'!D11+'Amort Calc thru 10-31-2023'!E15</f>
        <v>800601.84</v>
      </c>
      <c r="F12" s="134">
        <f>+E12+'Int calc thru 10-31-2023'!E11+'Amort Calc thru 10-31-2023'!F15</f>
        <v>806055.53999999992</v>
      </c>
      <c r="G12" s="181"/>
      <c r="H12" s="134">
        <f>+F12-C12</f>
        <v>16078.039999999921</v>
      </c>
    </row>
    <row r="13" spans="1:8" x14ac:dyDescent="0.25">
      <c r="A13" s="127" t="str">
        <f>+'Balances at 7-31-2023'!A10</f>
        <v>47WA.1823.47020444</v>
      </c>
      <c r="B13" s="127" t="str">
        <f>+'Balances at 7-31-2023'!C10</f>
        <v>Washington Conservation Administration &amp; Program Delivery Fees</v>
      </c>
      <c r="C13" s="134">
        <f>+'Balances at 7-31-2023'!D10</f>
        <v>3178695.6</v>
      </c>
      <c r="D13" s="134">
        <f>+C13+'Int calc thru 10-31-2023'!C12+'Amort Calc thru 10-31-2023'!D16</f>
        <v>3200348.87</v>
      </c>
      <c r="E13" s="134">
        <f>+D13+'Int calc thru 10-31-2023'!D12+'Amort Calc thru 10-31-2023'!E16</f>
        <v>3221445.5700000003</v>
      </c>
      <c r="F13" s="134">
        <f>+E13+'Int calc thru 10-31-2023'!E12+'Amort Calc thru 10-31-2023'!F16</f>
        <v>3243390.0600000005</v>
      </c>
      <c r="G13" s="181"/>
      <c r="H13" s="134">
        <f>+F13-C13</f>
        <v>64694.460000000428</v>
      </c>
    </row>
    <row r="14" spans="1:8" x14ac:dyDescent="0.25">
      <c r="A14" s="127" t="str">
        <f>+'Balances at 7-31-2023'!A11</f>
        <v>47WA.1823.47020449</v>
      </c>
      <c r="B14" s="127" t="str">
        <f>+'Balances at 7-31-2023'!C11</f>
        <v xml:space="preserve">Washington Residential Conservation Program </v>
      </c>
      <c r="C14" s="134">
        <f>+'Balances at 7-31-2023'!D11</f>
        <v>5669401.0499999998</v>
      </c>
      <c r="D14" s="134">
        <f>+C14+'Int calc thru 10-31-2023'!C13+'Amort Calc thru 10-31-2023'!D17</f>
        <v>5708021.0099999998</v>
      </c>
      <c r="E14" s="134">
        <f>+D14+'Int calc thru 10-31-2023'!D13+'Amort Calc thru 10-31-2023'!E17</f>
        <v>5745648.2799999993</v>
      </c>
      <c r="F14" s="134">
        <f>+E14+'Int calc thru 10-31-2023'!E13+'Amort Calc thru 10-31-2023'!F17</f>
        <v>5784787.6399999997</v>
      </c>
      <c r="G14" s="181"/>
      <c r="H14" s="134">
        <f>+F14-C14</f>
        <v>115386.58999999985</v>
      </c>
    </row>
    <row r="15" spans="1:8" x14ac:dyDescent="0.25">
      <c r="A15" s="127" t="str">
        <f>+'Balances at 7-31-2023'!A12</f>
        <v>47WA.1823.47020478</v>
      </c>
      <c r="B15" s="127" t="str">
        <f>+'Balances at 7-31-2023'!C12</f>
        <v>Consolidated Technical Adjustments - Conservation</v>
      </c>
      <c r="C15" s="134">
        <f>+'Balances at 7-31-2023'!D12</f>
        <v>841942.03</v>
      </c>
      <c r="D15" s="134">
        <f>+C15+'Int calc thru 10-31-2023'!C14+'Amort Calc thru 10-31-2023'!D18</f>
        <v>632571.75000000012</v>
      </c>
      <c r="E15" s="134">
        <f>+D15+'Int calc thru 10-31-2023'!D14+'Amort Calc thru 10-31-2023'!E18</f>
        <v>383141.27000000014</v>
      </c>
      <c r="F15" s="134">
        <f>+E15+'Int calc thru 10-31-2023'!E14+'Amort Calc thru 10-31-2023'!F18</f>
        <v>-153794.42999999976</v>
      </c>
      <c r="G15" s="182"/>
      <c r="H15" s="134">
        <f>+F15-C15</f>
        <v>-995736.45999999973</v>
      </c>
    </row>
    <row r="16" spans="1:8" ht="15.75" thickBot="1" x14ac:dyDescent="0.3">
      <c r="A16" s="168" t="s">
        <v>176</v>
      </c>
      <c r="C16" s="179">
        <f>SUM(C11:C15)</f>
        <v>11950621.470000001</v>
      </c>
      <c r="D16" s="179">
        <f t="shared" ref="D16" si="0">SUM(D11:D15)</f>
        <v>11816923.51</v>
      </c>
      <c r="E16" s="179">
        <f>SUM(E11:E15)</f>
        <v>11641220.279999999</v>
      </c>
      <c r="F16" s="179">
        <f>SUM(F11:F15)</f>
        <v>11180974.620000001</v>
      </c>
      <c r="G16" s="183"/>
      <c r="H16" s="179">
        <f>SUM(H11:H15)</f>
        <v>-769646.84999999951</v>
      </c>
    </row>
    <row r="17" spans="3:8" ht="15.75" thickTop="1" x14ac:dyDescent="0.25"/>
    <row r="18" spans="3:8" x14ac:dyDescent="0.25">
      <c r="C18" s="184"/>
      <c r="D18" s="184"/>
      <c r="E18" s="184"/>
      <c r="F18" s="184"/>
      <c r="G18" s="184"/>
      <c r="H18" s="185"/>
    </row>
  </sheetData>
  <mergeCells count="3">
    <mergeCell ref="B1:F1"/>
    <mergeCell ref="B2:F2"/>
    <mergeCell ref="B3:F3"/>
  </mergeCells>
  <printOptions horizontalCentered="1"/>
  <pageMargins left="0.25" right="0.25" top="1" bottom="1" header="0.5" footer="0.5"/>
  <pageSetup scale="87" orientation="landscape" r:id="rId1"/>
  <headerFooter alignWithMargins="0">
    <oddFooter>&amp;L
&amp;A&amp;R&amp;P/&amp;N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816EF-EE1D-4CAA-AF26-E1AAF9B4EF91}">
  <dimension ref="A1:T27"/>
  <sheetViews>
    <sheetView topLeftCell="C1" workbookViewId="0">
      <selection sqref="A1:K1"/>
    </sheetView>
  </sheetViews>
  <sheetFormatPr defaultColWidth="9.33203125" defaultRowHeight="15" x14ac:dyDescent="0.25"/>
  <cols>
    <col min="1" max="1" width="23.83203125" style="127" customWidth="1"/>
    <col min="2" max="2" width="74.83203125" style="127" bestFit="1" customWidth="1"/>
    <col min="3" max="3" width="9.33203125" style="127" bestFit="1" customWidth="1"/>
    <col min="4" max="4" width="5.83203125" style="133" customWidth="1"/>
    <col min="5" max="5" width="16.1640625" style="127" bestFit="1" customWidth="1"/>
    <col min="6" max="6" width="16.6640625" style="127" bestFit="1" customWidth="1"/>
    <col min="7" max="7" width="22" style="127" customWidth="1"/>
    <col min="8" max="8" width="24" style="127" bestFit="1" customWidth="1"/>
    <col min="9" max="9" width="17.6640625" style="127" bestFit="1" customWidth="1"/>
    <col min="10" max="12" width="16" style="127" bestFit="1" customWidth="1"/>
    <col min="13" max="18" width="15.6640625" style="127" bestFit="1" customWidth="1"/>
    <col min="19" max="19" width="17.6640625" style="127" bestFit="1" customWidth="1"/>
    <col min="20" max="20" width="16.6640625" style="127" bestFit="1" customWidth="1"/>
    <col min="21" max="16384" width="9.33203125" style="127"/>
  </cols>
  <sheetData>
    <row r="1" spans="1:20" x14ac:dyDescent="0.25">
      <c r="G1" s="321" t="s">
        <v>9</v>
      </c>
      <c r="H1" s="321"/>
      <c r="I1" s="321"/>
      <c r="J1" s="321"/>
      <c r="K1" s="321"/>
    </row>
    <row r="2" spans="1:20" x14ac:dyDescent="0.25">
      <c r="G2" s="186" t="s">
        <v>177</v>
      </c>
      <c r="H2" s="186"/>
      <c r="I2" s="186"/>
      <c r="J2" s="186"/>
      <c r="K2" s="186"/>
      <c r="L2" s="186"/>
    </row>
    <row r="3" spans="1:20" x14ac:dyDescent="0.25">
      <c r="G3" s="321" t="s">
        <v>13</v>
      </c>
      <c r="H3" s="321"/>
      <c r="I3" s="321"/>
      <c r="J3" s="321"/>
      <c r="K3" s="321"/>
    </row>
    <row r="5" spans="1:20" x14ac:dyDescent="0.25">
      <c r="B5" s="140"/>
    </row>
    <row r="6" spans="1:20" x14ac:dyDescent="0.25">
      <c r="B6" s="140" t="s">
        <v>178</v>
      </c>
      <c r="G6" s="324" t="s">
        <v>179</v>
      </c>
      <c r="H6" s="324"/>
      <c r="I6" s="324"/>
    </row>
    <row r="7" spans="1:20" x14ac:dyDescent="0.25">
      <c r="F7" s="150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198"/>
      <c r="S7" s="198"/>
      <c r="T7" s="199"/>
    </row>
    <row r="8" spans="1:20" ht="15.75" thickBot="1" x14ac:dyDescent="0.3">
      <c r="A8" s="200"/>
      <c r="B8" s="200"/>
      <c r="C8" s="200"/>
      <c r="D8" s="201"/>
      <c r="E8" s="200"/>
      <c r="F8" s="200"/>
      <c r="G8" s="200"/>
      <c r="H8" s="200"/>
      <c r="I8" s="200"/>
      <c r="J8" s="200"/>
      <c r="K8" s="200"/>
      <c r="L8" s="200"/>
      <c r="M8" s="200"/>
      <c r="N8" s="200"/>
      <c r="O8" s="200"/>
      <c r="P8" s="200"/>
      <c r="Q8" s="200"/>
      <c r="R8" s="200"/>
      <c r="S8" s="200"/>
      <c r="T8" s="200"/>
    </row>
    <row r="9" spans="1:20" ht="44.25" customHeight="1" thickBot="1" x14ac:dyDescent="0.3">
      <c r="B9" s="130" t="s">
        <v>186</v>
      </c>
      <c r="C9" s="187"/>
      <c r="D9" s="188"/>
      <c r="E9" s="202" t="s">
        <v>180</v>
      </c>
      <c r="F9" s="189" t="s">
        <v>181</v>
      </c>
      <c r="G9" s="190">
        <v>45231</v>
      </c>
      <c r="H9" s="190">
        <v>45261</v>
      </c>
      <c r="I9" s="190">
        <v>45292</v>
      </c>
      <c r="J9" s="190">
        <v>45323</v>
      </c>
      <c r="K9" s="190">
        <v>45352</v>
      </c>
      <c r="L9" s="190">
        <v>45383</v>
      </c>
      <c r="M9" s="190">
        <v>45413</v>
      </c>
      <c r="N9" s="190">
        <v>45444</v>
      </c>
      <c r="O9" s="190">
        <v>45474</v>
      </c>
      <c r="P9" s="190">
        <v>45505</v>
      </c>
      <c r="Q9" s="190">
        <v>45536</v>
      </c>
      <c r="R9" s="190">
        <v>45566</v>
      </c>
      <c r="S9" s="189" t="s">
        <v>182</v>
      </c>
      <c r="T9" s="191" t="s">
        <v>183</v>
      </c>
    </row>
    <row r="10" spans="1:20" x14ac:dyDescent="0.25">
      <c r="A10" s="127" t="str">
        <f>+'Balances at 7-31-2023'!A8</f>
        <v>47WA.1823.47020430</v>
      </c>
      <c r="B10" s="127" t="str">
        <f>+'Balances at 7-31-2023'!C8</f>
        <v xml:space="preserve">Commercial Conservation Program </v>
      </c>
      <c r="C10" s="127" t="s">
        <v>41</v>
      </c>
      <c r="D10" s="133">
        <v>7</v>
      </c>
      <c r="E10" s="66">
        <v>-5.786980031195833E-3</v>
      </c>
      <c r="F10" s="134">
        <f>+EstimatedBalances!F11</f>
        <v>1500535.81</v>
      </c>
      <c r="G10" s="134">
        <f>+$E10*'Test Period Volumes'!I22</f>
        <v>-177997.08919552772</v>
      </c>
      <c r="H10" s="134">
        <f>+$E10*'Test Period Volumes'!I23</f>
        <v>-250029.03115290141</v>
      </c>
      <c r="I10" s="134">
        <f>+$E10*'Test Period Volumes'!I24</f>
        <v>-239285.8373099165</v>
      </c>
      <c r="J10" s="134">
        <f>+$E10*'Test Period Volumes'!$I25</f>
        <v>-201397.90034767429</v>
      </c>
      <c r="K10" s="134">
        <f>+$E10*'Test Period Volumes'!$I26</f>
        <v>-165142.47045223237</v>
      </c>
      <c r="L10" s="134">
        <f>+$E10*'Test Period Volumes'!$I27</f>
        <v>-107025.56609294197</v>
      </c>
      <c r="M10" s="134">
        <f>+$E10*'Test Period Volumes'!$I28</f>
        <v>-64996.466220375994</v>
      </c>
      <c r="N10" s="134">
        <f>+$E10*'Test Period Volumes'!$I29</f>
        <v>-46563.777425011031</v>
      </c>
      <c r="O10" s="134">
        <f>+$E10*'Test Period Volumes'!$I30</f>
        <v>-43274.457975279322</v>
      </c>
      <c r="P10" s="134">
        <f>+$E10*'Test Period Volumes'!$I31</f>
        <v>-43636.722925232185</v>
      </c>
      <c r="Q10" s="134">
        <f>+$E10*'Test Period Volumes'!$I32</f>
        <v>-51608.866616207561</v>
      </c>
      <c r="R10" s="134">
        <f>+$E10*'Test Period Volumes'!$I33</f>
        <v>-109577.62428669931</v>
      </c>
      <c r="S10" s="134">
        <f>SUM(G10:R10)</f>
        <v>-1500535.8099999998</v>
      </c>
      <c r="T10" s="77">
        <f>+S10+F10</f>
        <v>0</v>
      </c>
    </row>
    <row r="11" spans="1:20" s="140" customFormat="1" x14ac:dyDescent="0.25">
      <c r="A11" s="127" t="str">
        <f>+'Balances at 7-31-2023'!A9</f>
        <v>47WA.1823.47020431</v>
      </c>
      <c r="B11" s="127" t="str">
        <f>+'Balances at 7-31-2023'!C9</f>
        <v>Low Income Weatherization Program</v>
      </c>
      <c r="C11" s="127" t="s">
        <v>41</v>
      </c>
      <c r="D11" s="133">
        <v>7</v>
      </c>
      <c r="E11" s="66">
        <v>-3.1086411153458402E-3</v>
      </c>
      <c r="F11" s="134">
        <f>+EstimatedBalances!F12</f>
        <v>806055.53999999992</v>
      </c>
      <c r="G11" s="134">
        <f>+$E11*'Test Period Volumes'!I22</f>
        <v>-95616.205154030438</v>
      </c>
      <c r="H11" s="134">
        <f>+$E11*'Test Period Volumes'!I23</f>
        <v>-134310.21397725173</v>
      </c>
      <c r="I11" s="134">
        <f>+$E11*'Test Period Volumes'!I24</f>
        <v>-128539.20147843515</v>
      </c>
      <c r="J11" s="134">
        <f>+$E11*'Test Period Volumes'!$I25</f>
        <v>-108186.61723215441</v>
      </c>
      <c r="K11" s="134">
        <f>+$E11*'Test Period Volumes'!$I26</f>
        <v>-88710.980644512703</v>
      </c>
      <c r="L11" s="134">
        <f>+$E11*'Test Period Volumes'!$I27</f>
        <v>-57491.830515429036</v>
      </c>
      <c r="M11" s="134">
        <f>+$E11*'Test Period Volumes'!$I28</f>
        <v>-34914.702687006808</v>
      </c>
      <c r="N11" s="134">
        <f>+$E11*'Test Period Volumes'!$I29</f>
        <v>-25013.059006407235</v>
      </c>
      <c r="O11" s="134">
        <f>+$E11*'Test Period Volumes'!$I30</f>
        <v>-23246.107396444659</v>
      </c>
      <c r="P11" s="134">
        <f>+$E11*'Test Period Volumes'!$I31</f>
        <v>-23440.708330265312</v>
      </c>
      <c r="Q11" s="134">
        <f>+$E11*'Test Period Volumes'!$I32</f>
        <v>-27723.172330765738</v>
      </c>
      <c r="R11" s="134">
        <f>+$E11*'Test Period Volumes'!$I33</f>
        <v>-58862.741247296544</v>
      </c>
      <c r="S11" s="134">
        <f>SUM(G11:R11)</f>
        <v>-806055.53999999992</v>
      </c>
      <c r="T11" s="77">
        <f>+S11+F11</f>
        <v>0</v>
      </c>
    </row>
    <row r="12" spans="1:20" x14ac:dyDescent="0.25">
      <c r="A12" s="127" t="str">
        <f>+'Balances at 7-31-2023'!A10</f>
        <v>47WA.1823.47020444</v>
      </c>
      <c r="B12" s="127" t="str">
        <f>+'Balances at 7-31-2023'!C10</f>
        <v>Washington Conservation Administration &amp; Program Delivery Fees</v>
      </c>
      <c r="C12" s="127" t="s">
        <v>41</v>
      </c>
      <c r="D12" s="133">
        <v>7</v>
      </c>
      <c r="E12" s="66">
        <v>-1.2508487558586863E-2</v>
      </c>
      <c r="F12" s="134">
        <f>+EstimatedBalances!F13</f>
        <v>3243390.0600000005</v>
      </c>
      <c r="G12" s="134">
        <f>+$E12*'Test Period Volumes'!I22</f>
        <v>-384738.56202452653</v>
      </c>
      <c r="H12" s="134">
        <f>+$E12*'Test Period Volumes'!I23</f>
        <v>-540434.7360112326</v>
      </c>
      <c r="I12" s="134">
        <f>+$E12*'Test Period Volumes'!I24</f>
        <v>-517213.45206000819</v>
      </c>
      <c r="J12" s="134">
        <f>+$E12*'Test Period Volumes'!$I25</f>
        <v>-435319.13316518423</v>
      </c>
      <c r="K12" s="134">
        <f>+$E12*'Test Period Volumes'!$I26</f>
        <v>-356953.45861063746</v>
      </c>
      <c r="L12" s="134">
        <f>+$E12*'Test Period Volumes'!$I27</f>
        <v>-231334.47060601716</v>
      </c>
      <c r="M12" s="134">
        <f>+$E12*'Test Period Volumes'!$I28</f>
        <v>-140489.07801426837</v>
      </c>
      <c r="N12" s="134">
        <f>+$E12*'Test Period Volumes'!$I29</f>
        <v>-100647.04344265748</v>
      </c>
      <c r="O12" s="134">
        <f>+$E12*'Test Period Volumes'!$I30</f>
        <v>-93537.219114356703</v>
      </c>
      <c r="P12" s="134">
        <f>+$E12*'Test Period Volumes'!$I31</f>
        <v>-94320.250435524256</v>
      </c>
      <c r="Q12" s="134">
        <f>+$E12*'Test Period Volumes'!$I32</f>
        <v>-111551.94289623351</v>
      </c>
      <c r="R12" s="134">
        <f>+$E12*'Test Period Volumes'!$I33</f>
        <v>-236850.71361935392</v>
      </c>
      <c r="S12" s="134">
        <f>SUM(G12:R12)</f>
        <v>-3243390.0600000005</v>
      </c>
      <c r="T12" s="77">
        <f>+S12+F12</f>
        <v>0</v>
      </c>
    </row>
    <row r="13" spans="1:20" x14ac:dyDescent="0.25">
      <c r="A13" s="127" t="str">
        <f>+'Balances at 7-31-2023'!A11</f>
        <v>47WA.1823.47020449</v>
      </c>
      <c r="B13" s="127" t="str">
        <f>+'Balances at 7-31-2023'!C11</f>
        <v xml:space="preserve">Washington Residential Conservation Program </v>
      </c>
      <c r="C13" s="127" t="s">
        <v>41</v>
      </c>
      <c r="D13" s="133">
        <v>7</v>
      </c>
      <c r="E13" s="66">
        <v>-2.2309664544019434E-2</v>
      </c>
      <c r="F13" s="134">
        <f>+EstimatedBalances!F14</f>
        <v>5784787.6399999997</v>
      </c>
      <c r="G13" s="134">
        <f>+$E13*'Test Period Volumes'!I22</f>
        <v>-686205.12397785869</v>
      </c>
      <c r="H13" s="134">
        <f>+$E13*'Test Period Volumes'!I23</f>
        <v>-963898.92158220441</v>
      </c>
      <c r="I13" s="134">
        <f>+$E13*'Test Period Volumes'!I24</f>
        <v>-922482.31923065952</v>
      </c>
      <c r="J13" s="134">
        <f>+$E13*'Test Period Volumes'!$I25</f>
        <v>-776418.71449451009</v>
      </c>
      <c r="K13" s="134">
        <f>+$E13*'Test Period Volumes'!$I26</f>
        <v>-636648.66612622817</v>
      </c>
      <c r="L13" s="134">
        <f>+$E13*'Test Period Volumes'!$I27</f>
        <v>-412599.3980100042</v>
      </c>
      <c r="M13" s="134">
        <f>+$E13*'Test Period Volumes'!$I28</f>
        <v>-250570.99732615426</v>
      </c>
      <c r="N13" s="134">
        <f>+$E13*'Test Period Volumes'!$I29</f>
        <v>-179510.25382054356</v>
      </c>
      <c r="O13" s="134">
        <f>+$E13*'Test Period Volumes'!$I30</f>
        <v>-166829.44049372291</v>
      </c>
      <c r="P13" s="134">
        <f>+$E13*'Test Period Volumes'!$I31</f>
        <v>-168226.02549417855</v>
      </c>
      <c r="Q13" s="134">
        <f>+$E13*'Test Period Volumes'!$I32</f>
        <v>-198959.81937001972</v>
      </c>
      <c r="R13" s="134">
        <f>+$E13*'Test Period Volumes'!$I33</f>
        <v>-422437.96007391671</v>
      </c>
      <c r="S13" s="134">
        <f>SUM(G13:R13)</f>
        <v>-5784787.6400000006</v>
      </c>
      <c r="T13" s="77">
        <f>+S13+F13</f>
        <v>0</v>
      </c>
    </row>
    <row r="14" spans="1:20" x14ac:dyDescent="0.25">
      <c r="A14" s="127" t="str">
        <f>+'Balances at 7-31-2023'!A12</f>
        <v>47WA.1823.47020478</v>
      </c>
      <c r="B14" s="127" t="str">
        <f>+'Balances at 7-31-2023'!C12</f>
        <v>Consolidated Technical Adjustments - Conservation</v>
      </c>
      <c r="C14" s="127" t="s">
        <v>41</v>
      </c>
      <c r="D14" s="133">
        <v>7</v>
      </c>
      <c r="E14" s="66">
        <v>5.931249953435927E-4</v>
      </c>
      <c r="F14" s="134">
        <f>+EstimatedBalances!F15</f>
        <v>-153794.42999999976</v>
      </c>
      <c r="G14" s="134">
        <f>+$E14*'Test Period Volumes'!I22</f>
        <v>18243.457231777298</v>
      </c>
      <c r="H14" s="134">
        <f>+$E14*'Test Period Volumes'!I23</f>
        <v>25626.227693701399</v>
      </c>
      <c r="I14" s="134">
        <f>+$E14*'Test Period Volumes'!I24</f>
        <v>24525.125432462213</v>
      </c>
      <c r="J14" s="134">
        <f>+$E14*'Test Period Volumes'!$I25</f>
        <v>20641.876775448181</v>
      </c>
      <c r="K14" s="134">
        <f>+$E14*'Test Period Volumes'!$I26</f>
        <v>16925.948679620571</v>
      </c>
      <c r="L14" s="134">
        <f>+$E14*'Test Period Volumes'!$I27</f>
        <v>10969.372288883473</v>
      </c>
      <c r="M14" s="134">
        <f>+$E14*'Test Period Volumes'!$I28</f>
        <v>6661.6833852015616</v>
      </c>
      <c r="N14" s="134">
        <f>+$E14*'Test Period Volumes'!$I29</f>
        <v>4772.4616500331504</v>
      </c>
      <c r="O14" s="134">
        <f>+$E14*'Test Period Volumes'!$I30</f>
        <v>4435.3294026798521</v>
      </c>
      <c r="P14" s="134">
        <f>+$E14*'Test Period Volumes'!$I31</f>
        <v>4472.4590273883614</v>
      </c>
      <c r="Q14" s="134">
        <f>+$E14*'Test Period Volumes'!$I32</f>
        <v>5289.5480209736943</v>
      </c>
      <c r="R14" s="134">
        <f>+$E14*'Test Period Volumes'!$I33</f>
        <v>11230.940411829994</v>
      </c>
      <c r="S14" s="134">
        <f>SUM(G14:R14)</f>
        <v>153794.42999999973</v>
      </c>
      <c r="T14" s="77">
        <f>+S14+F14</f>
        <v>0</v>
      </c>
    </row>
    <row r="15" spans="1:20" x14ac:dyDescent="0.25">
      <c r="D15" s="127"/>
      <c r="F15" s="134"/>
      <c r="G15" s="134">
        <f>+SUM(G10:G14)+F16</f>
        <v>9854661.0968798343</v>
      </c>
      <c r="H15" s="134">
        <f>+SUM(H10:H14)+G15</f>
        <v>7991614.4218499456</v>
      </c>
      <c r="I15" s="134">
        <f t="shared" ref="I15:R15" si="0">+SUM(I10:I14)+H15</f>
        <v>6208618.7372033885</v>
      </c>
      <c r="J15" s="134">
        <f t="shared" si="0"/>
        <v>4707938.2487393133</v>
      </c>
      <c r="K15" s="134">
        <f t="shared" si="0"/>
        <v>3477408.6215853235</v>
      </c>
      <c r="L15" s="134">
        <f t="shared" si="0"/>
        <v>2679926.7286498146</v>
      </c>
      <c r="M15" s="134">
        <f t="shared" si="0"/>
        <v>2195617.1677872106</v>
      </c>
      <c r="N15" s="134">
        <f t="shared" si="0"/>
        <v>1848655.4957426244</v>
      </c>
      <c r="O15" s="134">
        <f t="shared" si="0"/>
        <v>1526203.6001655008</v>
      </c>
      <c r="P15" s="134">
        <f t="shared" si="0"/>
        <v>1201052.352007689</v>
      </c>
      <c r="Q15" s="134">
        <f t="shared" si="0"/>
        <v>816498.09881543613</v>
      </c>
      <c r="R15" s="134">
        <f t="shared" si="0"/>
        <v>0</v>
      </c>
      <c r="S15" s="134"/>
      <c r="T15" s="77"/>
    </row>
    <row r="16" spans="1:20" x14ac:dyDescent="0.25">
      <c r="A16" s="151" t="s">
        <v>212</v>
      </c>
      <c r="B16" s="140" t="s">
        <v>151</v>
      </c>
      <c r="D16" s="127"/>
      <c r="E16" s="192">
        <f t="shared" ref="E16:T16" si="1">SUM(E10:E14)</f>
        <v>-4.3120648253804378E-2</v>
      </c>
      <c r="F16" s="193">
        <f t="shared" si="1"/>
        <v>11180974.620000001</v>
      </c>
      <c r="G16" s="193">
        <f t="shared" si="1"/>
        <v>-1326313.5231201663</v>
      </c>
      <c r="H16" s="193">
        <f t="shared" si="1"/>
        <v>-1863046.6750298887</v>
      </c>
      <c r="I16" s="193">
        <f t="shared" si="1"/>
        <v>-1782995.6846465573</v>
      </c>
      <c r="J16" s="193">
        <f t="shared" si="1"/>
        <v>-1500680.4884640749</v>
      </c>
      <c r="K16" s="193">
        <f t="shared" si="1"/>
        <v>-1230529.6271539901</v>
      </c>
      <c r="L16" s="193">
        <f t="shared" si="1"/>
        <v>-797481.89293550886</v>
      </c>
      <c r="M16" s="193">
        <f t="shared" si="1"/>
        <v>-484309.56086260389</v>
      </c>
      <c r="N16" s="193">
        <f t="shared" si="1"/>
        <v>-346961.67204458616</v>
      </c>
      <c r="O16" s="193">
        <f t="shared" si="1"/>
        <v>-322451.89557712374</v>
      </c>
      <c r="P16" s="193">
        <f t="shared" si="1"/>
        <v>-325151.24815781193</v>
      </c>
      <c r="Q16" s="193">
        <f t="shared" si="1"/>
        <v>-384554.25319225283</v>
      </c>
      <c r="R16" s="193">
        <f t="shared" si="1"/>
        <v>-816498.09881543647</v>
      </c>
      <c r="S16" s="193">
        <f t="shared" si="1"/>
        <v>-11180974.620000001</v>
      </c>
      <c r="T16" s="77">
        <f t="shared" si="1"/>
        <v>0</v>
      </c>
    </row>
    <row r="17" spans="1:19" x14ac:dyDescent="0.25">
      <c r="D17" s="127"/>
    </row>
    <row r="18" spans="1:19" x14ac:dyDescent="0.25">
      <c r="A18" s="140" t="s">
        <v>184</v>
      </c>
      <c r="D18" s="127"/>
    </row>
    <row r="19" spans="1:19" x14ac:dyDescent="0.25">
      <c r="A19" s="195" t="s">
        <v>185</v>
      </c>
      <c r="B19" s="203"/>
      <c r="C19" s="196">
        <v>8.0199999999999994E-2</v>
      </c>
      <c r="D19" s="127"/>
      <c r="G19" s="197">
        <f t="shared" ref="G19:R19" si="2">$C19*DAY(DATE(YEAR(G9),MONTH(G9)+1,DAY(1))-1)/365</f>
        <v>6.5917808219178075E-3</v>
      </c>
      <c r="H19" s="197">
        <f t="shared" si="2"/>
        <v>6.8115068493150681E-3</v>
      </c>
      <c r="I19" s="197">
        <f t="shared" si="2"/>
        <v>6.8115068493150681E-3</v>
      </c>
      <c r="J19" s="197">
        <f t="shared" si="2"/>
        <v>6.3720547945205468E-3</v>
      </c>
      <c r="K19" s="197">
        <f t="shared" si="2"/>
        <v>6.8115068493150681E-3</v>
      </c>
      <c r="L19" s="197">
        <f t="shared" si="2"/>
        <v>6.5917808219178075E-3</v>
      </c>
      <c r="M19" s="197">
        <f t="shared" si="2"/>
        <v>6.8115068493150681E-3</v>
      </c>
      <c r="N19" s="197">
        <f t="shared" si="2"/>
        <v>6.5917808219178075E-3</v>
      </c>
      <c r="O19" s="197">
        <f t="shared" si="2"/>
        <v>6.8115068493150681E-3</v>
      </c>
      <c r="P19" s="197">
        <f t="shared" si="2"/>
        <v>6.8115068493150681E-3</v>
      </c>
      <c r="Q19" s="197">
        <f t="shared" si="2"/>
        <v>6.5917808219178075E-3</v>
      </c>
      <c r="R19" s="197">
        <f t="shared" si="2"/>
        <v>6.8115068493150681E-3</v>
      </c>
      <c r="S19" s="142" t="s">
        <v>154</v>
      </c>
    </row>
    <row r="20" spans="1:19" x14ac:dyDescent="0.25">
      <c r="A20" s="127" t="str">
        <f t="shared" ref="A20:B24" si="3">+A10</f>
        <v>47WA.1823.47020430</v>
      </c>
      <c r="B20" s="127" t="str">
        <f t="shared" si="3"/>
        <v xml:space="preserve">Commercial Conservation Program </v>
      </c>
      <c r="C20" s="127">
        <v>7</v>
      </c>
      <c r="D20" s="127"/>
      <c r="G20" s="134">
        <f>+G$19*(SUM(F10:$F10))</f>
        <v>9891.2031749589041</v>
      </c>
      <c r="H20" s="134">
        <f>+H$19*(SUM($F10:G10))</f>
        <v>9008.4815552440523</v>
      </c>
      <c r="I20" s="134">
        <f>+I$19*(SUM($F10:H10))</f>
        <v>7305.4070970184539</v>
      </c>
      <c r="J20" s="134">
        <f>+J$19*(SUM($F10:I10))</f>
        <v>5309.3480432225197</v>
      </c>
      <c r="K20" s="134">
        <f>+K$19*(SUM($F10:J10))</f>
        <v>4303.6867995820094</v>
      </c>
      <c r="L20" s="134">
        <f>+L$19*(SUM($F10:K10))</f>
        <v>3076.2752235327262</v>
      </c>
      <c r="M20" s="134">
        <f>+M$19*(SUM($F10:L10))</f>
        <v>2449.8123544899208</v>
      </c>
      <c r="N20" s="134">
        <f>+N$19*(SUM($F10:M10))</f>
        <v>1942.3436899824715</v>
      </c>
      <c r="O20" s="134">
        <f>+O$19*(SUM($F10:N10))</f>
        <v>1689.9189907881089</v>
      </c>
      <c r="P20" s="134">
        <f>+P$19*(SUM($F10:O10))</f>
        <v>1395.1547238890969</v>
      </c>
      <c r="Q20" s="134">
        <f>+Q$19*(SUM($F10:P10))</f>
        <v>1062.5060194860132</v>
      </c>
      <c r="R20" s="134">
        <f>+R$19*(SUM($F10:Q10))</f>
        <v>746.38873836052835</v>
      </c>
      <c r="S20" s="134">
        <f>SUM(G20:R20)</f>
        <v>48180.526410554805</v>
      </c>
    </row>
    <row r="21" spans="1:19" x14ac:dyDescent="0.25">
      <c r="A21" s="127" t="str">
        <f t="shared" si="3"/>
        <v>47WA.1823.47020431</v>
      </c>
      <c r="B21" s="127" t="str">
        <f t="shared" si="3"/>
        <v>Low Income Weatherization Program</v>
      </c>
      <c r="C21" s="127">
        <v>7</v>
      </c>
      <c r="D21" s="127"/>
      <c r="G21" s="134">
        <f>+G$19*(SUM(F11:$F11))</f>
        <v>5313.3414499726014</v>
      </c>
      <c r="H21" s="134">
        <f>+H$19*(SUM($F11:G11))</f>
        <v>4839.1623953261624</v>
      </c>
      <c r="I21" s="134">
        <f>+I$19*(SUM($F11:H11))</f>
        <v>3924.3074528871398</v>
      </c>
      <c r="J21" s="134">
        <f>+J$19*(SUM($F11:I11))</f>
        <v>2852.0674918299155</v>
      </c>
      <c r="K21" s="134">
        <f>+K$19*(SUM($F11:J11))</f>
        <v>2311.8479173302421</v>
      </c>
      <c r="L21" s="134">
        <f>+L$19*(SUM($F11:K11))</f>
        <v>1652.5088371555039</v>
      </c>
      <c r="M21" s="134">
        <f>+M$19*(SUM($F11:L11))</f>
        <v>1315.9864677251817</v>
      </c>
      <c r="N21" s="134">
        <f>+N$19*(SUM($F11:M11))</f>
        <v>1043.3852237717763</v>
      </c>
      <c r="O21" s="134">
        <f>+O$19*(SUM($F11:N11))</f>
        <v>907.78810848637079</v>
      </c>
      <c r="P21" s="134">
        <f>+P$19*(SUM($F11:O11))</f>
        <v>749.44708873557431</v>
      </c>
      <c r="Q21" s="134">
        <f>+Q$19*(SUM($F11:P11))</f>
        <v>570.75536457210524</v>
      </c>
      <c r="R21" s="134">
        <f>+R$19*(SUM($F11:Q11))</f>
        <v>400.94396517542265</v>
      </c>
      <c r="S21" s="134">
        <f>SUM(G21:R21)</f>
        <v>25881.541762967994</v>
      </c>
    </row>
    <row r="22" spans="1:19" x14ac:dyDescent="0.25">
      <c r="A22" s="127" t="str">
        <f t="shared" si="3"/>
        <v>47WA.1823.47020444</v>
      </c>
      <c r="B22" s="127" t="str">
        <f t="shared" si="3"/>
        <v>Washington Conservation Administration &amp; Program Delivery Fees</v>
      </c>
      <c r="C22" s="127">
        <v>7</v>
      </c>
      <c r="D22" s="127"/>
      <c r="G22" s="134">
        <f>+G$19*(SUM(F12:$F12))</f>
        <v>21379.71639550685</v>
      </c>
      <c r="H22" s="134">
        <f>+H$19*(SUM($F12:G12))</f>
        <v>19471.724258264723</v>
      </c>
      <c r="I22" s="134">
        <f>+I$19*(SUM($F12:H12))</f>
        <v>15790.54935231643</v>
      </c>
      <c r="J22" s="134">
        <f>+J$19*(SUM($F12:I12))</f>
        <v>11476.091775822644</v>
      </c>
      <c r="K22" s="134">
        <f>+K$19*(SUM($F12:J12))</f>
        <v>9302.3671238592433</v>
      </c>
      <c r="L22" s="134">
        <f>+L$19*(SUM($F12:K12))</f>
        <v>6649.3318022382418</v>
      </c>
      <c r="M22" s="134">
        <f>+M$19*(SUM($F12:L12))</f>
        <v>5295.2398646306219</v>
      </c>
      <c r="N22" s="134">
        <f>+N$19*(SUM($F12:M12))</f>
        <v>4198.3524653056202</v>
      </c>
      <c r="O22" s="134">
        <f>+O$19*(SUM($F12:N12))</f>
        <v>3652.7395217095018</v>
      </c>
      <c r="P22" s="134">
        <f>+P$19*(SUM($F12:O12))</f>
        <v>3015.6101130461766</v>
      </c>
      <c r="Q22" s="134">
        <f>+Q$19*(SUM($F12:P12))</f>
        <v>2296.5939495246685</v>
      </c>
      <c r="R22" s="134">
        <f>+R$19*(SUM($F12:Q12))</f>
        <v>1613.3102580833927</v>
      </c>
      <c r="S22" s="134">
        <f>SUM(G22:R22)</f>
        <v>104141.62688030812</v>
      </c>
    </row>
    <row r="23" spans="1:19" x14ac:dyDescent="0.25">
      <c r="A23" s="127" t="str">
        <f t="shared" si="3"/>
        <v>47WA.1823.47020449</v>
      </c>
      <c r="B23" s="127" t="str">
        <f t="shared" si="3"/>
        <v xml:space="preserve">Washington Residential Conservation Program </v>
      </c>
      <c r="C23" s="127">
        <v>7</v>
      </c>
      <c r="D23" s="127"/>
      <c r="G23" s="134">
        <f>+G$19*(SUM(F13:$F13))</f>
        <v>38132.052224219173</v>
      </c>
      <c r="H23" s="134">
        <f>+H$19*(SUM($F13:G13))</f>
        <v>34729.029729682865</v>
      </c>
      <c r="I23" s="134">
        <f>+I$19*(SUM($F13:H13))</f>
        <v>28163.425623278275</v>
      </c>
      <c r="J23" s="134">
        <f>+J$19*(SUM($F13:I13))</f>
        <v>20468.32253666229</v>
      </c>
      <c r="K23" s="134">
        <f>+K$19*(SUM($F13:J13))</f>
        <v>16591.349595750835</v>
      </c>
      <c r="L23" s="134">
        <f>+L$19*(SUM($F13:K13))</f>
        <v>11859.496302411026</v>
      </c>
      <c r="M23" s="134">
        <f>+M$19*(SUM($F13:L13))</f>
        <v>9444.3892202563111</v>
      </c>
      <c r="N23" s="134">
        <f>+N$19*(SUM($F13:M13))</f>
        <v>7488.0224087704873</v>
      </c>
      <c r="O23" s="134">
        <f>+O$19*(SUM($F13:N13))</f>
        <v>6514.8878323085855</v>
      </c>
      <c r="P23" s="134">
        <f>+P$19*(SUM($F13:O13))</f>
        <v>5378.5279557181912</v>
      </c>
      <c r="Q23" s="134">
        <f>+Q$19*(SUM($F13:P13))</f>
        <v>4096.1179653208483</v>
      </c>
      <c r="R23" s="134">
        <f>+R$19*(SUM($F13:Q13))</f>
        <v>2877.4390584541648</v>
      </c>
      <c r="S23" s="134">
        <f>SUM(G23:R23)</f>
        <v>185743.06045283304</v>
      </c>
    </row>
    <row r="24" spans="1:19" x14ac:dyDescent="0.25">
      <c r="A24" s="127" t="str">
        <f t="shared" si="3"/>
        <v>47WA.1823.47020478</v>
      </c>
      <c r="B24" s="127" t="str">
        <f t="shared" si="3"/>
        <v>Consolidated Technical Adjustments - Conservation</v>
      </c>
      <c r="C24" s="127">
        <v>7</v>
      </c>
      <c r="D24" s="127"/>
      <c r="G24" s="134">
        <f>+G$19*(SUM(F14:$F14))</f>
        <v>-1013.7791741917791</v>
      </c>
      <c r="H24" s="134">
        <f>+H$19*(SUM($F14:G14))</f>
        <v>-923.30637944206751</v>
      </c>
      <c r="I24" s="134">
        <f>+I$19*(SUM($F14:H14))</f>
        <v>-748.75315398431292</v>
      </c>
      <c r="J24" s="134">
        <f>+J$19*(SUM($F14:I14))</f>
        <v>-544.17105579041208</v>
      </c>
      <c r="K24" s="134">
        <f>+K$19*(SUM($F14:J14))</f>
        <v>-441.09780908210246</v>
      </c>
      <c r="L24" s="134">
        <f>+L$19*(SUM($F14:K14))</f>
        <v>-315.2967035997209</v>
      </c>
      <c r="M24" s="134">
        <f>+M$19*(SUM($F14:L14))</f>
        <v>-251.08863924129491</v>
      </c>
      <c r="N24" s="134">
        <f>+N$19*(SUM($F14:M14))</f>
        <v>-199.076648937122</v>
      </c>
      <c r="O24" s="134">
        <f>+O$19*(SUM($F14:N14))</f>
        <v>-173.20488201773179</v>
      </c>
      <c r="P24" s="134">
        <f>+P$19*(SUM($F14:O14))</f>
        <v>-142.99360541240947</v>
      </c>
      <c r="Q24" s="134">
        <f>+Q$19*(SUM($F14:P14))</f>
        <v>-108.89943882007029</v>
      </c>
      <c r="R24" s="134">
        <f>+R$19*(SUM($F14:Q14))</f>
        <v>-76.499627539429355</v>
      </c>
      <c r="S24" s="134">
        <f>SUM(G24:R24)</f>
        <v>-4938.1671180584517</v>
      </c>
    </row>
    <row r="25" spans="1:19" x14ac:dyDescent="0.25">
      <c r="D25" s="12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</row>
    <row r="26" spans="1:19" s="140" customFormat="1" x14ac:dyDescent="0.25">
      <c r="A26" s="140" t="str">
        <f>+A16</f>
        <v>Core Gas Cost</v>
      </c>
      <c r="B26" s="140" t="s">
        <v>151</v>
      </c>
      <c r="G26" s="193">
        <f t="shared" ref="G26:S26" si="4">SUM(G20:G24)</f>
        <v>73702.534070465757</v>
      </c>
      <c r="H26" s="193">
        <f t="shared" si="4"/>
        <v>67125.091559075721</v>
      </c>
      <c r="I26" s="193">
        <f t="shared" si="4"/>
        <v>54434.936371515993</v>
      </c>
      <c r="J26" s="193">
        <f t="shared" si="4"/>
        <v>39561.658791746959</v>
      </c>
      <c r="K26" s="193">
        <f t="shared" si="4"/>
        <v>32068.153627440228</v>
      </c>
      <c r="L26" s="193">
        <f t="shared" si="4"/>
        <v>22922.315461737777</v>
      </c>
      <c r="M26" s="193">
        <f t="shared" si="4"/>
        <v>18254.339267860742</v>
      </c>
      <c r="N26" s="193">
        <f t="shared" si="4"/>
        <v>14473.027138893232</v>
      </c>
      <c r="O26" s="193">
        <f t="shared" si="4"/>
        <v>12592.129571274834</v>
      </c>
      <c r="P26" s="193">
        <f t="shared" si="4"/>
        <v>10395.746275976629</v>
      </c>
      <c r="Q26" s="193">
        <f t="shared" si="4"/>
        <v>7917.0738600835648</v>
      </c>
      <c r="R26" s="193">
        <f t="shared" si="4"/>
        <v>5561.5823925340792</v>
      </c>
      <c r="S26" s="193">
        <f t="shared" si="4"/>
        <v>359008.58838860551</v>
      </c>
    </row>
    <row r="27" spans="1:19" x14ac:dyDescent="0.25">
      <c r="G27" s="199"/>
      <c r="H27" s="198"/>
      <c r="I27" s="198"/>
      <c r="J27" s="198"/>
      <c r="K27" s="198"/>
      <c r="L27" s="198"/>
      <c r="M27" s="198"/>
      <c r="N27" s="198"/>
      <c r="O27" s="198"/>
      <c r="P27" s="198"/>
      <c r="Q27" s="198"/>
      <c r="R27" s="198"/>
      <c r="S27" s="157"/>
    </row>
  </sheetData>
  <mergeCells count="3">
    <mergeCell ref="G1:K1"/>
    <mergeCell ref="G3:K3"/>
    <mergeCell ref="G6:I6"/>
  </mergeCells>
  <printOptions horizontalCentered="1"/>
  <pageMargins left="0.25" right="0.25" top="1" bottom="1" header="0.5" footer="0.5"/>
  <pageSetup scale="39" orientation="landscape" r:id="rId1"/>
  <headerFooter scaleWithDoc="0" alignWithMargins="0">
    <oddFooter>&amp;L
&amp;A&amp;R&amp;P/&amp;N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4735A-B3B1-452B-B9AB-0FEE3F84B3DD}">
  <dimension ref="A1:L49"/>
  <sheetViews>
    <sheetView topLeftCell="A22" workbookViewId="0">
      <selection activeCell="I44" sqref="I44"/>
    </sheetView>
  </sheetViews>
  <sheetFormatPr defaultColWidth="12" defaultRowHeight="15" x14ac:dyDescent="0.25"/>
  <cols>
    <col min="1" max="1" width="1.6640625" style="206" customWidth="1"/>
    <col min="2" max="2" width="5.83203125" style="205" customWidth="1"/>
    <col min="3" max="3" width="15.5" style="206" customWidth="1"/>
    <col min="4" max="4" width="20" style="206" customWidth="1"/>
    <col min="5" max="5" width="10.6640625" style="205" bestFit="1" customWidth="1"/>
    <col min="6" max="6" width="16" style="206" bestFit="1" customWidth="1"/>
    <col min="7" max="7" width="16.5" style="206" customWidth="1"/>
    <col min="8" max="8" width="2.33203125" style="206" customWidth="1"/>
    <col min="9" max="9" width="19.1640625" style="206" bestFit="1" customWidth="1"/>
    <col min="10" max="10" width="2.33203125" style="206" customWidth="1"/>
    <col min="11" max="12" width="15" style="206" bestFit="1" customWidth="1"/>
    <col min="13" max="13" width="5.6640625" style="206" customWidth="1"/>
    <col min="14" max="16384" width="12" style="206"/>
  </cols>
  <sheetData>
    <row r="1" spans="1:12" ht="18" customHeight="1" x14ac:dyDescent="0.25">
      <c r="A1" s="204"/>
      <c r="C1" s="321" t="s">
        <v>9</v>
      </c>
      <c r="D1" s="321"/>
      <c r="E1" s="321"/>
      <c r="F1" s="321"/>
      <c r="G1" s="321"/>
      <c r="H1" s="321"/>
      <c r="I1" s="321"/>
      <c r="J1" s="321"/>
    </row>
    <row r="2" spans="1:12" x14ac:dyDescent="0.25">
      <c r="C2" s="325" t="s">
        <v>187</v>
      </c>
      <c r="D2" s="326"/>
      <c r="E2" s="326"/>
      <c r="F2" s="326"/>
      <c r="G2" s="326"/>
      <c r="H2" s="326"/>
      <c r="I2" s="326"/>
      <c r="J2" s="326"/>
    </row>
    <row r="3" spans="1:12" x14ac:dyDescent="0.25">
      <c r="C3" s="325" t="s">
        <v>188</v>
      </c>
      <c r="D3" s="326"/>
      <c r="E3" s="326"/>
      <c r="F3" s="326"/>
      <c r="G3" s="326"/>
      <c r="H3" s="326"/>
      <c r="I3" s="326"/>
      <c r="J3" s="326"/>
    </row>
    <row r="4" spans="1:12" x14ac:dyDescent="0.25">
      <c r="C4" s="321" t="s">
        <v>13</v>
      </c>
      <c r="D4" s="326"/>
      <c r="E4" s="326"/>
      <c r="F4" s="326"/>
      <c r="G4" s="326"/>
      <c r="H4" s="326"/>
      <c r="I4" s="326"/>
      <c r="J4" s="326"/>
    </row>
    <row r="5" spans="1:12" ht="6" customHeight="1" x14ac:dyDescent="0.25"/>
    <row r="6" spans="1:12" x14ac:dyDescent="0.25">
      <c r="B6" s="207"/>
      <c r="C6" s="208"/>
      <c r="D6" s="208"/>
      <c r="E6" s="207"/>
      <c r="F6" s="207"/>
      <c r="G6" s="207"/>
      <c r="I6" s="207"/>
    </row>
    <row r="7" spans="1:12" x14ac:dyDescent="0.25">
      <c r="B7" s="209" t="s">
        <v>46</v>
      </c>
      <c r="C7" s="205"/>
      <c r="D7" s="205"/>
      <c r="E7" s="209" t="s">
        <v>65</v>
      </c>
      <c r="F7" s="209" t="s">
        <v>66</v>
      </c>
      <c r="G7" s="209" t="s">
        <v>189</v>
      </c>
      <c r="H7" s="205"/>
      <c r="I7" s="209" t="s">
        <v>68</v>
      </c>
      <c r="J7" s="205"/>
      <c r="K7" s="205"/>
      <c r="L7" s="205"/>
    </row>
    <row r="8" spans="1:12" x14ac:dyDescent="0.25">
      <c r="B8" s="209" t="s">
        <v>52</v>
      </c>
      <c r="C8" s="210"/>
      <c r="D8" s="205" t="s">
        <v>3</v>
      </c>
      <c r="E8" s="209" t="s">
        <v>72</v>
      </c>
      <c r="F8" s="209" t="s">
        <v>73</v>
      </c>
      <c r="G8" s="209" t="s">
        <v>74</v>
      </c>
      <c r="H8" s="205"/>
      <c r="I8" s="209" t="s">
        <v>75</v>
      </c>
      <c r="J8" s="205"/>
      <c r="K8" s="205"/>
      <c r="L8" s="205"/>
    </row>
    <row r="9" spans="1:12" x14ac:dyDescent="0.25">
      <c r="B9" s="209"/>
      <c r="C9" s="210"/>
      <c r="D9" s="205" t="s">
        <v>28</v>
      </c>
      <c r="E9" s="211" t="s">
        <v>29</v>
      </c>
      <c r="F9" s="211" t="s">
        <v>30</v>
      </c>
      <c r="G9" s="211" t="s">
        <v>31</v>
      </c>
      <c r="H9" s="205"/>
      <c r="I9" s="211" t="s">
        <v>77</v>
      </c>
      <c r="J9" s="205"/>
      <c r="K9" s="205"/>
      <c r="L9" s="205"/>
    </row>
    <row r="10" spans="1:12" x14ac:dyDescent="0.25">
      <c r="B10" s="212"/>
      <c r="C10" s="213" t="s">
        <v>80</v>
      </c>
      <c r="D10" s="214"/>
      <c r="E10" s="212"/>
      <c r="F10" s="214"/>
      <c r="G10" s="214"/>
      <c r="I10" s="215"/>
    </row>
    <row r="11" spans="1:12" x14ac:dyDescent="0.25">
      <c r="B11" s="207"/>
      <c r="C11" s="216" t="s">
        <v>55</v>
      </c>
      <c r="D11" s="217"/>
      <c r="E11" s="218"/>
      <c r="F11" s="208"/>
      <c r="G11" s="219"/>
      <c r="I11" s="219"/>
    </row>
    <row r="12" spans="1:12" x14ac:dyDescent="0.25">
      <c r="B12" s="209">
        <v>1</v>
      </c>
      <c r="C12" s="220" t="s">
        <v>190</v>
      </c>
      <c r="D12" s="221"/>
      <c r="E12" s="222">
        <v>503</v>
      </c>
      <c r="F12" s="223">
        <v>202519</v>
      </c>
      <c r="G12" s="224">
        <v>133923805</v>
      </c>
      <c r="I12" s="225">
        <v>187944716.25999999</v>
      </c>
      <c r="K12" s="226"/>
      <c r="L12" s="227"/>
    </row>
    <row r="13" spans="1:12" x14ac:dyDescent="0.25">
      <c r="B13" s="209">
        <v>2</v>
      </c>
      <c r="C13" s="220"/>
      <c r="D13" s="221"/>
      <c r="E13" s="222"/>
      <c r="F13" s="223"/>
      <c r="G13" s="224"/>
      <c r="I13" s="225"/>
      <c r="K13" s="226"/>
      <c r="L13" s="227"/>
    </row>
    <row r="14" spans="1:12" x14ac:dyDescent="0.25">
      <c r="B14" s="209">
        <v>3</v>
      </c>
      <c r="C14" s="228" t="s">
        <v>191</v>
      </c>
      <c r="E14" s="209">
        <v>503</v>
      </c>
      <c r="F14" s="223"/>
      <c r="G14" s="224">
        <v>1455032</v>
      </c>
      <c r="H14" s="226"/>
      <c r="I14" s="225">
        <v>2335339.27</v>
      </c>
      <c r="J14" s="226"/>
      <c r="K14" s="226"/>
      <c r="L14" s="227"/>
    </row>
    <row r="15" spans="1:12" x14ac:dyDescent="0.25">
      <c r="B15" s="209">
        <v>4</v>
      </c>
      <c r="C15" s="229" t="s">
        <v>192</v>
      </c>
      <c r="D15" s="230"/>
      <c r="E15" s="211">
        <v>503</v>
      </c>
      <c r="F15" s="231"/>
      <c r="G15" s="232">
        <v>-1155568</v>
      </c>
      <c r="H15" s="226"/>
      <c r="I15" s="233">
        <v>-1151142.17</v>
      </c>
      <c r="J15" s="226"/>
      <c r="K15" s="226"/>
      <c r="L15" s="227"/>
    </row>
    <row r="16" spans="1:12" s="139" customFormat="1" x14ac:dyDescent="0.25">
      <c r="B16" s="209">
        <v>5</v>
      </c>
      <c r="C16" s="234" t="s">
        <v>193</v>
      </c>
      <c r="D16" s="235"/>
      <c r="E16" s="236"/>
      <c r="F16" s="237">
        <f>SUM(F12:F15)</f>
        <v>202519</v>
      </c>
      <c r="G16" s="238">
        <f>SUM(G12:G15)</f>
        <v>134223269</v>
      </c>
      <c r="H16" s="239"/>
      <c r="I16" s="240">
        <f>SUM(I12:I15)</f>
        <v>189128913.36000001</v>
      </c>
      <c r="J16" s="239"/>
      <c r="K16" s="239"/>
      <c r="L16" s="241"/>
    </row>
    <row r="17" spans="2:12" x14ac:dyDescent="0.25">
      <c r="B17" s="209">
        <v>6</v>
      </c>
      <c r="C17" s="216" t="s">
        <v>56</v>
      </c>
      <c r="D17" s="221"/>
      <c r="E17" s="222"/>
      <c r="F17" s="226"/>
      <c r="G17" s="224"/>
      <c r="H17" s="226"/>
      <c r="I17" s="225"/>
      <c r="K17" s="226"/>
      <c r="L17" s="242"/>
    </row>
    <row r="18" spans="2:12" x14ac:dyDescent="0.25">
      <c r="B18" s="209">
        <v>7</v>
      </c>
      <c r="C18" s="243" t="s">
        <v>190</v>
      </c>
      <c r="D18" s="221"/>
      <c r="E18" s="222" t="s">
        <v>84</v>
      </c>
      <c r="F18" s="226">
        <v>27445</v>
      </c>
      <c r="G18" s="224">
        <v>98187372</v>
      </c>
      <c r="H18" s="226"/>
      <c r="I18" s="225">
        <v>125068239.48999998</v>
      </c>
      <c r="K18" s="226"/>
      <c r="L18" s="227"/>
    </row>
    <row r="19" spans="2:12" x14ac:dyDescent="0.25">
      <c r="B19" s="209">
        <v>8</v>
      </c>
      <c r="C19" s="243" t="s">
        <v>194</v>
      </c>
      <c r="D19" s="221"/>
      <c r="E19" s="222" t="s">
        <v>88</v>
      </c>
      <c r="F19" s="226">
        <v>74</v>
      </c>
      <c r="G19" s="224">
        <v>11174858</v>
      </c>
      <c r="I19" s="225">
        <v>12786373.560000001</v>
      </c>
      <c r="K19" s="226"/>
      <c r="L19" s="227"/>
    </row>
    <row r="20" spans="2:12" x14ac:dyDescent="0.25">
      <c r="B20" s="209">
        <v>9</v>
      </c>
      <c r="C20" s="243"/>
      <c r="D20" s="221"/>
      <c r="E20" s="222"/>
      <c r="F20" s="226"/>
      <c r="G20" s="224"/>
      <c r="I20" s="225"/>
      <c r="K20" s="226"/>
      <c r="L20" s="227"/>
    </row>
    <row r="21" spans="2:12" x14ac:dyDescent="0.25">
      <c r="B21" s="209">
        <v>10</v>
      </c>
      <c r="C21" s="206" t="str">
        <f>C14</f>
        <v>EOM</v>
      </c>
      <c r="D21" s="221"/>
      <c r="E21" s="222">
        <v>504</v>
      </c>
      <c r="G21" s="224">
        <v>1299954</v>
      </c>
      <c r="H21" s="226"/>
      <c r="I21" s="244">
        <v>1788760.89</v>
      </c>
      <c r="J21" s="226"/>
      <c r="K21" s="226"/>
      <c r="L21" s="227"/>
    </row>
    <row r="22" spans="2:12" x14ac:dyDescent="0.25">
      <c r="B22" s="209">
        <v>11</v>
      </c>
      <c r="C22" s="206" t="str">
        <f>C15</f>
        <v>LM</v>
      </c>
      <c r="D22" s="221"/>
      <c r="E22" s="222">
        <v>504</v>
      </c>
      <c r="G22" s="224">
        <v>-1121403</v>
      </c>
      <c r="H22" s="226"/>
      <c r="I22" s="244">
        <v>-1032325.42</v>
      </c>
      <c r="J22" s="226"/>
      <c r="K22" s="226"/>
      <c r="L22" s="227"/>
    </row>
    <row r="23" spans="2:12" x14ac:dyDescent="0.25">
      <c r="B23" s="209">
        <v>12</v>
      </c>
      <c r="C23" s="206" t="s">
        <v>191</v>
      </c>
      <c r="D23" s="221"/>
      <c r="E23" s="222">
        <v>511</v>
      </c>
      <c r="G23" s="224">
        <v>167353</v>
      </c>
      <c r="H23" s="226"/>
      <c r="I23" s="244">
        <v>176241.16</v>
      </c>
      <c r="J23" s="226"/>
      <c r="K23" s="226"/>
      <c r="L23" s="227"/>
    </row>
    <row r="24" spans="2:12" x14ac:dyDescent="0.25">
      <c r="B24" s="209">
        <v>13</v>
      </c>
      <c r="C24" s="206" t="s">
        <v>192</v>
      </c>
      <c r="D24" s="221"/>
      <c r="E24" s="222">
        <v>511</v>
      </c>
      <c r="G24" s="224">
        <v>-8798</v>
      </c>
      <c r="H24" s="226"/>
      <c r="I24" s="244">
        <v>-7669.79</v>
      </c>
      <c r="J24" s="226"/>
      <c r="K24" s="226"/>
      <c r="L24" s="227"/>
    </row>
    <row r="25" spans="2:12" x14ac:dyDescent="0.25">
      <c r="B25" s="209">
        <v>14</v>
      </c>
      <c r="C25" s="243" t="s">
        <v>195</v>
      </c>
      <c r="D25" s="221"/>
      <c r="E25" s="222"/>
      <c r="F25" s="226"/>
      <c r="G25" s="224">
        <v>0</v>
      </c>
      <c r="H25" s="226"/>
      <c r="I25" s="233"/>
      <c r="K25" s="226"/>
      <c r="L25" s="245"/>
    </row>
    <row r="26" spans="2:12" s="139" customFormat="1" x14ac:dyDescent="0.25">
      <c r="B26" s="209">
        <v>15</v>
      </c>
      <c r="C26" s="234" t="s">
        <v>196</v>
      </c>
      <c r="D26" s="246"/>
      <c r="E26" s="236"/>
      <c r="F26" s="237">
        <f>SUM(F18:F25)</f>
        <v>27519</v>
      </c>
      <c r="G26" s="238">
        <f>SUM(G18:G25)</f>
        <v>109699336</v>
      </c>
      <c r="H26" s="239"/>
      <c r="I26" s="240">
        <f>SUM(I18:I25)</f>
        <v>138779619.88999999</v>
      </c>
      <c r="J26" s="239"/>
      <c r="K26" s="239"/>
      <c r="L26" s="241"/>
    </row>
    <row r="27" spans="2:12" x14ac:dyDescent="0.25">
      <c r="B27" s="209">
        <v>16</v>
      </c>
      <c r="C27" s="216" t="s">
        <v>58</v>
      </c>
      <c r="D27" s="221"/>
      <c r="E27" s="222"/>
      <c r="F27" s="226"/>
      <c r="G27" s="224"/>
      <c r="H27" s="226"/>
      <c r="I27" s="225"/>
      <c r="K27" s="226"/>
      <c r="L27" s="245"/>
    </row>
    <row r="28" spans="2:12" x14ac:dyDescent="0.25">
      <c r="B28" s="209">
        <v>17</v>
      </c>
      <c r="C28" s="243" t="s">
        <v>190</v>
      </c>
      <c r="D28" s="221"/>
      <c r="E28" s="222" t="s">
        <v>86</v>
      </c>
      <c r="F28" s="226">
        <v>492</v>
      </c>
      <c r="G28" s="224">
        <v>12577501</v>
      </c>
      <c r="H28" s="226"/>
      <c r="I28" s="225">
        <v>14050384.369999999</v>
      </c>
      <c r="K28" s="226"/>
      <c r="L28" s="245"/>
    </row>
    <row r="29" spans="2:12" x14ac:dyDescent="0.25">
      <c r="B29" s="209">
        <v>18</v>
      </c>
      <c r="C29" s="243" t="s">
        <v>194</v>
      </c>
      <c r="D29" s="221"/>
      <c r="E29" s="222" t="s">
        <v>88</v>
      </c>
      <c r="F29" s="226">
        <v>26</v>
      </c>
      <c r="G29" s="224">
        <v>5207194</v>
      </c>
      <c r="I29" s="225">
        <v>5104103.6199999992</v>
      </c>
      <c r="K29" s="226"/>
      <c r="L29" s="245"/>
    </row>
    <row r="30" spans="2:12" x14ac:dyDescent="0.25">
      <c r="B30" s="209">
        <v>19</v>
      </c>
      <c r="C30" s="206" t="str">
        <f>+C21</f>
        <v>EOM</v>
      </c>
      <c r="D30" s="221"/>
      <c r="E30" s="222" t="s">
        <v>86</v>
      </c>
      <c r="F30" s="226"/>
      <c r="G30" s="224"/>
      <c r="I30" s="225">
        <v>12936</v>
      </c>
      <c r="K30" s="226"/>
      <c r="L30" s="245"/>
    </row>
    <row r="31" spans="2:12" x14ac:dyDescent="0.25">
      <c r="B31" s="209">
        <v>20</v>
      </c>
      <c r="C31" s="210" t="str">
        <f>+C22</f>
        <v>LM</v>
      </c>
      <c r="D31" s="221"/>
      <c r="E31" s="222" t="s">
        <v>86</v>
      </c>
      <c r="F31" s="226"/>
      <c r="G31" s="247">
        <v>0</v>
      </c>
      <c r="I31" s="225">
        <v>0</v>
      </c>
      <c r="K31" s="226"/>
      <c r="L31" s="245"/>
    </row>
    <row r="32" spans="2:12" s="139" customFormat="1" x14ac:dyDescent="0.25">
      <c r="B32" s="209">
        <v>21</v>
      </c>
      <c r="C32" s="234" t="s">
        <v>197</v>
      </c>
      <c r="D32" s="246"/>
      <c r="E32" s="236"/>
      <c r="F32" s="238">
        <f>SUM(F28:F31)</f>
        <v>518</v>
      </c>
      <c r="G32" s="238">
        <f>SUM(G28:G31)</f>
        <v>17784695</v>
      </c>
      <c r="H32" s="239"/>
      <c r="I32" s="248">
        <f>SUM(I28:I31)</f>
        <v>19167423.989999998</v>
      </c>
      <c r="J32" s="239"/>
      <c r="K32" s="239"/>
      <c r="L32" s="241"/>
    </row>
    <row r="33" spans="2:12" x14ac:dyDescent="0.25">
      <c r="B33" s="209">
        <v>22</v>
      </c>
      <c r="C33" s="216" t="s">
        <v>198</v>
      </c>
      <c r="D33" s="221"/>
      <c r="E33" s="222"/>
      <c r="F33" s="226"/>
      <c r="G33" s="224"/>
      <c r="H33" s="226"/>
      <c r="I33" s="225"/>
      <c r="K33" s="226"/>
      <c r="L33" s="245"/>
    </row>
    <row r="34" spans="2:12" x14ac:dyDescent="0.25">
      <c r="B34" s="209">
        <v>23</v>
      </c>
      <c r="C34" s="243" t="s">
        <v>199</v>
      </c>
      <c r="D34" s="221"/>
      <c r="E34" s="222" t="s">
        <v>90</v>
      </c>
      <c r="F34" s="226">
        <v>7</v>
      </c>
      <c r="G34" s="224">
        <v>2154000</v>
      </c>
      <c r="H34" s="226"/>
      <c r="I34" s="225">
        <v>2003800</v>
      </c>
      <c r="K34" s="226"/>
      <c r="L34" s="245"/>
    </row>
    <row r="35" spans="2:12" x14ac:dyDescent="0.25">
      <c r="B35" s="209">
        <v>24</v>
      </c>
      <c r="C35" s="243" t="str">
        <f>+C30</f>
        <v>EOM</v>
      </c>
      <c r="D35" s="221"/>
      <c r="E35" s="222"/>
      <c r="F35" s="226"/>
      <c r="G35" s="224">
        <v>86202</v>
      </c>
      <c r="I35" s="225">
        <v>86675.02</v>
      </c>
      <c r="K35" s="226"/>
      <c r="L35" s="245"/>
    </row>
    <row r="36" spans="2:12" x14ac:dyDescent="0.25">
      <c r="B36" s="209">
        <v>25</v>
      </c>
      <c r="C36" s="243" t="str">
        <f>+C31</f>
        <v>LM</v>
      </c>
      <c r="D36" s="221"/>
      <c r="E36" s="222"/>
      <c r="F36" s="226"/>
      <c r="G36" s="224">
        <v>-88882</v>
      </c>
      <c r="I36" s="225">
        <v>-66972.600000000006</v>
      </c>
      <c r="K36" s="226"/>
      <c r="L36" s="245"/>
    </row>
    <row r="37" spans="2:12" x14ac:dyDescent="0.25">
      <c r="B37" s="209">
        <v>26</v>
      </c>
      <c r="C37" s="243"/>
      <c r="D37" s="221"/>
      <c r="E37" s="222"/>
      <c r="F37" s="226"/>
      <c r="G37" s="224"/>
      <c r="I37" s="225"/>
      <c r="K37" s="226"/>
      <c r="L37" s="245"/>
    </row>
    <row r="38" spans="2:12" x14ac:dyDescent="0.25">
      <c r="B38" s="209">
        <v>27</v>
      </c>
      <c r="C38" s="243"/>
      <c r="D38" s="221"/>
      <c r="E38" s="222"/>
      <c r="F38" s="226"/>
      <c r="G38" s="224"/>
      <c r="I38" s="225"/>
      <c r="K38" s="226"/>
      <c r="L38" s="245"/>
    </row>
    <row r="39" spans="2:12" s="139" customFormat="1" x14ac:dyDescent="0.25">
      <c r="B39" s="209">
        <v>28</v>
      </c>
      <c r="C39" s="213" t="s">
        <v>200</v>
      </c>
      <c r="D39" s="246"/>
      <c r="E39" s="236"/>
      <c r="F39" s="237">
        <f>SUM(F34:F34)</f>
        <v>7</v>
      </c>
      <c r="G39" s="238">
        <f>SUM(G34:G36)</f>
        <v>2151320</v>
      </c>
      <c r="H39" s="239"/>
      <c r="I39" s="240">
        <f>+I34+I35+I36</f>
        <v>2023502.42</v>
      </c>
      <c r="J39" s="239"/>
      <c r="K39" s="239"/>
      <c r="L39" s="241"/>
    </row>
    <row r="40" spans="2:12" s="139" customFormat="1" x14ac:dyDescent="0.25">
      <c r="B40" s="209">
        <v>29</v>
      </c>
      <c r="C40" s="249" t="s">
        <v>201</v>
      </c>
      <c r="E40" s="250"/>
      <c r="F40" s="239">
        <f>+F39+F32+F26+F16</f>
        <v>230563</v>
      </c>
      <c r="G40" s="238">
        <f>G16+G26+G32+G39</f>
        <v>263858620</v>
      </c>
      <c r="H40" s="239"/>
      <c r="I40" s="240">
        <f>I16+I26+I32+I39</f>
        <v>349099459.66000003</v>
      </c>
      <c r="J40" s="239"/>
      <c r="K40" s="239"/>
      <c r="L40" s="241"/>
    </row>
    <row r="41" spans="2:12" x14ac:dyDescent="0.25">
      <c r="B41" s="212"/>
      <c r="C41" s="213" t="s">
        <v>202</v>
      </c>
      <c r="D41" s="214"/>
      <c r="E41" s="212"/>
      <c r="F41" s="215"/>
      <c r="G41" s="215"/>
      <c r="H41" s="226"/>
      <c r="I41" s="137"/>
      <c r="K41" s="226"/>
      <c r="L41" s="245"/>
    </row>
    <row r="42" spans="2:12" x14ac:dyDescent="0.25">
      <c r="B42" s="207">
        <v>30</v>
      </c>
      <c r="C42" s="210"/>
      <c r="D42" s="221"/>
      <c r="E42" s="222"/>
      <c r="F42" s="226"/>
      <c r="G42" s="224"/>
      <c r="H42" s="251"/>
      <c r="I42" s="252"/>
      <c r="J42" s="210"/>
      <c r="K42" s="226"/>
      <c r="L42" s="245"/>
    </row>
    <row r="43" spans="2:12" x14ac:dyDescent="0.25">
      <c r="B43" s="209">
        <v>31</v>
      </c>
      <c r="C43" s="253" t="s">
        <v>203</v>
      </c>
      <c r="D43" s="221"/>
      <c r="E43" s="222"/>
      <c r="F43" s="226"/>
      <c r="G43" s="224"/>
      <c r="H43" s="251"/>
      <c r="I43" s="254"/>
      <c r="K43" s="226"/>
      <c r="L43" s="245"/>
    </row>
    <row r="44" spans="2:12" x14ac:dyDescent="0.25">
      <c r="B44" s="209">
        <v>32</v>
      </c>
      <c r="C44" s="243" t="s">
        <v>199</v>
      </c>
      <c r="D44" s="221"/>
      <c r="E44" s="222" t="s">
        <v>204</v>
      </c>
      <c r="F44" s="226">
        <v>197</v>
      </c>
      <c r="G44" s="224">
        <v>755075944</v>
      </c>
      <c r="H44" s="226"/>
      <c r="I44" s="225">
        <v>25450772</v>
      </c>
      <c r="J44" s="210"/>
      <c r="K44" s="226"/>
      <c r="L44" s="245"/>
    </row>
    <row r="45" spans="2:12" x14ac:dyDescent="0.25">
      <c r="B45" s="209">
        <v>33</v>
      </c>
      <c r="C45" s="243" t="s">
        <v>205</v>
      </c>
      <c r="D45" s="221"/>
      <c r="E45" s="222" t="s">
        <v>206</v>
      </c>
      <c r="F45" s="255">
        <v>6</v>
      </c>
      <c r="G45" s="232">
        <v>187299230</v>
      </c>
      <c r="I45" s="233">
        <v>3842966.98</v>
      </c>
      <c r="K45" s="226"/>
      <c r="L45" s="245"/>
    </row>
    <row r="46" spans="2:12" s="139" customFormat="1" x14ac:dyDescent="0.25">
      <c r="B46" s="209">
        <v>34</v>
      </c>
      <c r="C46" s="256" t="s">
        <v>207</v>
      </c>
      <c r="D46" s="246"/>
      <c r="E46" s="250"/>
      <c r="F46" s="257">
        <f>SUM(F42:F45)</f>
        <v>203</v>
      </c>
      <c r="G46" s="258">
        <f>SUM(G42:G45)</f>
        <v>942375174</v>
      </c>
      <c r="I46" s="259">
        <f>SUM(I42:I45)</f>
        <v>29293738.98</v>
      </c>
      <c r="L46" s="241"/>
    </row>
    <row r="47" spans="2:12" s="139" customFormat="1" x14ac:dyDescent="0.25">
      <c r="B47" s="211">
        <v>35</v>
      </c>
      <c r="C47" s="256" t="s">
        <v>208</v>
      </c>
      <c r="D47" s="260"/>
      <c r="E47" s="250"/>
      <c r="F47" s="257">
        <f>+F46+F40</f>
        <v>230766</v>
      </c>
      <c r="G47" s="258">
        <f>G40+G46</f>
        <v>1206233794</v>
      </c>
      <c r="H47" s="239"/>
      <c r="I47" s="240">
        <f>I40+I46</f>
        <v>378393198.64000005</v>
      </c>
      <c r="J47" s="239"/>
      <c r="K47" s="239"/>
      <c r="L47" s="241"/>
    </row>
    <row r="48" spans="2:12" x14ac:dyDescent="0.25">
      <c r="B48" s="261"/>
      <c r="C48" s="204"/>
      <c r="D48" s="210"/>
      <c r="F48" s="210"/>
      <c r="G48" s="210"/>
      <c r="H48" s="210"/>
      <c r="I48" s="210"/>
    </row>
    <row r="49" spans="2:10" x14ac:dyDescent="0.25">
      <c r="B49" s="261"/>
      <c r="C49" s="204"/>
      <c r="D49" s="204"/>
      <c r="E49" s="261"/>
      <c r="F49" s="262"/>
      <c r="G49" s="262"/>
      <c r="H49" s="262"/>
      <c r="I49" s="262"/>
      <c r="J49" s="139"/>
    </row>
  </sheetData>
  <mergeCells count="4">
    <mergeCell ref="C1:J1"/>
    <mergeCell ref="C2:J2"/>
    <mergeCell ref="C3:J3"/>
    <mergeCell ref="C4:J4"/>
  </mergeCells>
  <printOptions horizontalCentered="1"/>
  <pageMargins left="0.25" right="0.25" top="1" bottom="1" header="0.5" footer="0.5"/>
  <pageSetup scale="60" orientation="landscape" r:id="rId1"/>
  <headerFooter scaleWithDoc="0" alignWithMargins="0">
    <oddFooter>&amp;L
&amp;A&amp;R&amp;P/&amp;N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1D472-D1E5-42CB-9292-54A9625B9B85}">
  <sheetPr>
    <pageSetUpPr fitToPage="1"/>
  </sheetPr>
  <dimension ref="A1:K44"/>
  <sheetViews>
    <sheetView workbookViewId="0">
      <selection sqref="A1:I1"/>
    </sheetView>
  </sheetViews>
  <sheetFormatPr defaultColWidth="9.33203125" defaultRowHeight="15" x14ac:dyDescent="0.25"/>
  <cols>
    <col min="1" max="1" width="12.5" style="127" bestFit="1" customWidth="1"/>
    <col min="2" max="2" width="9.33203125" style="127"/>
    <col min="3" max="3" width="18.5" style="127" bestFit="1" customWidth="1"/>
    <col min="4" max="4" width="17" style="127" customWidth="1"/>
    <col min="5" max="5" width="19" style="127" customWidth="1"/>
    <col min="6" max="6" width="14.6640625" style="127" customWidth="1"/>
    <col min="7" max="7" width="12.33203125" style="127" bestFit="1" customWidth="1"/>
    <col min="8" max="8" width="17.1640625" style="127" customWidth="1"/>
    <col min="9" max="9" width="16.6640625" style="127" customWidth="1"/>
    <col min="10" max="11" width="16.6640625" style="127" bestFit="1" customWidth="1"/>
    <col min="12" max="16384" width="9.33203125" style="127"/>
  </cols>
  <sheetData>
    <row r="1" spans="1:11" x14ac:dyDescent="0.25">
      <c r="B1" s="321" t="s">
        <v>9</v>
      </c>
      <c r="C1" s="321"/>
      <c r="D1" s="321"/>
      <c r="E1" s="321"/>
      <c r="F1" s="321"/>
      <c r="G1" s="321"/>
      <c r="H1" s="321"/>
      <c r="I1" s="321"/>
    </row>
    <row r="2" spans="1:11" x14ac:dyDescent="0.25">
      <c r="B2" s="327" t="s">
        <v>209</v>
      </c>
      <c r="C2" s="327"/>
      <c r="D2" s="327"/>
      <c r="E2" s="327"/>
      <c r="F2" s="327"/>
      <c r="G2" s="327"/>
      <c r="H2" s="327"/>
      <c r="I2" s="327"/>
    </row>
    <row r="3" spans="1:11" x14ac:dyDescent="0.25">
      <c r="B3" s="321" t="s">
        <v>13</v>
      </c>
      <c r="C3" s="321"/>
      <c r="D3" s="321"/>
      <c r="E3" s="321"/>
      <c r="F3" s="321"/>
      <c r="G3" s="321"/>
      <c r="H3" s="321"/>
      <c r="I3" s="321"/>
    </row>
    <row r="5" spans="1:11" x14ac:dyDescent="0.25">
      <c r="B5" s="169"/>
      <c r="C5" s="168">
        <v>503</v>
      </c>
      <c r="D5" s="168">
        <v>504</v>
      </c>
      <c r="E5" s="142">
        <v>505</v>
      </c>
      <c r="F5" s="142">
        <v>511</v>
      </c>
      <c r="G5" s="142">
        <v>570</v>
      </c>
      <c r="H5" s="170">
        <v>663</v>
      </c>
      <c r="I5" s="170" t="s">
        <v>91</v>
      </c>
    </row>
    <row r="6" spans="1:11" x14ac:dyDescent="0.25">
      <c r="A6" s="263" t="s">
        <v>210</v>
      </c>
      <c r="B6" s="264">
        <v>44774</v>
      </c>
      <c r="C6" s="265">
        <v>2930210</v>
      </c>
      <c r="D6" s="265">
        <v>2964896</v>
      </c>
      <c r="E6" s="265">
        <v>477547</v>
      </c>
      <c r="F6" s="265">
        <v>686861</v>
      </c>
      <c r="G6" s="265">
        <v>101586</v>
      </c>
      <c r="H6" s="266">
        <v>62068124</v>
      </c>
      <c r="I6" s="267">
        <f t="shared" ref="I6:I17" si="0">+C6+D6+E6+F6+G6</f>
        <v>7161100</v>
      </c>
      <c r="J6" s="150"/>
      <c r="K6" s="149"/>
    </row>
    <row r="7" spans="1:11" x14ac:dyDescent="0.25">
      <c r="A7" s="263" t="s">
        <v>210</v>
      </c>
      <c r="B7" s="264">
        <v>44805</v>
      </c>
      <c r="C7" s="268">
        <v>3090729</v>
      </c>
      <c r="D7" s="268">
        <v>3163486</v>
      </c>
      <c r="E7" s="268">
        <v>562740</v>
      </c>
      <c r="F7" s="268">
        <v>661711</v>
      </c>
      <c r="G7" s="268">
        <v>100025</v>
      </c>
      <c r="H7" s="266">
        <v>68038302</v>
      </c>
      <c r="I7" s="267">
        <f t="shared" si="0"/>
        <v>7578691</v>
      </c>
      <c r="J7" s="150"/>
      <c r="K7" s="149"/>
    </row>
    <row r="8" spans="1:11" x14ac:dyDescent="0.25">
      <c r="A8" s="263" t="s">
        <v>210</v>
      </c>
      <c r="B8" s="264">
        <v>44835</v>
      </c>
      <c r="C8" s="265">
        <v>6026900</v>
      </c>
      <c r="D8" s="265">
        <v>5824444</v>
      </c>
      <c r="E8" s="265">
        <v>890497</v>
      </c>
      <c r="F8" s="265">
        <v>816379</v>
      </c>
      <c r="G8" s="265">
        <v>168816</v>
      </c>
      <c r="H8" s="266">
        <v>63629908</v>
      </c>
      <c r="I8" s="267">
        <f t="shared" si="0"/>
        <v>13727036</v>
      </c>
      <c r="J8" s="150"/>
      <c r="K8" s="149"/>
    </row>
    <row r="9" spans="1:11" x14ac:dyDescent="0.25">
      <c r="A9" s="263" t="s">
        <v>210</v>
      </c>
      <c r="B9" s="264">
        <v>44866</v>
      </c>
      <c r="C9" s="268">
        <v>20345496</v>
      </c>
      <c r="D9" s="268">
        <v>13269795</v>
      </c>
      <c r="E9" s="268">
        <v>864178</v>
      </c>
      <c r="F9" s="268">
        <v>1411691</v>
      </c>
      <c r="G9" s="268">
        <v>248692</v>
      </c>
      <c r="H9" s="266">
        <v>67157374</v>
      </c>
      <c r="I9" s="267">
        <f t="shared" si="0"/>
        <v>36139852</v>
      </c>
      <c r="J9" s="150"/>
      <c r="K9" s="149"/>
    </row>
    <row r="10" spans="1:11" x14ac:dyDescent="0.25">
      <c r="A10" s="263" t="s">
        <v>210</v>
      </c>
      <c r="B10" s="264">
        <v>44896</v>
      </c>
      <c r="C10" s="265">
        <v>25752606</v>
      </c>
      <c r="D10" s="265">
        <v>18007862</v>
      </c>
      <c r="E10" s="265">
        <v>1945964</v>
      </c>
      <c r="F10" s="265">
        <v>2206804</v>
      </c>
      <c r="G10" s="265">
        <v>283039</v>
      </c>
      <c r="H10" s="266">
        <v>57618450</v>
      </c>
      <c r="I10" s="267">
        <f t="shared" si="0"/>
        <v>48196275</v>
      </c>
      <c r="J10" s="150"/>
      <c r="K10" s="149"/>
    </row>
    <row r="11" spans="1:11" x14ac:dyDescent="0.25">
      <c r="A11" s="263" t="s">
        <v>210</v>
      </c>
      <c r="B11" s="264">
        <v>44927</v>
      </c>
      <c r="C11" s="269">
        <v>20882717</v>
      </c>
      <c r="D11" s="269">
        <v>15419774</v>
      </c>
      <c r="E11" s="269">
        <v>1847894</v>
      </c>
      <c r="F11" s="268">
        <v>2371840</v>
      </c>
      <c r="G11" s="268">
        <v>254735</v>
      </c>
      <c r="H11" s="266">
        <v>73465977</v>
      </c>
      <c r="I11" s="267">
        <f t="shared" si="0"/>
        <v>40776960</v>
      </c>
      <c r="J11" s="150"/>
      <c r="K11" s="149"/>
    </row>
    <row r="12" spans="1:11" x14ac:dyDescent="0.25">
      <c r="A12" s="263" t="s">
        <v>210</v>
      </c>
      <c r="B12" s="264">
        <v>44958</v>
      </c>
      <c r="C12" s="270">
        <v>18193288</v>
      </c>
      <c r="D12" s="270">
        <v>11939671</v>
      </c>
      <c r="E12" s="270">
        <v>1334925</v>
      </c>
      <c r="F12" s="265">
        <v>3127391</v>
      </c>
      <c r="G12" s="265">
        <v>233311</v>
      </c>
      <c r="H12" s="266">
        <v>61773967</v>
      </c>
      <c r="I12" s="267">
        <f t="shared" si="0"/>
        <v>34828586</v>
      </c>
      <c r="J12" s="150"/>
      <c r="K12" s="149"/>
    </row>
    <row r="13" spans="1:11" x14ac:dyDescent="0.25">
      <c r="A13" s="263" t="s">
        <v>210</v>
      </c>
      <c r="B13" s="264">
        <v>44986</v>
      </c>
      <c r="C13" s="268">
        <v>16544549</v>
      </c>
      <c r="D13" s="268">
        <v>11323408</v>
      </c>
      <c r="E13" s="268">
        <v>1649201</v>
      </c>
      <c r="F13" s="268">
        <v>1637634</v>
      </c>
      <c r="G13" s="268">
        <v>244613</v>
      </c>
      <c r="H13" s="266">
        <v>79904545</v>
      </c>
      <c r="I13" s="267">
        <f t="shared" si="0"/>
        <v>31399405</v>
      </c>
      <c r="J13" s="150"/>
      <c r="K13" s="149"/>
    </row>
    <row r="14" spans="1:11" x14ac:dyDescent="0.25">
      <c r="A14" s="263" t="s">
        <v>210</v>
      </c>
      <c r="B14" s="264">
        <v>45017</v>
      </c>
      <c r="C14" s="265">
        <v>10113118</v>
      </c>
      <c r="D14" s="265">
        <v>7387912</v>
      </c>
      <c r="E14" s="265">
        <v>1137710</v>
      </c>
      <c r="F14" s="265">
        <v>1165592</v>
      </c>
      <c r="G14" s="265">
        <v>207895</v>
      </c>
      <c r="H14" s="266">
        <v>71305689</v>
      </c>
      <c r="I14" s="267">
        <f t="shared" si="0"/>
        <v>20012227</v>
      </c>
      <c r="J14" s="150"/>
      <c r="K14" s="149"/>
    </row>
    <row r="15" spans="1:11" x14ac:dyDescent="0.25">
      <c r="A15" s="263" t="s">
        <v>210</v>
      </c>
      <c r="B15" s="264">
        <v>45047</v>
      </c>
      <c r="C15" s="268">
        <v>4851582</v>
      </c>
      <c r="D15" s="268">
        <v>3810899</v>
      </c>
      <c r="E15" s="268">
        <v>887724</v>
      </c>
      <c r="F15" s="268">
        <v>903952</v>
      </c>
      <c r="G15" s="268">
        <v>123718</v>
      </c>
      <c r="H15" s="266">
        <v>37542909</v>
      </c>
      <c r="I15" s="267">
        <f t="shared" si="0"/>
        <v>10577875</v>
      </c>
      <c r="J15" s="150"/>
      <c r="K15" s="149"/>
    </row>
    <row r="16" spans="1:11" x14ac:dyDescent="0.25">
      <c r="A16" s="263" t="s">
        <v>210</v>
      </c>
      <c r="B16" s="264">
        <v>45078</v>
      </c>
      <c r="C16" s="265">
        <v>3646921</v>
      </c>
      <c r="D16" s="265">
        <v>3468382</v>
      </c>
      <c r="E16" s="265">
        <v>539445</v>
      </c>
      <c r="F16" s="265">
        <v>712833</v>
      </c>
      <c r="G16" s="265">
        <v>98688</v>
      </c>
      <c r="H16" s="266">
        <v>40867560</v>
      </c>
      <c r="I16" s="267">
        <f t="shared" si="0"/>
        <v>8466269</v>
      </c>
      <c r="J16" s="150"/>
      <c r="K16" s="149"/>
    </row>
    <row r="17" spans="1:10" x14ac:dyDescent="0.25">
      <c r="A17" s="263" t="s">
        <v>210</v>
      </c>
      <c r="B17" s="264">
        <v>45108</v>
      </c>
      <c r="C17" s="271">
        <v>1845153</v>
      </c>
      <c r="D17" s="272">
        <v>1785394</v>
      </c>
      <c r="E17" s="272">
        <v>439676</v>
      </c>
      <c r="F17" s="271">
        <v>837919</v>
      </c>
      <c r="G17" s="271">
        <v>86202</v>
      </c>
      <c r="H17" s="266">
        <v>71703139</v>
      </c>
      <c r="I17" s="267">
        <f t="shared" si="0"/>
        <v>4994344</v>
      </c>
      <c r="J17" s="150"/>
    </row>
    <row r="18" spans="1:10" x14ac:dyDescent="0.25">
      <c r="A18" s="263"/>
      <c r="B18" s="273"/>
      <c r="C18" s="274"/>
      <c r="D18" s="275"/>
      <c r="E18" s="275"/>
      <c r="F18" s="275"/>
      <c r="G18" s="275"/>
      <c r="H18" s="275"/>
      <c r="I18" s="276"/>
    </row>
    <row r="19" spans="1:10" x14ac:dyDescent="0.25">
      <c r="A19" s="263" t="s">
        <v>67</v>
      </c>
      <c r="B19" s="277">
        <v>45139</v>
      </c>
      <c r="C19" s="150">
        <f t="shared" ref="C19:C30" si="1">(+C6/I6)*I19</f>
        <v>3045599.9847788746</v>
      </c>
      <c r="D19" s="150">
        <f t="shared" ref="D19:D30" si="2">(+D6/I6)*I19</f>
        <v>3081651.8995126444</v>
      </c>
      <c r="E19" s="150">
        <f t="shared" ref="E19:E30" si="3">(+E6/I6)*I19</f>
        <v>496352.52624596778</v>
      </c>
      <c r="F19" s="150">
        <f t="shared" ref="F19:F30" si="4">(+F6/I6)*I19</f>
        <v>713909.1911996759</v>
      </c>
      <c r="G19" s="150">
        <f t="shared" ref="G19:G30" si="5">(+G6/I6)*I19</f>
        <v>105586.39826283671</v>
      </c>
      <c r="H19" s="150">
        <f t="shared" ref="H19:H30" si="6">+H6</f>
        <v>62068124</v>
      </c>
      <c r="I19" s="278">
        <v>7443099.9999999991</v>
      </c>
    </row>
    <row r="20" spans="1:10" x14ac:dyDescent="0.25">
      <c r="A20" s="263" t="s">
        <v>67</v>
      </c>
      <c r="B20" s="277">
        <v>45170</v>
      </c>
      <c r="C20" s="150">
        <f t="shared" si="1"/>
        <v>3578646.503452905</v>
      </c>
      <c r="D20" s="150">
        <f t="shared" si="2"/>
        <v>3662889.2771324227</v>
      </c>
      <c r="E20" s="150">
        <f t="shared" si="3"/>
        <v>651576.87178432266</v>
      </c>
      <c r="F20" s="150">
        <f t="shared" si="4"/>
        <v>766171.91492567782</v>
      </c>
      <c r="G20" s="150">
        <f t="shared" si="5"/>
        <v>115815.43270467156</v>
      </c>
      <c r="H20" s="150">
        <f t="shared" si="6"/>
        <v>68038302</v>
      </c>
      <c r="I20" s="278">
        <v>8775100</v>
      </c>
    </row>
    <row r="21" spans="1:10" x14ac:dyDescent="0.25">
      <c r="A21" s="263" t="s">
        <v>67</v>
      </c>
      <c r="B21" s="277">
        <v>45200</v>
      </c>
      <c r="C21" s="150">
        <f t="shared" si="1"/>
        <v>8196861.0601735143</v>
      </c>
      <c r="D21" s="150">
        <f t="shared" si="2"/>
        <v>7921511.5931509184</v>
      </c>
      <c r="E21" s="150">
        <f t="shared" si="3"/>
        <v>1211116.8566761245</v>
      </c>
      <c r="F21" s="150">
        <f t="shared" si="4"/>
        <v>1110312.9694276317</v>
      </c>
      <c r="G21" s="150">
        <f t="shared" si="5"/>
        <v>229597.52057181174</v>
      </c>
      <c r="H21" s="150">
        <f t="shared" si="6"/>
        <v>63629908</v>
      </c>
      <c r="I21" s="278">
        <v>18669400</v>
      </c>
    </row>
    <row r="22" spans="1:10" x14ac:dyDescent="0.25">
      <c r="A22" s="263" t="s">
        <v>67</v>
      </c>
      <c r="B22" s="277">
        <v>45231</v>
      </c>
      <c r="C22" s="150">
        <f t="shared" si="1"/>
        <v>17315810.675350863</v>
      </c>
      <c r="D22" s="150">
        <f t="shared" si="2"/>
        <v>11293765.358225597</v>
      </c>
      <c r="E22" s="150">
        <f t="shared" si="3"/>
        <v>735491.66055245628</v>
      </c>
      <c r="F22" s="150">
        <f t="shared" si="4"/>
        <v>1201473.4901570713</v>
      </c>
      <c r="G22" s="150">
        <f t="shared" si="5"/>
        <v>211658.81571402124</v>
      </c>
      <c r="H22" s="150">
        <f t="shared" si="6"/>
        <v>67157374</v>
      </c>
      <c r="I22" s="278">
        <v>30758200.000000007</v>
      </c>
    </row>
    <row r="23" spans="1:10" x14ac:dyDescent="0.25">
      <c r="A23" s="263" t="s">
        <v>67</v>
      </c>
      <c r="B23" s="277">
        <v>45261</v>
      </c>
      <c r="C23" s="150">
        <f t="shared" si="1"/>
        <v>23085865.652450498</v>
      </c>
      <c r="D23" s="150">
        <f t="shared" si="2"/>
        <v>16143107.33522924</v>
      </c>
      <c r="E23" s="150">
        <f t="shared" si="3"/>
        <v>1744455.0453847344</v>
      </c>
      <c r="F23" s="150">
        <f t="shared" si="4"/>
        <v>1978284.4759590686</v>
      </c>
      <c r="G23" s="150">
        <f t="shared" si="5"/>
        <v>253729.67413099617</v>
      </c>
      <c r="H23" s="150">
        <f t="shared" si="6"/>
        <v>57618450</v>
      </c>
      <c r="I23" s="278">
        <v>43205442.183154538</v>
      </c>
    </row>
    <row r="24" spans="1:10" x14ac:dyDescent="0.25">
      <c r="A24" s="263" t="s">
        <v>67</v>
      </c>
      <c r="B24" s="277">
        <v>45292</v>
      </c>
      <c r="C24" s="150">
        <f t="shared" si="1"/>
        <v>21175670.408804387</v>
      </c>
      <c r="D24" s="150">
        <f t="shared" si="2"/>
        <v>15636090.457111074</v>
      </c>
      <c r="E24" s="150">
        <f t="shared" si="3"/>
        <v>1873817.1998599209</v>
      </c>
      <c r="F24" s="150">
        <f t="shared" si="4"/>
        <v>2405113.3816743572</v>
      </c>
      <c r="G24" s="150">
        <f t="shared" si="5"/>
        <v>258308.5525502637</v>
      </c>
      <c r="H24" s="150">
        <f t="shared" si="6"/>
        <v>73465977</v>
      </c>
      <c r="I24" s="278">
        <v>41349000</v>
      </c>
    </row>
    <row r="25" spans="1:10" x14ac:dyDescent="0.25">
      <c r="A25" s="263" t="s">
        <v>67</v>
      </c>
      <c r="B25" s="277">
        <v>45323</v>
      </c>
      <c r="C25" s="150">
        <f t="shared" si="1"/>
        <v>18179348.126484383</v>
      </c>
      <c r="D25" s="150">
        <f t="shared" si="2"/>
        <v>11930522.708412569</v>
      </c>
      <c r="E25" s="150">
        <f t="shared" si="3"/>
        <v>1333902.1675327276</v>
      </c>
      <c r="F25" s="150">
        <f t="shared" si="4"/>
        <v>3124994.7627187627</v>
      </c>
      <c r="G25" s="150">
        <f t="shared" si="5"/>
        <v>233132.2348515671</v>
      </c>
      <c r="H25" s="150">
        <f t="shared" si="6"/>
        <v>61773967</v>
      </c>
      <c r="I25" s="278">
        <v>34801900.000000007</v>
      </c>
    </row>
    <row r="26" spans="1:10" x14ac:dyDescent="0.25">
      <c r="A26" s="263" t="s">
        <v>67</v>
      </c>
      <c r="B26" s="277">
        <v>45352</v>
      </c>
      <c r="C26" s="150">
        <f t="shared" si="1"/>
        <v>15036276.654226409</v>
      </c>
      <c r="D26" s="150">
        <f t="shared" si="2"/>
        <v>10291117.355733333</v>
      </c>
      <c r="E26" s="150">
        <f t="shared" si="3"/>
        <v>1498852.733575684</v>
      </c>
      <c r="F26" s="150">
        <f t="shared" si="4"/>
        <v>1488340.2311158443</v>
      </c>
      <c r="G26" s="150">
        <f t="shared" si="5"/>
        <v>222313.02534872876</v>
      </c>
      <c r="H26" s="150">
        <f t="shared" si="6"/>
        <v>79904545</v>
      </c>
      <c r="I26" s="278">
        <v>28536900</v>
      </c>
    </row>
    <row r="27" spans="1:10" x14ac:dyDescent="0.25">
      <c r="A27" s="263" t="s">
        <v>67</v>
      </c>
      <c r="B27" s="277">
        <v>45383</v>
      </c>
      <c r="C27" s="150">
        <f t="shared" si="1"/>
        <v>9345987.6762141455</v>
      </c>
      <c r="D27" s="150">
        <f t="shared" si="2"/>
        <v>6827502.1121037658</v>
      </c>
      <c r="E27" s="150">
        <f t="shared" si="3"/>
        <v>1051409.0351863389</v>
      </c>
      <c r="F27" s="150">
        <f t="shared" si="4"/>
        <v>1077176.0467438232</v>
      </c>
      <c r="G27" s="150">
        <f t="shared" si="5"/>
        <v>192125.12975192617</v>
      </c>
      <c r="H27" s="150">
        <f t="shared" si="6"/>
        <v>71305689</v>
      </c>
      <c r="I27" s="278">
        <v>18494200</v>
      </c>
    </row>
    <row r="28" spans="1:10" x14ac:dyDescent="0.25">
      <c r="A28" s="263" t="s">
        <v>67</v>
      </c>
      <c r="B28" s="277">
        <v>45413</v>
      </c>
      <c r="C28" s="150">
        <f t="shared" si="1"/>
        <v>5151369.5551327653</v>
      </c>
      <c r="D28" s="150">
        <f t="shared" si="2"/>
        <v>4046380.9714616598</v>
      </c>
      <c r="E28" s="150">
        <f t="shared" si="3"/>
        <v>942577.98527587065</v>
      </c>
      <c r="F28" s="150">
        <f t="shared" si="4"/>
        <v>959808.74116965826</v>
      </c>
      <c r="G28" s="150">
        <f t="shared" si="5"/>
        <v>131362.74696004632</v>
      </c>
      <c r="H28" s="150">
        <f t="shared" si="6"/>
        <v>37542909</v>
      </c>
      <c r="I28" s="278">
        <v>11231500</v>
      </c>
    </row>
    <row r="29" spans="1:10" x14ac:dyDescent="0.25">
      <c r="A29" s="263" t="s">
        <v>67</v>
      </c>
      <c r="B29" s="277">
        <v>45444</v>
      </c>
      <c r="C29" s="150">
        <f t="shared" si="1"/>
        <v>3466015.6017131042</v>
      </c>
      <c r="D29" s="150">
        <f t="shared" si="2"/>
        <v>3296333.0230352944</v>
      </c>
      <c r="E29" s="150">
        <f t="shared" si="3"/>
        <v>512685.84821720165</v>
      </c>
      <c r="F29" s="150">
        <f t="shared" si="4"/>
        <v>677472.94208346074</v>
      </c>
      <c r="G29" s="150">
        <f t="shared" si="5"/>
        <v>93792.584950938835</v>
      </c>
      <c r="H29" s="150">
        <f t="shared" si="6"/>
        <v>40867560</v>
      </c>
      <c r="I29" s="278">
        <v>8046300</v>
      </c>
    </row>
    <row r="30" spans="1:10" x14ac:dyDescent="0.25">
      <c r="A30" s="263" t="s">
        <v>67</v>
      </c>
      <c r="B30" s="277">
        <v>45474</v>
      </c>
      <c r="C30" s="150">
        <f t="shared" si="1"/>
        <v>2762699.0889494196</v>
      </c>
      <c r="D30" s="150">
        <f t="shared" si="2"/>
        <v>2673223.5089533278</v>
      </c>
      <c r="E30" s="150">
        <f t="shared" si="3"/>
        <v>658315.31836813805</v>
      </c>
      <c r="F30" s="150">
        <f t="shared" si="4"/>
        <v>1254594.0948601058</v>
      </c>
      <c r="G30" s="150">
        <f t="shared" si="5"/>
        <v>129067.98886900862</v>
      </c>
      <c r="H30" s="150">
        <f t="shared" si="6"/>
        <v>71703139</v>
      </c>
      <c r="I30" s="278">
        <v>7477900</v>
      </c>
    </row>
    <row r="31" spans="1:10" x14ac:dyDescent="0.25">
      <c r="A31" s="263" t="s">
        <v>67</v>
      </c>
      <c r="B31" s="277">
        <v>45505</v>
      </c>
      <c r="C31" s="150">
        <f>(+C19/I19)*I31</f>
        <v>3085454.5398053378</v>
      </c>
      <c r="D31" s="150">
        <f>(+D19/I19)*I31</f>
        <v>3121978.227925878</v>
      </c>
      <c r="E31" s="150">
        <f>(+E19/I19)*I31</f>
        <v>502847.76828978799</v>
      </c>
      <c r="F31" s="150">
        <f>(+F19/I19)*I31</f>
        <v>723251.36787644366</v>
      </c>
      <c r="G31" s="150">
        <f>(+G19/I19)*I31</f>
        <v>106968.09610255409</v>
      </c>
      <c r="H31" s="150">
        <f>+H19</f>
        <v>62068124</v>
      </c>
      <c r="I31" s="278">
        <v>7540500.0000000009</v>
      </c>
    </row>
    <row r="32" spans="1:10" x14ac:dyDescent="0.25">
      <c r="A32" s="263" t="s">
        <v>67</v>
      </c>
      <c r="B32" s="277">
        <v>45536</v>
      </c>
      <c r="C32" s="150">
        <f>(+C20/I20)*I32</f>
        <v>3636964.522620067</v>
      </c>
      <c r="D32" s="150">
        <f>(+D20/I20)*I32</f>
        <v>3722580.1258555073</v>
      </c>
      <c r="E32" s="150">
        <f>(+E20/I20)*I32</f>
        <v>662195.04054196167</v>
      </c>
      <c r="F32" s="150">
        <f>(+F20/I20)*I32</f>
        <v>778657.53717891383</v>
      </c>
      <c r="G32" s="150">
        <f>(+G20/I20)*I32</f>
        <v>117702.77380354999</v>
      </c>
      <c r="H32" s="150">
        <f>+H20</f>
        <v>68038302</v>
      </c>
      <c r="I32" s="278">
        <v>8918100</v>
      </c>
    </row>
    <row r="33" spans="1:9" x14ac:dyDescent="0.25">
      <c r="A33" s="263" t="s">
        <v>67</v>
      </c>
      <c r="B33" s="277">
        <v>45566</v>
      </c>
      <c r="C33" s="150">
        <f>(+C21/I21)*I33</f>
        <v>8313561.4185028709</v>
      </c>
      <c r="D33" s="150">
        <f>(+D21/I21)*I33</f>
        <v>8034291.7457781844</v>
      </c>
      <c r="E33" s="150">
        <f>(+E21/I21)*I33</f>
        <v>1228359.7707764443</v>
      </c>
      <c r="F33" s="150">
        <f>(+F21/I21)*I33</f>
        <v>1126120.7183254999</v>
      </c>
      <c r="G33" s="150">
        <f>(+G21/I21)*I33</f>
        <v>232866.34661699724</v>
      </c>
      <c r="H33" s="150">
        <f>+H21</f>
        <v>63629908</v>
      </c>
      <c r="I33" s="278">
        <v>18935199.999999996</v>
      </c>
    </row>
    <row r="34" spans="1:9" x14ac:dyDescent="0.25">
      <c r="A34" s="263" t="s">
        <v>211</v>
      </c>
      <c r="B34" s="277"/>
      <c r="C34" s="150">
        <f t="shared" ref="C34:I34" si="7">SUM(C22:C33)</f>
        <v>130555023.92025423</v>
      </c>
      <c r="D34" s="150">
        <f t="shared" si="7"/>
        <v>97016892.929825425</v>
      </c>
      <c r="E34" s="150">
        <f t="shared" si="7"/>
        <v>12744909.57356127</v>
      </c>
      <c r="F34" s="150">
        <f t="shared" si="7"/>
        <v>16795287.789863009</v>
      </c>
      <c r="G34" s="150">
        <f t="shared" si="7"/>
        <v>2183027.9696505982</v>
      </c>
      <c r="H34" s="150">
        <f t="shared" si="7"/>
        <v>755075944</v>
      </c>
      <c r="I34" s="150">
        <f t="shared" si="7"/>
        <v>259295142.18315455</v>
      </c>
    </row>
    <row r="35" spans="1:9" x14ac:dyDescent="0.25">
      <c r="B35"/>
      <c r="C35" s="279">
        <v>1</v>
      </c>
      <c r="D35" s="279">
        <v>2</v>
      </c>
      <c r="E35" s="279">
        <v>3</v>
      </c>
      <c r="F35" s="279">
        <v>4</v>
      </c>
      <c r="G35" s="279">
        <v>5</v>
      </c>
      <c r="H35" s="279">
        <v>6</v>
      </c>
      <c r="I35" s="280">
        <v>7</v>
      </c>
    </row>
    <row r="36" spans="1:9" hidden="1" x14ac:dyDescent="0.25">
      <c r="D36" s="194"/>
      <c r="E36" s="194"/>
      <c r="F36" s="194"/>
      <c r="G36" s="160"/>
      <c r="H36" s="150"/>
      <c r="I36" s="150"/>
    </row>
    <row r="37" spans="1:9" hidden="1" x14ac:dyDescent="0.25">
      <c r="D37" s="194"/>
      <c r="E37" s="194"/>
      <c r="F37" s="194"/>
      <c r="G37" s="281"/>
      <c r="H37" s="150"/>
      <c r="I37" s="150"/>
    </row>
    <row r="38" spans="1:9" hidden="1" x14ac:dyDescent="0.25">
      <c r="D38" s="194"/>
      <c r="E38" s="194"/>
      <c r="F38" s="194"/>
      <c r="G38" s="281"/>
      <c r="H38" s="150"/>
      <c r="I38" s="150"/>
    </row>
    <row r="39" spans="1:9" hidden="1" x14ac:dyDescent="0.25">
      <c r="D39" s="194"/>
      <c r="E39" s="194"/>
      <c r="F39" s="194"/>
      <c r="G39" s="160"/>
      <c r="H39" s="150"/>
      <c r="I39" s="150"/>
    </row>
    <row r="40" spans="1:9" hidden="1" x14ac:dyDescent="0.25">
      <c r="D40" s="194"/>
      <c r="E40" s="194"/>
      <c r="F40" s="194"/>
      <c r="G40" s="160"/>
      <c r="H40" s="150"/>
      <c r="I40" s="150"/>
    </row>
    <row r="41" spans="1:9" hidden="1" x14ac:dyDescent="0.25">
      <c r="D41" s="194"/>
      <c r="E41" s="194"/>
      <c r="F41" s="194"/>
      <c r="G41" s="160"/>
      <c r="H41" s="150"/>
      <c r="I41" s="150"/>
    </row>
    <row r="42" spans="1:9" hidden="1" x14ac:dyDescent="0.25">
      <c r="D42" s="194"/>
      <c r="E42" s="194"/>
      <c r="F42" s="194"/>
      <c r="G42" s="160"/>
      <c r="H42" s="150"/>
      <c r="I42" s="150"/>
    </row>
    <row r="43" spans="1:9" x14ac:dyDescent="0.25">
      <c r="D43" s="194"/>
      <c r="E43" s="194"/>
      <c r="F43" s="194"/>
      <c r="G43" s="160"/>
      <c r="H43" s="150"/>
      <c r="I43" s="150"/>
    </row>
    <row r="44" spans="1:9" x14ac:dyDescent="0.25">
      <c r="D44" s="194"/>
      <c r="E44" s="194"/>
      <c r="F44" s="194"/>
      <c r="G44" s="160"/>
      <c r="H44" s="150"/>
      <c r="I44" s="150"/>
    </row>
  </sheetData>
  <mergeCells count="3">
    <mergeCell ref="B1:I1"/>
    <mergeCell ref="B2:I2"/>
    <mergeCell ref="B3:I3"/>
  </mergeCells>
  <printOptions horizontalCentered="1"/>
  <pageMargins left="0.25" right="0.25" top="1" bottom="1" header="0.5" footer="0.5"/>
  <pageSetup scale="92" orientation="landscape" r:id="rId1"/>
  <headerFooter alignWithMargins="0">
    <oddFooter>&amp;L
&amp;A&amp;R&amp;P/&amp;N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64E6A-22DE-4C67-B7EB-E9F77D40CC36}">
  <sheetPr transitionEvaluation="1">
    <pageSetUpPr fitToPage="1"/>
  </sheetPr>
  <dimension ref="A1:K31"/>
  <sheetViews>
    <sheetView workbookViewId="0">
      <selection activeCell="G12" sqref="G12"/>
    </sheetView>
  </sheetViews>
  <sheetFormatPr defaultColWidth="18.33203125" defaultRowHeight="15" customHeight="1" x14ac:dyDescent="0.25"/>
  <cols>
    <col min="1" max="1" width="10.1640625" style="3" bestFit="1" customWidth="1"/>
    <col min="2" max="2" width="22.6640625" style="2" bestFit="1" customWidth="1"/>
    <col min="3" max="7" width="18.33203125" style="2"/>
    <col min="8" max="8" width="22.83203125" style="2" customWidth="1"/>
    <col min="9" max="9" width="25" style="2" customWidth="1"/>
    <col min="10" max="16384" width="18.33203125" style="2"/>
  </cols>
  <sheetData>
    <row r="1" spans="1:11" ht="15" customHeight="1" x14ac:dyDescent="0.25">
      <c r="D1" s="309" t="s">
        <v>9</v>
      </c>
      <c r="E1" s="309"/>
      <c r="F1" s="309"/>
      <c r="G1" s="309"/>
      <c r="H1" s="309"/>
      <c r="I1" s="309"/>
      <c r="J1" s="309"/>
      <c r="K1" s="5" t="s">
        <v>10</v>
      </c>
    </row>
    <row r="2" spans="1:11" ht="15" customHeight="1" x14ac:dyDescent="0.25">
      <c r="A2" s="6"/>
      <c r="D2" s="310" t="s">
        <v>11</v>
      </c>
      <c r="E2" s="310"/>
      <c r="F2" s="310"/>
      <c r="G2" s="310"/>
      <c r="H2" s="310"/>
      <c r="I2" s="310"/>
      <c r="J2" s="310"/>
      <c r="K2" s="7" t="s">
        <v>12</v>
      </c>
    </row>
    <row r="3" spans="1:11" ht="15" customHeight="1" x14ac:dyDescent="0.25">
      <c r="D3" s="309" t="s">
        <v>13</v>
      </c>
      <c r="E3" s="309"/>
      <c r="F3" s="309"/>
      <c r="G3" s="309"/>
      <c r="H3" s="309"/>
      <c r="I3" s="309"/>
      <c r="J3" s="309"/>
      <c r="K3" s="7" t="s">
        <v>14</v>
      </c>
    </row>
    <row r="4" spans="1:11" ht="15" customHeight="1" x14ac:dyDescent="0.25">
      <c r="D4" s="311"/>
      <c r="E4" s="311"/>
      <c r="F4" s="311"/>
      <c r="G4" s="311"/>
      <c r="H4" s="311"/>
      <c r="I4" s="311"/>
      <c r="J4" s="311"/>
      <c r="K4" s="7"/>
    </row>
    <row r="5" spans="1:11" ht="15" customHeight="1" thickBot="1" x14ac:dyDescent="0.3">
      <c r="D5" s="8"/>
      <c r="E5" s="9"/>
      <c r="F5" s="9"/>
      <c r="H5" s="9"/>
      <c r="I5" s="9"/>
      <c r="J5" s="9"/>
      <c r="K5" s="10"/>
    </row>
    <row r="6" spans="1:11" s="3" customFormat="1" ht="15" customHeight="1" x14ac:dyDescent="0.25">
      <c r="D6" s="11"/>
      <c r="H6" s="312" t="s">
        <v>15</v>
      </c>
      <c r="I6" s="313"/>
      <c r="K6" s="11"/>
    </row>
    <row r="7" spans="1:11" s="3" customFormat="1" ht="15.75" x14ac:dyDescent="0.25">
      <c r="G7" s="12"/>
      <c r="H7" s="314" t="s">
        <v>16</v>
      </c>
      <c r="I7" s="315"/>
      <c r="J7" s="11"/>
    </row>
    <row r="8" spans="1:11" s="3" customFormat="1" ht="78.75" x14ac:dyDescent="0.25">
      <c r="A8" s="13" t="s">
        <v>17</v>
      </c>
      <c r="B8" s="13" t="s">
        <v>18</v>
      </c>
      <c r="C8" s="12" t="s">
        <v>19</v>
      </c>
      <c r="D8" s="12" t="s">
        <v>20</v>
      </c>
      <c r="E8" s="14" t="s">
        <v>22</v>
      </c>
      <c r="F8" s="12" t="s">
        <v>21</v>
      </c>
      <c r="G8" s="11" t="s">
        <v>23</v>
      </c>
      <c r="H8" s="15" t="s">
        <v>24</v>
      </c>
      <c r="I8" s="16" t="s">
        <v>25</v>
      </c>
      <c r="J8" s="17" t="s">
        <v>26</v>
      </c>
      <c r="K8" s="11" t="s">
        <v>27</v>
      </c>
    </row>
    <row r="9" spans="1:11" ht="15" customHeight="1" x14ac:dyDescent="0.25">
      <c r="A9" s="18"/>
      <c r="B9" s="19" t="s">
        <v>28</v>
      </c>
      <c r="C9" s="19" t="s">
        <v>29</v>
      </c>
      <c r="D9" s="19" t="s">
        <v>30</v>
      </c>
      <c r="E9" s="19" t="s">
        <v>31</v>
      </c>
      <c r="F9" s="19" t="s">
        <v>32</v>
      </c>
      <c r="G9" s="19" t="s">
        <v>33</v>
      </c>
      <c r="H9" s="20" t="s">
        <v>34</v>
      </c>
      <c r="I9" s="21" t="s">
        <v>35</v>
      </c>
      <c r="J9" s="19" t="s">
        <v>36</v>
      </c>
      <c r="K9" s="19" t="s">
        <v>37</v>
      </c>
    </row>
    <row r="10" spans="1:11" ht="15" customHeight="1" x14ac:dyDescent="0.25">
      <c r="B10" s="22"/>
      <c r="C10" s="11"/>
      <c r="D10" s="23"/>
      <c r="E10" s="11"/>
      <c r="F10" s="11"/>
      <c r="G10" s="11"/>
      <c r="H10" s="24"/>
      <c r="I10" s="25"/>
      <c r="J10" s="11"/>
      <c r="K10" s="11"/>
    </row>
    <row r="11" spans="1:11" ht="15" customHeight="1" x14ac:dyDescent="0.25">
      <c r="A11" s="11">
        <v>1</v>
      </c>
      <c r="B11" s="26" t="str">
        <f>+'Balances at 7-31-2023'!A15</f>
        <v>CORE Conservation</v>
      </c>
      <c r="C11" s="27">
        <f>+'Balances at 7-31-2023'!D15</f>
        <v>11950621.470000001</v>
      </c>
      <c r="D11" s="28">
        <f>+EstimatedBalances!H16</f>
        <v>-769646.84999999951</v>
      </c>
      <c r="E11" s="28">
        <f>+' Int during Amort'!S26</f>
        <v>359008.58838860551</v>
      </c>
      <c r="F11" s="28">
        <f>((C11+D11+E11)/(1-0.04423))-(C11+D11+E11)</f>
        <v>534033.77099828236</v>
      </c>
      <c r="G11" s="28">
        <f>SUM(C11:F11)</f>
        <v>12074016.979386888</v>
      </c>
      <c r="H11" s="29"/>
      <c r="I11" s="30"/>
      <c r="K11" s="2" t="s">
        <v>38</v>
      </c>
    </row>
    <row r="12" spans="1:11" ht="15" customHeight="1" x14ac:dyDescent="0.25">
      <c r="A12" s="11">
        <v>2</v>
      </c>
      <c r="C12" s="27"/>
      <c r="D12" s="28"/>
      <c r="E12" s="26" t="s">
        <v>39</v>
      </c>
      <c r="F12" s="26"/>
      <c r="G12" s="31">
        <f>+'Test Period Volumes'!I34</f>
        <v>259295142.18315455</v>
      </c>
      <c r="H12" s="32">
        <f>ROUND(G11/G12,5)</f>
        <v>4.6559999999999997E-2</v>
      </c>
      <c r="I12" s="33">
        <f>ROUND(G11/G12,5)</f>
        <v>4.6559999999999997E-2</v>
      </c>
      <c r="J12" s="11" t="s">
        <v>40</v>
      </c>
      <c r="K12" s="26" t="s">
        <v>41</v>
      </c>
    </row>
    <row r="13" spans="1:11" ht="15" customHeight="1" x14ac:dyDescent="0.25">
      <c r="A13" s="11"/>
      <c r="C13" s="27"/>
      <c r="D13" s="28"/>
      <c r="E13" s="28"/>
      <c r="F13" s="28"/>
      <c r="G13" s="31"/>
      <c r="H13" s="32"/>
      <c r="I13" s="33"/>
      <c r="J13" s="11"/>
      <c r="K13" s="26"/>
    </row>
    <row r="14" spans="1:11" ht="15" customHeight="1" x14ac:dyDescent="0.25">
      <c r="A14" s="11"/>
      <c r="C14" s="34"/>
      <c r="D14" s="28"/>
      <c r="E14" s="26"/>
      <c r="F14" s="26"/>
      <c r="G14" s="31"/>
      <c r="H14" s="32"/>
      <c r="I14" s="33"/>
      <c r="J14" s="11"/>
      <c r="K14" s="26"/>
    </row>
    <row r="15" spans="1:11" ht="22.5" customHeight="1" thickBot="1" x14ac:dyDescent="0.3">
      <c r="A15" s="11">
        <v>3</v>
      </c>
      <c r="B15" s="35" t="s">
        <v>42</v>
      </c>
      <c r="C15" s="36">
        <f>+C11</f>
        <v>11950621.470000001</v>
      </c>
      <c r="D15" s="36">
        <f t="shared" ref="D15:F15" si="0">+D11</f>
        <v>-769646.84999999951</v>
      </c>
      <c r="E15" s="36">
        <f t="shared" si="0"/>
        <v>359008.58838860551</v>
      </c>
      <c r="F15" s="36">
        <f t="shared" si="0"/>
        <v>534033.77099828236</v>
      </c>
      <c r="G15" s="36">
        <f>+G11</f>
        <v>12074016.979386888</v>
      </c>
      <c r="H15" s="37">
        <f>+H12</f>
        <v>4.6559999999999997E-2</v>
      </c>
      <c r="I15" s="38">
        <f>+I12</f>
        <v>4.6559999999999997E-2</v>
      </c>
    </row>
    <row r="16" spans="1:11" ht="15" customHeight="1" x14ac:dyDescent="0.25">
      <c r="A16" s="11"/>
    </row>
    <row r="19" spans="1:1" ht="15" customHeight="1" x14ac:dyDescent="0.25">
      <c r="A19" s="11"/>
    </row>
    <row r="22" spans="1:1" ht="15" customHeight="1" x14ac:dyDescent="0.25">
      <c r="A22" s="11"/>
    </row>
    <row r="25" spans="1:1" ht="15" customHeight="1" x14ac:dyDescent="0.25">
      <c r="A25" s="11"/>
    </row>
    <row r="27" spans="1:1" ht="15" customHeight="1" x14ac:dyDescent="0.25">
      <c r="A27" s="11"/>
    </row>
    <row r="29" spans="1:1" ht="15" customHeight="1" x14ac:dyDescent="0.25">
      <c r="A29" s="11"/>
    </row>
    <row r="30" spans="1:1" ht="15" customHeight="1" x14ac:dyDescent="0.25">
      <c r="A30" s="11"/>
    </row>
    <row r="31" spans="1:1" ht="15" customHeight="1" x14ac:dyDescent="0.25">
      <c r="A31" s="11"/>
    </row>
  </sheetData>
  <mergeCells count="6">
    <mergeCell ref="H7:I7"/>
    <mergeCell ref="D1:J1"/>
    <mergeCell ref="D2:J2"/>
    <mergeCell ref="D3:J3"/>
    <mergeCell ref="D4:J4"/>
    <mergeCell ref="H6:I6"/>
  </mergeCells>
  <printOptions horizontalCentered="1"/>
  <pageMargins left="0.2" right="0.2" top="1" bottom="0.17" header="0.35" footer="0.5"/>
  <pageSetup scale="75" orientation="landscape" r:id="rId1"/>
  <headerFooter scaleWithDoc="0" alignWithMargins="0">
    <oddFooter>&amp;LTab Name: 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9C036-4660-4A44-B338-C8B8F6BA6092}">
  <sheetPr>
    <pageSetUpPr fitToPage="1"/>
  </sheetPr>
  <dimension ref="A1:V27"/>
  <sheetViews>
    <sheetView workbookViewId="0">
      <selection activeCell="F14" sqref="F14"/>
    </sheetView>
  </sheetViews>
  <sheetFormatPr defaultColWidth="10.6640625" defaultRowHeight="15" x14ac:dyDescent="0.25"/>
  <cols>
    <col min="1" max="1" width="5" style="40" customWidth="1"/>
    <col min="2" max="2" width="26" style="40" customWidth="1"/>
    <col min="3" max="3" width="14.1640625" style="40" customWidth="1"/>
    <col min="4" max="4" width="16.1640625" style="40" customWidth="1"/>
    <col min="5" max="5" width="16" style="40" customWidth="1"/>
    <col min="6" max="6" width="18.33203125" style="40" customWidth="1"/>
    <col min="7" max="7" width="17.83203125" style="40" customWidth="1"/>
    <col min="8" max="8" width="16.1640625" style="40" customWidth="1"/>
    <col min="9" max="9" width="18" style="40" customWidth="1"/>
    <col min="10" max="10" width="16.1640625" style="40" customWidth="1"/>
    <col min="11" max="12" width="13.83203125" style="40" customWidth="1"/>
    <col min="13" max="13" width="14.83203125" style="40" customWidth="1"/>
    <col min="14" max="14" width="13.33203125" style="40" customWidth="1"/>
    <col min="15" max="15" width="19.6640625" style="40" customWidth="1"/>
    <col min="16" max="17" width="13.33203125" style="40" customWidth="1"/>
    <col min="18" max="18" width="16" style="40" customWidth="1"/>
    <col min="19" max="19" width="14.1640625" style="40" customWidth="1"/>
    <col min="20" max="20" width="17" style="40" customWidth="1"/>
    <col min="21" max="21" width="14.1640625" style="40" customWidth="1"/>
    <col min="22" max="16384" width="10.6640625" style="40"/>
  </cols>
  <sheetData>
    <row r="1" spans="1:15" ht="15.75" customHeight="1" x14ac:dyDescent="0.25">
      <c r="A1" s="39"/>
      <c r="B1" s="39"/>
      <c r="G1" s="5" t="str">
        <f>+'CPA Summary of Def. Accts.'!K1</f>
        <v>CNGC Advice W23-09-02</v>
      </c>
      <c r="H1" s="39"/>
    </row>
    <row r="2" spans="1:15" ht="15.75" customHeight="1" x14ac:dyDescent="0.25">
      <c r="A2" s="39"/>
      <c r="B2" s="39"/>
      <c r="G2" s="7" t="s">
        <v>12</v>
      </c>
      <c r="H2" s="39"/>
    </row>
    <row r="3" spans="1:15" ht="15.75" customHeight="1" x14ac:dyDescent="0.25">
      <c r="A3" s="39"/>
      <c r="B3" s="39"/>
      <c r="G3" s="7" t="s">
        <v>43</v>
      </c>
      <c r="H3" s="39"/>
    </row>
    <row r="4" spans="1:15" ht="15.75" customHeight="1" x14ac:dyDescent="0.25">
      <c r="A4" s="39"/>
      <c r="B4" s="39"/>
      <c r="C4" s="316" t="s">
        <v>9</v>
      </c>
      <c r="D4" s="316"/>
      <c r="E4" s="316"/>
      <c r="F4" s="316"/>
      <c r="G4" s="41"/>
      <c r="H4" s="41"/>
      <c r="I4" s="42"/>
      <c r="J4" s="42"/>
      <c r="K4" s="42"/>
      <c r="L4" s="42"/>
      <c r="M4" s="42"/>
      <c r="N4" s="42"/>
      <c r="O4" s="42"/>
    </row>
    <row r="5" spans="1:15" ht="15.75" customHeight="1" x14ac:dyDescent="0.25">
      <c r="A5" s="39"/>
      <c r="B5" s="316" t="s">
        <v>44</v>
      </c>
      <c r="C5" s="316"/>
      <c r="D5" s="316"/>
      <c r="E5" s="316"/>
      <c r="F5" s="316"/>
      <c r="G5" s="316"/>
      <c r="H5" s="41"/>
      <c r="I5" s="42"/>
      <c r="J5" s="42"/>
      <c r="K5" s="42"/>
      <c r="L5" s="42"/>
      <c r="M5" s="42"/>
      <c r="N5" s="42"/>
      <c r="O5" s="42"/>
    </row>
    <row r="6" spans="1:15" ht="15.75" customHeight="1" x14ac:dyDescent="0.25">
      <c r="A6" s="39"/>
      <c r="B6" s="39"/>
      <c r="C6" s="316" t="s">
        <v>45</v>
      </c>
      <c r="D6" s="316"/>
      <c r="E6" s="316"/>
      <c r="F6" s="316"/>
      <c r="G6" s="41"/>
      <c r="H6" s="41"/>
      <c r="I6" s="42"/>
      <c r="J6" s="42"/>
      <c r="K6" s="42"/>
      <c r="L6" s="42"/>
      <c r="M6" s="42"/>
      <c r="N6" s="42"/>
      <c r="O6" s="42"/>
    </row>
    <row r="7" spans="1:15" ht="15.75" customHeight="1" x14ac:dyDescent="0.25">
      <c r="A7" s="39"/>
      <c r="B7" s="39"/>
      <c r="C7" s="316" t="s">
        <v>13</v>
      </c>
      <c r="D7" s="316"/>
      <c r="E7" s="316"/>
      <c r="F7" s="316"/>
      <c r="G7" s="41"/>
      <c r="H7" s="41"/>
      <c r="I7" s="42"/>
      <c r="J7" s="42"/>
      <c r="K7" s="42"/>
      <c r="L7" s="42"/>
      <c r="M7" s="42"/>
      <c r="N7" s="42"/>
      <c r="O7" s="42"/>
    </row>
    <row r="8" spans="1:15" ht="15.75" x14ac:dyDescent="0.25">
      <c r="A8" s="39"/>
      <c r="B8" s="39"/>
      <c r="C8" s="39"/>
      <c r="D8" s="39"/>
      <c r="E8" s="39"/>
      <c r="F8" s="41"/>
      <c r="G8" s="39"/>
      <c r="H8" s="39"/>
    </row>
    <row r="9" spans="1:15" s="49" customFormat="1" ht="63" x14ac:dyDescent="0.25">
      <c r="A9" s="43" t="s">
        <v>46</v>
      </c>
      <c r="B9" s="44" t="s">
        <v>3</v>
      </c>
      <c r="C9" s="44" t="s">
        <v>47</v>
      </c>
      <c r="D9" s="45" t="s">
        <v>48</v>
      </c>
      <c r="E9" s="46" t="s">
        <v>49</v>
      </c>
      <c r="F9" s="45" t="s">
        <v>50</v>
      </c>
      <c r="G9" s="45" t="s">
        <v>51</v>
      </c>
      <c r="H9" s="47"/>
      <c r="I9" s="48"/>
      <c r="J9" s="48"/>
      <c r="K9" s="48"/>
    </row>
    <row r="10" spans="1:15" ht="15.75" x14ac:dyDescent="0.25">
      <c r="A10" s="50" t="s">
        <v>52</v>
      </c>
      <c r="B10" s="51" t="s">
        <v>28</v>
      </c>
      <c r="C10" s="51" t="s">
        <v>29</v>
      </c>
      <c r="D10" s="52" t="s">
        <v>30</v>
      </c>
      <c r="E10" s="53" t="s">
        <v>31</v>
      </c>
      <c r="F10" s="52" t="s">
        <v>32</v>
      </c>
      <c r="G10" s="54" t="s">
        <v>53</v>
      </c>
      <c r="H10" s="41"/>
      <c r="I10" s="42"/>
      <c r="J10" s="42"/>
      <c r="K10" s="42"/>
    </row>
    <row r="11" spans="1:15" ht="16.5" customHeight="1" x14ac:dyDescent="0.25">
      <c r="A11" s="55"/>
      <c r="B11" s="56" t="s">
        <v>54</v>
      </c>
      <c r="C11" s="57"/>
      <c r="D11" s="57"/>
      <c r="E11" s="57"/>
      <c r="F11" s="58"/>
      <c r="G11" s="57"/>
      <c r="H11" s="39"/>
    </row>
    <row r="12" spans="1:15" ht="15.75" x14ac:dyDescent="0.25">
      <c r="A12" s="50">
        <v>1</v>
      </c>
      <c r="B12" s="59" t="s">
        <v>55</v>
      </c>
      <c r="C12" s="60">
        <v>503</v>
      </c>
      <c r="D12" s="61">
        <v>-3.024E-2</v>
      </c>
      <c r="E12" s="61">
        <f>+'CPA Summary of Def. Accts.'!H15</f>
        <v>4.6559999999999997E-2</v>
      </c>
      <c r="F12" s="62">
        <f t="shared" ref="F12:F16" si="0">SUM(D12:E12)</f>
        <v>1.6319999999999998E-2</v>
      </c>
      <c r="G12" s="63">
        <f t="shared" ref="G12:G16" si="1">+E12</f>
        <v>4.6559999999999997E-2</v>
      </c>
      <c r="H12" s="64"/>
      <c r="I12" s="65"/>
      <c r="J12" s="66"/>
      <c r="K12" s="66"/>
    </row>
    <row r="13" spans="1:15" ht="15.75" x14ac:dyDescent="0.25">
      <c r="A13" s="50">
        <v>2</v>
      </c>
      <c r="B13" s="59" t="s">
        <v>56</v>
      </c>
      <c r="C13" s="60">
        <v>504</v>
      </c>
      <c r="D13" s="61">
        <f>+D12</f>
        <v>-3.024E-2</v>
      </c>
      <c r="E13" s="61">
        <f t="shared" ref="E13" si="2">E12</f>
        <v>4.6559999999999997E-2</v>
      </c>
      <c r="F13" s="62">
        <f t="shared" si="0"/>
        <v>1.6319999999999998E-2</v>
      </c>
      <c r="G13" s="63">
        <f t="shared" si="1"/>
        <v>4.6559999999999997E-2</v>
      </c>
      <c r="H13" s="64"/>
      <c r="I13" s="65"/>
      <c r="J13" s="66"/>
      <c r="K13" s="66"/>
    </row>
    <row r="14" spans="1:15" ht="15.75" x14ac:dyDescent="0.25">
      <c r="A14" s="50">
        <v>3</v>
      </c>
      <c r="B14" s="59" t="s">
        <v>57</v>
      </c>
      <c r="C14" s="67">
        <v>511</v>
      </c>
      <c r="D14" s="61">
        <f>+D12</f>
        <v>-3.024E-2</v>
      </c>
      <c r="E14" s="61">
        <f>+E12</f>
        <v>4.6559999999999997E-2</v>
      </c>
      <c r="F14" s="62">
        <f t="shared" si="0"/>
        <v>1.6319999999999998E-2</v>
      </c>
      <c r="G14" s="63">
        <f t="shared" si="1"/>
        <v>4.6559999999999997E-2</v>
      </c>
      <c r="H14" s="64"/>
      <c r="I14" s="65"/>
      <c r="J14" s="66"/>
      <c r="K14" s="66"/>
    </row>
    <row r="15" spans="1:15" ht="15.75" x14ac:dyDescent="0.25">
      <c r="A15" s="50">
        <v>4</v>
      </c>
      <c r="B15" s="59" t="s">
        <v>58</v>
      </c>
      <c r="C15" s="67">
        <v>505</v>
      </c>
      <c r="D15" s="61">
        <f>+D12</f>
        <v>-3.024E-2</v>
      </c>
      <c r="E15" s="61">
        <f>+E12</f>
        <v>4.6559999999999997E-2</v>
      </c>
      <c r="F15" s="62">
        <f t="shared" si="0"/>
        <v>1.6319999999999998E-2</v>
      </c>
      <c r="G15" s="63">
        <f t="shared" si="1"/>
        <v>4.6559999999999997E-2</v>
      </c>
      <c r="H15" s="64"/>
      <c r="I15" s="65"/>
      <c r="J15" s="66"/>
      <c r="K15" s="66"/>
    </row>
    <row r="16" spans="1:15" ht="15.75" x14ac:dyDescent="0.25">
      <c r="A16" s="50">
        <v>5</v>
      </c>
      <c r="B16" s="59" t="s">
        <v>59</v>
      </c>
      <c r="C16" s="67">
        <v>570</v>
      </c>
      <c r="D16" s="61">
        <f>+D12</f>
        <v>-3.024E-2</v>
      </c>
      <c r="E16" s="61">
        <f>'CPA Summary of Def. Accts.'!I15</f>
        <v>4.6559999999999997E-2</v>
      </c>
      <c r="F16" s="62">
        <f t="shared" si="0"/>
        <v>1.6319999999999998E-2</v>
      </c>
      <c r="G16" s="63">
        <f t="shared" si="1"/>
        <v>4.6559999999999997E-2</v>
      </c>
      <c r="H16" s="64"/>
      <c r="I16" s="65"/>
      <c r="J16" s="66"/>
      <c r="K16" s="66"/>
    </row>
    <row r="17" spans="1:22" ht="15.75" x14ac:dyDescent="0.25">
      <c r="A17" s="68"/>
      <c r="B17" s="69"/>
      <c r="C17" s="70"/>
      <c r="D17" s="70"/>
      <c r="E17" s="70"/>
      <c r="F17" s="71"/>
      <c r="G17" s="70"/>
      <c r="H17" s="72"/>
      <c r="I17" s="65"/>
      <c r="J17" s="66"/>
      <c r="K17" s="66"/>
    </row>
    <row r="18" spans="1:22" ht="15.75" x14ac:dyDescent="0.25">
      <c r="A18" s="73"/>
      <c r="B18" s="59"/>
      <c r="C18" s="39"/>
      <c r="D18" s="39"/>
      <c r="E18" s="39"/>
      <c r="F18" s="39"/>
      <c r="G18" s="72"/>
      <c r="H18" s="72"/>
      <c r="I18" s="65"/>
      <c r="J18" s="65"/>
      <c r="K18" s="65"/>
    </row>
    <row r="19" spans="1:22" ht="15.75" x14ac:dyDescent="0.25">
      <c r="B19" s="74"/>
      <c r="C19" s="39"/>
      <c r="D19" s="39"/>
      <c r="E19" s="39"/>
      <c r="F19" s="39"/>
      <c r="G19" s="75"/>
      <c r="H19" s="39"/>
      <c r="Q19" s="66"/>
      <c r="R19" s="66"/>
      <c r="S19" s="66"/>
      <c r="T19" s="66"/>
      <c r="U19" s="66"/>
      <c r="V19" s="66"/>
    </row>
    <row r="20" spans="1:22" ht="15.75" x14ac:dyDescent="0.25">
      <c r="C20" s="39"/>
      <c r="D20" s="39"/>
      <c r="E20" s="39"/>
      <c r="F20" s="41"/>
      <c r="G20" s="75"/>
      <c r="H20" s="39"/>
      <c r="Q20" s="66"/>
      <c r="R20" s="66"/>
      <c r="S20" s="66"/>
      <c r="T20" s="66"/>
      <c r="U20" s="66"/>
    </row>
    <row r="21" spans="1:22" ht="15.75" x14ac:dyDescent="0.25">
      <c r="A21" s="39"/>
      <c r="B21" s="74"/>
      <c r="C21" s="39"/>
      <c r="D21" s="39"/>
      <c r="E21" s="39"/>
      <c r="F21" s="41"/>
      <c r="G21" s="75"/>
      <c r="H21" s="39"/>
      <c r="Q21" s="66"/>
      <c r="R21" s="66"/>
      <c r="S21" s="66"/>
      <c r="T21" s="66"/>
      <c r="U21" s="66"/>
    </row>
    <row r="22" spans="1:22" ht="15.75" x14ac:dyDescent="0.25">
      <c r="A22" s="39"/>
      <c r="B22" s="59"/>
      <c r="C22" s="39"/>
      <c r="D22" s="39"/>
      <c r="E22" s="39"/>
      <c r="F22" s="41"/>
      <c r="G22" s="75"/>
      <c r="H22" s="39"/>
    </row>
    <row r="23" spans="1:22" ht="15.75" x14ac:dyDescent="0.25">
      <c r="A23" s="39"/>
      <c r="B23" s="59"/>
      <c r="C23" s="39"/>
      <c r="D23" s="39"/>
      <c r="E23" s="39"/>
      <c r="F23" s="41"/>
      <c r="G23" s="76"/>
      <c r="H23" s="76"/>
      <c r="I23" s="77"/>
    </row>
    <row r="24" spans="1:22" x14ac:dyDescent="0.25">
      <c r="F24" s="78"/>
      <c r="K24" s="77"/>
    </row>
    <row r="25" spans="1:22" x14ac:dyDescent="0.25">
      <c r="F25" s="79"/>
      <c r="K25" s="77"/>
    </row>
    <row r="26" spans="1:22" x14ac:dyDescent="0.25">
      <c r="K26" s="77"/>
    </row>
    <row r="27" spans="1:22" x14ac:dyDescent="0.25">
      <c r="K27" s="77"/>
    </row>
  </sheetData>
  <mergeCells count="4">
    <mergeCell ref="C4:F4"/>
    <mergeCell ref="B5:G5"/>
    <mergeCell ref="C6:F6"/>
    <mergeCell ref="C7:F7"/>
  </mergeCells>
  <printOptions horizontalCentered="1"/>
  <pageMargins left="0.2" right="0.2" top="1" bottom="0.17" header="0.35" footer="0.5"/>
  <pageSetup orientation="landscape" r:id="rId1"/>
  <headerFooter scaleWithDoc="0" alignWithMargins="0">
    <oddFooter>&amp;LTab Name: 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C4CCF-C7DB-4F88-8C18-7A5CE084DAA7}">
  <sheetPr>
    <pageSetUpPr fitToPage="1"/>
  </sheetPr>
  <dimension ref="A2:Q18"/>
  <sheetViews>
    <sheetView workbookViewId="0">
      <selection activeCell="A38" sqref="A38"/>
    </sheetView>
  </sheetViews>
  <sheetFormatPr defaultRowHeight="15.75" x14ac:dyDescent="0.25"/>
  <cols>
    <col min="1" max="1" width="5.5" style="73" bestFit="1" customWidth="1"/>
    <col min="2" max="2" width="9.33203125" style="80"/>
    <col min="3" max="3" width="19.5" style="80" customWidth="1"/>
    <col min="4" max="4" width="13.5" style="80" customWidth="1"/>
    <col min="5" max="5" width="11.5" style="80" bestFit="1" customWidth="1"/>
    <col min="6" max="6" width="18.5" style="80" bestFit="1" customWidth="1"/>
    <col min="7" max="7" width="1.33203125" style="80" customWidth="1"/>
    <col min="8" max="8" width="16.33203125" style="80" bestFit="1" customWidth="1"/>
    <col min="9" max="10" width="1.33203125" style="80" customWidth="1"/>
    <col min="11" max="11" width="15.33203125" style="123" customWidth="1"/>
    <col min="12" max="12" width="24.1640625" style="80" bestFit="1" customWidth="1"/>
    <col min="13" max="13" width="12.83203125" style="80" bestFit="1" customWidth="1"/>
    <col min="14" max="250" width="9.33203125" style="80"/>
    <col min="251" max="251" width="5" style="80" customWidth="1"/>
    <col min="252" max="252" width="9.33203125" style="80"/>
    <col min="253" max="253" width="21.6640625" style="80" customWidth="1"/>
    <col min="254" max="254" width="13.5" style="80" customWidth="1"/>
    <col min="255" max="255" width="10.5" style="80" customWidth="1"/>
    <col min="256" max="256" width="15.1640625" style="80" customWidth="1"/>
    <col min="257" max="257" width="3.6640625" style="80" customWidth="1"/>
    <col min="258" max="258" width="13.1640625" style="80" customWidth="1"/>
    <col min="259" max="259" width="3.83203125" style="80" customWidth="1"/>
    <col min="260" max="260" width="15" style="80" customWidth="1"/>
    <col min="261" max="261" width="3.6640625" style="80" customWidth="1"/>
    <col min="262" max="263" width="13" style="80" customWidth="1"/>
    <col min="264" max="264" width="0" style="80" hidden="1" customWidth="1"/>
    <col min="265" max="266" width="9.33203125" style="80"/>
    <col min="267" max="267" width="15.83203125" style="80" customWidth="1"/>
    <col min="268" max="506" width="9.33203125" style="80"/>
    <col min="507" max="507" width="5" style="80" customWidth="1"/>
    <col min="508" max="508" width="9.33203125" style="80"/>
    <col min="509" max="509" width="21.6640625" style="80" customWidth="1"/>
    <col min="510" max="510" width="13.5" style="80" customWidth="1"/>
    <col min="511" max="511" width="10.5" style="80" customWidth="1"/>
    <col min="512" max="512" width="15.1640625" style="80" customWidth="1"/>
    <col min="513" max="513" width="3.6640625" style="80" customWidth="1"/>
    <col min="514" max="514" width="13.1640625" style="80" customWidth="1"/>
    <col min="515" max="515" width="3.83203125" style="80" customWidth="1"/>
    <col min="516" max="516" width="15" style="80" customWidth="1"/>
    <col min="517" max="517" width="3.6640625" style="80" customWidth="1"/>
    <col min="518" max="519" width="13" style="80" customWidth="1"/>
    <col min="520" max="520" width="0" style="80" hidden="1" customWidth="1"/>
    <col min="521" max="522" width="9.33203125" style="80"/>
    <col min="523" max="523" width="15.83203125" style="80" customWidth="1"/>
    <col min="524" max="762" width="9.33203125" style="80"/>
    <col min="763" max="763" width="5" style="80" customWidth="1"/>
    <col min="764" max="764" width="9.33203125" style="80"/>
    <col min="765" max="765" width="21.6640625" style="80" customWidth="1"/>
    <col min="766" max="766" width="13.5" style="80" customWidth="1"/>
    <col min="767" max="767" width="10.5" style="80" customWidth="1"/>
    <col min="768" max="768" width="15.1640625" style="80" customWidth="1"/>
    <col min="769" max="769" width="3.6640625" style="80" customWidth="1"/>
    <col min="770" max="770" width="13.1640625" style="80" customWidth="1"/>
    <col min="771" max="771" width="3.83203125" style="80" customWidth="1"/>
    <col min="772" max="772" width="15" style="80" customWidth="1"/>
    <col min="773" max="773" width="3.6640625" style="80" customWidth="1"/>
    <col min="774" max="775" width="13" style="80" customWidth="1"/>
    <col min="776" max="776" width="0" style="80" hidden="1" customWidth="1"/>
    <col min="777" max="778" width="9.33203125" style="80"/>
    <col min="779" max="779" width="15.83203125" style="80" customWidth="1"/>
    <col min="780" max="1018" width="9.33203125" style="80"/>
    <col min="1019" max="1019" width="5" style="80" customWidth="1"/>
    <col min="1020" max="1020" width="9.33203125" style="80"/>
    <col min="1021" max="1021" width="21.6640625" style="80" customWidth="1"/>
    <col min="1022" max="1022" width="13.5" style="80" customWidth="1"/>
    <col min="1023" max="1023" width="10.5" style="80" customWidth="1"/>
    <col min="1024" max="1024" width="15.1640625" style="80" customWidth="1"/>
    <col min="1025" max="1025" width="3.6640625" style="80" customWidth="1"/>
    <col min="1026" max="1026" width="13.1640625" style="80" customWidth="1"/>
    <col min="1027" max="1027" width="3.83203125" style="80" customWidth="1"/>
    <col min="1028" max="1028" width="15" style="80" customWidth="1"/>
    <col min="1029" max="1029" width="3.6640625" style="80" customWidth="1"/>
    <col min="1030" max="1031" width="13" style="80" customWidth="1"/>
    <col min="1032" max="1032" width="0" style="80" hidden="1" customWidth="1"/>
    <col min="1033" max="1034" width="9.33203125" style="80"/>
    <col min="1035" max="1035" width="15.83203125" style="80" customWidth="1"/>
    <col min="1036" max="1274" width="9.33203125" style="80"/>
    <col min="1275" max="1275" width="5" style="80" customWidth="1"/>
    <col min="1276" max="1276" width="9.33203125" style="80"/>
    <col min="1277" max="1277" width="21.6640625" style="80" customWidth="1"/>
    <col min="1278" max="1278" width="13.5" style="80" customWidth="1"/>
    <col min="1279" max="1279" width="10.5" style="80" customWidth="1"/>
    <col min="1280" max="1280" width="15.1640625" style="80" customWidth="1"/>
    <col min="1281" max="1281" width="3.6640625" style="80" customWidth="1"/>
    <col min="1282" max="1282" width="13.1640625" style="80" customWidth="1"/>
    <col min="1283" max="1283" width="3.83203125" style="80" customWidth="1"/>
    <col min="1284" max="1284" width="15" style="80" customWidth="1"/>
    <col min="1285" max="1285" width="3.6640625" style="80" customWidth="1"/>
    <col min="1286" max="1287" width="13" style="80" customWidth="1"/>
    <col min="1288" max="1288" width="0" style="80" hidden="1" customWidth="1"/>
    <col min="1289" max="1290" width="9.33203125" style="80"/>
    <col min="1291" max="1291" width="15.83203125" style="80" customWidth="1"/>
    <col min="1292" max="1530" width="9.33203125" style="80"/>
    <col min="1531" max="1531" width="5" style="80" customWidth="1"/>
    <col min="1532" max="1532" width="9.33203125" style="80"/>
    <col min="1533" max="1533" width="21.6640625" style="80" customWidth="1"/>
    <col min="1534" max="1534" width="13.5" style="80" customWidth="1"/>
    <col min="1535" max="1535" width="10.5" style="80" customWidth="1"/>
    <col min="1536" max="1536" width="15.1640625" style="80" customWidth="1"/>
    <col min="1537" max="1537" width="3.6640625" style="80" customWidth="1"/>
    <col min="1538" max="1538" width="13.1640625" style="80" customWidth="1"/>
    <col min="1539" max="1539" width="3.83203125" style="80" customWidth="1"/>
    <col min="1540" max="1540" width="15" style="80" customWidth="1"/>
    <col min="1541" max="1541" width="3.6640625" style="80" customWidth="1"/>
    <col min="1542" max="1543" width="13" style="80" customWidth="1"/>
    <col min="1544" max="1544" width="0" style="80" hidden="1" customWidth="1"/>
    <col min="1545" max="1546" width="9.33203125" style="80"/>
    <col min="1547" max="1547" width="15.83203125" style="80" customWidth="1"/>
    <col min="1548" max="1786" width="9.33203125" style="80"/>
    <col min="1787" max="1787" width="5" style="80" customWidth="1"/>
    <col min="1788" max="1788" width="9.33203125" style="80"/>
    <col min="1789" max="1789" width="21.6640625" style="80" customWidth="1"/>
    <col min="1790" max="1790" width="13.5" style="80" customWidth="1"/>
    <col min="1791" max="1791" width="10.5" style="80" customWidth="1"/>
    <col min="1792" max="1792" width="15.1640625" style="80" customWidth="1"/>
    <col min="1793" max="1793" width="3.6640625" style="80" customWidth="1"/>
    <col min="1794" max="1794" width="13.1640625" style="80" customWidth="1"/>
    <col min="1795" max="1795" width="3.83203125" style="80" customWidth="1"/>
    <col min="1796" max="1796" width="15" style="80" customWidth="1"/>
    <col min="1797" max="1797" width="3.6640625" style="80" customWidth="1"/>
    <col min="1798" max="1799" width="13" style="80" customWidth="1"/>
    <col min="1800" max="1800" width="0" style="80" hidden="1" customWidth="1"/>
    <col min="1801" max="1802" width="9.33203125" style="80"/>
    <col min="1803" max="1803" width="15.83203125" style="80" customWidth="1"/>
    <col min="1804" max="2042" width="9.33203125" style="80"/>
    <col min="2043" max="2043" width="5" style="80" customWidth="1"/>
    <col min="2044" max="2044" width="9.33203125" style="80"/>
    <col min="2045" max="2045" width="21.6640625" style="80" customWidth="1"/>
    <col min="2046" max="2046" width="13.5" style="80" customWidth="1"/>
    <col min="2047" max="2047" width="10.5" style="80" customWidth="1"/>
    <col min="2048" max="2048" width="15.1640625" style="80" customWidth="1"/>
    <col min="2049" max="2049" width="3.6640625" style="80" customWidth="1"/>
    <col min="2050" max="2050" width="13.1640625" style="80" customWidth="1"/>
    <col min="2051" max="2051" width="3.83203125" style="80" customWidth="1"/>
    <col min="2052" max="2052" width="15" style="80" customWidth="1"/>
    <col min="2053" max="2053" width="3.6640625" style="80" customWidth="1"/>
    <col min="2054" max="2055" width="13" style="80" customWidth="1"/>
    <col min="2056" max="2056" width="0" style="80" hidden="1" customWidth="1"/>
    <col min="2057" max="2058" width="9.33203125" style="80"/>
    <col min="2059" max="2059" width="15.83203125" style="80" customWidth="1"/>
    <col min="2060" max="2298" width="9.33203125" style="80"/>
    <col min="2299" max="2299" width="5" style="80" customWidth="1"/>
    <col min="2300" max="2300" width="9.33203125" style="80"/>
    <col min="2301" max="2301" width="21.6640625" style="80" customWidth="1"/>
    <col min="2302" max="2302" width="13.5" style="80" customWidth="1"/>
    <col min="2303" max="2303" width="10.5" style="80" customWidth="1"/>
    <col min="2304" max="2304" width="15.1640625" style="80" customWidth="1"/>
    <col min="2305" max="2305" width="3.6640625" style="80" customWidth="1"/>
    <col min="2306" max="2306" width="13.1640625" style="80" customWidth="1"/>
    <col min="2307" max="2307" width="3.83203125" style="80" customWidth="1"/>
    <col min="2308" max="2308" width="15" style="80" customWidth="1"/>
    <col min="2309" max="2309" width="3.6640625" style="80" customWidth="1"/>
    <col min="2310" max="2311" width="13" style="80" customWidth="1"/>
    <col min="2312" max="2312" width="0" style="80" hidden="1" customWidth="1"/>
    <col min="2313" max="2314" width="9.33203125" style="80"/>
    <col min="2315" max="2315" width="15.83203125" style="80" customWidth="1"/>
    <col min="2316" max="2554" width="9.33203125" style="80"/>
    <col min="2555" max="2555" width="5" style="80" customWidth="1"/>
    <col min="2556" max="2556" width="9.33203125" style="80"/>
    <col min="2557" max="2557" width="21.6640625" style="80" customWidth="1"/>
    <col min="2558" max="2558" width="13.5" style="80" customWidth="1"/>
    <col min="2559" max="2559" width="10.5" style="80" customWidth="1"/>
    <col min="2560" max="2560" width="15.1640625" style="80" customWidth="1"/>
    <col min="2561" max="2561" width="3.6640625" style="80" customWidth="1"/>
    <col min="2562" max="2562" width="13.1640625" style="80" customWidth="1"/>
    <col min="2563" max="2563" width="3.83203125" style="80" customWidth="1"/>
    <col min="2564" max="2564" width="15" style="80" customWidth="1"/>
    <col min="2565" max="2565" width="3.6640625" style="80" customWidth="1"/>
    <col min="2566" max="2567" width="13" style="80" customWidth="1"/>
    <col min="2568" max="2568" width="0" style="80" hidden="1" customWidth="1"/>
    <col min="2569" max="2570" width="9.33203125" style="80"/>
    <col min="2571" max="2571" width="15.83203125" style="80" customWidth="1"/>
    <col min="2572" max="2810" width="9.33203125" style="80"/>
    <col min="2811" max="2811" width="5" style="80" customWidth="1"/>
    <col min="2812" max="2812" width="9.33203125" style="80"/>
    <col min="2813" max="2813" width="21.6640625" style="80" customWidth="1"/>
    <col min="2814" max="2814" width="13.5" style="80" customWidth="1"/>
    <col min="2815" max="2815" width="10.5" style="80" customWidth="1"/>
    <col min="2816" max="2816" width="15.1640625" style="80" customWidth="1"/>
    <col min="2817" max="2817" width="3.6640625" style="80" customWidth="1"/>
    <col min="2818" max="2818" width="13.1640625" style="80" customWidth="1"/>
    <col min="2819" max="2819" width="3.83203125" style="80" customWidth="1"/>
    <col min="2820" max="2820" width="15" style="80" customWidth="1"/>
    <col min="2821" max="2821" width="3.6640625" style="80" customWidth="1"/>
    <col min="2822" max="2823" width="13" style="80" customWidth="1"/>
    <col min="2824" max="2824" width="0" style="80" hidden="1" customWidth="1"/>
    <col min="2825" max="2826" width="9.33203125" style="80"/>
    <col min="2827" max="2827" width="15.83203125" style="80" customWidth="1"/>
    <col min="2828" max="3066" width="9.33203125" style="80"/>
    <col min="3067" max="3067" width="5" style="80" customWidth="1"/>
    <col min="3068" max="3068" width="9.33203125" style="80"/>
    <col min="3069" max="3069" width="21.6640625" style="80" customWidth="1"/>
    <col min="3070" max="3070" width="13.5" style="80" customWidth="1"/>
    <col min="3071" max="3071" width="10.5" style="80" customWidth="1"/>
    <col min="3072" max="3072" width="15.1640625" style="80" customWidth="1"/>
    <col min="3073" max="3073" width="3.6640625" style="80" customWidth="1"/>
    <col min="3074" max="3074" width="13.1640625" style="80" customWidth="1"/>
    <col min="3075" max="3075" width="3.83203125" style="80" customWidth="1"/>
    <col min="3076" max="3076" width="15" style="80" customWidth="1"/>
    <col min="3077" max="3077" width="3.6640625" style="80" customWidth="1"/>
    <col min="3078" max="3079" width="13" style="80" customWidth="1"/>
    <col min="3080" max="3080" width="0" style="80" hidden="1" customWidth="1"/>
    <col min="3081" max="3082" width="9.33203125" style="80"/>
    <col min="3083" max="3083" width="15.83203125" style="80" customWidth="1"/>
    <col min="3084" max="3322" width="9.33203125" style="80"/>
    <col min="3323" max="3323" width="5" style="80" customWidth="1"/>
    <col min="3324" max="3324" width="9.33203125" style="80"/>
    <col min="3325" max="3325" width="21.6640625" style="80" customWidth="1"/>
    <col min="3326" max="3326" width="13.5" style="80" customWidth="1"/>
    <col min="3327" max="3327" width="10.5" style="80" customWidth="1"/>
    <col min="3328" max="3328" width="15.1640625" style="80" customWidth="1"/>
    <col min="3329" max="3329" width="3.6640625" style="80" customWidth="1"/>
    <col min="3330" max="3330" width="13.1640625" style="80" customWidth="1"/>
    <col min="3331" max="3331" width="3.83203125" style="80" customWidth="1"/>
    <col min="3332" max="3332" width="15" style="80" customWidth="1"/>
    <col min="3333" max="3333" width="3.6640625" style="80" customWidth="1"/>
    <col min="3334" max="3335" width="13" style="80" customWidth="1"/>
    <col min="3336" max="3336" width="0" style="80" hidden="1" customWidth="1"/>
    <col min="3337" max="3338" width="9.33203125" style="80"/>
    <col min="3339" max="3339" width="15.83203125" style="80" customWidth="1"/>
    <col min="3340" max="3578" width="9.33203125" style="80"/>
    <col min="3579" max="3579" width="5" style="80" customWidth="1"/>
    <col min="3580" max="3580" width="9.33203125" style="80"/>
    <col min="3581" max="3581" width="21.6640625" style="80" customWidth="1"/>
    <col min="3582" max="3582" width="13.5" style="80" customWidth="1"/>
    <col min="3583" max="3583" width="10.5" style="80" customWidth="1"/>
    <col min="3584" max="3584" width="15.1640625" style="80" customWidth="1"/>
    <col min="3585" max="3585" width="3.6640625" style="80" customWidth="1"/>
    <col min="3586" max="3586" width="13.1640625" style="80" customWidth="1"/>
    <col min="3587" max="3587" width="3.83203125" style="80" customWidth="1"/>
    <col min="3588" max="3588" width="15" style="80" customWidth="1"/>
    <col min="3589" max="3589" width="3.6640625" style="80" customWidth="1"/>
    <col min="3590" max="3591" width="13" style="80" customWidth="1"/>
    <col min="3592" max="3592" width="0" style="80" hidden="1" customWidth="1"/>
    <col min="3593" max="3594" width="9.33203125" style="80"/>
    <col min="3595" max="3595" width="15.83203125" style="80" customWidth="1"/>
    <col min="3596" max="3834" width="9.33203125" style="80"/>
    <col min="3835" max="3835" width="5" style="80" customWidth="1"/>
    <col min="3836" max="3836" width="9.33203125" style="80"/>
    <col min="3837" max="3837" width="21.6640625" style="80" customWidth="1"/>
    <col min="3838" max="3838" width="13.5" style="80" customWidth="1"/>
    <col min="3839" max="3839" width="10.5" style="80" customWidth="1"/>
    <col min="3840" max="3840" width="15.1640625" style="80" customWidth="1"/>
    <col min="3841" max="3841" width="3.6640625" style="80" customWidth="1"/>
    <col min="3842" max="3842" width="13.1640625" style="80" customWidth="1"/>
    <col min="3843" max="3843" width="3.83203125" style="80" customWidth="1"/>
    <col min="3844" max="3844" width="15" style="80" customWidth="1"/>
    <col min="3845" max="3845" width="3.6640625" style="80" customWidth="1"/>
    <col min="3846" max="3847" width="13" style="80" customWidth="1"/>
    <col min="3848" max="3848" width="0" style="80" hidden="1" customWidth="1"/>
    <col min="3849" max="3850" width="9.33203125" style="80"/>
    <col min="3851" max="3851" width="15.83203125" style="80" customWidth="1"/>
    <col min="3852" max="4090" width="9.33203125" style="80"/>
    <col min="4091" max="4091" width="5" style="80" customWidth="1"/>
    <col min="4092" max="4092" width="9.33203125" style="80"/>
    <col min="4093" max="4093" width="21.6640625" style="80" customWidth="1"/>
    <col min="4094" max="4094" width="13.5" style="80" customWidth="1"/>
    <col min="4095" max="4095" width="10.5" style="80" customWidth="1"/>
    <col min="4096" max="4096" width="15.1640625" style="80" customWidth="1"/>
    <col min="4097" max="4097" width="3.6640625" style="80" customWidth="1"/>
    <col min="4098" max="4098" width="13.1640625" style="80" customWidth="1"/>
    <col min="4099" max="4099" width="3.83203125" style="80" customWidth="1"/>
    <col min="4100" max="4100" width="15" style="80" customWidth="1"/>
    <col min="4101" max="4101" width="3.6640625" style="80" customWidth="1"/>
    <col min="4102" max="4103" width="13" style="80" customWidth="1"/>
    <col min="4104" max="4104" width="0" style="80" hidden="1" customWidth="1"/>
    <col min="4105" max="4106" width="9.33203125" style="80"/>
    <col min="4107" max="4107" width="15.83203125" style="80" customWidth="1"/>
    <col min="4108" max="4346" width="9.33203125" style="80"/>
    <col min="4347" max="4347" width="5" style="80" customWidth="1"/>
    <col min="4348" max="4348" width="9.33203125" style="80"/>
    <col min="4349" max="4349" width="21.6640625" style="80" customWidth="1"/>
    <col min="4350" max="4350" width="13.5" style="80" customWidth="1"/>
    <col min="4351" max="4351" width="10.5" style="80" customWidth="1"/>
    <col min="4352" max="4352" width="15.1640625" style="80" customWidth="1"/>
    <col min="4353" max="4353" width="3.6640625" style="80" customWidth="1"/>
    <col min="4354" max="4354" width="13.1640625" style="80" customWidth="1"/>
    <col min="4355" max="4355" width="3.83203125" style="80" customWidth="1"/>
    <col min="4356" max="4356" width="15" style="80" customWidth="1"/>
    <col min="4357" max="4357" width="3.6640625" style="80" customWidth="1"/>
    <col min="4358" max="4359" width="13" style="80" customWidth="1"/>
    <col min="4360" max="4360" width="0" style="80" hidden="1" customWidth="1"/>
    <col min="4361" max="4362" width="9.33203125" style="80"/>
    <col min="4363" max="4363" width="15.83203125" style="80" customWidth="1"/>
    <col min="4364" max="4602" width="9.33203125" style="80"/>
    <col min="4603" max="4603" width="5" style="80" customWidth="1"/>
    <col min="4604" max="4604" width="9.33203125" style="80"/>
    <col min="4605" max="4605" width="21.6640625" style="80" customWidth="1"/>
    <col min="4606" max="4606" width="13.5" style="80" customWidth="1"/>
    <col min="4607" max="4607" width="10.5" style="80" customWidth="1"/>
    <col min="4608" max="4608" width="15.1640625" style="80" customWidth="1"/>
    <col min="4609" max="4609" width="3.6640625" style="80" customWidth="1"/>
    <col min="4610" max="4610" width="13.1640625" style="80" customWidth="1"/>
    <col min="4611" max="4611" width="3.83203125" style="80" customWidth="1"/>
    <col min="4612" max="4612" width="15" style="80" customWidth="1"/>
    <col min="4613" max="4613" width="3.6640625" style="80" customWidth="1"/>
    <col min="4614" max="4615" width="13" style="80" customWidth="1"/>
    <col min="4616" max="4616" width="0" style="80" hidden="1" customWidth="1"/>
    <col min="4617" max="4618" width="9.33203125" style="80"/>
    <col min="4619" max="4619" width="15.83203125" style="80" customWidth="1"/>
    <col min="4620" max="4858" width="9.33203125" style="80"/>
    <col min="4859" max="4859" width="5" style="80" customWidth="1"/>
    <col min="4860" max="4860" width="9.33203125" style="80"/>
    <col min="4861" max="4861" width="21.6640625" style="80" customWidth="1"/>
    <col min="4862" max="4862" width="13.5" style="80" customWidth="1"/>
    <col min="4863" max="4863" width="10.5" style="80" customWidth="1"/>
    <col min="4864" max="4864" width="15.1640625" style="80" customWidth="1"/>
    <col min="4865" max="4865" width="3.6640625" style="80" customWidth="1"/>
    <col min="4866" max="4866" width="13.1640625" style="80" customWidth="1"/>
    <col min="4867" max="4867" width="3.83203125" style="80" customWidth="1"/>
    <col min="4868" max="4868" width="15" style="80" customWidth="1"/>
    <col min="4869" max="4869" width="3.6640625" style="80" customWidth="1"/>
    <col min="4870" max="4871" width="13" style="80" customWidth="1"/>
    <col min="4872" max="4872" width="0" style="80" hidden="1" customWidth="1"/>
    <col min="4873" max="4874" width="9.33203125" style="80"/>
    <col min="4875" max="4875" width="15.83203125" style="80" customWidth="1"/>
    <col min="4876" max="5114" width="9.33203125" style="80"/>
    <col min="5115" max="5115" width="5" style="80" customWidth="1"/>
    <col min="5116" max="5116" width="9.33203125" style="80"/>
    <col min="5117" max="5117" width="21.6640625" style="80" customWidth="1"/>
    <col min="5118" max="5118" width="13.5" style="80" customWidth="1"/>
    <col min="5119" max="5119" width="10.5" style="80" customWidth="1"/>
    <col min="5120" max="5120" width="15.1640625" style="80" customWidth="1"/>
    <col min="5121" max="5121" width="3.6640625" style="80" customWidth="1"/>
    <col min="5122" max="5122" width="13.1640625" style="80" customWidth="1"/>
    <col min="5123" max="5123" width="3.83203125" style="80" customWidth="1"/>
    <col min="5124" max="5124" width="15" style="80" customWidth="1"/>
    <col min="5125" max="5125" width="3.6640625" style="80" customWidth="1"/>
    <col min="5126" max="5127" width="13" style="80" customWidth="1"/>
    <col min="5128" max="5128" width="0" style="80" hidden="1" customWidth="1"/>
    <col min="5129" max="5130" width="9.33203125" style="80"/>
    <col min="5131" max="5131" width="15.83203125" style="80" customWidth="1"/>
    <col min="5132" max="5370" width="9.33203125" style="80"/>
    <col min="5371" max="5371" width="5" style="80" customWidth="1"/>
    <col min="5372" max="5372" width="9.33203125" style="80"/>
    <col min="5373" max="5373" width="21.6640625" style="80" customWidth="1"/>
    <col min="5374" max="5374" width="13.5" style="80" customWidth="1"/>
    <col min="5375" max="5375" width="10.5" style="80" customWidth="1"/>
    <col min="5376" max="5376" width="15.1640625" style="80" customWidth="1"/>
    <col min="5377" max="5377" width="3.6640625" style="80" customWidth="1"/>
    <col min="5378" max="5378" width="13.1640625" style="80" customWidth="1"/>
    <col min="5379" max="5379" width="3.83203125" style="80" customWidth="1"/>
    <col min="5380" max="5380" width="15" style="80" customWidth="1"/>
    <col min="5381" max="5381" width="3.6640625" style="80" customWidth="1"/>
    <col min="5382" max="5383" width="13" style="80" customWidth="1"/>
    <col min="5384" max="5384" width="0" style="80" hidden="1" customWidth="1"/>
    <col min="5385" max="5386" width="9.33203125" style="80"/>
    <col min="5387" max="5387" width="15.83203125" style="80" customWidth="1"/>
    <col min="5388" max="5626" width="9.33203125" style="80"/>
    <col min="5627" max="5627" width="5" style="80" customWidth="1"/>
    <col min="5628" max="5628" width="9.33203125" style="80"/>
    <col min="5629" max="5629" width="21.6640625" style="80" customWidth="1"/>
    <col min="5630" max="5630" width="13.5" style="80" customWidth="1"/>
    <col min="5631" max="5631" width="10.5" style="80" customWidth="1"/>
    <col min="5632" max="5632" width="15.1640625" style="80" customWidth="1"/>
    <col min="5633" max="5633" width="3.6640625" style="80" customWidth="1"/>
    <col min="5634" max="5634" width="13.1640625" style="80" customWidth="1"/>
    <col min="5635" max="5635" width="3.83203125" style="80" customWidth="1"/>
    <col min="5636" max="5636" width="15" style="80" customWidth="1"/>
    <col min="5637" max="5637" width="3.6640625" style="80" customWidth="1"/>
    <col min="5638" max="5639" width="13" style="80" customWidth="1"/>
    <col min="5640" max="5640" width="0" style="80" hidden="1" customWidth="1"/>
    <col min="5641" max="5642" width="9.33203125" style="80"/>
    <col min="5643" max="5643" width="15.83203125" style="80" customWidth="1"/>
    <col min="5644" max="5882" width="9.33203125" style="80"/>
    <col min="5883" max="5883" width="5" style="80" customWidth="1"/>
    <col min="5884" max="5884" width="9.33203125" style="80"/>
    <col min="5885" max="5885" width="21.6640625" style="80" customWidth="1"/>
    <col min="5886" max="5886" width="13.5" style="80" customWidth="1"/>
    <col min="5887" max="5887" width="10.5" style="80" customWidth="1"/>
    <col min="5888" max="5888" width="15.1640625" style="80" customWidth="1"/>
    <col min="5889" max="5889" width="3.6640625" style="80" customWidth="1"/>
    <col min="5890" max="5890" width="13.1640625" style="80" customWidth="1"/>
    <col min="5891" max="5891" width="3.83203125" style="80" customWidth="1"/>
    <col min="5892" max="5892" width="15" style="80" customWidth="1"/>
    <col min="5893" max="5893" width="3.6640625" style="80" customWidth="1"/>
    <col min="5894" max="5895" width="13" style="80" customWidth="1"/>
    <col min="5896" max="5896" width="0" style="80" hidden="1" customWidth="1"/>
    <col min="5897" max="5898" width="9.33203125" style="80"/>
    <col min="5899" max="5899" width="15.83203125" style="80" customWidth="1"/>
    <col min="5900" max="6138" width="9.33203125" style="80"/>
    <col min="6139" max="6139" width="5" style="80" customWidth="1"/>
    <col min="6140" max="6140" width="9.33203125" style="80"/>
    <col min="6141" max="6141" width="21.6640625" style="80" customWidth="1"/>
    <col min="6142" max="6142" width="13.5" style="80" customWidth="1"/>
    <col min="6143" max="6143" width="10.5" style="80" customWidth="1"/>
    <col min="6144" max="6144" width="15.1640625" style="80" customWidth="1"/>
    <col min="6145" max="6145" width="3.6640625" style="80" customWidth="1"/>
    <col min="6146" max="6146" width="13.1640625" style="80" customWidth="1"/>
    <col min="6147" max="6147" width="3.83203125" style="80" customWidth="1"/>
    <col min="6148" max="6148" width="15" style="80" customWidth="1"/>
    <col min="6149" max="6149" width="3.6640625" style="80" customWidth="1"/>
    <col min="6150" max="6151" width="13" style="80" customWidth="1"/>
    <col min="6152" max="6152" width="0" style="80" hidden="1" customWidth="1"/>
    <col min="6153" max="6154" width="9.33203125" style="80"/>
    <col min="6155" max="6155" width="15.83203125" style="80" customWidth="1"/>
    <col min="6156" max="6394" width="9.33203125" style="80"/>
    <col min="6395" max="6395" width="5" style="80" customWidth="1"/>
    <col min="6396" max="6396" width="9.33203125" style="80"/>
    <col min="6397" max="6397" width="21.6640625" style="80" customWidth="1"/>
    <col min="6398" max="6398" width="13.5" style="80" customWidth="1"/>
    <col min="6399" max="6399" width="10.5" style="80" customWidth="1"/>
    <col min="6400" max="6400" width="15.1640625" style="80" customWidth="1"/>
    <col min="6401" max="6401" width="3.6640625" style="80" customWidth="1"/>
    <col min="6402" max="6402" width="13.1640625" style="80" customWidth="1"/>
    <col min="6403" max="6403" width="3.83203125" style="80" customWidth="1"/>
    <col min="6404" max="6404" width="15" style="80" customWidth="1"/>
    <col min="6405" max="6405" width="3.6640625" style="80" customWidth="1"/>
    <col min="6406" max="6407" width="13" style="80" customWidth="1"/>
    <col min="6408" max="6408" width="0" style="80" hidden="1" customWidth="1"/>
    <col min="6409" max="6410" width="9.33203125" style="80"/>
    <col min="6411" max="6411" width="15.83203125" style="80" customWidth="1"/>
    <col min="6412" max="6650" width="9.33203125" style="80"/>
    <col min="6651" max="6651" width="5" style="80" customWidth="1"/>
    <col min="6652" max="6652" width="9.33203125" style="80"/>
    <col min="6653" max="6653" width="21.6640625" style="80" customWidth="1"/>
    <col min="6654" max="6654" width="13.5" style="80" customWidth="1"/>
    <col min="6655" max="6655" width="10.5" style="80" customWidth="1"/>
    <col min="6656" max="6656" width="15.1640625" style="80" customWidth="1"/>
    <col min="6657" max="6657" width="3.6640625" style="80" customWidth="1"/>
    <col min="6658" max="6658" width="13.1640625" style="80" customWidth="1"/>
    <col min="6659" max="6659" width="3.83203125" style="80" customWidth="1"/>
    <col min="6660" max="6660" width="15" style="80" customWidth="1"/>
    <col min="6661" max="6661" width="3.6640625" style="80" customWidth="1"/>
    <col min="6662" max="6663" width="13" style="80" customWidth="1"/>
    <col min="6664" max="6664" width="0" style="80" hidden="1" customWidth="1"/>
    <col min="6665" max="6666" width="9.33203125" style="80"/>
    <col min="6667" max="6667" width="15.83203125" style="80" customWidth="1"/>
    <col min="6668" max="6906" width="9.33203125" style="80"/>
    <col min="6907" max="6907" width="5" style="80" customWidth="1"/>
    <col min="6908" max="6908" width="9.33203125" style="80"/>
    <col min="6909" max="6909" width="21.6640625" style="80" customWidth="1"/>
    <col min="6910" max="6910" width="13.5" style="80" customWidth="1"/>
    <col min="6911" max="6911" width="10.5" style="80" customWidth="1"/>
    <col min="6912" max="6912" width="15.1640625" style="80" customWidth="1"/>
    <col min="6913" max="6913" width="3.6640625" style="80" customWidth="1"/>
    <col min="6914" max="6914" width="13.1640625" style="80" customWidth="1"/>
    <col min="6915" max="6915" width="3.83203125" style="80" customWidth="1"/>
    <col min="6916" max="6916" width="15" style="80" customWidth="1"/>
    <col min="6917" max="6917" width="3.6640625" style="80" customWidth="1"/>
    <col min="6918" max="6919" width="13" style="80" customWidth="1"/>
    <col min="6920" max="6920" width="0" style="80" hidden="1" customWidth="1"/>
    <col min="6921" max="6922" width="9.33203125" style="80"/>
    <col min="6923" max="6923" width="15.83203125" style="80" customWidth="1"/>
    <col min="6924" max="7162" width="9.33203125" style="80"/>
    <col min="7163" max="7163" width="5" style="80" customWidth="1"/>
    <col min="7164" max="7164" width="9.33203125" style="80"/>
    <col min="7165" max="7165" width="21.6640625" style="80" customWidth="1"/>
    <col min="7166" max="7166" width="13.5" style="80" customWidth="1"/>
    <col min="7167" max="7167" width="10.5" style="80" customWidth="1"/>
    <col min="7168" max="7168" width="15.1640625" style="80" customWidth="1"/>
    <col min="7169" max="7169" width="3.6640625" style="80" customWidth="1"/>
    <col min="7170" max="7170" width="13.1640625" style="80" customWidth="1"/>
    <col min="7171" max="7171" width="3.83203125" style="80" customWidth="1"/>
    <col min="7172" max="7172" width="15" style="80" customWidth="1"/>
    <col min="7173" max="7173" width="3.6640625" style="80" customWidth="1"/>
    <col min="7174" max="7175" width="13" style="80" customWidth="1"/>
    <col min="7176" max="7176" width="0" style="80" hidden="1" customWidth="1"/>
    <col min="7177" max="7178" width="9.33203125" style="80"/>
    <col min="7179" max="7179" width="15.83203125" style="80" customWidth="1"/>
    <col min="7180" max="7418" width="9.33203125" style="80"/>
    <col min="7419" max="7419" width="5" style="80" customWidth="1"/>
    <col min="7420" max="7420" width="9.33203125" style="80"/>
    <col min="7421" max="7421" width="21.6640625" style="80" customWidth="1"/>
    <col min="7422" max="7422" width="13.5" style="80" customWidth="1"/>
    <col min="7423" max="7423" width="10.5" style="80" customWidth="1"/>
    <col min="7424" max="7424" width="15.1640625" style="80" customWidth="1"/>
    <col min="7425" max="7425" width="3.6640625" style="80" customWidth="1"/>
    <col min="7426" max="7426" width="13.1640625" style="80" customWidth="1"/>
    <col min="7427" max="7427" width="3.83203125" style="80" customWidth="1"/>
    <col min="7428" max="7428" width="15" style="80" customWidth="1"/>
    <col min="7429" max="7429" width="3.6640625" style="80" customWidth="1"/>
    <col min="7430" max="7431" width="13" style="80" customWidth="1"/>
    <col min="7432" max="7432" width="0" style="80" hidden="1" customWidth="1"/>
    <col min="7433" max="7434" width="9.33203125" style="80"/>
    <col min="7435" max="7435" width="15.83203125" style="80" customWidth="1"/>
    <col min="7436" max="7674" width="9.33203125" style="80"/>
    <col min="7675" max="7675" width="5" style="80" customWidth="1"/>
    <col min="7676" max="7676" width="9.33203125" style="80"/>
    <col min="7677" max="7677" width="21.6640625" style="80" customWidth="1"/>
    <col min="7678" max="7678" width="13.5" style="80" customWidth="1"/>
    <col min="7679" max="7679" width="10.5" style="80" customWidth="1"/>
    <col min="7680" max="7680" width="15.1640625" style="80" customWidth="1"/>
    <col min="7681" max="7681" width="3.6640625" style="80" customWidth="1"/>
    <col min="7682" max="7682" width="13.1640625" style="80" customWidth="1"/>
    <col min="7683" max="7683" width="3.83203125" style="80" customWidth="1"/>
    <col min="7684" max="7684" width="15" style="80" customWidth="1"/>
    <col min="7685" max="7685" width="3.6640625" style="80" customWidth="1"/>
    <col min="7686" max="7687" width="13" style="80" customWidth="1"/>
    <col min="7688" max="7688" width="0" style="80" hidden="1" customWidth="1"/>
    <col min="7689" max="7690" width="9.33203125" style="80"/>
    <col min="7691" max="7691" width="15.83203125" style="80" customWidth="1"/>
    <col min="7692" max="7930" width="9.33203125" style="80"/>
    <col min="7931" max="7931" width="5" style="80" customWidth="1"/>
    <col min="7932" max="7932" width="9.33203125" style="80"/>
    <col min="7933" max="7933" width="21.6640625" style="80" customWidth="1"/>
    <col min="7934" max="7934" width="13.5" style="80" customWidth="1"/>
    <col min="7935" max="7935" width="10.5" style="80" customWidth="1"/>
    <col min="7936" max="7936" width="15.1640625" style="80" customWidth="1"/>
    <col min="7937" max="7937" width="3.6640625" style="80" customWidth="1"/>
    <col min="7938" max="7938" width="13.1640625" style="80" customWidth="1"/>
    <col min="7939" max="7939" width="3.83203125" style="80" customWidth="1"/>
    <col min="7940" max="7940" width="15" style="80" customWidth="1"/>
    <col min="7941" max="7941" width="3.6640625" style="80" customWidth="1"/>
    <col min="7942" max="7943" width="13" style="80" customWidth="1"/>
    <col min="7944" max="7944" width="0" style="80" hidden="1" customWidth="1"/>
    <col min="7945" max="7946" width="9.33203125" style="80"/>
    <col min="7947" max="7947" width="15.83203125" style="80" customWidth="1"/>
    <col min="7948" max="8186" width="9.33203125" style="80"/>
    <col min="8187" max="8187" width="5" style="80" customWidth="1"/>
    <col min="8188" max="8188" width="9.33203125" style="80"/>
    <col min="8189" max="8189" width="21.6640625" style="80" customWidth="1"/>
    <col min="8190" max="8190" width="13.5" style="80" customWidth="1"/>
    <col min="8191" max="8191" width="10.5" style="80" customWidth="1"/>
    <col min="8192" max="8192" width="15.1640625" style="80" customWidth="1"/>
    <col min="8193" max="8193" width="3.6640625" style="80" customWidth="1"/>
    <col min="8194" max="8194" width="13.1640625" style="80" customWidth="1"/>
    <col min="8195" max="8195" width="3.83203125" style="80" customWidth="1"/>
    <col min="8196" max="8196" width="15" style="80" customWidth="1"/>
    <col min="8197" max="8197" width="3.6640625" style="80" customWidth="1"/>
    <col min="8198" max="8199" width="13" style="80" customWidth="1"/>
    <col min="8200" max="8200" width="0" style="80" hidden="1" customWidth="1"/>
    <col min="8201" max="8202" width="9.33203125" style="80"/>
    <col min="8203" max="8203" width="15.83203125" style="80" customWidth="1"/>
    <col min="8204" max="8442" width="9.33203125" style="80"/>
    <col min="8443" max="8443" width="5" style="80" customWidth="1"/>
    <col min="8444" max="8444" width="9.33203125" style="80"/>
    <col min="8445" max="8445" width="21.6640625" style="80" customWidth="1"/>
    <col min="8446" max="8446" width="13.5" style="80" customWidth="1"/>
    <col min="8447" max="8447" width="10.5" style="80" customWidth="1"/>
    <col min="8448" max="8448" width="15.1640625" style="80" customWidth="1"/>
    <col min="8449" max="8449" width="3.6640625" style="80" customWidth="1"/>
    <col min="8450" max="8450" width="13.1640625" style="80" customWidth="1"/>
    <col min="8451" max="8451" width="3.83203125" style="80" customWidth="1"/>
    <col min="8452" max="8452" width="15" style="80" customWidth="1"/>
    <col min="8453" max="8453" width="3.6640625" style="80" customWidth="1"/>
    <col min="8454" max="8455" width="13" style="80" customWidth="1"/>
    <col min="8456" max="8456" width="0" style="80" hidden="1" customWidth="1"/>
    <col min="8457" max="8458" width="9.33203125" style="80"/>
    <col min="8459" max="8459" width="15.83203125" style="80" customWidth="1"/>
    <col min="8460" max="8698" width="9.33203125" style="80"/>
    <col min="8699" max="8699" width="5" style="80" customWidth="1"/>
    <col min="8700" max="8700" width="9.33203125" style="80"/>
    <col min="8701" max="8701" width="21.6640625" style="80" customWidth="1"/>
    <col min="8702" max="8702" width="13.5" style="80" customWidth="1"/>
    <col min="8703" max="8703" width="10.5" style="80" customWidth="1"/>
    <col min="8704" max="8704" width="15.1640625" style="80" customWidth="1"/>
    <col min="8705" max="8705" width="3.6640625" style="80" customWidth="1"/>
    <col min="8706" max="8706" width="13.1640625" style="80" customWidth="1"/>
    <col min="8707" max="8707" width="3.83203125" style="80" customWidth="1"/>
    <col min="8708" max="8708" width="15" style="80" customWidth="1"/>
    <col min="8709" max="8709" width="3.6640625" style="80" customWidth="1"/>
    <col min="8710" max="8711" width="13" style="80" customWidth="1"/>
    <col min="8712" max="8712" width="0" style="80" hidden="1" customWidth="1"/>
    <col min="8713" max="8714" width="9.33203125" style="80"/>
    <col min="8715" max="8715" width="15.83203125" style="80" customWidth="1"/>
    <col min="8716" max="8954" width="9.33203125" style="80"/>
    <col min="8955" max="8955" width="5" style="80" customWidth="1"/>
    <col min="8956" max="8956" width="9.33203125" style="80"/>
    <col min="8957" max="8957" width="21.6640625" style="80" customWidth="1"/>
    <col min="8958" max="8958" width="13.5" style="80" customWidth="1"/>
    <col min="8959" max="8959" width="10.5" style="80" customWidth="1"/>
    <col min="8960" max="8960" width="15.1640625" style="80" customWidth="1"/>
    <col min="8961" max="8961" width="3.6640625" style="80" customWidth="1"/>
    <col min="8962" max="8962" width="13.1640625" style="80" customWidth="1"/>
    <col min="8963" max="8963" width="3.83203125" style="80" customWidth="1"/>
    <col min="8964" max="8964" width="15" style="80" customWidth="1"/>
    <col min="8965" max="8965" width="3.6640625" style="80" customWidth="1"/>
    <col min="8966" max="8967" width="13" style="80" customWidth="1"/>
    <col min="8968" max="8968" width="0" style="80" hidden="1" customWidth="1"/>
    <col min="8969" max="8970" width="9.33203125" style="80"/>
    <col min="8971" max="8971" width="15.83203125" style="80" customWidth="1"/>
    <col min="8972" max="9210" width="9.33203125" style="80"/>
    <col min="9211" max="9211" width="5" style="80" customWidth="1"/>
    <col min="9212" max="9212" width="9.33203125" style="80"/>
    <col min="9213" max="9213" width="21.6640625" style="80" customWidth="1"/>
    <col min="9214" max="9214" width="13.5" style="80" customWidth="1"/>
    <col min="9215" max="9215" width="10.5" style="80" customWidth="1"/>
    <col min="9216" max="9216" width="15.1640625" style="80" customWidth="1"/>
    <col min="9217" max="9217" width="3.6640625" style="80" customWidth="1"/>
    <col min="9218" max="9218" width="13.1640625" style="80" customWidth="1"/>
    <col min="9219" max="9219" width="3.83203125" style="80" customWidth="1"/>
    <col min="9220" max="9220" width="15" style="80" customWidth="1"/>
    <col min="9221" max="9221" width="3.6640625" style="80" customWidth="1"/>
    <col min="9222" max="9223" width="13" style="80" customWidth="1"/>
    <col min="9224" max="9224" width="0" style="80" hidden="1" customWidth="1"/>
    <col min="9225" max="9226" width="9.33203125" style="80"/>
    <col min="9227" max="9227" width="15.83203125" style="80" customWidth="1"/>
    <col min="9228" max="9466" width="9.33203125" style="80"/>
    <col min="9467" max="9467" width="5" style="80" customWidth="1"/>
    <col min="9468" max="9468" width="9.33203125" style="80"/>
    <col min="9469" max="9469" width="21.6640625" style="80" customWidth="1"/>
    <col min="9470" max="9470" width="13.5" style="80" customWidth="1"/>
    <col min="9471" max="9471" width="10.5" style="80" customWidth="1"/>
    <col min="9472" max="9472" width="15.1640625" style="80" customWidth="1"/>
    <col min="9473" max="9473" width="3.6640625" style="80" customWidth="1"/>
    <col min="9474" max="9474" width="13.1640625" style="80" customWidth="1"/>
    <col min="9475" max="9475" width="3.83203125" style="80" customWidth="1"/>
    <col min="9476" max="9476" width="15" style="80" customWidth="1"/>
    <col min="9477" max="9477" width="3.6640625" style="80" customWidth="1"/>
    <col min="9478" max="9479" width="13" style="80" customWidth="1"/>
    <col min="9480" max="9480" width="0" style="80" hidden="1" customWidth="1"/>
    <col min="9481" max="9482" width="9.33203125" style="80"/>
    <col min="9483" max="9483" width="15.83203125" style="80" customWidth="1"/>
    <col min="9484" max="9722" width="9.33203125" style="80"/>
    <col min="9723" max="9723" width="5" style="80" customWidth="1"/>
    <col min="9724" max="9724" width="9.33203125" style="80"/>
    <col min="9725" max="9725" width="21.6640625" style="80" customWidth="1"/>
    <col min="9726" max="9726" width="13.5" style="80" customWidth="1"/>
    <col min="9727" max="9727" width="10.5" style="80" customWidth="1"/>
    <col min="9728" max="9728" width="15.1640625" style="80" customWidth="1"/>
    <col min="9729" max="9729" width="3.6640625" style="80" customWidth="1"/>
    <col min="9730" max="9730" width="13.1640625" style="80" customWidth="1"/>
    <col min="9731" max="9731" width="3.83203125" style="80" customWidth="1"/>
    <col min="9732" max="9732" width="15" style="80" customWidth="1"/>
    <col min="9733" max="9733" width="3.6640625" style="80" customWidth="1"/>
    <col min="9734" max="9735" width="13" style="80" customWidth="1"/>
    <col min="9736" max="9736" width="0" style="80" hidden="1" customWidth="1"/>
    <col min="9737" max="9738" width="9.33203125" style="80"/>
    <col min="9739" max="9739" width="15.83203125" style="80" customWidth="1"/>
    <col min="9740" max="9978" width="9.33203125" style="80"/>
    <col min="9979" max="9979" width="5" style="80" customWidth="1"/>
    <col min="9980" max="9980" width="9.33203125" style="80"/>
    <col min="9981" max="9981" width="21.6640625" style="80" customWidth="1"/>
    <col min="9982" max="9982" width="13.5" style="80" customWidth="1"/>
    <col min="9983" max="9983" width="10.5" style="80" customWidth="1"/>
    <col min="9984" max="9984" width="15.1640625" style="80" customWidth="1"/>
    <col min="9985" max="9985" width="3.6640625" style="80" customWidth="1"/>
    <col min="9986" max="9986" width="13.1640625" style="80" customWidth="1"/>
    <col min="9987" max="9987" width="3.83203125" style="80" customWidth="1"/>
    <col min="9988" max="9988" width="15" style="80" customWidth="1"/>
    <col min="9989" max="9989" width="3.6640625" style="80" customWidth="1"/>
    <col min="9990" max="9991" width="13" style="80" customWidth="1"/>
    <col min="9992" max="9992" width="0" style="80" hidden="1" customWidth="1"/>
    <col min="9993" max="9994" width="9.33203125" style="80"/>
    <col min="9995" max="9995" width="15.83203125" style="80" customWidth="1"/>
    <col min="9996" max="10234" width="9.33203125" style="80"/>
    <col min="10235" max="10235" width="5" style="80" customWidth="1"/>
    <col min="10236" max="10236" width="9.33203125" style="80"/>
    <col min="10237" max="10237" width="21.6640625" style="80" customWidth="1"/>
    <col min="10238" max="10238" width="13.5" style="80" customWidth="1"/>
    <col min="10239" max="10239" width="10.5" style="80" customWidth="1"/>
    <col min="10240" max="10240" width="15.1640625" style="80" customWidth="1"/>
    <col min="10241" max="10241" width="3.6640625" style="80" customWidth="1"/>
    <col min="10242" max="10242" width="13.1640625" style="80" customWidth="1"/>
    <col min="10243" max="10243" width="3.83203125" style="80" customWidth="1"/>
    <col min="10244" max="10244" width="15" style="80" customWidth="1"/>
    <col min="10245" max="10245" width="3.6640625" style="80" customWidth="1"/>
    <col min="10246" max="10247" width="13" style="80" customWidth="1"/>
    <col min="10248" max="10248" width="0" style="80" hidden="1" customWidth="1"/>
    <col min="10249" max="10250" width="9.33203125" style="80"/>
    <col min="10251" max="10251" width="15.83203125" style="80" customWidth="1"/>
    <col min="10252" max="10490" width="9.33203125" style="80"/>
    <col min="10491" max="10491" width="5" style="80" customWidth="1"/>
    <col min="10492" max="10492" width="9.33203125" style="80"/>
    <col min="10493" max="10493" width="21.6640625" style="80" customWidth="1"/>
    <col min="10494" max="10494" width="13.5" style="80" customWidth="1"/>
    <col min="10495" max="10495" width="10.5" style="80" customWidth="1"/>
    <col min="10496" max="10496" width="15.1640625" style="80" customWidth="1"/>
    <col min="10497" max="10497" width="3.6640625" style="80" customWidth="1"/>
    <col min="10498" max="10498" width="13.1640625" style="80" customWidth="1"/>
    <col min="10499" max="10499" width="3.83203125" style="80" customWidth="1"/>
    <col min="10500" max="10500" width="15" style="80" customWidth="1"/>
    <col min="10501" max="10501" width="3.6640625" style="80" customWidth="1"/>
    <col min="10502" max="10503" width="13" style="80" customWidth="1"/>
    <col min="10504" max="10504" width="0" style="80" hidden="1" customWidth="1"/>
    <col min="10505" max="10506" width="9.33203125" style="80"/>
    <col min="10507" max="10507" width="15.83203125" style="80" customWidth="1"/>
    <col min="10508" max="10746" width="9.33203125" style="80"/>
    <col min="10747" max="10747" width="5" style="80" customWidth="1"/>
    <col min="10748" max="10748" width="9.33203125" style="80"/>
    <col min="10749" max="10749" width="21.6640625" style="80" customWidth="1"/>
    <col min="10750" max="10750" width="13.5" style="80" customWidth="1"/>
    <col min="10751" max="10751" width="10.5" style="80" customWidth="1"/>
    <col min="10752" max="10752" width="15.1640625" style="80" customWidth="1"/>
    <col min="10753" max="10753" width="3.6640625" style="80" customWidth="1"/>
    <col min="10754" max="10754" width="13.1640625" style="80" customWidth="1"/>
    <col min="10755" max="10755" width="3.83203125" style="80" customWidth="1"/>
    <col min="10756" max="10756" width="15" style="80" customWidth="1"/>
    <col min="10757" max="10757" width="3.6640625" style="80" customWidth="1"/>
    <col min="10758" max="10759" width="13" style="80" customWidth="1"/>
    <col min="10760" max="10760" width="0" style="80" hidden="1" customWidth="1"/>
    <col min="10761" max="10762" width="9.33203125" style="80"/>
    <col min="10763" max="10763" width="15.83203125" style="80" customWidth="1"/>
    <col min="10764" max="11002" width="9.33203125" style="80"/>
    <col min="11003" max="11003" width="5" style="80" customWidth="1"/>
    <col min="11004" max="11004" width="9.33203125" style="80"/>
    <col min="11005" max="11005" width="21.6640625" style="80" customWidth="1"/>
    <col min="11006" max="11006" width="13.5" style="80" customWidth="1"/>
    <col min="11007" max="11007" width="10.5" style="80" customWidth="1"/>
    <col min="11008" max="11008" width="15.1640625" style="80" customWidth="1"/>
    <col min="11009" max="11009" width="3.6640625" style="80" customWidth="1"/>
    <col min="11010" max="11010" width="13.1640625" style="80" customWidth="1"/>
    <col min="11011" max="11011" width="3.83203125" style="80" customWidth="1"/>
    <col min="11012" max="11012" width="15" style="80" customWidth="1"/>
    <col min="11013" max="11013" width="3.6640625" style="80" customWidth="1"/>
    <col min="11014" max="11015" width="13" style="80" customWidth="1"/>
    <col min="11016" max="11016" width="0" style="80" hidden="1" customWidth="1"/>
    <col min="11017" max="11018" width="9.33203125" style="80"/>
    <col min="11019" max="11019" width="15.83203125" style="80" customWidth="1"/>
    <col min="11020" max="11258" width="9.33203125" style="80"/>
    <col min="11259" max="11259" width="5" style="80" customWidth="1"/>
    <col min="11260" max="11260" width="9.33203125" style="80"/>
    <col min="11261" max="11261" width="21.6640625" style="80" customWidth="1"/>
    <col min="11262" max="11262" width="13.5" style="80" customWidth="1"/>
    <col min="11263" max="11263" width="10.5" style="80" customWidth="1"/>
    <col min="11264" max="11264" width="15.1640625" style="80" customWidth="1"/>
    <col min="11265" max="11265" width="3.6640625" style="80" customWidth="1"/>
    <col min="11266" max="11266" width="13.1640625" style="80" customWidth="1"/>
    <col min="11267" max="11267" width="3.83203125" style="80" customWidth="1"/>
    <col min="11268" max="11268" width="15" style="80" customWidth="1"/>
    <col min="11269" max="11269" width="3.6640625" style="80" customWidth="1"/>
    <col min="11270" max="11271" width="13" style="80" customWidth="1"/>
    <col min="11272" max="11272" width="0" style="80" hidden="1" customWidth="1"/>
    <col min="11273" max="11274" width="9.33203125" style="80"/>
    <col min="11275" max="11275" width="15.83203125" style="80" customWidth="1"/>
    <col min="11276" max="11514" width="9.33203125" style="80"/>
    <col min="11515" max="11515" width="5" style="80" customWidth="1"/>
    <col min="11516" max="11516" width="9.33203125" style="80"/>
    <col min="11517" max="11517" width="21.6640625" style="80" customWidth="1"/>
    <col min="11518" max="11518" width="13.5" style="80" customWidth="1"/>
    <col min="11519" max="11519" width="10.5" style="80" customWidth="1"/>
    <col min="11520" max="11520" width="15.1640625" style="80" customWidth="1"/>
    <col min="11521" max="11521" width="3.6640625" style="80" customWidth="1"/>
    <col min="11522" max="11522" width="13.1640625" style="80" customWidth="1"/>
    <col min="11523" max="11523" width="3.83203125" style="80" customWidth="1"/>
    <col min="11524" max="11524" width="15" style="80" customWidth="1"/>
    <col min="11525" max="11525" width="3.6640625" style="80" customWidth="1"/>
    <col min="11526" max="11527" width="13" style="80" customWidth="1"/>
    <col min="11528" max="11528" width="0" style="80" hidden="1" customWidth="1"/>
    <col min="11529" max="11530" width="9.33203125" style="80"/>
    <col min="11531" max="11531" width="15.83203125" style="80" customWidth="1"/>
    <col min="11532" max="11770" width="9.33203125" style="80"/>
    <col min="11771" max="11771" width="5" style="80" customWidth="1"/>
    <col min="11772" max="11772" width="9.33203125" style="80"/>
    <col min="11773" max="11773" width="21.6640625" style="80" customWidth="1"/>
    <col min="11774" max="11774" width="13.5" style="80" customWidth="1"/>
    <col min="11775" max="11775" width="10.5" style="80" customWidth="1"/>
    <col min="11776" max="11776" width="15.1640625" style="80" customWidth="1"/>
    <col min="11777" max="11777" width="3.6640625" style="80" customWidth="1"/>
    <col min="11778" max="11778" width="13.1640625" style="80" customWidth="1"/>
    <col min="11779" max="11779" width="3.83203125" style="80" customWidth="1"/>
    <col min="11780" max="11780" width="15" style="80" customWidth="1"/>
    <col min="11781" max="11781" width="3.6640625" style="80" customWidth="1"/>
    <col min="11782" max="11783" width="13" style="80" customWidth="1"/>
    <col min="11784" max="11784" width="0" style="80" hidden="1" customWidth="1"/>
    <col min="11785" max="11786" width="9.33203125" style="80"/>
    <col min="11787" max="11787" width="15.83203125" style="80" customWidth="1"/>
    <col min="11788" max="12026" width="9.33203125" style="80"/>
    <col min="12027" max="12027" width="5" style="80" customWidth="1"/>
    <col min="12028" max="12028" width="9.33203125" style="80"/>
    <col min="12029" max="12029" width="21.6640625" style="80" customWidth="1"/>
    <col min="12030" max="12030" width="13.5" style="80" customWidth="1"/>
    <col min="12031" max="12031" width="10.5" style="80" customWidth="1"/>
    <col min="12032" max="12032" width="15.1640625" style="80" customWidth="1"/>
    <col min="12033" max="12033" width="3.6640625" style="80" customWidth="1"/>
    <col min="12034" max="12034" width="13.1640625" style="80" customWidth="1"/>
    <col min="12035" max="12035" width="3.83203125" style="80" customWidth="1"/>
    <col min="12036" max="12036" width="15" style="80" customWidth="1"/>
    <col min="12037" max="12037" width="3.6640625" style="80" customWidth="1"/>
    <col min="12038" max="12039" width="13" style="80" customWidth="1"/>
    <col min="12040" max="12040" width="0" style="80" hidden="1" customWidth="1"/>
    <col min="12041" max="12042" width="9.33203125" style="80"/>
    <col min="12043" max="12043" width="15.83203125" style="80" customWidth="1"/>
    <col min="12044" max="12282" width="9.33203125" style="80"/>
    <col min="12283" max="12283" width="5" style="80" customWidth="1"/>
    <col min="12284" max="12284" width="9.33203125" style="80"/>
    <col min="12285" max="12285" width="21.6640625" style="80" customWidth="1"/>
    <col min="12286" max="12286" width="13.5" style="80" customWidth="1"/>
    <col min="12287" max="12287" width="10.5" style="80" customWidth="1"/>
    <col min="12288" max="12288" width="15.1640625" style="80" customWidth="1"/>
    <col min="12289" max="12289" width="3.6640625" style="80" customWidth="1"/>
    <col min="12290" max="12290" width="13.1640625" style="80" customWidth="1"/>
    <col min="12291" max="12291" width="3.83203125" style="80" customWidth="1"/>
    <col min="12292" max="12292" width="15" style="80" customWidth="1"/>
    <col min="12293" max="12293" width="3.6640625" style="80" customWidth="1"/>
    <col min="12294" max="12295" width="13" style="80" customWidth="1"/>
    <col min="12296" max="12296" width="0" style="80" hidden="1" customWidth="1"/>
    <col min="12297" max="12298" width="9.33203125" style="80"/>
    <col min="12299" max="12299" width="15.83203125" style="80" customWidth="1"/>
    <col min="12300" max="12538" width="9.33203125" style="80"/>
    <col min="12539" max="12539" width="5" style="80" customWidth="1"/>
    <col min="12540" max="12540" width="9.33203125" style="80"/>
    <col min="12541" max="12541" width="21.6640625" style="80" customWidth="1"/>
    <col min="12542" max="12542" width="13.5" style="80" customWidth="1"/>
    <col min="12543" max="12543" width="10.5" style="80" customWidth="1"/>
    <col min="12544" max="12544" width="15.1640625" style="80" customWidth="1"/>
    <col min="12545" max="12545" width="3.6640625" style="80" customWidth="1"/>
    <col min="12546" max="12546" width="13.1640625" style="80" customWidth="1"/>
    <col min="12547" max="12547" width="3.83203125" style="80" customWidth="1"/>
    <col min="12548" max="12548" width="15" style="80" customWidth="1"/>
    <col min="12549" max="12549" width="3.6640625" style="80" customWidth="1"/>
    <col min="12550" max="12551" width="13" style="80" customWidth="1"/>
    <col min="12552" max="12552" width="0" style="80" hidden="1" customWidth="1"/>
    <col min="12553" max="12554" width="9.33203125" style="80"/>
    <col min="12555" max="12555" width="15.83203125" style="80" customWidth="1"/>
    <col min="12556" max="12794" width="9.33203125" style="80"/>
    <col min="12795" max="12795" width="5" style="80" customWidth="1"/>
    <col min="12796" max="12796" width="9.33203125" style="80"/>
    <col min="12797" max="12797" width="21.6640625" style="80" customWidth="1"/>
    <col min="12798" max="12798" width="13.5" style="80" customWidth="1"/>
    <col min="12799" max="12799" width="10.5" style="80" customWidth="1"/>
    <col min="12800" max="12800" width="15.1640625" style="80" customWidth="1"/>
    <col min="12801" max="12801" width="3.6640625" style="80" customWidth="1"/>
    <col min="12802" max="12802" width="13.1640625" style="80" customWidth="1"/>
    <col min="12803" max="12803" width="3.83203125" style="80" customWidth="1"/>
    <col min="12804" max="12804" width="15" style="80" customWidth="1"/>
    <col min="12805" max="12805" width="3.6640625" style="80" customWidth="1"/>
    <col min="12806" max="12807" width="13" style="80" customWidth="1"/>
    <col min="12808" max="12808" width="0" style="80" hidden="1" customWidth="1"/>
    <col min="12809" max="12810" width="9.33203125" style="80"/>
    <col min="12811" max="12811" width="15.83203125" style="80" customWidth="1"/>
    <col min="12812" max="13050" width="9.33203125" style="80"/>
    <col min="13051" max="13051" width="5" style="80" customWidth="1"/>
    <col min="13052" max="13052" width="9.33203125" style="80"/>
    <col min="13053" max="13053" width="21.6640625" style="80" customWidth="1"/>
    <col min="13054" max="13054" width="13.5" style="80" customWidth="1"/>
    <col min="13055" max="13055" width="10.5" style="80" customWidth="1"/>
    <col min="13056" max="13056" width="15.1640625" style="80" customWidth="1"/>
    <col min="13057" max="13057" width="3.6640625" style="80" customWidth="1"/>
    <col min="13058" max="13058" width="13.1640625" style="80" customWidth="1"/>
    <col min="13059" max="13059" width="3.83203125" style="80" customWidth="1"/>
    <col min="13060" max="13060" width="15" style="80" customWidth="1"/>
    <col min="13061" max="13061" width="3.6640625" style="80" customWidth="1"/>
    <col min="13062" max="13063" width="13" style="80" customWidth="1"/>
    <col min="13064" max="13064" width="0" style="80" hidden="1" customWidth="1"/>
    <col min="13065" max="13066" width="9.33203125" style="80"/>
    <col min="13067" max="13067" width="15.83203125" style="80" customWidth="1"/>
    <col min="13068" max="13306" width="9.33203125" style="80"/>
    <col min="13307" max="13307" width="5" style="80" customWidth="1"/>
    <col min="13308" max="13308" width="9.33203125" style="80"/>
    <col min="13309" max="13309" width="21.6640625" style="80" customWidth="1"/>
    <col min="13310" max="13310" width="13.5" style="80" customWidth="1"/>
    <col min="13311" max="13311" width="10.5" style="80" customWidth="1"/>
    <col min="13312" max="13312" width="15.1640625" style="80" customWidth="1"/>
    <col min="13313" max="13313" width="3.6640625" style="80" customWidth="1"/>
    <col min="13314" max="13314" width="13.1640625" style="80" customWidth="1"/>
    <col min="13315" max="13315" width="3.83203125" style="80" customWidth="1"/>
    <col min="13316" max="13316" width="15" style="80" customWidth="1"/>
    <col min="13317" max="13317" width="3.6640625" style="80" customWidth="1"/>
    <col min="13318" max="13319" width="13" style="80" customWidth="1"/>
    <col min="13320" max="13320" width="0" style="80" hidden="1" customWidth="1"/>
    <col min="13321" max="13322" width="9.33203125" style="80"/>
    <col min="13323" max="13323" width="15.83203125" style="80" customWidth="1"/>
    <col min="13324" max="13562" width="9.33203125" style="80"/>
    <col min="13563" max="13563" width="5" style="80" customWidth="1"/>
    <col min="13564" max="13564" width="9.33203125" style="80"/>
    <col min="13565" max="13565" width="21.6640625" style="80" customWidth="1"/>
    <col min="13566" max="13566" width="13.5" style="80" customWidth="1"/>
    <col min="13567" max="13567" width="10.5" style="80" customWidth="1"/>
    <col min="13568" max="13568" width="15.1640625" style="80" customWidth="1"/>
    <col min="13569" max="13569" width="3.6640625" style="80" customWidth="1"/>
    <col min="13570" max="13570" width="13.1640625" style="80" customWidth="1"/>
    <col min="13571" max="13571" width="3.83203125" style="80" customWidth="1"/>
    <col min="13572" max="13572" width="15" style="80" customWidth="1"/>
    <col min="13573" max="13573" width="3.6640625" style="80" customWidth="1"/>
    <col min="13574" max="13575" width="13" style="80" customWidth="1"/>
    <col min="13576" max="13576" width="0" style="80" hidden="1" customWidth="1"/>
    <col min="13577" max="13578" width="9.33203125" style="80"/>
    <col min="13579" max="13579" width="15.83203125" style="80" customWidth="1"/>
    <col min="13580" max="13818" width="9.33203125" style="80"/>
    <col min="13819" max="13819" width="5" style="80" customWidth="1"/>
    <col min="13820" max="13820" width="9.33203125" style="80"/>
    <col min="13821" max="13821" width="21.6640625" style="80" customWidth="1"/>
    <col min="13822" max="13822" width="13.5" style="80" customWidth="1"/>
    <col min="13823" max="13823" width="10.5" style="80" customWidth="1"/>
    <col min="13824" max="13824" width="15.1640625" style="80" customWidth="1"/>
    <col min="13825" max="13825" width="3.6640625" style="80" customWidth="1"/>
    <col min="13826" max="13826" width="13.1640625" style="80" customWidth="1"/>
    <col min="13827" max="13827" width="3.83203125" style="80" customWidth="1"/>
    <col min="13828" max="13828" width="15" style="80" customWidth="1"/>
    <col min="13829" max="13829" width="3.6640625" style="80" customWidth="1"/>
    <col min="13830" max="13831" width="13" style="80" customWidth="1"/>
    <col min="13832" max="13832" width="0" style="80" hidden="1" customWidth="1"/>
    <col min="13833" max="13834" width="9.33203125" style="80"/>
    <col min="13835" max="13835" width="15.83203125" style="80" customWidth="1"/>
    <col min="13836" max="14074" width="9.33203125" style="80"/>
    <col min="14075" max="14075" width="5" style="80" customWidth="1"/>
    <col min="14076" max="14076" width="9.33203125" style="80"/>
    <col min="14077" max="14077" width="21.6640625" style="80" customWidth="1"/>
    <col min="14078" max="14078" width="13.5" style="80" customWidth="1"/>
    <col min="14079" max="14079" width="10.5" style="80" customWidth="1"/>
    <col min="14080" max="14080" width="15.1640625" style="80" customWidth="1"/>
    <col min="14081" max="14081" width="3.6640625" style="80" customWidth="1"/>
    <col min="14082" max="14082" width="13.1640625" style="80" customWidth="1"/>
    <col min="14083" max="14083" width="3.83203125" style="80" customWidth="1"/>
    <col min="14084" max="14084" width="15" style="80" customWidth="1"/>
    <col min="14085" max="14085" width="3.6640625" style="80" customWidth="1"/>
    <col min="14086" max="14087" width="13" style="80" customWidth="1"/>
    <col min="14088" max="14088" width="0" style="80" hidden="1" customWidth="1"/>
    <col min="14089" max="14090" width="9.33203125" style="80"/>
    <col min="14091" max="14091" width="15.83203125" style="80" customWidth="1"/>
    <col min="14092" max="14330" width="9.33203125" style="80"/>
    <col min="14331" max="14331" width="5" style="80" customWidth="1"/>
    <col min="14332" max="14332" width="9.33203125" style="80"/>
    <col min="14333" max="14333" width="21.6640625" style="80" customWidth="1"/>
    <col min="14334" max="14334" width="13.5" style="80" customWidth="1"/>
    <col min="14335" max="14335" width="10.5" style="80" customWidth="1"/>
    <col min="14336" max="14336" width="15.1640625" style="80" customWidth="1"/>
    <col min="14337" max="14337" width="3.6640625" style="80" customWidth="1"/>
    <col min="14338" max="14338" width="13.1640625" style="80" customWidth="1"/>
    <col min="14339" max="14339" width="3.83203125" style="80" customWidth="1"/>
    <col min="14340" max="14340" width="15" style="80" customWidth="1"/>
    <col min="14341" max="14341" width="3.6640625" style="80" customWidth="1"/>
    <col min="14342" max="14343" width="13" style="80" customWidth="1"/>
    <col min="14344" max="14344" width="0" style="80" hidden="1" customWidth="1"/>
    <col min="14345" max="14346" width="9.33203125" style="80"/>
    <col min="14347" max="14347" width="15.83203125" style="80" customWidth="1"/>
    <col min="14348" max="14586" width="9.33203125" style="80"/>
    <col min="14587" max="14587" width="5" style="80" customWidth="1"/>
    <col min="14588" max="14588" width="9.33203125" style="80"/>
    <col min="14589" max="14589" width="21.6640625" style="80" customWidth="1"/>
    <col min="14590" max="14590" width="13.5" style="80" customWidth="1"/>
    <col min="14591" max="14591" width="10.5" style="80" customWidth="1"/>
    <col min="14592" max="14592" width="15.1640625" style="80" customWidth="1"/>
    <col min="14593" max="14593" width="3.6640625" style="80" customWidth="1"/>
    <col min="14594" max="14594" width="13.1640625" style="80" customWidth="1"/>
    <col min="14595" max="14595" width="3.83203125" style="80" customWidth="1"/>
    <col min="14596" max="14596" width="15" style="80" customWidth="1"/>
    <col min="14597" max="14597" width="3.6640625" style="80" customWidth="1"/>
    <col min="14598" max="14599" width="13" style="80" customWidth="1"/>
    <col min="14600" max="14600" width="0" style="80" hidden="1" customWidth="1"/>
    <col min="14601" max="14602" width="9.33203125" style="80"/>
    <col min="14603" max="14603" width="15.83203125" style="80" customWidth="1"/>
    <col min="14604" max="14842" width="9.33203125" style="80"/>
    <col min="14843" max="14843" width="5" style="80" customWidth="1"/>
    <col min="14844" max="14844" width="9.33203125" style="80"/>
    <col min="14845" max="14845" width="21.6640625" style="80" customWidth="1"/>
    <col min="14846" max="14846" width="13.5" style="80" customWidth="1"/>
    <col min="14847" max="14847" width="10.5" style="80" customWidth="1"/>
    <col min="14848" max="14848" width="15.1640625" style="80" customWidth="1"/>
    <col min="14849" max="14849" width="3.6640625" style="80" customWidth="1"/>
    <col min="14850" max="14850" width="13.1640625" style="80" customWidth="1"/>
    <col min="14851" max="14851" width="3.83203125" style="80" customWidth="1"/>
    <col min="14852" max="14852" width="15" style="80" customWidth="1"/>
    <col min="14853" max="14853" width="3.6640625" style="80" customWidth="1"/>
    <col min="14854" max="14855" width="13" style="80" customWidth="1"/>
    <col min="14856" max="14856" width="0" style="80" hidden="1" customWidth="1"/>
    <col min="14857" max="14858" width="9.33203125" style="80"/>
    <col min="14859" max="14859" width="15.83203125" style="80" customWidth="1"/>
    <col min="14860" max="15098" width="9.33203125" style="80"/>
    <col min="15099" max="15099" width="5" style="80" customWidth="1"/>
    <col min="15100" max="15100" width="9.33203125" style="80"/>
    <col min="15101" max="15101" width="21.6640625" style="80" customWidth="1"/>
    <col min="15102" max="15102" width="13.5" style="80" customWidth="1"/>
    <col min="15103" max="15103" width="10.5" style="80" customWidth="1"/>
    <col min="15104" max="15104" width="15.1640625" style="80" customWidth="1"/>
    <col min="15105" max="15105" width="3.6640625" style="80" customWidth="1"/>
    <col min="15106" max="15106" width="13.1640625" style="80" customWidth="1"/>
    <col min="15107" max="15107" width="3.83203125" style="80" customWidth="1"/>
    <col min="15108" max="15108" width="15" style="80" customWidth="1"/>
    <col min="15109" max="15109" width="3.6640625" style="80" customWidth="1"/>
    <col min="15110" max="15111" width="13" style="80" customWidth="1"/>
    <col min="15112" max="15112" width="0" style="80" hidden="1" customWidth="1"/>
    <col min="15113" max="15114" width="9.33203125" style="80"/>
    <col min="15115" max="15115" width="15.83203125" style="80" customWidth="1"/>
    <col min="15116" max="15354" width="9.33203125" style="80"/>
    <col min="15355" max="15355" width="5" style="80" customWidth="1"/>
    <col min="15356" max="15356" width="9.33203125" style="80"/>
    <col min="15357" max="15357" width="21.6640625" style="80" customWidth="1"/>
    <col min="15358" max="15358" width="13.5" style="80" customWidth="1"/>
    <col min="15359" max="15359" width="10.5" style="80" customWidth="1"/>
    <col min="15360" max="15360" width="15.1640625" style="80" customWidth="1"/>
    <col min="15361" max="15361" width="3.6640625" style="80" customWidth="1"/>
    <col min="15362" max="15362" width="13.1640625" style="80" customWidth="1"/>
    <col min="15363" max="15363" width="3.83203125" style="80" customWidth="1"/>
    <col min="15364" max="15364" width="15" style="80" customWidth="1"/>
    <col min="15365" max="15365" width="3.6640625" style="80" customWidth="1"/>
    <col min="15366" max="15367" width="13" style="80" customWidth="1"/>
    <col min="15368" max="15368" width="0" style="80" hidden="1" customWidth="1"/>
    <col min="15369" max="15370" width="9.33203125" style="80"/>
    <col min="15371" max="15371" width="15.83203125" style="80" customWidth="1"/>
    <col min="15372" max="15610" width="9.33203125" style="80"/>
    <col min="15611" max="15611" width="5" style="80" customWidth="1"/>
    <col min="15612" max="15612" width="9.33203125" style="80"/>
    <col min="15613" max="15613" width="21.6640625" style="80" customWidth="1"/>
    <col min="15614" max="15614" width="13.5" style="80" customWidth="1"/>
    <col min="15615" max="15615" width="10.5" style="80" customWidth="1"/>
    <col min="15616" max="15616" width="15.1640625" style="80" customWidth="1"/>
    <col min="15617" max="15617" width="3.6640625" style="80" customWidth="1"/>
    <col min="15618" max="15618" width="13.1640625" style="80" customWidth="1"/>
    <col min="15619" max="15619" width="3.83203125" style="80" customWidth="1"/>
    <col min="15620" max="15620" width="15" style="80" customWidth="1"/>
    <col min="15621" max="15621" width="3.6640625" style="80" customWidth="1"/>
    <col min="15622" max="15623" width="13" style="80" customWidth="1"/>
    <col min="15624" max="15624" width="0" style="80" hidden="1" customWidth="1"/>
    <col min="15625" max="15626" width="9.33203125" style="80"/>
    <col min="15627" max="15627" width="15.83203125" style="80" customWidth="1"/>
    <col min="15628" max="15866" width="9.33203125" style="80"/>
    <col min="15867" max="15867" width="5" style="80" customWidth="1"/>
    <col min="15868" max="15868" width="9.33203125" style="80"/>
    <col min="15869" max="15869" width="21.6640625" style="80" customWidth="1"/>
    <col min="15870" max="15870" width="13.5" style="80" customWidth="1"/>
    <col min="15871" max="15871" width="10.5" style="80" customWidth="1"/>
    <col min="15872" max="15872" width="15.1640625" style="80" customWidth="1"/>
    <col min="15873" max="15873" width="3.6640625" style="80" customWidth="1"/>
    <col min="15874" max="15874" width="13.1640625" style="80" customWidth="1"/>
    <col min="15875" max="15875" width="3.83203125" style="80" customWidth="1"/>
    <col min="15876" max="15876" width="15" style="80" customWidth="1"/>
    <col min="15877" max="15877" width="3.6640625" style="80" customWidth="1"/>
    <col min="15878" max="15879" width="13" style="80" customWidth="1"/>
    <col min="15880" max="15880" width="0" style="80" hidden="1" customWidth="1"/>
    <col min="15881" max="15882" width="9.33203125" style="80"/>
    <col min="15883" max="15883" width="15.83203125" style="80" customWidth="1"/>
    <col min="15884" max="16122" width="9.33203125" style="80"/>
    <col min="16123" max="16123" width="5" style="80" customWidth="1"/>
    <col min="16124" max="16124" width="9.33203125" style="80"/>
    <col min="16125" max="16125" width="21.6640625" style="80" customWidth="1"/>
    <col min="16126" max="16126" width="13.5" style="80" customWidth="1"/>
    <col min="16127" max="16127" width="10.5" style="80" customWidth="1"/>
    <col min="16128" max="16128" width="15.1640625" style="80" customWidth="1"/>
    <col min="16129" max="16129" width="3.6640625" style="80" customWidth="1"/>
    <col min="16130" max="16130" width="13.1640625" style="80" customWidth="1"/>
    <col min="16131" max="16131" width="3.83203125" style="80" customWidth="1"/>
    <col min="16132" max="16132" width="15" style="80" customWidth="1"/>
    <col min="16133" max="16133" width="3.6640625" style="80" customWidth="1"/>
    <col min="16134" max="16135" width="13" style="80" customWidth="1"/>
    <col min="16136" max="16136" width="0" style="80" hidden="1" customWidth="1"/>
    <col min="16137" max="16138" width="9.33203125" style="80"/>
    <col min="16139" max="16139" width="15.83203125" style="80" customWidth="1"/>
    <col min="16140" max="16384" width="9.33203125" style="80"/>
  </cols>
  <sheetData>
    <row r="2" spans="1:17" x14ac:dyDescent="0.25">
      <c r="A2" s="80"/>
      <c r="B2" s="81"/>
      <c r="C2" s="308" t="s">
        <v>9</v>
      </c>
      <c r="D2" s="308"/>
      <c r="E2" s="308"/>
      <c r="F2" s="308"/>
      <c r="G2" s="308"/>
      <c r="H2" s="308"/>
      <c r="I2" s="308"/>
      <c r="J2" s="308"/>
      <c r="K2" s="308"/>
      <c r="L2" s="5" t="str">
        <f>+'CPA Proposed Rate 596'!G1</f>
        <v>CNGC Advice W23-09-02</v>
      </c>
    </row>
    <row r="3" spans="1:17" x14ac:dyDescent="0.25">
      <c r="A3" s="80"/>
      <c r="B3" s="81"/>
      <c r="C3" s="317" t="s">
        <v>60</v>
      </c>
      <c r="D3" s="317"/>
      <c r="E3" s="317"/>
      <c r="F3" s="317"/>
      <c r="G3" s="317"/>
      <c r="H3" s="317"/>
      <c r="I3" s="317"/>
      <c r="J3" s="317"/>
      <c r="K3" s="317"/>
      <c r="L3" s="7" t="s">
        <v>12</v>
      </c>
    </row>
    <row r="4" spans="1:17" x14ac:dyDescent="0.25">
      <c r="A4" s="80"/>
      <c r="B4" s="81"/>
      <c r="C4" s="317" t="s">
        <v>61</v>
      </c>
      <c r="D4" s="317"/>
      <c r="E4" s="317"/>
      <c r="F4" s="317"/>
      <c r="G4" s="317"/>
      <c r="H4" s="317"/>
      <c r="I4" s="317"/>
      <c r="J4" s="317"/>
      <c r="K4" s="317"/>
      <c r="L4" s="7" t="s">
        <v>62</v>
      </c>
    </row>
    <row r="5" spans="1:17" x14ac:dyDescent="0.25">
      <c r="A5" s="80"/>
      <c r="B5" s="81"/>
      <c r="C5" s="308" t="s">
        <v>13</v>
      </c>
      <c r="D5" s="308"/>
      <c r="E5" s="308"/>
      <c r="F5" s="308"/>
      <c r="G5" s="308"/>
      <c r="H5" s="308"/>
      <c r="I5" s="308"/>
      <c r="J5" s="308"/>
      <c r="K5" s="308"/>
      <c r="L5" s="81" t="s">
        <v>63</v>
      </c>
    </row>
    <row r="7" spans="1:17" x14ac:dyDescent="0.25">
      <c r="A7" s="43"/>
      <c r="B7" s="82"/>
      <c r="C7" s="83"/>
      <c r="D7" s="83"/>
      <c r="E7" s="84"/>
      <c r="F7" s="43"/>
      <c r="G7" s="85"/>
      <c r="H7" s="43"/>
      <c r="K7" s="86" t="s">
        <v>64</v>
      </c>
      <c r="L7" s="83"/>
      <c r="M7" s="87"/>
    </row>
    <row r="8" spans="1:17" x14ac:dyDescent="0.25">
      <c r="A8" s="50" t="s">
        <v>46</v>
      </c>
      <c r="C8" s="88"/>
      <c r="D8" s="89" t="s">
        <v>65</v>
      </c>
      <c r="E8" s="73" t="s">
        <v>66</v>
      </c>
      <c r="F8" s="50" t="s">
        <v>67</v>
      </c>
      <c r="G8" s="85"/>
      <c r="H8" s="50" t="s">
        <v>68</v>
      </c>
      <c r="K8" s="90" t="s">
        <v>69</v>
      </c>
      <c r="L8" s="91" t="s">
        <v>70</v>
      </c>
      <c r="M8" s="50" t="s">
        <v>71</v>
      </c>
    </row>
    <row r="9" spans="1:17" x14ac:dyDescent="0.25">
      <c r="A9" s="50" t="s">
        <v>52</v>
      </c>
      <c r="B9" s="81" t="s">
        <v>3</v>
      </c>
      <c r="C9" s="91"/>
      <c r="D9" s="89" t="s">
        <v>72</v>
      </c>
      <c r="E9" s="73" t="s">
        <v>73</v>
      </c>
      <c r="F9" s="50" t="s">
        <v>74</v>
      </c>
      <c r="G9" s="85"/>
      <c r="H9" s="50" t="s">
        <v>75</v>
      </c>
      <c r="K9" s="90" t="s">
        <v>76</v>
      </c>
      <c r="L9" s="91" t="s">
        <v>76</v>
      </c>
      <c r="M9" s="50" t="s">
        <v>76</v>
      </c>
    </row>
    <row r="10" spans="1:17" s="73" customFormat="1" x14ac:dyDescent="0.25">
      <c r="A10" s="50"/>
      <c r="B10" s="318" t="s">
        <v>28</v>
      </c>
      <c r="C10" s="319"/>
      <c r="D10" s="89" t="s">
        <v>29</v>
      </c>
      <c r="E10" s="73" t="s">
        <v>30</v>
      </c>
      <c r="F10" s="68" t="s">
        <v>31</v>
      </c>
      <c r="G10" s="89"/>
      <c r="H10" s="68" t="s">
        <v>77</v>
      </c>
      <c r="K10" s="92" t="s">
        <v>53</v>
      </c>
      <c r="L10" s="89" t="s">
        <v>78</v>
      </c>
      <c r="M10" s="68" t="s">
        <v>79</v>
      </c>
    </row>
    <row r="11" spans="1:17" x14ac:dyDescent="0.25">
      <c r="A11" s="93"/>
      <c r="B11" s="94" t="s">
        <v>80</v>
      </c>
      <c r="C11" s="95"/>
      <c r="D11" s="95"/>
      <c r="E11" s="95"/>
      <c r="F11" s="95"/>
      <c r="H11" s="96"/>
      <c r="K11" s="97"/>
      <c r="L11" s="95"/>
    </row>
    <row r="12" spans="1:17" x14ac:dyDescent="0.25">
      <c r="A12" s="50">
        <v>1</v>
      </c>
      <c r="B12" s="98"/>
      <c r="C12" s="85"/>
      <c r="D12" s="89"/>
      <c r="E12" s="99"/>
      <c r="F12" s="100"/>
      <c r="G12" s="85"/>
      <c r="H12" s="101"/>
      <c r="K12" s="102"/>
      <c r="L12" s="103"/>
      <c r="M12" s="104"/>
      <c r="Q12" s="98"/>
    </row>
    <row r="13" spans="1:17" x14ac:dyDescent="0.25">
      <c r="A13" s="50">
        <v>2</v>
      </c>
      <c r="B13" s="98" t="s">
        <v>81</v>
      </c>
      <c r="C13" s="105"/>
      <c r="D13" s="89" t="s">
        <v>82</v>
      </c>
      <c r="E13" s="99">
        <f>+'Bills-Therms-Revs'!F12</f>
        <v>202519</v>
      </c>
      <c r="F13" s="100">
        <f>+'Test Period Volumes'!C34</f>
        <v>130555023.92025423</v>
      </c>
      <c r="G13" s="106"/>
      <c r="H13" s="100">
        <f>+'Bills-Therms-Revs'!I16</f>
        <v>189128913.36000001</v>
      </c>
      <c r="J13" s="107"/>
      <c r="K13" s="108">
        <f>+'CPA Proposed Rate 596'!F12</f>
        <v>1.6319999999999998E-2</v>
      </c>
      <c r="L13" s="103">
        <f>F13*K13</f>
        <v>2130657.9903785489</v>
      </c>
      <c r="M13" s="109">
        <f t="shared" ref="M13:M18" si="0">+L13/H13</f>
        <v>1.1265638619320563E-2</v>
      </c>
      <c r="Q13" s="98"/>
    </row>
    <row r="14" spans="1:17" x14ac:dyDescent="0.25">
      <c r="A14" s="50">
        <v>3</v>
      </c>
      <c r="B14" s="98" t="s">
        <v>83</v>
      </c>
      <c r="C14" s="85"/>
      <c r="D14" s="89" t="s">
        <v>84</v>
      </c>
      <c r="E14" s="99">
        <f>+'Bills-Therms-Revs'!F18</f>
        <v>27445</v>
      </c>
      <c r="F14" s="100">
        <f>+'Test Period Volumes'!D34</f>
        <v>97016892.929825425</v>
      </c>
      <c r="G14" s="85"/>
      <c r="H14" s="100">
        <f>+'Bills-Therms-Revs'!I18+'Bills-Therms-Revs'!I21+'Bills-Therms-Revs'!I22</f>
        <v>125824674.95999998</v>
      </c>
      <c r="K14" s="108">
        <f>+'CPA Proposed Rate 596'!F13</f>
        <v>1.6319999999999998E-2</v>
      </c>
      <c r="L14" s="103">
        <f>ROUND(F14*K14,0)</f>
        <v>1583316</v>
      </c>
      <c r="M14" s="109">
        <f t="shared" si="0"/>
        <v>1.2583509558068326E-2</v>
      </c>
      <c r="Q14" s="98"/>
    </row>
    <row r="15" spans="1:17" x14ac:dyDescent="0.25">
      <c r="A15" s="50">
        <v>4</v>
      </c>
      <c r="B15" s="98" t="s">
        <v>85</v>
      </c>
      <c r="C15" s="105"/>
      <c r="D15" s="89" t="s">
        <v>86</v>
      </c>
      <c r="E15" s="99">
        <f>+'Bills-Therms-Revs'!F28</f>
        <v>492</v>
      </c>
      <c r="F15" s="100">
        <f>+'Test Period Volumes'!E34</f>
        <v>12744909.57356127</v>
      </c>
      <c r="G15" s="85"/>
      <c r="H15" s="100">
        <f>+'Bills-Therms-Revs'!I28</f>
        <v>14050384.369999999</v>
      </c>
      <c r="K15" s="108">
        <f>+'CPA Proposed Rate 596'!F15</f>
        <v>1.6319999999999998E-2</v>
      </c>
      <c r="L15" s="103">
        <f t="shared" ref="L15:L17" si="1">F15*K15</f>
        <v>207996.9242405199</v>
      </c>
      <c r="M15" s="109">
        <f t="shared" si="0"/>
        <v>1.4803646559636426E-2</v>
      </c>
      <c r="Q15" s="98"/>
    </row>
    <row r="16" spans="1:17" x14ac:dyDescent="0.25">
      <c r="A16" s="50">
        <v>5</v>
      </c>
      <c r="B16" s="98" t="s">
        <v>87</v>
      </c>
      <c r="C16" s="85"/>
      <c r="D16" s="89" t="s">
        <v>88</v>
      </c>
      <c r="E16" s="99">
        <f>+'Bills-Therms-Revs'!F19+'Bills-Therms-Revs'!F29</f>
        <v>100</v>
      </c>
      <c r="F16" s="100">
        <f>+'Test Period Volumes'!F34</f>
        <v>16795287.789863009</v>
      </c>
      <c r="G16" s="106"/>
      <c r="H16" s="100">
        <f>+'Bills-Therms-Revs'!I19+'Bills-Therms-Revs'!I29+'Bills-Therms-Revs'!I23+'Bills-Therms-Revs'!I24</f>
        <v>18059048.550000001</v>
      </c>
      <c r="I16" s="107"/>
      <c r="J16" s="107"/>
      <c r="K16" s="108">
        <f>+'CPA Proposed Rate 596'!F14</f>
        <v>1.6319999999999998E-2</v>
      </c>
      <c r="L16" s="103">
        <f t="shared" si="1"/>
        <v>274099.09673056426</v>
      </c>
      <c r="M16" s="109">
        <f t="shared" si="0"/>
        <v>1.5177936754069154E-2</v>
      </c>
    </row>
    <row r="17" spans="1:17" x14ac:dyDescent="0.25">
      <c r="A17" s="50">
        <v>6</v>
      </c>
      <c r="B17" s="98" t="s">
        <v>89</v>
      </c>
      <c r="C17" s="85"/>
      <c r="D17" s="89" t="s">
        <v>90</v>
      </c>
      <c r="E17" s="99">
        <f>+'Bills-Therms-Revs'!F34</f>
        <v>7</v>
      </c>
      <c r="F17" s="100">
        <f>+'Test Period Volumes'!G34</f>
        <v>2183027.9696505982</v>
      </c>
      <c r="G17" s="106"/>
      <c r="H17" s="110">
        <f>+'Bills-Therms-Revs'!I39</f>
        <v>2023502.42</v>
      </c>
      <c r="J17" s="107"/>
      <c r="K17" s="111">
        <f>+'CPA Proposed Rate 596'!F16</f>
        <v>1.6319999999999998E-2</v>
      </c>
      <c r="L17" s="103">
        <f t="shared" si="1"/>
        <v>35627.016464697757</v>
      </c>
      <c r="M17" s="112">
        <f t="shared" si="0"/>
        <v>1.7606609269435792E-2</v>
      </c>
      <c r="Q17" s="98"/>
    </row>
    <row r="18" spans="1:17" s="122" customFormat="1" x14ac:dyDescent="0.25">
      <c r="A18" s="68">
        <v>7</v>
      </c>
      <c r="B18" s="94" t="s">
        <v>91</v>
      </c>
      <c r="C18" s="113"/>
      <c r="D18" s="114"/>
      <c r="E18" s="115">
        <f>SUM(E12:E17)</f>
        <v>230563</v>
      </c>
      <c r="F18" s="116">
        <f>SUM(F12:F17)</f>
        <v>259295142.18315455</v>
      </c>
      <c r="G18" s="117"/>
      <c r="H18" s="116">
        <f>SUM(H12:H17)</f>
        <v>349086523.66000003</v>
      </c>
      <c r="I18" s="118"/>
      <c r="J18" s="118"/>
      <c r="K18" s="119"/>
      <c r="L18" s="120">
        <f>SUM(L12:L17)</f>
        <v>4231697.0278143315</v>
      </c>
      <c r="M18" s="121">
        <f t="shared" si="0"/>
        <v>1.2122201061923202E-2</v>
      </c>
    </row>
  </sheetData>
  <mergeCells count="5">
    <mergeCell ref="C2:K2"/>
    <mergeCell ref="C3:K3"/>
    <mergeCell ref="C4:K4"/>
    <mergeCell ref="C5:K5"/>
    <mergeCell ref="B10:C10"/>
  </mergeCells>
  <printOptions horizontalCentered="1"/>
  <pageMargins left="0.2" right="0.2" top="1" bottom="0.17" header="0.35" footer="0.5"/>
  <pageSetup orientation="landscape" r:id="rId1"/>
  <headerFooter scaleWithDoc="0" alignWithMargins="0">
    <oddFooter>&amp;LTab Name: 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77869-BEF4-4F9E-93E4-4C04763C9B2F}">
  <sheetPr>
    <pageSetUpPr fitToPage="1"/>
  </sheetPr>
  <dimension ref="A1:N37"/>
  <sheetViews>
    <sheetView tabSelected="1" topLeftCell="A5" workbookViewId="0">
      <selection activeCell="O31" sqref="O31"/>
    </sheetView>
  </sheetViews>
  <sheetFormatPr defaultColWidth="12" defaultRowHeight="15.75" x14ac:dyDescent="0.25"/>
  <cols>
    <col min="1" max="1" width="7" style="282" customWidth="1"/>
    <col min="2" max="2" width="2.33203125" style="282" customWidth="1"/>
    <col min="3" max="3" width="40.33203125" style="282" bestFit="1" customWidth="1"/>
    <col min="4" max="4" width="13.83203125" style="282" bestFit="1" customWidth="1"/>
    <col min="5" max="5" width="16.83203125" style="282" bestFit="1" customWidth="1"/>
    <col min="6" max="6" width="18" style="282" bestFit="1" customWidth="1"/>
    <col min="7" max="7" width="17.33203125" style="282" bestFit="1" customWidth="1"/>
    <col min="8" max="8" width="17.6640625" style="282" bestFit="1" customWidth="1"/>
    <col min="9" max="9" width="17.1640625" style="282" customWidth="1"/>
    <col min="10" max="10" width="15.6640625" style="282" bestFit="1" customWidth="1"/>
    <col min="11" max="11" width="21.5" style="282" bestFit="1" customWidth="1"/>
    <col min="12" max="12" width="17.1640625" style="282" customWidth="1"/>
    <col min="13" max="13" width="4.1640625" style="282" customWidth="1"/>
    <col min="14" max="255" width="12" style="282"/>
    <col min="256" max="256" width="7" style="282" customWidth="1"/>
    <col min="257" max="257" width="2.33203125" style="282" customWidth="1"/>
    <col min="258" max="259" width="12" style="282"/>
    <col min="260" max="260" width="6.5" style="282" customWidth="1"/>
    <col min="261" max="261" width="5.1640625" style="282" customWidth="1"/>
    <col min="262" max="262" width="12" style="282"/>
    <col min="263" max="263" width="5.1640625" style="282" customWidth="1"/>
    <col min="264" max="264" width="17.1640625" style="282" customWidth="1"/>
    <col min="265" max="265" width="4.5" style="282" customWidth="1"/>
    <col min="266" max="266" width="16.1640625" style="282" customWidth="1"/>
    <col min="267" max="267" width="4.83203125" style="282" customWidth="1"/>
    <col min="268" max="268" width="17.1640625" style="282" customWidth="1"/>
    <col min="269" max="269" width="4.1640625" style="282" customWidth="1"/>
    <col min="270" max="511" width="12" style="282"/>
    <col min="512" max="512" width="7" style="282" customWidth="1"/>
    <col min="513" max="513" width="2.33203125" style="282" customWidth="1"/>
    <col min="514" max="515" width="12" style="282"/>
    <col min="516" max="516" width="6.5" style="282" customWidth="1"/>
    <col min="517" max="517" width="5.1640625" style="282" customWidth="1"/>
    <col min="518" max="518" width="12" style="282"/>
    <col min="519" max="519" width="5.1640625" style="282" customWidth="1"/>
    <col min="520" max="520" width="17.1640625" style="282" customWidth="1"/>
    <col min="521" max="521" width="4.5" style="282" customWidth="1"/>
    <col min="522" max="522" width="16.1640625" style="282" customWidth="1"/>
    <col min="523" max="523" width="4.83203125" style="282" customWidth="1"/>
    <col min="524" max="524" width="17.1640625" style="282" customWidth="1"/>
    <col min="525" max="525" width="4.1640625" style="282" customWidth="1"/>
    <col min="526" max="767" width="12" style="282"/>
    <col min="768" max="768" width="7" style="282" customWidth="1"/>
    <col min="769" max="769" width="2.33203125" style="282" customWidth="1"/>
    <col min="770" max="771" width="12" style="282"/>
    <col min="772" max="772" width="6.5" style="282" customWidth="1"/>
    <col min="773" max="773" width="5.1640625" style="282" customWidth="1"/>
    <col min="774" max="774" width="12" style="282"/>
    <col min="775" max="775" width="5.1640625" style="282" customWidth="1"/>
    <col min="776" max="776" width="17.1640625" style="282" customWidth="1"/>
    <col min="777" max="777" width="4.5" style="282" customWidth="1"/>
    <col min="778" max="778" width="16.1640625" style="282" customWidth="1"/>
    <col min="779" max="779" width="4.83203125" style="282" customWidth="1"/>
    <col min="780" max="780" width="17.1640625" style="282" customWidth="1"/>
    <col min="781" max="781" width="4.1640625" style="282" customWidth="1"/>
    <col min="782" max="1023" width="12" style="282"/>
    <col min="1024" max="1024" width="7" style="282" customWidth="1"/>
    <col min="1025" max="1025" width="2.33203125" style="282" customWidth="1"/>
    <col min="1026" max="1027" width="12" style="282"/>
    <col min="1028" max="1028" width="6.5" style="282" customWidth="1"/>
    <col min="1029" max="1029" width="5.1640625" style="282" customWidth="1"/>
    <col min="1030" max="1030" width="12" style="282"/>
    <col min="1031" max="1031" width="5.1640625" style="282" customWidth="1"/>
    <col min="1032" max="1032" width="17.1640625" style="282" customWidth="1"/>
    <col min="1033" max="1033" width="4.5" style="282" customWidth="1"/>
    <col min="1034" max="1034" width="16.1640625" style="282" customWidth="1"/>
    <col min="1035" max="1035" width="4.83203125" style="282" customWidth="1"/>
    <col min="1036" max="1036" width="17.1640625" style="282" customWidth="1"/>
    <col min="1037" max="1037" width="4.1640625" style="282" customWidth="1"/>
    <col min="1038" max="1279" width="12" style="282"/>
    <col min="1280" max="1280" width="7" style="282" customWidth="1"/>
    <col min="1281" max="1281" width="2.33203125" style="282" customWidth="1"/>
    <col min="1282" max="1283" width="12" style="282"/>
    <col min="1284" max="1284" width="6.5" style="282" customWidth="1"/>
    <col min="1285" max="1285" width="5.1640625" style="282" customWidth="1"/>
    <col min="1286" max="1286" width="12" style="282"/>
    <col min="1287" max="1287" width="5.1640625" style="282" customWidth="1"/>
    <col min="1288" max="1288" width="17.1640625" style="282" customWidth="1"/>
    <col min="1289" max="1289" width="4.5" style="282" customWidth="1"/>
    <col min="1290" max="1290" width="16.1640625" style="282" customWidth="1"/>
    <col min="1291" max="1291" width="4.83203125" style="282" customWidth="1"/>
    <col min="1292" max="1292" width="17.1640625" style="282" customWidth="1"/>
    <col min="1293" max="1293" width="4.1640625" style="282" customWidth="1"/>
    <col min="1294" max="1535" width="12" style="282"/>
    <col min="1536" max="1536" width="7" style="282" customWidth="1"/>
    <col min="1537" max="1537" width="2.33203125" style="282" customWidth="1"/>
    <col min="1538" max="1539" width="12" style="282"/>
    <col min="1540" max="1540" width="6.5" style="282" customWidth="1"/>
    <col min="1541" max="1541" width="5.1640625" style="282" customWidth="1"/>
    <col min="1542" max="1542" width="12" style="282"/>
    <col min="1543" max="1543" width="5.1640625" style="282" customWidth="1"/>
    <col min="1544" max="1544" width="17.1640625" style="282" customWidth="1"/>
    <col min="1545" max="1545" width="4.5" style="282" customWidth="1"/>
    <col min="1546" max="1546" width="16.1640625" style="282" customWidth="1"/>
    <col min="1547" max="1547" width="4.83203125" style="282" customWidth="1"/>
    <col min="1548" max="1548" width="17.1640625" style="282" customWidth="1"/>
    <col min="1549" max="1549" width="4.1640625" style="282" customWidth="1"/>
    <col min="1550" max="1791" width="12" style="282"/>
    <col min="1792" max="1792" width="7" style="282" customWidth="1"/>
    <col min="1793" max="1793" width="2.33203125" style="282" customWidth="1"/>
    <col min="1794" max="1795" width="12" style="282"/>
    <col min="1796" max="1796" width="6.5" style="282" customWidth="1"/>
    <col min="1797" max="1797" width="5.1640625" style="282" customWidth="1"/>
    <col min="1798" max="1798" width="12" style="282"/>
    <col min="1799" max="1799" width="5.1640625" style="282" customWidth="1"/>
    <col min="1800" max="1800" width="17.1640625" style="282" customWidth="1"/>
    <col min="1801" max="1801" width="4.5" style="282" customWidth="1"/>
    <col min="1802" max="1802" width="16.1640625" style="282" customWidth="1"/>
    <col min="1803" max="1803" width="4.83203125" style="282" customWidth="1"/>
    <col min="1804" max="1804" width="17.1640625" style="282" customWidth="1"/>
    <col min="1805" max="1805" width="4.1640625" style="282" customWidth="1"/>
    <col min="1806" max="2047" width="12" style="282"/>
    <col min="2048" max="2048" width="7" style="282" customWidth="1"/>
    <col min="2049" max="2049" width="2.33203125" style="282" customWidth="1"/>
    <col min="2050" max="2051" width="12" style="282"/>
    <col min="2052" max="2052" width="6.5" style="282" customWidth="1"/>
    <col min="2053" max="2053" width="5.1640625" style="282" customWidth="1"/>
    <col min="2054" max="2054" width="12" style="282"/>
    <col min="2055" max="2055" width="5.1640625" style="282" customWidth="1"/>
    <col min="2056" max="2056" width="17.1640625" style="282" customWidth="1"/>
    <col min="2057" max="2057" width="4.5" style="282" customWidth="1"/>
    <col min="2058" max="2058" width="16.1640625" style="282" customWidth="1"/>
    <col min="2059" max="2059" width="4.83203125" style="282" customWidth="1"/>
    <col min="2060" max="2060" width="17.1640625" style="282" customWidth="1"/>
    <col min="2061" max="2061" width="4.1640625" style="282" customWidth="1"/>
    <col min="2062" max="2303" width="12" style="282"/>
    <col min="2304" max="2304" width="7" style="282" customWidth="1"/>
    <col min="2305" max="2305" width="2.33203125" style="282" customWidth="1"/>
    <col min="2306" max="2307" width="12" style="282"/>
    <col min="2308" max="2308" width="6.5" style="282" customWidth="1"/>
    <col min="2309" max="2309" width="5.1640625" style="282" customWidth="1"/>
    <col min="2310" max="2310" width="12" style="282"/>
    <col min="2311" max="2311" width="5.1640625" style="282" customWidth="1"/>
    <col min="2312" max="2312" width="17.1640625" style="282" customWidth="1"/>
    <col min="2313" max="2313" width="4.5" style="282" customWidth="1"/>
    <col min="2314" max="2314" width="16.1640625" style="282" customWidth="1"/>
    <col min="2315" max="2315" width="4.83203125" style="282" customWidth="1"/>
    <col min="2316" max="2316" width="17.1640625" style="282" customWidth="1"/>
    <col min="2317" max="2317" width="4.1640625" style="282" customWidth="1"/>
    <col min="2318" max="2559" width="12" style="282"/>
    <col min="2560" max="2560" width="7" style="282" customWidth="1"/>
    <col min="2561" max="2561" width="2.33203125" style="282" customWidth="1"/>
    <col min="2562" max="2563" width="12" style="282"/>
    <col min="2564" max="2564" width="6.5" style="282" customWidth="1"/>
    <col min="2565" max="2565" width="5.1640625" style="282" customWidth="1"/>
    <col min="2566" max="2566" width="12" style="282"/>
    <col min="2567" max="2567" width="5.1640625" style="282" customWidth="1"/>
    <col min="2568" max="2568" width="17.1640625" style="282" customWidth="1"/>
    <col min="2569" max="2569" width="4.5" style="282" customWidth="1"/>
    <col min="2570" max="2570" width="16.1640625" style="282" customWidth="1"/>
    <col min="2571" max="2571" width="4.83203125" style="282" customWidth="1"/>
    <col min="2572" max="2572" width="17.1640625" style="282" customWidth="1"/>
    <col min="2573" max="2573" width="4.1640625" style="282" customWidth="1"/>
    <col min="2574" max="2815" width="12" style="282"/>
    <col min="2816" max="2816" width="7" style="282" customWidth="1"/>
    <col min="2817" max="2817" width="2.33203125" style="282" customWidth="1"/>
    <col min="2818" max="2819" width="12" style="282"/>
    <col min="2820" max="2820" width="6.5" style="282" customWidth="1"/>
    <col min="2821" max="2821" width="5.1640625" style="282" customWidth="1"/>
    <col min="2822" max="2822" width="12" style="282"/>
    <col min="2823" max="2823" width="5.1640625" style="282" customWidth="1"/>
    <col min="2824" max="2824" width="17.1640625" style="282" customWidth="1"/>
    <col min="2825" max="2825" width="4.5" style="282" customWidth="1"/>
    <col min="2826" max="2826" width="16.1640625" style="282" customWidth="1"/>
    <col min="2827" max="2827" width="4.83203125" style="282" customWidth="1"/>
    <col min="2828" max="2828" width="17.1640625" style="282" customWidth="1"/>
    <col min="2829" max="2829" width="4.1640625" style="282" customWidth="1"/>
    <col min="2830" max="3071" width="12" style="282"/>
    <col min="3072" max="3072" width="7" style="282" customWidth="1"/>
    <col min="3073" max="3073" width="2.33203125" style="282" customWidth="1"/>
    <col min="3074" max="3075" width="12" style="282"/>
    <col min="3076" max="3076" width="6.5" style="282" customWidth="1"/>
    <col min="3077" max="3077" width="5.1640625" style="282" customWidth="1"/>
    <col min="3078" max="3078" width="12" style="282"/>
    <col min="3079" max="3079" width="5.1640625" style="282" customWidth="1"/>
    <col min="3080" max="3080" width="17.1640625" style="282" customWidth="1"/>
    <col min="3081" max="3081" width="4.5" style="282" customWidth="1"/>
    <col min="3082" max="3082" width="16.1640625" style="282" customWidth="1"/>
    <col min="3083" max="3083" width="4.83203125" style="282" customWidth="1"/>
    <col min="3084" max="3084" width="17.1640625" style="282" customWidth="1"/>
    <col min="3085" max="3085" width="4.1640625" style="282" customWidth="1"/>
    <col min="3086" max="3327" width="12" style="282"/>
    <col min="3328" max="3328" width="7" style="282" customWidth="1"/>
    <col min="3329" max="3329" width="2.33203125" style="282" customWidth="1"/>
    <col min="3330" max="3331" width="12" style="282"/>
    <col min="3332" max="3332" width="6.5" style="282" customWidth="1"/>
    <col min="3333" max="3333" width="5.1640625" style="282" customWidth="1"/>
    <col min="3334" max="3334" width="12" style="282"/>
    <col min="3335" max="3335" width="5.1640625" style="282" customWidth="1"/>
    <col min="3336" max="3336" width="17.1640625" style="282" customWidth="1"/>
    <col min="3337" max="3337" width="4.5" style="282" customWidth="1"/>
    <col min="3338" max="3338" width="16.1640625" style="282" customWidth="1"/>
    <col min="3339" max="3339" width="4.83203125" style="282" customWidth="1"/>
    <col min="3340" max="3340" width="17.1640625" style="282" customWidth="1"/>
    <col min="3341" max="3341" width="4.1640625" style="282" customWidth="1"/>
    <col min="3342" max="3583" width="12" style="282"/>
    <col min="3584" max="3584" width="7" style="282" customWidth="1"/>
    <col min="3585" max="3585" width="2.33203125" style="282" customWidth="1"/>
    <col min="3586" max="3587" width="12" style="282"/>
    <col min="3588" max="3588" width="6.5" style="282" customWidth="1"/>
    <col min="3589" max="3589" width="5.1640625" style="282" customWidth="1"/>
    <col min="3590" max="3590" width="12" style="282"/>
    <col min="3591" max="3591" width="5.1640625" style="282" customWidth="1"/>
    <col min="3592" max="3592" width="17.1640625" style="282" customWidth="1"/>
    <col min="3593" max="3593" width="4.5" style="282" customWidth="1"/>
    <col min="3594" max="3594" width="16.1640625" style="282" customWidth="1"/>
    <col min="3595" max="3595" width="4.83203125" style="282" customWidth="1"/>
    <col min="3596" max="3596" width="17.1640625" style="282" customWidth="1"/>
    <col min="3597" max="3597" width="4.1640625" style="282" customWidth="1"/>
    <col min="3598" max="3839" width="12" style="282"/>
    <col min="3840" max="3840" width="7" style="282" customWidth="1"/>
    <col min="3841" max="3841" width="2.33203125" style="282" customWidth="1"/>
    <col min="3842" max="3843" width="12" style="282"/>
    <col min="3844" max="3844" width="6.5" style="282" customWidth="1"/>
    <col min="3845" max="3845" width="5.1640625" style="282" customWidth="1"/>
    <col min="3846" max="3846" width="12" style="282"/>
    <col min="3847" max="3847" width="5.1640625" style="282" customWidth="1"/>
    <col min="3848" max="3848" width="17.1640625" style="282" customWidth="1"/>
    <col min="3849" max="3849" width="4.5" style="282" customWidth="1"/>
    <col min="3850" max="3850" width="16.1640625" style="282" customWidth="1"/>
    <col min="3851" max="3851" width="4.83203125" style="282" customWidth="1"/>
    <col min="3852" max="3852" width="17.1640625" style="282" customWidth="1"/>
    <col min="3853" max="3853" width="4.1640625" style="282" customWidth="1"/>
    <col min="3854" max="4095" width="12" style="282"/>
    <col min="4096" max="4096" width="7" style="282" customWidth="1"/>
    <col min="4097" max="4097" width="2.33203125" style="282" customWidth="1"/>
    <col min="4098" max="4099" width="12" style="282"/>
    <col min="4100" max="4100" width="6.5" style="282" customWidth="1"/>
    <col min="4101" max="4101" width="5.1640625" style="282" customWidth="1"/>
    <col min="4102" max="4102" width="12" style="282"/>
    <col min="4103" max="4103" width="5.1640625" style="282" customWidth="1"/>
    <col min="4104" max="4104" width="17.1640625" style="282" customWidth="1"/>
    <col min="4105" max="4105" width="4.5" style="282" customWidth="1"/>
    <col min="4106" max="4106" width="16.1640625" style="282" customWidth="1"/>
    <col min="4107" max="4107" width="4.83203125" style="282" customWidth="1"/>
    <col min="4108" max="4108" width="17.1640625" style="282" customWidth="1"/>
    <col min="4109" max="4109" width="4.1640625" style="282" customWidth="1"/>
    <col min="4110" max="4351" width="12" style="282"/>
    <col min="4352" max="4352" width="7" style="282" customWidth="1"/>
    <col min="4353" max="4353" width="2.33203125" style="282" customWidth="1"/>
    <col min="4354" max="4355" width="12" style="282"/>
    <col min="4356" max="4356" width="6.5" style="282" customWidth="1"/>
    <col min="4357" max="4357" width="5.1640625" style="282" customWidth="1"/>
    <col min="4358" max="4358" width="12" style="282"/>
    <col min="4359" max="4359" width="5.1640625" style="282" customWidth="1"/>
    <col min="4360" max="4360" width="17.1640625" style="282" customWidth="1"/>
    <col min="4361" max="4361" width="4.5" style="282" customWidth="1"/>
    <col min="4362" max="4362" width="16.1640625" style="282" customWidth="1"/>
    <col min="4363" max="4363" width="4.83203125" style="282" customWidth="1"/>
    <col min="4364" max="4364" width="17.1640625" style="282" customWidth="1"/>
    <col min="4365" max="4365" width="4.1640625" style="282" customWidth="1"/>
    <col min="4366" max="4607" width="12" style="282"/>
    <col min="4608" max="4608" width="7" style="282" customWidth="1"/>
    <col min="4609" max="4609" width="2.33203125" style="282" customWidth="1"/>
    <col min="4610" max="4611" width="12" style="282"/>
    <col min="4612" max="4612" width="6.5" style="282" customWidth="1"/>
    <col min="4613" max="4613" width="5.1640625" style="282" customWidth="1"/>
    <col min="4614" max="4614" width="12" style="282"/>
    <col min="4615" max="4615" width="5.1640625" style="282" customWidth="1"/>
    <col min="4616" max="4616" width="17.1640625" style="282" customWidth="1"/>
    <col min="4617" max="4617" width="4.5" style="282" customWidth="1"/>
    <col min="4618" max="4618" width="16.1640625" style="282" customWidth="1"/>
    <col min="4619" max="4619" width="4.83203125" style="282" customWidth="1"/>
    <col min="4620" max="4620" width="17.1640625" style="282" customWidth="1"/>
    <col min="4621" max="4621" width="4.1640625" style="282" customWidth="1"/>
    <col min="4622" max="4863" width="12" style="282"/>
    <col min="4864" max="4864" width="7" style="282" customWidth="1"/>
    <col min="4865" max="4865" width="2.33203125" style="282" customWidth="1"/>
    <col min="4866" max="4867" width="12" style="282"/>
    <col min="4868" max="4868" width="6.5" style="282" customWidth="1"/>
    <col min="4869" max="4869" width="5.1640625" style="282" customWidth="1"/>
    <col min="4870" max="4870" width="12" style="282"/>
    <col min="4871" max="4871" width="5.1640625" style="282" customWidth="1"/>
    <col min="4872" max="4872" width="17.1640625" style="282" customWidth="1"/>
    <col min="4873" max="4873" width="4.5" style="282" customWidth="1"/>
    <col min="4874" max="4874" width="16.1640625" style="282" customWidth="1"/>
    <col min="4875" max="4875" width="4.83203125" style="282" customWidth="1"/>
    <col min="4876" max="4876" width="17.1640625" style="282" customWidth="1"/>
    <col min="4877" max="4877" width="4.1640625" style="282" customWidth="1"/>
    <col min="4878" max="5119" width="12" style="282"/>
    <col min="5120" max="5120" width="7" style="282" customWidth="1"/>
    <col min="5121" max="5121" width="2.33203125" style="282" customWidth="1"/>
    <col min="5122" max="5123" width="12" style="282"/>
    <col min="5124" max="5124" width="6.5" style="282" customWidth="1"/>
    <col min="5125" max="5125" width="5.1640625" style="282" customWidth="1"/>
    <col min="5126" max="5126" width="12" style="282"/>
    <col min="5127" max="5127" width="5.1640625" style="282" customWidth="1"/>
    <col min="5128" max="5128" width="17.1640625" style="282" customWidth="1"/>
    <col min="5129" max="5129" width="4.5" style="282" customWidth="1"/>
    <col min="5130" max="5130" width="16.1640625" style="282" customWidth="1"/>
    <col min="5131" max="5131" width="4.83203125" style="282" customWidth="1"/>
    <col min="5132" max="5132" width="17.1640625" style="282" customWidth="1"/>
    <col min="5133" max="5133" width="4.1640625" style="282" customWidth="1"/>
    <col min="5134" max="5375" width="12" style="282"/>
    <col min="5376" max="5376" width="7" style="282" customWidth="1"/>
    <col min="5377" max="5377" width="2.33203125" style="282" customWidth="1"/>
    <col min="5378" max="5379" width="12" style="282"/>
    <col min="5380" max="5380" width="6.5" style="282" customWidth="1"/>
    <col min="5381" max="5381" width="5.1640625" style="282" customWidth="1"/>
    <col min="5382" max="5382" width="12" style="282"/>
    <col min="5383" max="5383" width="5.1640625" style="282" customWidth="1"/>
    <col min="5384" max="5384" width="17.1640625" style="282" customWidth="1"/>
    <col min="5385" max="5385" width="4.5" style="282" customWidth="1"/>
    <col min="5386" max="5386" width="16.1640625" style="282" customWidth="1"/>
    <col min="5387" max="5387" width="4.83203125" style="282" customWidth="1"/>
    <col min="5388" max="5388" width="17.1640625" style="282" customWidth="1"/>
    <col min="5389" max="5389" width="4.1640625" style="282" customWidth="1"/>
    <col min="5390" max="5631" width="12" style="282"/>
    <col min="5632" max="5632" width="7" style="282" customWidth="1"/>
    <col min="5633" max="5633" width="2.33203125" style="282" customWidth="1"/>
    <col min="5634" max="5635" width="12" style="282"/>
    <col min="5636" max="5636" width="6.5" style="282" customWidth="1"/>
    <col min="5637" max="5637" width="5.1640625" style="282" customWidth="1"/>
    <col min="5638" max="5638" width="12" style="282"/>
    <col min="5639" max="5639" width="5.1640625" style="282" customWidth="1"/>
    <col min="5640" max="5640" width="17.1640625" style="282" customWidth="1"/>
    <col min="5641" max="5641" width="4.5" style="282" customWidth="1"/>
    <col min="5642" max="5642" width="16.1640625" style="282" customWidth="1"/>
    <col min="5643" max="5643" width="4.83203125" style="282" customWidth="1"/>
    <col min="5644" max="5644" width="17.1640625" style="282" customWidth="1"/>
    <col min="5645" max="5645" width="4.1640625" style="282" customWidth="1"/>
    <col min="5646" max="5887" width="12" style="282"/>
    <col min="5888" max="5888" width="7" style="282" customWidth="1"/>
    <col min="5889" max="5889" width="2.33203125" style="282" customWidth="1"/>
    <col min="5890" max="5891" width="12" style="282"/>
    <col min="5892" max="5892" width="6.5" style="282" customWidth="1"/>
    <col min="5893" max="5893" width="5.1640625" style="282" customWidth="1"/>
    <col min="5894" max="5894" width="12" style="282"/>
    <col min="5895" max="5895" width="5.1640625" style="282" customWidth="1"/>
    <col min="5896" max="5896" width="17.1640625" style="282" customWidth="1"/>
    <col min="5897" max="5897" width="4.5" style="282" customWidth="1"/>
    <col min="5898" max="5898" width="16.1640625" style="282" customWidth="1"/>
    <col min="5899" max="5899" width="4.83203125" style="282" customWidth="1"/>
    <col min="5900" max="5900" width="17.1640625" style="282" customWidth="1"/>
    <col min="5901" max="5901" width="4.1640625" style="282" customWidth="1"/>
    <col min="5902" max="6143" width="12" style="282"/>
    <col min="6144" max="6144" width="7" style="282" customWidth="1"/>
    <col min="6145" max="6145" width="2.33203125" style="282" customWidth="1"/>
    <col min="6146" max="6147" width="12" style="282"/>
    <col min="6148" max="6148" width="6.5" style="282" customWidth="1"/>
    <col min="6149" max="6149" width="5.1640625" style="282" customWidth="1"/>
    <col min="6150" max="6150" width="12" style="282"/>
    <col min="6151" max="6151" width="5.1640625" style="282" customWidth="1"/>
    <col min="6152" max="6152" width="17.1640625" style="282" customWidth="1"/>
    <col min="6153" max="6153" width="4.5" style="282" customWidth="1"/>
    <col min="6154" max="6154" width="16.1640625" style="282" customWidth="1"/>
    <col min="6155" max="6155" width="4.83203125" style="282" customWidth="1"/>
    <col min="6156" max="6156" width="17.1640625" style="282" customWidth="1"/>
    <col min="6157" max="6157" width="4.1640625" style="282" customWidth="1"/>
    <col min="6158" max="6399" width="12" style="282"/>
    <col min="6400" max="6400" width="7" style="282" customWidth="1"/>
    <col min="6401" max="6401" width="2.33203125" style="282" customWidth="1"/>
    <col min="6402" max="6403" width="12" style="282"/>
    <col min="6404" max="6404" width="6.5" style="282" customWidth="1"/>
    <col min="6405" max="6405" width="5.1640625" style="282" customWidth="1"/>
    <col min="6406" max="6406" width="12" style="282"/>
    <col min="6407" max="6407" width="5.1640625" style="282" customWidth="1"/>
    <col min="6408" max="6408" width="17.1640625" style="282" customWidth="1"/>
    <col min="6409" max="6409" width="4.5" style="282" customWidth="1"/>
    <col min="6410" max="6410" width="16.1640625" style="282" customWidth="1"/>
    <col min="6411" max="6411" width="4.83203125" style="282" customWidth="1"/>
    <col min="6412" max="6412" width="17.1640625" style="282" customWidth="1"/>
    <col min="6413" max="6413" width="4.1640625" style="282" customWidth="1"/>
    <col min="6414" max="6655" width="12" style="282"/>
    <col min="6656" max="6656" width="7" style="282" customWidth="1"/>
    <col min="6657" max="6657" width="2.33203125" style="282" customWidth="1"/>
    <col min="6658" max="6659" width="12" style="282"/>
    <col min="6660" max="6660" width="6.5" style="282" customWidth="1"/>
    <col min="6661" max="6661" width="5.1640625" style="282" customWidth="1"/>
    <col min="6662" max="6662" width="12" style="282"/>
    <col min="6663" max="6663" width="5.1640625" style="282" customWidth="1"/>
    <col min="6664" max="6664" width="17.1640625" style="282" customWidth="1"/>
    <col min="6665" max="6665" width="4.5" style="282" customWidth="1"/>
    <col min="6666" max="6666" width="16.1640625" style="282" customWidth="1"/>
    <col min="6667" max="6667" width="4.83203125" style="282" customWidth="1"/>
    <col min="6668" max="6668" width="17.1640625" style="282" customWidth="1"/>
    <col min="6669" max="6669" width="4.1640625" style="282" customWidth="1"/>
    <col min="6670" max="6911" width="12" style="282"/>
    <col min="6912" max="6912" width="7" style="282" customWidth="1"/>
    <col min="6913" max="6913" width="2.33203125" style="282" customWidth="1"/>
    <col min="6914" max="6915" width="12" style="282"/>
    <col min="6916" max="6916" width="6.5" style="282" customWidth="1"/>
    <col min="6917" max="6917" width="5.1640625" style="282" customWidth="1"/>
    <col min="6918" max="6918" width="12" style="282"/>
    <col min="6919" max="6919" width="5.1640625" style="282" customWidth="1"/>
    <col min="6920" max="6920" width="17.1640625" style="282" customWidth="1"/>
    <col min="6921" max="6921" width="4.5" style="282" customWidth="1"/>
    <col min="6922" max="6922" width="16.1640625" style="282" customWidth="1"/>
    <col min="6923" max="6923" width="4.83203125" style="282" customWidth="1"/>
    <col min="6924" max="6924" width="17.1640625" style="282" customWidth="1"/>
    <col min="6925" max="6925" width="4.1640625" style="282" customWidth="1"/>
    <col min="6926" max="7167" width="12" style="282"/>
    <col min="7168" max="7168" width="7" style="282" customWidth="1"/>
    <col min="7169" max="7169" width="2.33203125" style="282" customWidth="1"/>
    <col min="7170" max="7171" width="12" style="282"/>
    <col min="7172" max="7172" width="6.5" style="282" customWidth="1"/>
    <col min="7173" max="7173" width="5.1640625" style="282" customWidth="1"/>
    <col min="7174" max="7174" width="12" style="282"/>
    <col min="7175" max="7175" width="5.1640625" style="282" customWidth="1"/>
    <col min="7176" max="7176" width="17.1640625" style="282" customWidth="1"/>
    <col min="7177" max="7177" width="4.5" style="282" customWidth="1"/>
    <col min="7178" max="7178" width="16.1640625" style="282" customWidth="1"/>
    <col min="7179" max="7179" width="4.83203125" style="282" customWidth="1"/>
    <col min="7180" max="7180" width="17.1640625" style="282" customWidth="1"/>
    <col min="7181" max="7181" width="4.1640625" style="282" customWidth="1"/>
    <col min="7182" max="7423" width="12" style="282"/>
    <col min="7424" max="7424" width="7" style="282" customWidth="1"/>
    <col min="7425" max="7425" width="2.33203125" style="282" customWidth="1"/>
    <col min="7426" max="7427" width="12" style="282"/>
    <col min="7428" max="7428" width="6.5" style="282" customWidth="1"/>
    <col min="7429" max="7429" width="5.1640625" style="282" customWidth="1"/>
    <col min="7430" max="7430" width="12" style="282"/>
    <col min="7431" max="7431" width="5.1640625" style="282" customWidth="1"/>
    <col min="7432" max="7432" width="17.1640625" style="282" customWidth="1"/>
    <col min="7433" max="7433" width="4.5" style="282" customWidth="1"/>
    <col min="7434" max="7434" width="16.1640625" style="282" customWidth="1"/>
    <col min="7435" max="7435" width="4.83203125" style="282" customWidth="1"/>
    <col min="7436" max="7436" width="17.1640625" style="282" customWidth="1"/>
    <col min="7437" max="7437" width="4.1640625" style="282" customWidth="1"/>
    <col min="7438" max="7679" width="12" style="282"/>
    <col min="7680" max="7680" width="7" style="282" customWidth="1"/>
    <col min="7681" max="7681" width="2.33203125" style="282" customWidth="1"/>
    <col min="7682" max="7683" width="12" style="282"/>
    <col min="7684" max="7684" width="6.5" style="282" customWidth="1"/>
    <col min="7685" max="7685" width="5.1640625" style="282" customWidth="1"/>
    <col min="7686" max="7686" width="12" style="282"/>
    <col min="7687" max="7687" width="5.1640625" style="282" customWidth="1"/>
    <col min="7688" max="7688" width="17.1640625" style="282" customWidth="1"/>
    <col min="7689" max="7689" width="4.5" style="282" customWidth="1"/>
    <col min="7690" max="7690" width="16.1640625" style="282" customWidth="1"/>
    <col min="7691" max="7691" width="4.83203125" style="282" customWidth="1"/>
    <col min="7692" max="7692" width="17.1640625" style="282" customWidth="1"/>
    <col min="7693" max="7693" width="4.1640625" style="282" customWidth="1"/>
    <col min="7694" max="7935" width="12" style="282"/>
    <col min="7936" max="7936" width="7" style="282" customWidth="1"/>
    <col min="7937" max="7937" width="2.33203125" style="282" customWidth="1"/>
    <col min="7938" max="7939" width="12" style="282"/>
    <col min="7940" max="7940" width="6.5" style="282" customWidth="1"/>
    <col min="7941" max="7941" width="5.1640625" style="282" customWidth="1"/>
    <col min="7942" max="7942" width="12" style="282"/>
    <col min="7943" max="7943" width="5.1640625" style="282" customWidth="1"/>
    <col min="7944" max="7944" width="17.1640625" style="282" customWidth="1"/>
    <col min="7945" max="7945" width="4.5" style="282" customWidth="1"/>
    <col min="7946" max="7946" width="16.1640625" style="282" customWidth="1"/>
    <col min="7947" max="7947" width="4.83203125" style="282" customWidth="1"/>
    <col min="7948" max="7948" width="17.1640625" style="282" customWidth="1"/>
    <col min="7949" max="7949" width="4.1640625" style="282" customWidth="1"/>
    <col min="7950" max="8191" width="12" style="282"/>
    <col min="8192" max="8192" width="7" style="282" customWidth="1"/>
    <col min="8193" max="8193" width="2.33203125" style="282" customWidth="1"/>
    <col min="8194" max="8195" width="12" style="282"/>
    <col min="8196" max="8196" width="6.5" style="282" customWidth="1"/>
    <col min="8197" max="8197" width="5.1640625" style="282" customWidth="1"/>
    <col min="8198" max="8198" width="12" style="282"/>
    <col min="8199" max="8199" width="5.1640625" style="282" customWidth="1"/>
    <col min="8200" max="8200" width="17.1640625" style="282" customWidth="1"/>
    <col min="8201" max="8201" width="4.5" style="282" customWidth="1"/>
    <col min="8202" max="8202" width="16.1640625" style="282" customWidth="1"/>
    <col min="8203" max="8203" width="4.83203125" style="282" customWidth="1"/>
    <col min="8204" max="8204" width="17.1640625" style="282" customWidth="1"/>
    <col min="8205" max="8205" width="4.1640625" style="282" customWidth="1"/>
    <col min="8206" max="8447" width="12" style="282"/>
    <col min="8448" max="8448" width="7" style="282" customWidth="1"/>
    <col min="8449" max="8449" width="2.33203125" style="282" customWidth="1"/>
    <col min="8450" max="8451" width="12" style="282"/>
    <col min="8452" max="8452" width="6.5" style="282" customWidth="1"/>
    <col min="8453" max="8453" width="5.1640625" style="282" customWidth="1"/>
    <col min="8454" max="8454" width="12" style="282"/>
    <col min="8455" max="8455" width="5.1640625" style="282" customWidth="1"/>
    <col min="8456" max="8456" width="17.1640625" style="282" customWidth="1"/>
    <col min="8457" max="8457" width="4.5" style="282" customWidth="1"/>
    <col min="8458" max="8458" width="16.1640625" style="282" customWidth="1"/>
    <col min="8459" max="8459" width="4.83203125" style="282" customWidth="1"/>
    <col min="8460" max="8460" width="17.1640625" style="282" customWidth="1"/>
    <col min="8461" max="8461" width="4.1640625" style="282" customWidth="1"/>
    <col min="8462" max="8703" width="12" style="282"/>
    <col min="8704" max="8704" width="7" style="282" customWidth="1"/>
    <col min="8705" max="8705" width="2.33203125" style="282" customWidth="1"/>
    <col min="8706" max="8707" width="12" style="282"/>
    <col min="8708" max="8708" width="6.5" style="282" customWidth="1"/>
    <col min="8709" max="8709" width="5.1640625" style="282" customWidth="1"/>
    <col min="8710" max="8710" width="12" style="282"/>
    <col min="8711" max="8711" width="5.1640625" style="282" customWidth="1"/>
    <col min="8712" max="8712" width="17.1640625" style="282" customWidth="1"/>
    <col min="8713" max="8713" width="4.5" style="282" customWidth="1"/>
    <col min="8714" max="8714" width="16.1640625" style="282" customWidth="1"/>
    <col min="8715" max="8715" width="4.83203125" style="282" customWidth="1"/>
    <col min="8716" max="8716" width="17.1640625" style="282" customWidth="1"/>
    <col min="8717" max="8717" width="4.1640625" style="282" customWidth="1"/>
    <col min="8718" max="8959" width="12" style="282"/>
    <col min="8960" max="8960" width="7" style="282" customWidth="1"/>
    <col min="8961" max="8961" width="2.33203125" style="282" customWidth="1"/>
    <col min="8962" max="8963" width="12" style="282"/>
    <col min="8964" max="8964" width="6.5" style="282" customWidth="1"/>
    <col min="8965" max="8965" width="5.1640625" style="282" customWidth="1"/>
    <col min="8966" max="8966" width="12" style="282"/>
    <col min="8967" max="8967" width="5.1640625" style="282" customWidth="1"/>
    <col min="8968" max="8968" width="17.1640625" style="282" customWidth="1"/>
    <col min="8969" max="8969" width="4.5" style="282" customWidth="1"/>
    <col min="8970" max="8970" width="16.1640625" style="282" customWidth="1"/>
    <col min="8971" max="8971" width="4.83203125" style="282" customWidth="1"/>
    <col min="8972" max="8972" width="17.1640625" style="282" customWidth="1"/>
    <col min="8973" max="8973" width="4.1640625" style="282" customWidth="1"/>
    <col min="8974" max="9215" width="12" style="282"/>
    <col min="9216" max="9216" width="7" style="282" customWidth="1"/>
    <col min="9217" max="9217" width="2.33203125" style="282" customWidth="1"/>
    <col min="9218" max="9219" width="12" style="282"/>
    <col min="9220" max="9220" width="6.5" style="282" customWidth="1"/>
    <col min="9221" max="9221" width="5.1640625" style="282" customWidth="1"/>
    <col min="9222" max="9222" width="12" style="282"/>
    <col min="9223" max="9223" width="5.1640625" style="282" customWidth="1"/>
    <col min="9224" max="9224" width="17.1640625" style="282" customWidth="1"/>
    <col min="9225" max="9225" width="4.5" style="282" customWidth="1"/>
    <col min="9226" max="9226" width="16.1640625" style="282" customWidth="1"/>
    <col min="9227" max="9227" width="4.83203125" style="282" customWidth="1"/>
    <col min="9228" max="9228" width="17.1640625" style="282" customWidth="1"/>
    <col min="9229" max="9229" width="4.1640625" style="282" customWidth="1"/>
    <col min="9230" max="9471" width="12" style="282"/>
    <col min="9472" max="9472" width="7" style="282" customWidth="1"/>
    <col min="9473" max="9473" width="2.33203125" style="282" customWidth="1"/>
    <col min="9474" max="9475" width="12" style="282"/>
    <col min="9476" max="9476" width="6.5" style="282" customWidth="1"/>
    <col min="9477" max="9477" width="5.1640625" style="282" customWidth="1"/>
    <col min="9478" max="9478" width="12" style="282"/>
    <col min="9479" max="9479" width="5.1640625" style="282" customWidth="1"/>
    <col min="9480" max="9480" width="17.1640625" style="282" customWidth="1"/>
    <col min="9481" max="9481" width="4.5" style="282" customWidth="1"/>
    <col min="9482" max="9482" width="16.1640625" style="282" customWidth="1"/>
    <col min="9483" max="9483" width="4.83203125" style="282" customWidth="1"/>
    <col min="9484" max="9484" width="17.1640625" style="282" customWidth="1"/>
    <col min="9485" max="9485" width="4.1640625" style="282" customWidth="1"/>
    <col min="9486" max="9727" width="12" style="282"/>
    <col min="9728" max="9728" width="7" style="282" customWidth="1"/>
    <col min="9729" max="9729" width="2.33203125" style="282" customWidth="1"/>
    <col min="9730" max="9731" width="12" style="282"/>
    <col min="9732" max="9732" width="6.5" style="282" customWidth="1"/>
    <col min="9733" max="9733" width="5.1640625" style="282" customWidth="1"/>
    <col min="9734" max="9734" width="12" style="282"/>
    <col min="9735" max="9735" width="5.1640625" style="282" customWidth="1"/>
    <col min="9736" max="9736" width="17.1640625" style="282" customWidth="1"/>
    <col min="9737" max="9737" width="4.5" style="282" customWidth="1"/>
    <col min="9738" max="9738" width="16.1640625" style="282" customWidth="1"/>
    <col min="9739" max="9739" width="4.83203125" style="282" customWidth="1"/>
    <col min="9740" max="9740" width="17.1640625" style="282" customWidth="1"/>
    <col min="9741" max="9741" width="4.1640625" style="282" customWidth="1"/>
    <col min="9742" max="9983" width="12" style="282"/>
    <col min="9984" max="9984" width="7" style="282" customWidth="1"/>
    <col min="9985" max="9985" width="2.33203125" style="282" customWidth="1"/>
    <col min="9986" max="9987" width="12" style="282"/>
    <col min="9988" max="9988" width="6.5" style="282" customWidth="1"/>
    <col min="9989" max="9989" width="5.1640625" style="282" customWidth="1"/>
    <col min="9990" max="9990" width="12" style="282"/>
    <col min="9991" max="9991" width="5.1640625" style="282" customWidth="1"/>
    <col min="9992" max="9992" width="17.1640625" style="282" customWidth="1"/>
    <col min="9993" max="9993" width="4.5" style="282" customWidth="1"/>
    <col min="9994" max="9994" width="16.1640625" style="282" customWidth="1"/>
    <col min="9995" max="9995" width="4.83203125" style="282" customWidth="1"/>
    <col min="9996" max="9996" width="17.1640625" style="282" customWidth="1"/>
    <col min="9997" max="9997" width="4.1640625" style="282" customWidth="1"/>
    <col min="9998" max="10239" width="12" style="282"/>
    <col min="10240" max="10240" width="7" style="282" customWidth="1"/>
    <col min="10241" max="10241" width="2.33203125" style="282" customWidth="1"/>
    <col min="10242" max="10243" width="12" style="282"/>
    <col min="10244" max="10244" width="6.5" style="282" customWidth="1"/>
    <col min="10245" max="10245" width="5.1640625" style="282" customWidth="1"/>
    <col min="10246" max="10246" width="12" style="282"/>
    <col min="10247" max="10247" width="5.1640625" style="282" customWidth="1"/>
    <col min="10248" max="10248" width="17.1640625" style="282" customWidth="1"/>
    <col min="10249" max="10249" width="4.5" style="282" customWidth="1"/>
    <col min="10250" max="10250" width="16.1640625" style="282" customWidth="1"/>
    <col min="10251" max="10251" width="4.83203125" style="282" customWidth="1"/>
    <col min="10252" max="10252" width="17.1640625" style="282" customWidth="1"/>
    <col min="10253" max="10253" width="4.1640625" style="282" customWidth="1"/>
    <col min="10254" max="10495" width="12" style="282"/>
    <col min="10496" max="10496" width="7" style="282" customWidth="1"/>
    <col min="10497" max="10497" width="2.33203125" style="282" customWidth="1"/>
    <col min="10498" max="10499" width="12" style="282"/>
    <col min="10500" max="10500" width="6.5" style="282" customWidth="1"/>
    <col min="10501" max="10501" width="5.1640625" style="282" customWidth="1"/>
    <col min="10502" max="10502" width="12" style="282"/>
    <col min="10503" max="10503" width="5.1640625" style="282" customWidth="1"/>
    <col min="10504" max="10504" width="17.1640625" style="282" customWidth="1"/>
    <col min="10505" max="10505" width="4.5" style="282" customWidth="1"/>
    <col min="10506" max="10506" width="16.1640625" style="282" customWidth="1"/>
    <col min="10507" max="10507" width="4.83203125" style="282" customWidth="1"/>
    <col min="10508" max="10508" width="17.1640625" style="282" customWidth="1"/>
    <col min="10509" max="10509" width="4.1640625" style="282" customWidth="1"/>
    <col min="10510" max="10751" width="12" style="282"/>
    <col min="10752" max="10752" width="7" style="282" customWidth="1"/>
    <col min="10753" max="10753" width="2.33203125" style="282" customWidth="1"/>
    <col min="10754" max="10755" width="12" style="282"/>
    <col min="10756" max="10756" width="6.5" style="282" customWidth="1"/>
    <col min="10757" max="10757" width="5.1640625" style="282" customWidth="1"/>
    <col min="10758" max="10758" width="12" style="282"/>
    <col min="10759" max="10759" width="5.1640625" style="282" customWidth="1"/>
    <col min="10760" max="10760" width="17.1640625" style="282" customWidth="1"/>
    <col min="10761" max="10761" width="4.5" style="282" customWidth="1"/>
    <col min="10762" max="10762" width="16.1640625" style="282" customWidth="1"/>
    <col min="10763" max="10763" width="4.83203125" style="282" customWidth="1"/>
    <col min="10764" max="10764" width="17.1640625" style="282" customWidth="1"/>
    <col min="10765" max="10765" width="4.1640625" style="282" customWidth="1"/>
    <col min="10766" max="11007" width="12" style="282"/>
    <col min="11008" max="11008" width="7" style="282" customWidth="1"/>
    <col min="11009" max="11009" width="2.33203125" style="282" customWidth="1"/>
    <col min="11010" max="11011" width="12" style="282"/>
    <col min="11012" max="11012" width="6.5" style="282" customWidth="1"/>
    <col min="11013" max="11013" width="5.1640625" style="282" customWidth="1"/>
    <col min="11014" max="11014" width="12" style="282"/>
    <col min="11015" max="11015" width="5.1640625" style="282" customWidth="1"/>
    <col min="11016" max="11016" width="17.1640625" style="282" customWidth="1"/>
    <col min="11017" max="11017" width="4.5" style="282" customWidth="1"/>
    <col min="11018" max="11018" width="16.1640625" style="282" customWidth="1"/>
    <col min="11019" max="11019" width="4.83203125" style="282" customWidth="1"/>
    <col min="11020" max="11020" width="17.1640625" style="282" customWidth="1"/>
    <col min="11021" max="11021" width="4.1640625" style="282" customWidth="1"/>
    <col min="11022" max="11263" width="12" style="282"/>
    <col min="11264" max="11264" width="7" style="282" customWidth="1"/>
    <col min="11265" max="11265" width="2.33203125" style="282" customWidth="1"/>
    <col min="11266" max="11267" width="12" style="282"/>
    <col min="11268" max="11268" width="6.5" style="282" customWidth="1"/>
    <col min="11269" max="11269" width="5.1640625" style="282" customWidth="1"/>
    <col min="11270" max="11270" width="12" style="282"/>
    <col min="11271" max="11271" width="5.1640625" style="282" customWidth="1"/>
    <col min="11272" max="11272" width="17.1640625" style="282" customWidth="1"/>
    <col min="11273" max="11273" width="4.5" style="282" customWidth="1"/>
    <col min="11274" max="11274" width="16.1640625" style="282" customWidth="1"/>
    <col min="11275" max="11275" width="4.83203125" style="282" customWidth="1"/>
    <col min="11276" max="11276" width="17.1640625" style="282" customWidth="1"/>
    <col min="11277" max="11277" width="4.1640625" style="282" customWidth="1"/>
    <col min="11278" max="11519" width="12" style="282"/>
    <col min="11520" max="11520" width="7" style="282" customWidth="1"/>
    <col min="11521" max="11521" width="2.33203125" style="282" customWidth="1"/>
    <col min="11522" max="11523" width="12" style="282"/>
    <col min="11524" max="11524" width="6.5" style="282" customWidth="1"/>
    <col min="11525" max="11525" width="5.1640625" style="282" customWidth="1"/>
    <col min="11526" max="11526" width="12" style="282"/>
    <col min="11527" max="11527" width="5.1640625" style="282" customWidth="1"/>
    <col min="11528" max="11528" width="17.1640625" style="282" customWidth="1"/>
    <col min="11529" max="11529" width="4.5" style="282" customWidth="1"/>
    <col min="11530" max="11530" width="16.1640625" style="282" customWidth="1"/>
    <col min="11531" max="11531" width="4.83203125" style="282" customWidth="1"/>
    <col min="11532" max="11532" width="17.1640625" style="282" customWidth="1"/>
    <col min="11533" max="11533" width="4.1640625" style="282" customWidth="1"/>
    <col min="11534" max="11775" width="12" style="282"/>
    <col min="11776" max="11776" width="7" style="282" customWidth="1"/>
    <col min="11777" max="11777" width="2.33203125" style="282" customWidth="1"/>
    <col min="11778" max="11779" width="12" style="282"/>
    <col min="11780" max="11780" width="6.5" style="282" customWidth="1"/>
    <col min="11781" max="11781" width="5.1640625" style="282" customWidth="1"/>
    <col min="11782" max="11782" width="12" style="282"/>
    <col min="11783" max="11783" width="5.1640625" style="282" customWidth="1"/>
    <col min="11784" max="11784" width="17.1640625" style="282" customWidth="1"/>
    <col min="11785" max="11785" width="4.5" style="282" customWidth="1"/>
    <col min="11786" max="11786" width="16.1640625" style="282" customWidth="1"/>
    <col min="11787" max="11787" width="4.83203125" style="282" customWidth="1"/>
    <col min="11788" max="11788" width="17.1640625" style="282" customWidth="1"/>
    <col min="11789" max="11789" width="4.1640625" style="282" customWidth="1"/>
    <col min="11790" max="12031" width="12" style="282"/>
    <col min="12032" max="12032" width="7" style="282" customWidth="1"/>
    <col min="12033" max="12033" width="2.33203125" style="282" customWidth="1"/>
    <col min="12034" max="12035" width="12" style="282"/>
    <col min="12036" max="12036" width="6.5" style="282" customWidth="1"/>
    <col min="12037" max="12037" width="5.1640625" style="282" customWidth="1"/>
    <col min="12038" max="12038" width="12" style="282"/>
    <col min="12039" max="12039" width="5.1640625" style="282" customWidth="1"/>
    <col min="12040" max="12040" width="17.1640625" style="282" customWidth="1"/>
    <col min="12041" max="12041" width="4.5" style="282" customWidth="1"/>
    <col min="12042" max="12042" width="16.1640625" style="282" customWidth="1"/>
    <col min="12043" max="12043" width="4.83203125" style="282" customWidth="1"/>
    <col min="12044" max="12044" width="17.1640625" style="282" customWidth="1"/>
    <col min="12045" max="12045" width="4.1640625" style="282" customWidth="1"/>
    <col min="12046" max="12287" width="12" style="282"/>
    <col min="12288" max="12288" width="7" style="282" customWidth="1"/>
    <col min="12289" max="12289" width="2.33203125" style="282" customWidth="1"/>
    <col min="12290" max="12291" width="12" style="282"/>
    <col min="12292" max="12292" width="6.5" style="282" customWidth="1"/>
    <col min="12293" max="12293" width="5.1640625" style="282" customWidth="1"/>
    <col min="12294" max="12294" width="12" style="282"/>
    <col min="12295" max="12295" width="5.1640625" style="282" customWidth="1"/>
    <col min="12296" max="12296" width="17.1640625" style="282" customWidth="1"/>
    <col min="12297" max="12297" width="4.5" style="282" customWidth="1"/>
    <col min="12298" max="12298" width="16.1640625" style="282" customWidth="1"/>
    <col min="12299" max="12299" width="4.83203125" style="282" customWidth="1"/>
    <col min="12300" max="12300" width="17.1640625" style="282" customWidth="1"/>
    <col min="12301" max="12301" width="4.1640625" style="282" customWidth="1"/>
    <col min="12302" max="12543" width="12" style="282"/>
    <col min="12544" max="12544" width="7" style="282" customWidth="1"/>
    <col min="12545" max="12545" width="2.33203125" style="282" customWidth="1"/>
    <col min="12546" max="12547" width="12" style="282"/>
    <col min="12548" max="12548" width="6.5" style="282" customWidth="1"/>
    <col min="12549" max="12549" width="5.1640625" style="282" customWidth="1"/>
    <col min="12550" max="12550" width="12" style="282"/>
    <col min="12551" max="12551" width="5.1640625" style="282" customWidth="1"/>
    <col min="12552" max="12552" width="17.1640625" style="282" customWidth="1"/>
    <col min="12553" max="12553" width="4.5" style="282" customWidth="1"/>
    <col min="12554" max="12554" width="16.1640625" style="282" customWidth="1"/>
    <col min="12555" max="12555" width="4.83203125" style="282" customWidth="1"/>
    <col min="12556" max="12556" width="17.1640625" style="282" customWidth="1"/>
    <col min="12557" max="12557" width="4.1640625" style="282" customWidth="1"/>
    <col min="12558" max="12799" width="12" style="282"/>
    <col min="12800" max="12800" width="7" style="282" customWidth="1"/>
    <col min="12801" max="12801" width="2.33203125" style="282" customWidth="1"/>
    <col min="12802" max="12803" width="12" style="282"/>
    <col min="12804" max="12804" width="6.5" style="282" customWidth="1"/>
    <col min="12805" max="12805" width="5.1640625" style="282" customWidth="1"/>
    <col min="12806" max="12806" width="12" style="282"/>
    <col min="12807" max="12807" width="5.1640625" style="282" customWidth="1"/>
    <col min="12808" max="12808" width="17.1640625" style="282" customWidth="1"/>
    <col min="12809" max="12809" width="4.5" style="282" customWidth="1"/>
    <col min="12810" max="12810" width="16.1640625" style="282" customWidth="1"/>
    <col min="12811" max="12811" width="4.83203125" style="282" customWidth="1"/>
    <col min="12812" max="12812" width="17.1640625" style="282" customWidth="1"/>
    <col min="12813" max="12813" width="4.1640625" style="282" customWidth="1"/>
    <col min="12814" max="13055" width="12" style="282"/>
    <col min="13056" max="13056" width="7" style="282" customWidth="1"/>
    <col min="13057" max="13057" width="2.33203125" style="282" customWidth="1"/>
    <col min="13058" max="13059" width="12" style="282"/>
    <col min="13060" max="13060" width="6.5" style="282" customWidth="1"/>
    <col min="13061" max="13061" width="5.1640625" style="282" customWidth="1"/>
    <col min="13062" max="13062" width="12" style="282"/>
    <col min="13063" max="13063" width="5.1640625" style="282" customWidth="1"/>
    <col min="13064" max="13064" width="17.1640625" style="282" customWidth="1"/>
    <col min="13065" max="13065" width="4.5" style="282" customWidth="1"/>
    <col min="13066" max="13066" width="16.1640625" style="282" customWidth="1"/>
    <col min="13067" max="13067" width="4.83203125" style="282" customWidth="1"/>
    <col min="13068" max="13068" width="17.1640625" style="282" customWidth="1"/>
    <col min="13069" max="13069" width="4.1640625" style="282" customWidth="1"/>
    <col min="13070" max="13311" width="12" style="282"/>
    <col min="13312" max="13312" width="7" style="282" customWidth="1"/>
    <col min="13313" max="13313" width="2.33203125" style="282" customWidth="1"/>
    <col min="13314" max="13315" width="12" style="282"/>
    <col min="13316" max="13316" width="6.5" style="282" customWidth="1"/>
    <col min="13317" max="13317" width="5.1640625" style="282" customWidth="1"/>
    <col min="13318" max="13318" width="12" style="282"/>
    <col min="13319" max="13319" width="5.1640625" style="282" customWidth="1"/>
    <col min="13320" max="13320" width="17.1640625" style="282" customWidth="1"/>
    <col min="13321" max="13321" width="4.5" style="282" customWidth="1"/>
    <col min="13322" max="13322" width="16.1640625" style="282" customWidth="1"/>
    <col min="13323" max="13323" width="4.83203125" style="282" customWidth="1"/>
    <col min="13324" max="13324" width="17.1640625" style="282" customWidth="1"/>
    <col min="13325" max="13325" width="4.1640625" style="282" customWidth="1"/>
    <col min="13326" max="13567" width="12" style="282"/>
    <col min="13568" max="13568" width="7" style="282" customWidth="1"/>
    <col min="13569" max="13569" width="2.33203125" style="282" customWidth="1"/>
    <col min="13570" max="13571" width="12" style="282"/>
    <col min="13572" max="13572" width="6.5" style="282" customWidth="1"/>
    <col min="13573" max="13573" width="5.1640625" style="282" customWidth="1"/>
    <col min="13574" max="13574" width="12" style="282"/>
    <col min="13575" max="13575" width="5.1640625" style="282" customWidth="1"/>
    <col min="13576" max="13576" width="17.1640625" style="282" customWidth="1"/>
    <col min="13577" max="13577" width="4.5" style="282" customWidth="1"/>
    <col min="13578" max="13578" width="16.1640625" style="282" customWidth="1"/>
    <col min="13579" max="13579" width="4.83203125" style="282" customWidth="1"/>
    <col min="13580" max="13580" width="17.1640625" style="282" customWidth="1"/>
    <col min="13581" max="13581" width="4.1640625" style="282" customWidth="1"/>
    <col min="13582" max="13823" width="12" style="282"/>
    <col min="13824" max="13824" width="7" style="282" customWidth="1"/>
    <col min="13825" max="13825" width="2.33203125" style="282" customWidth="1"/>
    <col min="13826" max="13827" width="12" style="282"/>
    <col min="13828" max="13828" width="6.5" style="282" customWidth="1"/>
    <col min="13829" max="13829" width="5.1640625" style="282" customWidth="1"/>
    <col min="13830" max="13830" width="12" style="282"/>
    <col min="13831" max="13831" width="5.1640625" style="282" customWidth="1"/>
    <col min="13832" max="13832" width="17.1640625" style="282" customWidth="1"/>
    <col min="13833" max="13833" width="4.5" style="282" customWidth="1"/>
    <col min="13834" max="13834" width="16.1640625" style="282" customWidth="1"/>
    <col min="13835" max="13835" width="4.83203125" style="282" customWidth="1"/>
    <col min="13836" max="13836" width="17.1640625" style="282" customWidth="1"/>
    <col min="13837" max="13837" width="4.1640625" style="282" customWidth="1"/>
    <col min="13838" max="14079" width="12" style="282"/>
    <col min="14080" max="14080" width="7" style="282" customWidth="1"/>
    <col min="14081" max="14081" width="2.33203125" style="282" customWidth="1"/>
    <col min="14082" max="14083" width="12" style="282"/>
    <col min="14084" max="14084" width="6.5" style="282" customWidth="1"/>
    <col min="14085" max="14085" width="5.1640625" style="282" customWidth="1"/>
    <col min="14086" max="14086" width="12" style="282"/>
    <col min="14087" max="14087" width="5.1640625" style="282" customWidth="1"/>
    <col min="14088" max="14088" width="17.1640625" style="282" customWidth="1"/>
    <col min="14089" max="14089" width="4.5" style="282" customWidth="1"/>
    <col min="14090" max="14090" width="16.1640625" style="282" customWidth="1"/>
    <col min="14091" max="14091" width="4.83203125" style="282" customWidth="1"/>
    <col min="14092" max="14092" width="17.1640625" style="282" customWidth="1"/>
    <col min="14093" max="14093" width="4.1640625" style="282" customWidth="1"/>
    <col min="14094" max="14335" width="12" style="282"/>
    <col min="14336" max="14336" width="7" style="282" customWidth="1"/>
    <col min="14337" max="14337" width="2.33203125" style="282" customWidth="1"/>
    <col min="14338" max="14339" width="12" style="282"/>
    <col min="14340" max="14340" width="6.5" style="282" customWidth="1"/>
    <col min="14341" max="14341" width="5.1640625" style="282" customWidth="1"/>
    <col min="14342" max="14342" width="12" style="282"/>
    <col min="14343" max="14343" width="5.1640625" style="282" customWidth="1"/>
    <col min="14344" max="14344" width="17.1640625" style="282" customWidth="1"/>
    <col min="14345" max="14345" width="4.5" style="282" customWidth="1"/>
    <col min="14346" max="14346" width="16.1640625" style="282" customWidth="1"/>
    <col min="14347" max="14347" width="4.83203125" style="282" customWidth="1"/>
    <col min="14348" max="14348" width="17.1640625" style="282" customWidth="1"/>
    <col min="14349" max="14349" width="4.1640625" style="282" customWidth="1"/>
    <col min="14350" max="14591" width="12" style="282"/>
    <col min="14592" max="14592" width="7" style="282" customWidth="1"/>
    <col min="14593" max="14593" width="2.33203125" style="282" customWidth="1"/>
    <col min="14594" max="14595" width="12" style="282"/>
    <col min="14596" max="14596" width="6.5" style="282" customWidth="1"/>
    <col min="14597" max="14597" width="5.1640625" style="282" customWidth="1"/>
    <col min="14598" max="14598" width="12" style="282"/>
    <col min="14599" max="14599" width="5.1640625" style="282" customWidth="1"/>
    <col min="14600" max="14600" width="17.1640625" style="282" customWidth="1"/>
    <col min="14601" max="14601" width="4.5" style="282" customWidth="1"/>
    <col min="14602" max="14602" width="16.1640625" style="282" customWidth="1"/>
    <col min="14603" max="14603" width="4.83203125" style="282" customWidth="1"/>
    <col min="14604" max="14604" width="17.1640625" style="282" customWidth="1"/>
    <col min="14605" max="14605" width="4.1640625" style="282" customWidth="1"/>
    <col min="14606" max="14847" width="12" style="282"/>
    <col min="14848" max="14848" width="7" style="282" customWidth="1"/>
    <col min="14849" max="14849" width="2.33203125" style="282" customWidth="1"/>
    <col min="14850" max="14851" width="12" style="282"/>
    <col min="14852" max="14852" width="6.5" style="282" customWidth="1"/>
    <col min="14853" max="14853" width="5.1640625" style="282" customWidth="1"/>
    <col min="14854" max="14854" width="12" style="282"/>
    <col min="14855" max="14855" width="5.1640625" style="282" customWidth="1"/>
    <col min="14856" max="14856" width="17.1640625" style="282" customWidth="1"/>
    <col min="14857" max="14857" width="4.5" style="282" customWidth="1"/>
    <col min="14858" max="14858" width="16.1640625" style="282" customWidth="1"/>
    <col min="14859" max="14859" width="4.83203125" style="282" customWidth="1"/>
    <col min="14860" max="14860" width="17.1640625" style="282" customWidth="1"/>
    <col min="14861" max="14861" width="4.1640625" style="282" customWidth="1"/>
    <col min="14862" max="15103" width="12" style="282"/>
    <col min="15104" max="15104" width="7" style="282" customWidth="1"/>
    <col min="15105" max="15105" width="2.33203125" style="282" customWidth="1"/>
    <col min="15106" max="15107" width="12" style="282"/>
    <col min="15108" max="15108" width="6.5" style="282" customWidth="1"/>
    <col min="15109" max="15109" width="5.1640625" style="282" customWidth="1"/>
    <col min="15110" max="15110" width="12" style="282"/>
    <col min="15111" max="15111" width="5.1640625" style="282" customWidth="1"/>
    <col min="15112" max="15112" width="17.1640625" style="282" customWidth="1"/>
    <col min="15113" max="15113" width="4.5" style="282" customWidth="1"/>
    <col min="15114" max="15114" width="16.1640625" style="282" customWidth="1"/>
    <col min="15115" max="15115" width="4.83203125" style="282" customWidth="1"/>
    <col min="15116" max="15116" width="17.1640625" style="282" customWidth="1"/>
    <col min="15117" max="15117" width="4.1640625" style="282" customWidth="1"/>
    <col min="15118" max="15359" width="12" style="282"/>
    <col min="15360" max="15360" width="7" style="282" customWidth="1"/>
    <col min="15361" max="15361" width="2.33203125" style="282" customWidth="1"/>
    <col min="15362" max="15363" width="12" style="282"/>
    <col min="15364" max="15364" width="6.5" style="282" customWidth="1"/>
    <col min="15365" max="15365" width="5.1640625" style="282" customWidth="1"/>
    <col min="15366" max="15366" width="12" style="282"/>
    <col min="15367" max="15367" width="5.1640625" style="282" customWidth="1"/>
    <col min="15368" max="15368" width="17.1640625" style="282" customWidth="1"/>
    <col min="15369" max="15369" width="4.5" style="282" customWidth="1"/>
    <col min="15370" max="15370" width="16.1640625" style="282" customWidth="1"/>
    <col min="15371" max="15371" width="4.83203125" style="282" customWidth="1"/>
    <col min="15372" max="15372" width="17.1640625" style="282" customWidth="1"/>
    <col min="15373" max="15373" width="4.1640625" style="282" customWidth="1"/>
    <col min="15374" max="15615" width="12" style="282"/>
    <col min="15616" max="15616" width="7" style="282" customWidth="1"/>
    <col min="15617" max="15617" width="2.33203125" style="282" customWidth="1"/>
    <col min="15618" max="15619" width="12" style="282"/>
    <col min="15620" max="15620" width="6.5" style="282" customWidth="1"/>
    <col min="15621" max="15621" width="5.1640625" style="282" customWidth="1"/>
    <col min="15622" max="15622" width="12" style="282"/>
    <col min="15623" max="15623" width="5.1640625" style="282" customWidth="1"/>
    <col min="15624" max="15624" width="17.1640625" style="282" customWidth="1"/>
    <col min="15625" max="15625" width="4.5" style="282" customWidth="1"/>
    <col min="15626" max="15626" width="16.1640625" style="282" customWidth="1"/>
    <col min="15627" max="15627" width="4.83203125" style="282" customWidth="1"/>
    <col min="15628" max="15628" width="17.1640625" style="282" customWidth="1"/>
    <col min="15629" max="15629" width="4.1640625" style="282" customWidth="1"/>
    <col min="15630" max="15871" width="12" style="282"/>
    <col min="15872" max="15872" width="7" style="282" customWidth="1"/>
    <col min="15873" max="15873" width="2.33203125" style="282" customWidth="1"/>
    <col min="15874" max="15875" width="12" style="282"/>
    <col min="15876" max="15876" width="6.5" style="282" customWidth="1"/>
    <col min="15877" max="15877" width="5.1640625" style="282" customWidth="1"/>
    <col min="15878" max="15878" width="12" style="282"/>
    <col min="15879" max="15879" width="5.1640625" style="282" customWidth="1"/>
    <col min="15880" max="15880" width="17.1640625" style="282" customWidth="1"/>
    <col min="15881" max="15881" width="4.5" style="282" customWidth="1"/>
    <col min="15882" max="15882" width="16.1640625" style="282" customWidth="1"/>
    <col min="15883" max="15883" width="4.83203125" style="282" customWidth="1"/>
    <col min="15884" max="15884" width="17.1640625" style="282" customWidth="1"/>
    <col min="15885" max="15885" width="4.1640625" style="282" customWidth="1"/>
    <col min="15886" max="16127" width="12" style="282"/>
    <col min="16128" max="16128" width="7" style="282" customWidth="1"/>
    <col min="16129" max="16129" width="2.33203125" style="282" customWidth="1"/>
    <col min="16130" max="16131" width="12" style="282"/>
    <col min="16132" max="16132" width="6.5" style="282" customWidth="1"/>
    <col min="16133" max="16133" width="5.1640625" style="282" customWidth="1"/>
    <col min="16134" max="16134" width="12" style="282"/>
    <col min="16135" max="16135" width="5.1640625" style="282" customWidth="1"/>
    <col min="16136" max="16136" width="17.1640625" style="282" customWidth="1"/>
    <col min="16137" max="16137" width="4.5" style="282" customWidth="1"/>
    <col min="16138" max="16138" width="16.1640625" style="282" customWidth="1"/>
    <col min="16139" max="16139" width="4.83203125" style="282" customWidth="1"/>
    <col min="16140" max="16140" width="17.1640625" style="282" customWidth="1"/>
    <col min="16141" max="16141" width="4.1640625" style="282" customWidth="1"/>
    <col min="16142" max="16384" width="12" style="282"/>
  </cols>
  <sheetData>
    <row r="1" spans="1:14" x14ac:dyDescent="0.25">
      <c r="J1" s="283" t="str">
        <f>+'CPA Amount of Change'!L2</f>
        <v>CNGC Advice W23-09-02</v>
      </c>
    </row>
    <row r="2" spans="1:14" x14ac:dyDescent="0.25">
      <c r="J2" s="284" t="s">
        <v>12</v>
      </c>
    </row>
    <row r="3" spans="1:14" x14ac:dyDescent="0.25">
      <c r="J3" s="284" t="s">
        <v>92</v>
      </c>
    </row>
    <row r="4" spans="1:14" x14ac:dyDescent="0.25">
      <c r="M4" s="285"/>
    </row>
    <row r="5" spans="1:14" x14ac:dyDescent="0.25">
      <c r="C5" s="286" t="s">
        <v>9</v>
      </c>
      <c r="D5" s="286"/>
      <c r="E5" s="287"/>
      <c r="F5" s="287"/>
      <c r="G5" s="287"/>
      <c r="H5" s="287"/>
      <c r="I5" s="287"/>
      <c r="J5" s="287"/>
      <c r="K5" s="287"/>
      <c r="L5" s="287"/>
      <c r="M5" s="285"/>
    </row>
    <row r="6" spans="1:14" x14ac:dyDescent="0.25">
      <c r="C6" s="320" t="s">
        <v>93</v>
      </c>
      <c r="D6" s="320"/>
      <c r="E6" s="320"/>
      <c r="F6" s="320"/>
      <c r="G6" s="320"/>
      <c r="H6" s="320"/>
      <c r="I6" s="320"/>
      <c r="J6" s="320"/>
      <c r="K6" s="320"/>
      <c r="L6" s="320"/>
      <c r="M6" s="288"/>
    </row>
    <row r="7" spans="1:14" hidden="1" x14ac:dyDescent="0.25">
      <c r="C7" s="286" t="s">
        <v>94</v>
      </c>
      <c r="D7" s="286"/>
      <c r="E7" s="287"/>
      <c r="F7" s="287"/>
      <c r="G7" s="287"/>
      <c r="H7" s="287"/>
      <c r="I7" s="287"/>
      <c r="J7" s="287"/>
      <c r="K7" s="287"/>
      <c r="L7" s="287"/>
      <c r="M7" s="285"/>
    </row>
    <row r="8" spans="1:14" x14ac:dyDescent="0.25">
      <c r="C8" s="286" t="s">
        <v>13</v>
      </c>
      <c r="D8" s="286"/>
      <c r="E8" s="287"/>
      <c r="F8" s="287"/>
      <c r="G8" s="287"/>
      <c r="H8" s="287"/>
      <c r="I8" s="287"/>
      <c r="J8" s="287"/>
      <c r="K8" s="287"/>
      <c r="L8" s="287"/>
    </row>
    <row r="9" spans="1:14" x14ac:dyDescent="0.25">
      <c r="D9" s="282" t="str">
        <f>+'[28]Combined PGA TTA Avg Bill'!D6</f>
        <v>UG-210755</v>
      </c>
      <c r="I9" s="289" t="s">
        <v>95</v>
      </c>
      <c r="K9" s="290" t="s">
        <v>95</v>
      </c>
    </row>
    <row r="10" spans="1:14" x14ac:dyDescent="0.25">
      <c r="D10" s="289" t="s">
        <v>96</v>
      </c>
      <c r="F10" s="289" t="s">
        <v>97</v>
      </c>
      <c r="G10" s="289" t="s">
        <v>97</v>
      </c>
      <c r="H10" s="289" t="s">
        <v>95</v>
      </c>
      <c r="I10" s="291">
        <f>+H11</f>
        <v>45231</v>
      </c>
      <c r="K10" s="292">
        <f>+H11</f>
        <v>45231</v>
      </c>
    </row>
    <row r="11" spans="1:14" x14ac:dyDescent="0.25">
      <c r="A11" s="293" t="s">
        <v>46</v>
      </c>
      <c r="D11" s="289" t="s">
        <v>98</v>
      </c>
      <c r="E11" s="289" t="s">
        <v>99</v>
      </c>
      <c r="F11" s="291">
        <v>44986</v>
      </c>
      <c r="G11" s="291">
        <f>+F11</f>
        <v>44986</v>
      </c>
      <c r="H11" s="291">
        <v>45231</v>
      </c>
      <c r="I11" s="289" t="s">
        <v>100</v>
      </c>
      <c r="J11" s="289" t="s">
        <v>101</v>
      </c>
      <c r="K11" s="294" t="s">
        <v>102</v>
      </c>
      <c r="L11" s="289"/>
      <c r="N11" s="287"/>
    </row>
    <row r="12" spans="1:14" x14ac:dyDescent="0.25">
      <c r="A12" s="293" t="s">
        <v>52</v>
      </c>
      <c r="C12" s="295" t="s">
        <v>103</v>
      </c>
      <c r="D12" s="295" t="s">
        <v>104</v>
      </c>
      <c r="E12" s="295" t="s">
        <v>105</v>
      </c>
      <c r="F12" s="295" t="s">
        <v>106</v>
      </c>
      <c r="G12" s="295" t="s">
        <v>107</v>
      </c>
      <c r="H12" s="295" t="s">
        <v>102</v>
      </c>
      <c r="I12" s="295" t="s">
        <v>107</v>
      </c>
      <c r="J12" s="295" t="s">
        <v>108</v>
      </c>
      <c r="K12" s="296" t="s">
        <v>109</v>
      </c>
      <c r="L12" s="289"/>
      <c r="N12" s="287"/>
    </row>
    <row r="13" spans="1:14" x14ac:dyDescent="0.25">
      <c r="A13" s="293"/>
      <c r="C13" s="289"/>
      <c r="D13" s="289"/>
      <c r="E13" s="289"/>
      <c r="F13" s="289"/>
      <c r="G13" s="289" t="s">
        <v>110</v>
      </c>
      <c r="H13" s="289"/>
      <c r="I13" s="289" t="s">
        <v>111</v>
      </c>
      <c r="K13" s="297"/>
      <c r="L13" s="289"/>
      <c r="N13" s="287"/>
    </row>
    <row r="14" spans="1:14" x14ac:dyDescent="0.25">
      <c r="C14" s="289" t="s">
        <v>28</v>
      </c>
      <c r="D14" s="289" t="s">
        <v>29</v>
      </c>
      <c r="E14" s="289" t="s">
        <v>30</v>
      </c>
      <c r="F14" s="289" t="s">
        <v>31</v>
      </c>
      <c r="G14" s="289" t="s">
        <v>32</v>
      </c>
      <c r="H14" s="289" t="s">
        <v>53</v>
      </c>
      <c r="I14" s="289" t="s">
        <v>78</v>
      </c>
      <c r="J14" s="289" t="s">
        <v>79</v>
      </c>
      <c r="K14" s="298" t="s">
        <v>36</v>
      </c>
    </row>
    <row r="15" spans="1:14" x14ac:dyDescent="0.25">
      <c r="K15" s="298"/>
    </row>
    <row r="16" spans="1:14" x14ac:dyDescent="0.25">
      <c r="A16" s="282">
        <v>1</v>
      </c>
      <c r="C16" s="282" t="s">
        <v>112</v>
      </c>
      <c r="D16" s="299">
        <f>+'[28]Effects of PGA Avg. Bill'!D16</f>
        <v>54</v>
      </c>
      <c r="E16" s="300">
        <f>+'[28]Effects of PGA Avg. Bill'!E16</f>
        <v>5</v>
      </c>
      <c r="F16" s="301">
        <v>1.3005899999999999</v>
      </c>
      <c r="G16" s="302">
        <f>+E16+(D16*F16)</f>
        <v>75.231859999999998</v>
      </c>
      <c r="H16" s="301">
        <f>+F16+'CPA Amount of Change'!K13</f>
        <v>1.3169099999999998</v>
      </c>
      <c r="I16" s="303">
        <f>E16+(D16*H16)</f>
        <v>76.113139999999987</v>
      </c>
      <c r="J16" s="304">
        <f>+I16-G16</f>
        <v>0.88127999999998963</v>
      </c>
      <c r="K16" s="124">
        <f>+J16/G16</f>
        <v>1.1714185984501642E-2</v>
      </c>
      <c r="L16" s="302"/>
      <c r="N16" s="302"/>
    </row>
    <row r="17" spans="1:14" x14ac:dyDescent="0.25">
      <c r="D17" s="299"/>
      <c r="E17" s="300"/>
      <c r="F17" s="301"/>
      <c r="G17" s="302"/>
      <c r="H17" s="301"/>
      <c r="I17" s="303"/>
      <c r="J17" s="304"/>
      <c r="K17" s="124"/>
    </row>
    <row r="18" spans="1:14" x14ac:dyDescent="0.25">
      <c r="A18" s="282">
        <v>2</v>
      </c>
      <c r="C18" s="282" t="s">
        <v>113</v>
      </c>
      <c r="D18" s="299">
        <f>+'[28]Effects of PGA Avg. Bill'!D18</f>
        <v>271</v>
      </c>
      <c r="E18" s="300">
        <f>+'[28]Effects of PGA Avg. Bill'!E18</f>
        <v>13</v>
      </c>
      <c r="F18" s="301">
        <v>1.25728</v>
      </c>
      <c r="G18" s="302">
        <f>+E18+(D18*F18)</f>
        <v>353.72287999999998</v>
      </c>
      <c r="H18" s="301">
        <f>+F18+'CPA Amount of Change'!K14</f>
        <v>1.2735999999999998</v>
      </c>
      <c r="I18" s="303">
        <f>E18+(D18*H18)</f>
        <v>358.14559999999994</v>
      </c>
      <c r="J18" s="304">
        <f t="shared" ref="J18:J30" si="0">+I18-G18</f>
        <v>4.4227199999999698</v>
      </c>
      <c r="K18" s="124">
        <f t="shared" ref="K18:K35" si="1">+J18/G18</f>
        <v>1.2503347253081198E-2</v>
      </c>
      <c r="L18" s="302"/>
      <c r="N18" s="305"/>
    </row>
    <row r="19" spans="1:14" x14ac:dyDescent="0.25">
      <c r="D19" s="299"/>
      <c r="E19" s="300"/>
      <c r="F19" s="301"/>
      <c r="G19" s="302"/>
      <c r="H19" s="301"/>
      <c r="J19" s="304"/>
      <c r="K19" s="124"/>
    </row>
    <row r="20" spans="1:14" x14ac:dyDescent="0.25">
      <c r="A20" s="282">
        <v>3</v>
      </c>
      <c r="C20" s="282" t="s">
        <v>114</v>
      </c>
      <c r="D20" s="299"/>
      <c r="E20" s="300">
        <f>+'[28]Effects of PGA Avg. Bill'!E20</f>
        <v>60</v>
      </c>
      <c r="F20" s="301"/>
      <c r="G20" s="302"/>
      <c r="H20" s="301"/>
      <c r="J20" s="304"/>
      <c r="K20" s="124"/>
      <c r="L20" s="306"/>
      <c r="N20" s="305"/>
    </row>
    <row r="21" spans="1:14" x14ac:dyDescent="0.25">
      <c r="A21" s="282">
        <v>4</v>
      </c>
      <c r="C21" s="282" t="s">
        <v>115</v>
      </c>
      <c r="D21" s="299"/>
      <c r="E21" s="300"/>
      <c r="F21" s="301">
        <v>1.1561900000000001</v>
      </c>
      <c r="G21" s="302">
        <f>+E20+(500*F21)</f>
        <v>638.09500000000003</v>
      </c>
      <c r="H21" s="301">
        <f>+F21+'CPA Amount of Change'!K15</f>
        <v>1.1725099999999999</v>
      </c>
      <c r="I21" s="302">
        <f>+E20+(500*H21)</f>
        <v>646.255</v>
      </c>
      <c r="J21" s="304"/>
      <c r="K21" s="124"/>
      <c r="L21" s="306"/>
      <c r="N21" s="305"/>
    </row>
    <row r="22" spans="1:14" x14ac:dyDescent="0.25">
      <c r="A22" s="282">
        <v>5</v>
      </c>
      <c r="C22" s="282" t="s">
        <v>116</v>
      </c>
      <c r="D22" s="299"/>
      <c r="E22" s="300"/>
      <c r="F22" s="301">
        <v>1.1168800000000001</v>
      </c>
      <c r="G22" s="302">
        <f>+(D24-500)*F22</f>
        <v>1666.3849600000001</v>
      </c>
      <c r="H22" s="301">
        <f>+F22+'CPA Amount of Change'!K15</f>
        <v>1.1332</v>
      </c>
      <c r="I22" s="302">
        <f>+(D24-500)*H22</f>
        <v>1690.7344000000001</v>
      </c>
      <c r="J22" s="304"/>
      <c r="K22" s="124"/>
      <c r="L22" s="306"/>
      <c r="N22" s="305"/>
    </row>
    <row r="23" spans="1:14" x14ac:dyDescent="0.25">
      <c r="A23" s="282">
        <v>6</v>
      </c>
      <c r="C23" s="282" t="s">
        <v>117</v>
      </c>
      <c r="D23" s="299"/>
      <c r="E23" s="300"/>
      <c r="F23" s="301">
        <v>1.11094</v>
      </c>
      <c r="G23" s="302"/>
      <c r="H23" s="301">
        <f>+F23+'CPA Amount of Change'!K15</f>
        <v>1.1272599999999999</v>
      </c>
      <c r="J23" s="304"/>
      <c r="K23" s="124"/>
      <c r="L23" s="306"/>
    </row>
    <row r="24" spans="1:14" x14ac:dyDescent="0.25">
      <c r="A24" s="282">
        <v>7</v>
      </c>
      <c r="C24" s="293" t="s">
        <v>118</v>
      </c>
      <c r="D24" s="307">
        <f>+'[28]Effects of PGA Avg. Bill'!D24</f>
        <v>1992</v>
      </c>
      <c r="E24" s="300"/>
      <c r="F24" s="301"/>
      <c r="G24" s="302">
        <f>+SUM((G21:G23))</f>
        <v>2304.4799600000001</v>
      </c>
      <c r="H24" s="302"/>
      <c r="I24" s="302">
        <f>+SUM(I21:I23)</f>
        <v>2336.9893999999999</v>
      </c>
      <c r="J24" s="304">
        <f t="shared" si="0"/>
        <v>32.509439999999813</v>
      </c>
      <c r="K24" s="124">
        <f t="shared" si="1"/>
        <v>1.4107061273815466E-2</v>
      </c>
      <c r="L24" s="306"/>
      <c r="N24" s="305"/>
    </row>
    <row r="25" spans="1:14" x14ac:dyDescent="0.25">
      <c r="C25" s="285"/>
      <c r="D25" s="299"/>
      <c r="E25" s="300"/>
      <c r="F25" s="301"/>
      <c r="G25" s="302"/>
      <c r="H25" s="301"/>
      <c r="J25" s="304"/>
      <c r="K25" s="124"/>
      <c r="L25" s="306"/>
      <c r="N25" s="305"/>
    </row>
    <row r="26" spans="1:14" x14ac:dyDescent="0.25">
      <c r="A26" s="282">
        <v>8</v>
      </c>
      <c r="C26" s="282" t="s">
        <v>119</v>
      </c>
      <c r="D26" s="299"/>
      <c r="E26" s="300">
        <f>+'[28]Effects of PGA Avg. Bill'!E26</f>
        <v>125</v>
      </c>
      <c r="F26" s="301"/>
      <c r="G26" s="302"/>
      <c r="H26" s="301"/>
      <c r="J26" s="304"/>
      <c r="K26" s="124"/>
      <c r="L26" s="306"/>
      <c r="N26" s="305"/>
    </row>
    <row r="27" spans="1:14" x14ac:dyDescent="0.25">
      <c r="A27" s="282">
        <v>9</v>
      </c>
      <c r="C27" s="282" t="s">
        <v>120</v>
      </c>
      <c r="D27" s="299"/>
      <c r="E27" s="300"/>
      <c r="F27" s="301">
        <v>1.0644800000000005</v>
      </c>
      <c r="G27" s="302">
        <f>+E26+(+F27*D30)</f>
        <v>17836.882720000009</v>
      </c>
      <c r="H27" s="301">
        <f>+F27+'CPA Amount of Change'!K16</f>
        <v>1.0808000000000004</v>
      </c>
      <c r="I27" s="302">
        <f>+E26+(+H27*D30)</f>
        <v>18108.431200000006</v>
      </c>
      <c r="J27" s="304"/>
      <c r="K27" s="124"/>
    </row>
    <row r="28" spans="1:14" x14ac:dyDescent="0.25">
      <c r="A28" s="282">
        <v>10</v>
      </c>
      <c r="B28" s="285"/>
      <c r="C28" s="282" t="s">
        <v>121</v>
      </c>
      <c r="D28" s="299"/>
      <c r="E28" s="300"/>
      <c r="F28" s="301">
        <v>1.0257500000000004</v>
      </c>
      <c r="G28" s="302"/>
      <c r="H28" s="301">
        <f>+F28+'CPA Amount of Change'!K16</f>
        <v>1.0420700000000003</v>
      </c>
      <c r="I28" s="302"/>
      <c r="J28" s="304"/>
      <c r="K28" s="124"/>
    </row>
    <row r="29" spans="1:14" x14ac:dyDescent="0.25">
      <c r="A29" s="282">
        <v>11</v>
      </c>
      <c r="B29" s="285"/>
      <c r="C29" s="282" t="s">
        <v>122</v>
      </c>
      <c r="D29" s="299"/>
      <c r="E29" s="300"/>
      <c r="F29" s="301">
        <v>0.9299400000000001</v>
      </c>
      <c r="G29" s="302"/>
      <c r="H29" s="301">
        <f>+F29+'CPA Amount of Change'!K16</f>
        <v>0.9462600000000001</v>
      </c>
      <c r="I29" s="302"/>
      <c r="J29" s="304"/>
      <c r="K29" s="124"/>
    </row>
    <row r="30" spans="1:14" x14ac:dyDescent="0.25">
      <c r="A30" s="282">
        <v>12</v>
      </c>
      <c r="B30" s="285"/>
      <c r="C30" s="293" t="s">
        <v>123</v>
      </c>
      <c r="D30" s="307">
        <f>+'[28]Effects of PGA Avg. Bill'!D30</f>
        <v>16639</v>
      </c>
      <c r="E30" s="300"/>
      <c r="F30" s="301"/>
      <c r="G30" s="302">
        <f>+SUM(G27:G29)</f>
        <v>17836.882720000009</v>
      </c>
      <c r="H30" s="302"/>
      <c r="I30" s="302">
        <f>+SUM(I27:I29)</f>
        <v>18108.431200000006</v>
      </c>
      <c r="J30" s="304">
        <f t="shared" si="0"/>
        <v>271.54847999999765</v>
      </c>
      <c r="K30" s="124">
        <f t="shared" si="1"/>
        <v>1.5223987524205548E-2</v>
      </c>
    </row>
    <row r="31" spans="1:14" x14ac:dyDescent="0.25">
      <c r="D31" s="307"/>
      <c r="E31" s="300"/>
      <c r="F31" s="301"/>
      <c r="G31" s="302"/>
      <c r="H31" s="301"/>
      <c r="J31" s="304"/>
      <c r="K31" s="124"/>
    </row>
    <row r="32" spans="1:14" x14ac:dyDescent="0.25">
      <c r="A32" s="282">
        <v>13</v>
      </c>
      <c r="C32" s="282" t="s">
        <v>124</v>
      </c>
      <c r="D32" s="307"/>
      <c r="E32" s="300">
        <f>+'[28]Effects of PGA Avg. Bill'!E32</f>
        <v>163</v>
      </c>
      <c r="F32" s="301"/>
      <c r="G32" s="302"/>
      <c r="H32" s="301"/>
      <c r="J32" s="304"/>
      <c r="K32" s="124"/>
    </row>
    <row r="33" spans="1:14" x14ac:dyDescent="0.25">
      <c r="A33" s="282">
        <v>14</v>
      </c>
      <c r="C33" s="282" t="s">
        <v>125</v>
      </c>
      <c r="D33" s="307"/>
      <c r="F33" s="301">
        <v>0.99782999999999988</v>
      </c>
      <c r="G33" s="302">
        <f>+E32+(D35*F33)</f>
        <v>23345.584389999996</v>
      </c>
      <c r="H33" s="301">
        <f>+F33+'CPA Amount of Change'!K17</f>
        <v>1.0141499999999999</v>
      </c>
      <c r="I33" s="302">
        <f>+E32+(D35*H33)</f>
        <v>23724.746949999997</v>
      </c>
      <c r="J33" s="304"/>
      <c r="K33" s="124"/>
    </row>
    <row r="34" spans="1:14" x14ac:dyDescent="0.25">
      <c r="A34" s="282">
        <v>15</v>
      </c>
      <c r="C34" s="282" t="s">
        <v>126</v>
      </c>
      <c r="D34" s="307"/>
      <c r="F34" s="301">
        <v>0.93245999999999996</v>
      </c>
      <c r="G34" s="302"/>
      <c r="H34" s="301">
        <f>+F34+'CPA Amount of Change'!K17</f>
        <v>0.94877999999999996</v>
      </c>
      <c r="J34" s="304"/>
      <c r="K34" s="124"/>
    </row>
    <row r="35" spans="1:14" x14ac:dyDescent="0.25">
      <c r="A35" s="282">
        <v>16</v>
      </c>
      <c r="C35" s="293" t="s">
        <v>127</v>
      </c>
      <c r="D35" s="307">
        <f>+'[28]Effects of PGA Avg. Bill'!D35</f>
        <v>23233</v>
      </c>
      <c r="G35" s="125">
        <f>+G33+G34</f>
        <v>23345.584389999996</v>
      </c>
      <c r="H35" s="302"/>
      <c r="I35" s="302">
        <f>+I33+I34</f>
        <v>23724.746949999997</v>
      </c>
      <c r="J35" s="304">
        <f>+I35-G35</f>
        <v>379.16256000000067</v>
      </c>
      <c r="K35" s="126">
        <f t="shared" si="1"/>
        <v>1.6241296583794824E-2</v>
      </c>
    </row>
    <row r="37" spans="1:14" x14ac:dyDescent="0.25">
      <c r="N37" s="305"/>
    </row>
  </sheetData>
  <mergeCells count="1">
    <mergeCell ref="C6:L6"/>
  </mergeCells>
  <printOptions horizontalCentered="1"/>
  <pageMargins left="0.2" right="0.2" top="1" bottom="0.17" header="0.35" footer="0.5"/>
  <pageSetup scale="91" orientation="landscape" r:id="rId1"/>
  <headerFooter scaleWithDoc="0" alignWithMargins="0">
    <oddFooter>&amp;LTab Name: &amp;A</oddFooter>
  </headerFooter>
  <colBreaks count="1" manualBreakCount="1">
    <brk id="1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6F3FE-D33C-4E43-B0AC-A23853961D88}">
  <dimension ref="A1"/>
  <sheetViews>
    <sheetView workbookViewId="0">
      <selection sqref="A1:I1"/>
    </sheetView>
  </sheetViews>
  <sheetFormatPr defaultRowHeight="10.5" x14ac:dyDescent="0.1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18CFE-E065-4758-BED4-110D45CF4CFE}">
  <sheetPr>
    <pageSetUpPr fitToPage="1"/>
  </sheetPr>
  <dimension ref="A1:I15"/>
  <sheetViews>
    <sheetView workbookViewId="0">
      <selection activeCell="A5" sqref="A5:XFD13"/>
    </sheetView>
  </sheetViews>
  <sheetFormatPr defaultColWidth="9.33203125" defaultRowHeight="15" x14ac:dyDescent="0.25"/>
  <cols>
    <col min="1" max="1" width="24.33203125" style="127" bestFit="1" customWidth="1"/>
    <col min="2" max="2" width="16" style="127" bestFit="1" customWidth="1"/>
    <col min="3" max="3" width="66.1640625" style="127" bestFit="1" customWidth="1"/>
    <col min="4" max="4" width="24.33203125" style="127" bestFit="1" customWidth="1"/>
    <col min="5" max="5" width="11.1640625" style="127" bestFit="1" customWidth="1"/>
    <col min="6" max="6" width="8.6640625" style="127" bestFit="1" customWidth="1"/>
    <col min="7" max="9" width="10.6640625" style="127" customWidth="1"/>
    <col min="10" max="16384" width="9.33203125" style="127"/>
  </cols>
  <sheetData>
    <row r="1" spans="1:9" x14ac:dyDescent="0.25">
      <c r="C1" s="321" t="s">
        <v>9</v>
      </c>
      <c r="D1" s="321"/>
      <c r="E1" s="321"/>
      <c r="F1" s="321"/>
      <c r="G1" s="321"/>
      <c r="H1" s="321"/>
    </row>
    <row r="2" spans="1:9" x14ac:dyDescent="0.25">
      <c r="C2" s="321" t="s">
        <v>128</v>
      </c>
      <c r="D2" s="321"/>
      <c r="E2" s="321"/>
      <c r="F2" s="321"/>
      <c r="G2" s="321"/>
      <c r="H2" s="321"/>
    </row>
    <row r="3" spans="1:9" x14ac:dyDescent="0.25">
      <c r="C3" s="321" t="s">
        <v>13</v>
      </c>
      <c r="D3" s="321"/>
      <c r="E3" s="321"/>
      <c r="F3" s="321"/>
      <c r="G3" s="321"/>
      <c r="H3" s="321"/>
    </row>
    <row r="4" spans="1:9" x14ac:dyDescent="0.25">
      <c r="A4" s="128"/>
      <c r="B4" s="129"/>
      <c r="C4" s="130"/>
    </row>
    <row r="5" spans="1:9" x14ac:dyDescent="0.25">
      <c r="D5" s="136"/>
      <c r="G5" s="133"/>
      <c r="H5" s="133"/>
      <c r="I5" s="133"/>
    </row>
    <row r="6" spans="1:9" x14ac:dyDescent="0.25">
      <c r="D6" s="137"/>
      <c r="G6" s="133"/>
      <c r="H6" s="133"/>
      <c r="I6" s="133"/>
    </row>
    <row r="7" spans="1:9" ht="30" x14ac:dyDescent="0.25">
      <c r="A7" s="131" t="s">
        <v>129</v>
      </c>
      <c r="B7" s="131" t="s">
        <v>130</v>
      </c>
      <c r="C7" s="131" t="s">
        <v>69</v>
      </c>
      <c r="D7" s="132" t="s">
        <v>139</v>
      </c>
      <c r="E7" s="131" t="s">
        <v>131</v>
      </c>
      <c r="F7" s="131" t="s">
        <v>132</v>
      </c>
      <c r="G7" s="131" t="s">
        <v>133</v>
      </c>
      <c r="H7" s="131" t="s">
        <v>134</v>
      </c>
      <c r="I7" s="131" t="s">
        <v>135</v>
      </c>
    </row>
    <row r="8" spans="1:9" x14ac:dyDescent="0.25">
      <c r="A8" s="127" t="s">
        <v>140</v>
      </c>
      <c r="B8" s="127" t="s">
        <v>141</v>
      </c>
      <c r="C8" s="127" t="s">
        <v>142</v>
      </c>
      <c r="D8" s="134">
        <v>1470605.29</v>
      </c>
      <c r="E8" s="127" t="s">
        <v>41</v>
      </c>
      <c r="G8" s="133" t="s">
        <v>136</v>
      </c>
      <c r="H8" s="133" t="s">
        <v>136</v>
      </c>
      <c r="I8" s="133" t="s">
        <v>137</v>
      </c>
    </row>
    <row r="9" spans="1:9" x14ac:dyDescent="0.25">
      <c r="A9" s="127" t="s">
        <v>143</v>
      </c>
      <c r="B9" s="127" t="s">
        <v>141</v>
      </c>
      <c r="C9" s="127" t="s">
        <v>144</v>
      </c>
      <c r="D9" s="134">
        <v>789977.5</v>
      </c>
      <c r="E9" s="127" t="s">
        <v>41</v>
      </c>
      <c r="G9" s="133" t="s">
        <v>136</v>
      </c>
      <c r="H9" s="133" t="s">
        <v>136</v>
      </c>
      <c r="I9" s="133" t="s">
        <v>137</v>
      </c>
    </row>
    <row r="10" spans="1:9" x14ac:dyDescent="0.25">
      <c r="A10" s="127" t="s">
        <v>145</v>
      </c>
      <c r="B10" s="127" t="s">
        <v>141</v>
      </c>
      <c r="C10" s="127" t="s">
        <v>146</v>
      </c>
      <c r="D10" s="134">
        <v>3178695.6</v>
      </c>
      <c r="E10" s="127" t="s">
        <v>41</v>
      </c>
      <c r="G10" s="133" t="s">
        <v>136</v>
      </c>
      <c r="H10" s="133" t="s">
        <v>136</v>
      </c>
      <c r="I10" s="133" t="s">
        <v>137</v>
      </c>
    </row>
    <row r="11" spans="1:9" x14ac:dyDescent="0.25">
      <c r="A11" s="127" t="s">
        <v>147</v>
      </c>
      <c r="B11" s="127" t="s">
        <v>141</v>
      </c>
      <c r="C11" s="127" t="s">
        <v>148</v>
      </c>
      <c r="D11" s="134">
        <v>5669401.0499999998</v>
      </c>
      <c r="E11" s="127" t="s">
        <v>41</v>
      </c>
      <c r="G11" s="133" t="s">
        <v>136</v>
      </c>
      <c r="H11" s="133" t="s">
        <v>136</v>
      </c>
      <c r="I11" s="133" t="s">
        <v>137</v>
      </c>
    </row>
    <row r="12" spans="1:9" x14ac:dyDescent="0.25">
      <c r="A12" s="127" t="s">
        <v>149</v>
      </c>
      <c r="B12" s="127" t="s">
        <v>141</v>
      </c>
      <c r="C12" s="127" t="s">
        <v>150</v>
      </c>
      <c r="D12" s="134">
        <v>841942.03</v>
      </c>
      <c r="E12" s="127" t="s">
        <v>41</v>
      </c>
      <c r="G12" s="133" t="s">
        <v>136</v>
      </c>
      <c r="H12" s="133" t="s">
        <v>137</v>
      </c>
      <c r="I12" s="133" t="s">
        <v>136</v>
      </c>
    </row>
    <row r="13" spans="1:9" x14ac:dyDescent="0.25">
      <c r="A13" s="138"/>
      <c r="B13" s="138"/>
      <c r="D13" s="134"/>
    </row>
    <row r="14" spans="1:9" x14ac:dyDescent="0.25">
      <c r="A14" s="131" t="s">
        <v>138</v>
      </c>
      <c r="B14" s="131"/>
      <c r="C14" s="131"/>
      <c r="D14" s="135"/>
      <c r="E14" s="131"/>
    </row>
    <row r="15" spans="1:9" x14ac:dyDescent="0.25">
      <c r="A15" s="127" t="s">
        <v>141</v>
      </c>
      <c r="C15" s="127" t="s">
        <v>151</v>
      </c>
      <c r="D15" s="134">
        <f>SUM(D8:D12)</f>
        <v>11950621.470000001</v>
      </c>
      <c r="G15" s="133"/>
      <c r="H15" s="133"/>
      <c r="I15" s="133"/>
    </row>
  </sheetData>
  <mergeCells count="3">
    <mergeCell ref="C1:H1"/>
    <mergeCell ref="C2:H2"/>
    <mergeCell ref="C3:H3"/>
  </mergeCells>
  <printOptions horizontalCentered="1"/>
  <pageMargins left="0.25" right="0.25" top="1" bottom="1" header="0.5" footer="0.5"/>
  <pageSetup scale="93" orientation="landscape" r:id="rId1"/>
  <headerFooter alignWithMargins="0">
    <oddFooter>&amp;L
&amp;A&amp;R&amp;P/&amp;N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7406E-CE14-4CFF-BAA8-064310A9F906}">
  <sheetPr>
    <pageSetUpPr fitToPage="1"/>
  </sheetPr>
  <dimension ref="A1:G17"/>
  <sheetViews>
    <sheetView workbookViewId="0">
      <selection activeCell="A10" sqref="A10:XFD19"/>
    </sheetView>
  </sheetViews>
  <sheetFormatPr defaultColWidth="9.33203125" defaultRowHeight="15" x14ac:dyDescent="0.25"/>
  <cols>
    <col min="1" max="1" width="28.6640625" style="127" bestFit="1" customWidth="1"/>
    <col min="2" max="2" width="66.1640625" style="127" bestFit="1" customWidth="1"/>
    <col min="3" max="3" width="18.1640625" style="127" customWidth="1"/>
    <col min="4" max="5" width="15.83203125" style="127" bestFit="1" customWidth="1"/>
    <col min="6" max="6" width="1.6640625" style="127" customWidth="1"/>
    <col min="7" max="7" width="16.83203125" style="127" customWidth="1"/>
    <col min="8" max="8" width="17.6640625" style="127" bestFit="1" customWidth="1"/>
    <col min="9" max="16384" width="9.33203125" style="127"/>
  </cols>
  <sheetData>
    <row r="1" spans="1:7" x14ac:dyDescent="0.25">
      <c r="B1" s="321" t="s">
        <v>9</v>
      </c>
      <c r="C1" s="321"/>
      <c r="D1" s="321"/>
      <c r="E1" s="321"/>
      <c r="F1" s="139"/>
      <c r="G1" s="139"/>
    </row>
    <row r="2" spans="1:7" x14ac:dyDescent="0.25">
      <c r="B2" s="321" t="s">
        <v>152</v>
      </c>
      <c r="C2" s="321"/>
      <c r="D2" s="321"/>
      <c r="E2" s="321"/>
      <c r="F2" s="139"/>
      <c r="G2" s="139"/>
    </row>
    <row r="3" spans="1:7" x14ac:dyDescent="0.25">
      <c r="B3" s="321" t="s">
        <v>13</v>
      </c>
      <c r="C3" s="321"/>
      <c r="D3" s="321"/>
      <c r="E3" s="321"/>
      <c r="F3" s="139"/>
      <c r="G3" s="139"/>
    </row>
    <row r="5" spans="1:7" x14ac:dyDescent="0.25">
      <c r="A5" s="140"/>
      <c r="C5" s="154"/>
      <c r="D5" s="154"/>
      <c r="E5" s="154"/>
      <c r="F5" s="154"/>
      <c r="G5" s="154"/>
    </row>
    <row r="6" spans="1:7" x14ac:dyDescent="0.25">
      <c r="A6" s="129" t="s">
        <v>153</v>
      </c>
      <c r="C6" s="77"/>
      <c r="D6" s="77"/>
      <c r="E6" s="77"/>
      <c r="F6" s="77"/>
      <c r="G6" s="77"/>
    </row>
    <row r="7" spans="1:7" x14ac:dyDescent="0.25">
      <c r="A7" s="143" t="s">
        <v>155</v>
      </c>
      <c r="C7" s="155">
        <v>45169</v>
      </c>
      <c r="D7" s="155">
        <v>45199</v>
      </c>
      <c r="E7" s="155">
        <v>45230</v>
      </c>
      <c r="F7" s="141">
        <f>+[29]EstimatedBalances!F19</f>
        <v>0</v>
      </c>
      <c r="G7" s="142" t="s">
        <v>154</v>
      </c>
    </row>
    <row r="8" spans="1:7" x14ac:dyDescent="0.25">
      <c r="A8" s="143" t="s">
        <v>157</v>
      </c>
      <c r="B8" s="130" t="s">
        <v>69</v>
      </c>
      <c r="C8" s="156">
        <v>8.0199999999999994E-2</v>
      </c>
      <c r="D8" s="156">
        <v>8.0199999999999994E-2</v>
      </c>
      <c r="E8" s="156">
        <v>8.0199999999999994E-2</v>
      </c>
      <c r="F8" s="144">
        <v>3.2500000000000001E-2</v>
      </c>
      <c r="G8" s="130" t="s">
        <v>156</v>
      </c>
    </row>
    <row r="9" spans="1:7" x14ac:dyDescent="0.25">
      <c r="A9" s="147" t="s">
        <v>158</v>
      </c>
      <c r="B9" s="148" t="s">
        <v>3</v>
      </c>
      <c r="C9" s="145">
        <v>6.8120000000000003E-3</v>
      </c>
      <c r="D9" s="145">
        <v>6.5919999999999998E-3</v>
      </c>
      <c r="E9" s="145">
        <v>6.8120000000000003E-3</v>
      </c>
      <c r="F9" s="145">
        <f>ROUND(F8/365*31,6)</f>
        <v>2.7599999999999999E-3</v>
      </c>
      <c r="G9" s="146">
        <v>45230</v>
      </c>
    </row>
    <row r="10" spans="1:7" x14ac:dyDescent="0.25">
      <c r="A10" s="127" t="str">
        <f>+'Balances at 7-31-2023'!A8</f>
        <v>47WA.1823.47020430</v>
      </c>
      <c r="B10" s="127" t="str">
        <f>+'Balances at 7-31-2023'!C8</f>
        <v xml:space="preserve">Commercial Conservation Program </v>
      </c>
      <c r="C10" s="152">
        <f>ROUND('Balances at 7-31-2023'!D8*C$9,2)</f>
        <v>10017.76</v>
      </c>
      <c r="D10" s="152">
        <f>ROUND(EstimatedBalances!D11*D$9,2)</f>
        <v>9760.27</v>
      </c>
      <c r="E10" s="152">
        <f>ROUND(EstimatedBalances!E11*E$9,2)</f>
        <v>10152.49</v>
      </c>
      <c r="F10" s="152" t="e">
        <f>ROUND([29]EstimatedBalances!E23*#REF!,2)</f>
        <v>#REF!</v>
      </c>
      <c r="G10" s="157">
        <f>+C10+D10+E10</f>
        <v>29930.519999999997</v>
      </c>
    </row>
    <row r="11" spans="1:7" x14ac:dyDescent="0.25">
      <c r="A11" s="127" t="str">
        <f>+'Balances at 7-31-2023'!A9</f>
        <v>47WA.1823.47020431</v>
      </c>
      <c r="B11" s="127" t="str">
        <f>+'Balances at 7-31-2023'!C9</f>
        <v>Low Income Weatherization Program</v>
      </c>
      <c r="C11" s="152">
        <f>ROUND('Balances at 7-31-2023'!D9*C$9,2)</f>
        <v>5381.33</v>
      </c>
      <c r="D11" s="152">
        <f>ROUND(EstimatedBalances!D12*D$9,2)</f>
        <v>5243.01</v>
      </c>
      <c r="E11" s="152">
        <f>ROUND(EstimatedBalances!E12*E$9,2)</f>
        <v>5453.7</v>
      </c>
      <c r="F11" s="152" t="e">
        <f>ROUND([29]EstimatedBalances!E24*#REF!,2)</f>
        <v>#REF!</v>
      </c>
      <c r="G11" s="157">
        <f t="shared" ref="G11:G14" si="0">+C11+D11+E11</f>
        <v>16078.04</v>
      </c>
    </row>
    <row r="12" spans="1:7" x14ac:dyDescent="0.25">
      <c r="A12" s="127" t="str">
        <f>+'Balances at 7-31-2023'!A10</f>
        <v>47WA.1823.47020444</v>
      </c>
      <c r="B12" s="127" t="str">
        <f>+'Balances at 7-31-2023'!C10</f>
        <v>Washington Conservation Administration &amp; Program Delivery Fees</v>
      </c>
      <c r="C12" s="152">
        <f>ROUND('Balances at 7-31-2023'!D10*C$9,2)</f>
        <v>21653.27</v>
      </c>
      <c r="D12" s="152">
        <f>ROUND(EstimatedBalances!D13*D$9,2)</f>
        <v>21096.7</v>
      </c>
      <c r="E12" s="152">
        <f>ROUND(EstimatedBalances!E13*E$9,2)</f>
        <v>21944.49</v>
      </c>
      <c r="F12" s="152" t="e">
        <f>ROUND([29]EstimatedBalances!E25*#REF!,2)</f>
        <v>#REF!</v>
      </c>
      <c r="G12" s="157">
        <f t="shared" si="0"/>
        <v>64694.460000000006</v>
      </c>
    </row>
    <row r="13" spans="1:7" x14ac:dyDescent="0.25">
      <c r="A13" s="127" t="str">
        <f>+'Balances at 7-31-2023'!A11</f>
        <v>47WA.1823.47020449</v>
      </c>
      <c r="B13" s="127" t="str">
        <f>+'Balances at 7-31-2023'!C11</f>
        <v xml:space="preserve">Washington Residential Conservation Program </v>
      </c>
      <c r="C13" s="152">
        <f>ROUND('Balances at 7-31-2023'!D11*C$9,2)</f>
        <v>38619.96</v>
      </c>
      <c r="D13" s="152">
        <f>ROUND(EstimatedBalances!D14*D$9,2)</f>
        <v>37627.269999999997</v>
      </c>
      <c r="E13" s="152">
        <f>ROUND(EstimatedBalances!E14*E$9,2)</f>
        <v>39139.360000000001</v>
      </c>
      <c r="F13" s="152" t="e">
        <f>ROUND([29]EstimatedBalances!E26*#REF!,2)</f>
        <v>#REF!</v>
      </c>
      <c r="G13" s="157">
        <f t="shared" si="0"/>
        <v>115386.59</v>
      </c>
    </row>
    <row r="14" spans="1:7" x14ac:dyDescent="0.25">
      <c r="A14" s="127" t="str">
        <f>+'Balances at 7-31-2023'!A12</f>
        <v>47WA.1823.47020478</v>
      </c>
      <c r="B14" s="127" t="str">
        <f>+'Balances at 7-31-2023'!C12</f>
        <v>Consolidated Technical Adjustments - Conservation</v>
      </c>
      <c r="C14" s="152">
        <f>ROUND('Balances at 7-31-2023'!D12*C$9,2)</f>
        <v>5735.31</v>
      </c>
      <c r="D14" s="152">
        <f>ROUND(EstimatedBalances!D15*D$9,2)</f>
        <v>4169.91</v>
      </c>
      <c r="E14" s="152">
        <f>ROUND(EstimatedBalances!E15*E$9,2)</f>
        <v>2609.96</v>
      </c>
      <c r="F14" s="152" t="e">
        <f>ROUND([29]EstimatedBalances!E27*#REF!,2)</f>
        <v>#REF!</v>
      </c>
      <c r="G14" s="157">
        <f t="shared" si="0"/>
        <v>12515.18</v>
      </c>
    </row>
    <row r="15" spans="1:7" x14ac:dyDescent="0.25">
      <c r="C15" s="157"/>
      <c r="D15" s="157"/>
      <c r="E15" s="157"/>
      <c r="F15" s="157"/>
      <c r="G15" s="157"/>
    </row>
    <row r="16" spans="1:7" ht="15.75" thickBot="1" x14ac:dyDescent="0.3">
      <c r="A16" s="140" t="s">
        <v>154</v>
      </c>
      <c r="B16" s="127" t="str">
        <f>+'Balances at 7-31-2023'!C15</f>
        <v>Consolidation of accounts related to core conservation.</v>
      </c>
      <c r="C16" s="153">
        <f>SUM(C10:C15)</f>
        <v>81407.63</v>
      </c>
      <c r="D16" s="153">
        <f>SUM(D10:D15)</f>
        <v>77897.16</v>
      </c>
      <c r="E16" s="153">
        <f t="shared" ref="E16:F16" si="1">SUM(E10:E15)</f>
        <v>79300.000000000015</v>
      </c>
      <c r="F16" s="153" t="e">
        <f t="shared" si="1"/>
        <v>#REF!</v>
      </c>
      <c r="G16" s="153">
        <f>SUM(G10:G15)</f>
        <v>238604.78999999998</v>
      </c>
    </row>
    <row r="17" ht="15.75" thickTop="1" x14ac:dyDescent="0.25"/>
  </sheetData>
  <mergeCells count="3">
    <mergeCell ref="B1:E1"/>
    <mergeCell ref="B2:E2"/>
    <mergeCell ref="B3:E3"/>
  </mergeCells>
  <printOptions horizontalCentered="1"/>
  <pageMargins left="0.25" right="0.25" top="1" bottom="1" header="0.5" footer="0.5"/>
  <pageSetup orientation="landscape" r:id="rId1"/>
  <headerFooter alignWithMargins="0">
    <oddFooter>&amp;L
&amp;A&amp;R&amp;P/&amp;N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C78D6-D221-4F34-8584-87488A31EC69}">
  <sheetPr>
    <pageSetUpPr fitToPage="1"/>
  </sheetPr>
  <dimension ref="A1:I20"/>
  <sheetViews>
    <sheetView workbookViewId="0">
      <selection activeCell="A10" sqref="A10:XFD19"/>
    </sheetView>
  </sheetViews>
  <sheetFormatPr defaultColWidth="9.33203125" defaultRowHeight="15" x14ac:dyDescent="0.25"/>
  <cols>
    <col min="1" max="1" width="24.6640625" style="127" customWidth="1"/>
    <col min="2" max="2" width="11.1640625" style="127" bestFit="1" customWidth="1"/>
    <col min="3" max="3" width="15.1640625" style="127" customWidth="1"/>
    <col min="4" max="6" width="17.6640625" style="127" bestFit="1" customWidth="1"/>
    <col min="7" max="7" width="2.83203125" style="127" customWidth="1"/>
    <col min="8" max="8" width="20" style="127" customWidth="1"/>
    <col min="9" max="9" width="12.6640625" style="127" customWidth="1"/>
    <col min="10" max="10" width="11.83203125" style="127" bestFit="1" customWidth="1"/>
    <col min="11" max="16384" width="9.33203125" style="127"/>
  </cols>
  <sheetData>
    <row r="1" spans="1:9" x14ac:dyDescent="0.25">
      <c r="B1" s="321" t="s">
        <v>9</v>
      </c>
      <c r="C1" s="321"/>
      <c r="D1" s="321"/>
      <c r="E1" s="321"/>
      <c r="G1" s="158"/>
      <c r="H1" s="159"/>
      <c r="I1" s="159"/>
    </row>
    <row r="2" spans="1:9" x14ac:dyDescent="0.25">
      <c r="A2" s="322" t="s">
        <v>159</v>
      </c>
      <c r="B2" s="322"/>
      <c r="C2" s="322"/>
      <c r="D2" s="322"/>
      <c r="E2" s="322"/>
      <c r="F2" s="322"/>
      <c r="H2" s="160"/>
      <c r="I2" s="161"/>
    </row>
    <row r="3" spans="1:9" x14ac:dyDescent="0.25">
      <c r="B3" s="321" t="s">
        <v>13</v>
      </c>
      <c r="C3" s="321"/>
      <c r="D3" s="321"/>
      <c r="E3" s="321"/>
      <c r="I3" s="161"/>
    </row>
    <row r="4" spans="1:9" x14ac:dyDescent="0.25">
      <c r="D4" s="142" t="s">
        <v>160</v>
      </c>
      <c r="E4" s="142" t="s">
        <v>160</v>
      </c>
      <c r="F4" s="142" t="s">
        <v>160</v>
      </c>
      <c r="G4" s="162"/>
      <c r="I4" s="161"/>
    </row>
    <row r="5" spans="1:9" x14ac:dyDescent="0.25">
      <c r="D5" s="163">
        <v>45169</v>
      </c>
      <c r="E5" s="163">
        <v>45199</v>
      </c>
      <c r="F5" s="163">
        <v>45230</v>
      </c>
      <c r="G5" s="162"/>
      <c r="H5" s="160"/>
      <c r="I5" s="161"/>
    </row>
    <row r="6" spans="1:9" x14ac:dyDescent="0.25">
      <c r="A6" s="151" t="s">
        <v>161</v>
      </c>
      <c r="D6" s="160">
        <f>+'Test Period Volumes'!C19+'Test Period Volumes'!D19+'Test Period Volumes'!E19+'Test Period Volumes'!F19</f>
        <v>7337513.6017371621</v>
      </c>
      <c r="E6" s="160">
        <f>+'Test Period Volumes'!C20+'Test Period Volumes'!D20+'Test Period Volumes'!E20+'Test Period Volumes'!F20</f>
        <v>8659284.5672953296</v>
      </c>
      <c r="F6" s="160">
        <f>+'Test Period Volumes'!C21+'Test Period Volumes'!D21+'Test Period Volumes'!E21+'Test Period Volumes'!F21</f>
        <v>18439802.479428187</v>
      </c>
      <c r="G6" s="160"/>
      <c r="H6" s="160"/>
    </row>
    <row r="7" spans="1:9" x14ac:dyDescent="0.25">
      <c r="A7" s="151" t="s">
        <v>162</v>
      </c>
      <c r="D7" s="160">
        <f>+'Test Period Volumes'!I19</f>
        <v>7443099.9999999991</v>
      </c>
      <c r="E7" s="160">
        <f>+'Test Period Volumes'!I20</f>
        <v>8775100</v>
      </c>
      <c r="F7" s="160">
        <f>+'Test Period Volumes'!I21</f>
        <v>18669400</v>
      </c>
      <c r="G7" s="160"/>
      <c r="H7" s="160"/>
    </row>
    <row r="8" spans="1:9" x14ac:dyDescent="0.25">
      <c r="A8" s="151" t="s">
        <v>163</v>
      </c>
      <c r="D8" s="160">
        <f>+'Test Period Volumes'!H19+'Test Period Volumes'!I19</f>
        <v>69511224</v>
      </c>
      <c r="E8" s="160">
        <f>+'Test Period Volumes'!H20+'Test Period Volumes'!I20</f>
        <v>76813402</v>
      </c>
      <c r="F8" s="160">
        <f>+'Test Period Volumes'!H21+'Test Period Volumes'!I21</f>
        <v>82299308</v>
      </c>
      <c r="G8" s="160"/>
      <c r="H8" s="160"/>
      <c r="I8" s="164"/>
    </row>
    <row r="9" spans="1:9" x14ac:dyDescent="0.25">
      <c r="C9" s="165"/>
    </row>
    <row r="11" spans="1:9" x14ac:dyDescent="0.25">
      <c r="C11" s="166">
        <v>44866</v>
      </c>
      <c r="D11" s="142" t="s">
        <v>160</v>
      </c>
      <c r="E11" s="142" t="s">
        <v>160</v>
      </c>
      <c r="F11" s="142" t="s">
        <v>160</v>
      </c>
      <c r="H11" s="167" t="s">
        <v>160</v>
      </c>
    </row>
    <row r="12" spans="1:9" x14ac:dyDescent="0.25">
      <c r="C12" s="168" t="s">
        <v>164</v>
      </c>
      <c r="D12" s="163">
        <v>45169</v>
      </c>
      <c r="E12" s="163">
        <v>45199</v>
      </c>
      <c r="F12" s="163">
        <v>45230</v>
      </c>
      <c r="H12" s="167" t="s">
        <v>165</v>
      </c>
    </row>
    <row r="13" spans="1:9" x14ac:dyDescent="0.25">
      <c r="C13" s="169" t="s">
        <v>167</v>
      </c>
      <c r="D13" s="170" t="s">
        <v>168</v>
      </c>
      <c r="E13" s="170" t="s">
        <v>168</v>
      </c>
      <c r="F13" s="170" t="s">
        <v>168</v>
      </c>
      <c r="H13" s="171">
        <v>45230</v>
      </c>
    </row>
    <row r="14" spans="1:9" x14ac:dyDescent="0.25">
      <c r="A14" s="127" t="str">
        <f>+'Balances at 7-31-2023'!A8</f>
        <v>47WA.1823.47020430</v>
      </c>
      <c r="B14" s="127" t="s">
        <v>41</v>
      </c>
      <c r="C14" s="172"/>
      <c r="D14" s="173">
        <f>+$C14*D$7</f>
        <v>0</v>
      </c>
      <c r="E14" s="173">
        <f t="shared" ref="E14:F18" si="0">+$C14*E$7</f>
        <v>0</v>
      </c>
      <c r="F14" s="173">
        <f t="shared" si="0"/>
        <v>0</v>
      </c>
      <c r="H14" s="173">
        <f>SUM(D14:F14)</f>
        <v>0</v>
      </c>
    </row>
    <row r="15" spans="1:9" x14ac:dyDescent="0.25">
      <c r="A15" s="127" t="str">
        <f>+'Balances at 7-31-2023'!A9</f>
        <v>47WA.1823.47020431</v>
      </c>
      <c r="B15" s="127" t="s">
        <v>41</v>
      </c>
      <c r="C15" s="172"/>
      <c r="D15" s="173">
        <f>+$C15*D$7</f>
        <v>0</v>
      </c>
      <c r="E15" s="173">
        <f t="shared" si="0"/>
        <v>0</v>
      </c>
      <c r="F15" s="173">
        <f t="shared" si="0"/>
        <v>0</v>
      </c>
      <c r="H15" s="173">
        <f>SUM(D15:F15)</f>
        <v>0</v>
      </c>
    </row>
    <row r="16" spans="1:9" x14ac:dyDescent="0.25">
      <c r="A16" s="127" t="str">
        <f>+'Balances at 7-31-2023'!A10</f>
        <v>47WA.1823.47020444</v>
      </c>
      <c r="B16" s="127" t="s">
        <v>41</v>
      </c>
      <c r="C16" s="172"/>
      <c r="D16" s="173">
        <f>+$C16*D$7</f>
        <v>0</v>
      </c>
      <c r="E16" s="173">
        <f t="shared" si="0"/>
        <v>0</v>
      </c>
      <c r="F16" s="173">
        <f t="shared" si="0"/>
        <v>0</v>
      </c>
      <c r="H16" s="173">
        <f>SUM(D16:F16)</f>
        <v>0</v>
      </c>
    </row>
    <row r="17" spans="1:8" x14ac:dyDescent="0.25">
      <c r="A17" s="127" t="str">
        <f>+'Balances at 7-31-2023'!A11</f>
        <v>47WA.1823.47020449</v>
      </c>
      <c r="B17" s="127" t="s">
        <v>41</v>
      </c>
      <c r="C17" s="172"/>
      <c r="D17" s="173">
        <f>+$C17*D$7</f>
        <v>0</v>
      </c>
      <c r="E17" s="173">
        <f t="shared" si="0"/>
        <v>0</v>
      </c>
      <c r="F17" s="173">
        <f t="shared" si="0"/>
        <v>0</v>
      </c>
      <c r="H17" s="173">
        <f>SUM(D17:F17)</f>
        <v>0</v>
      </c>
    </row>
    <row r="18" spans="1:8" x14ac:dyDescent="0.25">
      <c r="A18" s="127" t="str">
        <f>+'Balances at 7-31-2023'!A12</f>
        <v>47WA.1823.47020478</v>
      </c>
      <c r="B18" s="127" t="s">
        <v>41</v>
      </c>
      <c r="C18" s="172">
        <v>-2.8899999999999999E-2</v>
      </c>
      <c r="D18" s="152">
        <f>+$C18*D$7</f>
        <v>-215105.58999999997</v>
      </c>
      <c r="E18" s="152">
        <f t="shared" si="0"/>
        <v>-253600.38999999998</v>
      </c>
      <c r="F18" s="152">
        <f t="shared" si="0"/>
        <v>-539545.65999999992</v>
      </c>
      <c r="G18" s="157"/>
      <c r="H18" s="152">
        <f>SUM(D18:F18)</f>
        <v>-1008251.6399999999</v>
      </c>
    </row>
    <row r="19" spans="1:8" ht="15.75" thickBot="1" x14ac:dyDescent="0.3">
      <c r="A19" s="140" t="s">
        <v>169</v>
      </c>
      <c r="C19" s="140"/>
      <c r="D19" s="174">
        <f>SUM(D14:D18)</f>
        <v>-215105.58999999997</v>
      </c>
      <c r="E19" s="174">
        <f>SUM(E14:E18)</f>
        <v>-253600.38999999998</v>
      </c>
      <c r="F19" s="174">
        <f>SUM(F14:F18)</f>
        <v>-539545.65999999992</v>
      </c>
      <c r="G19" s="157"/>
      <c r="H19" s="174">
        <f>SUM(H14:H18)</f>
        <v>-1008251.6399999999</v>
      </c>
    </row>
    <row r="20" spans="1:8" ht="15.75" thickTop="1" x14ac:dyDescent="0.25"/>
  </sheetData>
  <mergeCells count="3">
    <mergeCell ref="B1:E1"/>
    <mergeCell ref="A2:F2"/>
    <mergeCell ref="B3:E3"/>
  </mergeCells>
  <printOptions horizontalCentered="1"/>
  <pageMargins left="0.25" right="0.25" top="1" bottom="1" header="0.5" footer="0.5"/>
  <pageSetup orientation="landscape" r:id="rId1"/>
  <headerFooter alignWithMargins="0">
    <oddFooter>&amp;L
&amp;A&amp;R&amp;P/&amp;N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5FE4398CD859E4BA006A587877669FD" ma:contentTypeVersion="24" ma:contentTypeDescription="" ma:contentTypeScope="" ma:versionID="708732a3ab92dd313573c87be80e51d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2023-09-15T07:00:00+00:00</OpenedDate>
    <SignificantOrder xmlns="dc463f71-b30c-4ab2-9473-d307f9d35888">false</SignificantOrder>
    <Date1 xmlns="dc463f71-b30c-4ab2-9473-d307f9d35888">2023-09-15T07:00:00+00:00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230746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94B8ECF-751F-4BAB-AEEB-07FE3895B5C9}"/>
</file>

<file path=customXml/itemProps2.xml><?xml version="1.0" encoding="utf-8"?>
<ds:datastoreItem xmlns:ds="http://schemas.openxmlformats.org/officeDocument/2006/customXml" ds:itemID="{357249A6-4365-49C5-9536-8A9BB4959B30}"/>
</file>

<file path=customXml/itemProps3.xml><?xml version="1.0" encoding="utf-8"?>
<ds:datastoreItem xmlns:ds="http://schemas.openxmlformats.org/officeDocument/2006/customXml" ds:itemID="{EC90670C-B6AA-4BC8-88D8-26F1208270DF}"/>
</file>

<file path=customXml/itemProps4.xml><?xml version="1.0" encoding="utf-8"?>
<ds:datastoreItem xmlns:ds="http://schemas.openxmlformats.org/officeDocument/2006/customXml" ds:itemID="{17B32166-3EA8-496E-B412-E2C38001F9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8</vt:i4>
      </vt:variant>
    </vt:vector>
  </HeadingPairs>
  <TitlesOfParts>
    <vt:vector size="21" baseType="lpstr">
      <vt:lpstr>CPA Table of Contents</vt:lpstr>
      <vt:lpstr>CPA Summary of Def. Accts.</vt:lpstr>
      <vt:lpstr>CPA Proposed Rate 596</vt:lpstr>
      <vt:lpstr>CPA Amount of Change</vt:lpstr>
      <vt:lpstr>Effects of CPA Avg. Bill</vt:lpstr>
      <vt:lpstr>Workpapers---&gt;</vt:lpstr>
      <vt:lpstr>Balances at 7-31-2023</vt:lpstr>
      <vt:lpstr>Int calc thru 10-31-2023</vt:lpstr>
      <vt:lpstr>Amort Calc thru 10-31-2023</vt:lpstr>
      <vt:lpstr>EstimatedBalances</vt:lpstr>
      <vt:lpstr> Int during Amort</vt:lpstr>
      <vt:lpstr>Bills-Therms-Revs</vt:lpstr>
      <vt:lpstr>Test Period Volumes</vt:lpstr>
      <vt:lpstr>'Balances at 7-31-2023'!BalancesJuly</vt:lpstr>
      <vt:lpstr>'Balances at 7-31-2023'!EstimatedBalances</vt:lpstr>
      <vt:lpstr>'Balances at 7-31-2023'!InterestDuringAmort</vt:lpstr>
      <vt:lpstr>' Int during Amort'!Print_Area</vt:lpstr>
      <vt:lpstr>'Bills-Therms-Revs'!Print_Area</vt:lpstr>
      <vt:lpstr>'CPA Proposed Rate 596'!Print_Area</vt:lpstr>
      <vt:lpstr>'Effects of CPA Avg. Bill'!Print_Area</vt:lpstr>
      <vt:lpstr>'Test Period Volumes'!Print_Area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Gresham, Maryalice</dc:creator>
  <cp:lastModifiedBy>Gresham, Maryalice</cp:lastModifiedBy>
  <dcterms:created xsi:type="dcterms:W3CDTF">2023-08-14T22:12:33Z</dcterms:created>
  <dcterms:modified xsi:type="dcterms:W3CDTF">2023-08-21T21:30:03Z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0x0101006E56B4D1795A2E4DB2F0B01679ED314A0095FE4398CD859E4BA006A587877669FD</vt:lpwstr>
  </property>
  <property fmtid="{D5CDD505-2E9C-101B-9397-08002B2CF9AE}" pid="3" name="_docset_NoMedatataSyncRequired">
    <vt:lpwstr>False</vt:lpwstr>
  </property>
</Properties>
</file>