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-15" yWindow="-15" windowWidth="10080" windowHeight="9540" activeTab="3"/>
  </bookViews>
  <sheets>
    <sheet name="10-2021 SOG" sheetId="30" r:id="rId1"/>
    <sheet name="11-2021 SOG" sheetId="31" r:id="rId2"/>
    <sheet name="12-2021 SOG" sheetId="32" r:id="rId3"/>
    <sheet name="12ME 12-2021 SOG" sheetId="3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'10-2021 SOG'!$A$1:$O$70</definedName>
    <definedName name="_xlnm.Print_Area" localSheetId="1">'11-2021 SOG'!$A$1:$O$70</definedName>
    <definedName name="_xlnm.Print_Area" localSheetId="2">'12-2021 SOG'!$A$1:$O$70</definedName>
    <definedName name="_xlnm.Print_Area" localSheetId="3">'12ME 12-2021 SOG'!$A$1:$Q$70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K64" i="33" l="1"/>
  <c r="I64" i="33"/>
  <c r="I63" i="33"/>
  <c r="K63" i="33" s="1"/>
  <c r="G66" i="33"/>
  <c r="E66" i="33"/>
  <c r="O20" i="33"/>
  <c r="K56" i="33"/>
  <c r="I56" i="33"/>
  <c r="G58" i="33"/>
  <c r="I55" i="33"/>
  <c r="K55" i="33" s="1"/>
  <c r="I50" i="33"/>
  <c r="K50" i="33" s="1"/>
  <c r="M11" i="33"/>
  <c r="I48" i="33"/>
  <c r="K48" i="33" s="1"/>
  <c r="G52" i="33"/>
  <c r="I33" i="33"/>
  <c r="K33" i="33" s="1"/>
  <c r="K32" i="33"/>
  <c r="I32" i="33"/>
  <c r="O26" i="33"/>
  <c r="I26" i="33"/>
  <c r="O25" i="33"/>
  <c r="M25" i="33"/>
  <c r="G28" i="33"/>
  <c r="Q28" i="33" s="1"/>
  <c r="I25" i="33"/>
  <c r="K25" i="33" s="1"/>
  <c r="E20" i="33"/>
  <c r="Q18" i="33"/>
  <c r="O18" i="33"/>
  <c r="M18" i="33"/>
  <c r="Q17" i="33"/>
  <c r="O17" i="33"/>
  <c r="I17" i="33"/>
  <c r="K17" i="33"/>
  <c r="M17" i="33"/>
  <c r="O12" i="33"/>
  <c r="Q12" i="33"/>
  <c r="M12" i="33"/>
  <c r="O11" i="33"/>
  <c r="Q11" i="33"/>
  <c r="I11" i="33"/>
  <c r="Q10" i="33"/>
  <c r="O10" i="33"/>
  <c r="E14" i="33"/>
  <c r="E8" i="33"/>
  <c r="E66" i="32"/>
  <c r="I56" i="32"/>
  <c r="K56" i="32" s="1"/>
  <c r="G58" i="32"/>
  <c r="K50" i="32"/>
  <c r="I50" i="32"/>
  <c r="I49" i="32"/>
  <c r="K49" i="32" s="1"/>
  <c r="O10" i="32"/>
  <c r="K33" i="32"/>
  <c r="I33" i="32"/>
  <c r="I32" i="32"/>
  <c r="K32" i="32" s="1"/>
  <c r="M26" i="32"/>
  <c r="O26" i="32"/>
  <c r="E28" i="32"/>
  <c r="O18" i="32"/>
  <c r="I18" i="32"/>
  <c r="K18" i="32" s="1"/>
  <c r="O12" i="32"/>
  <c r="M12" i="32"/>
  <c r="O11" i="32"/>
  <c r="M10" i="32"/>
  <c r="G8" i="32"/>
  <c r="I6" i="33"/>
  <c r="I64" i="31"/>
  <c r="K64" i="31" s="1"/>
  <c r="G66" i="31"/>
  <c r="E66" i="31"/>
  <c r="O18" i="31"/>
  <c r="G52" i="31"/>
  <c r="I49" i="31"/>
  <c r="K49" i="31" s="1"/>
  <c r="I48" i="31"/>
  <c r="K48" i="31" s="1"/>
  <c r="I32" i="31"/>
  <c r="K32" i="31" s="1"/>
  <c r="O26" i="31"/>
  <c r="I18" i="31"/>
  <c r="O17" i="31"/>
  <c r="G20" i="31"/>
  <c r="M17" i="31"/>
  <c r="M12" i="31"/>
  <c r="I11" i="31"/>
  <c r="O10" i="31"/>
  <c r="I10" i="31"/>
  <c r="K10" i="31" s="1"/>
  <c r="M10" i="31"/>
  <c r="M8" i="31"/>
  <c r="G8" i="31"/>
  <c r="O8" i="31" s="1"/>
  <c r="I64" i="30"/>
  <c r="E66" i="30"/>
  <c r="I56" i="30"/>
  <c r="G58" i="30"/>
  <c r="I49" i="30"/>
  <c r="O26" i="30"/>
  <c r="I26" i="30"/>
  <c r="K26" i="30" s="1"/>
  <c r="M25" i="30"/>
  <c r="O18" i="30"/>
  <c r="I18" i="30"/>
  <c r="K18" i="30" s="1"/>
  <c r="G20" i="30"/>
  <c r="O12" i="30"/>
  <c r="M12" i="30"/>
  <c r="I11" i="30"/>
  <c r="K11" i="30" s="1"/>
  <c r="G8" i="30"/>
  <c r="O8" i="30" s="1"/>
  <c r="K49" i="33" l="1"/>
  <c r="E22" i="33"/>
  <c r="I14" i="33"/>
  <c r="K14" i="33" s="1"/>
  <c r="K26" i="33"/>
  <c r="I66" i="33"/>
  <c r="K66" i="33" s="1"/>
  <c r="M28" i="33"/>
  <c r="I52" i="33"/>
  <c r="K52" i="33" s="1"/>
  <c r="G60" i="33"/>
  <c r="G68" i="33" s="1"/>
  <c r="Q14" i="33"/>
  <c r="G14" i="33"/>
  <c r="M26" i="33"/>
  <c r="I12" i="33"/>
  <c r="G20" i="33"/>
  <c r="Q20" i="33" s="1"/>
  <c r="Q26" i="33"/>
  <c r="E58" i="33"/>
  <c r="K12" i="33"/>
  <c r="Q25" i="33"/>
  <c r="E28" i="33"/>
  <c r="I28" i="33" s="1"/>
  <c r="K28" i="33" s="1"/>
  <c r="I49" i="33"/>
  <c r="E52" i="33"/>
  <c r="I10" i="33"/>
  <c r="K10" i="33" s="1"/>
  <c r="K11" i="33"/>
  <c r="I18" i="33"/>
  <c r="K18" i="33" s="1"/>
  <c r="I20" i="33"/>
  <c r="K20" i="33" s="1"/>
  <c r="M10" i="33"/>
  <c r="I26" i="32"/>
  <c r="K26" i="32" s="1"/>
  <c r="M11" i="32"/>
  <c r="G20" i="32"/>
  <c r="E52" i="32"/>
  <c r="I55" i="32"/>
  <c r="K55" i="32" s="1"/>
  <c r="O20" i="32"/>
  <c r="I12" i="32"/>
  <c r="K12" i="32" s="1"/>
  <c r="M18" i="32"/>
  <c r="M8" i="32"/>
  <c r="M8" i="33" s="1"/>
  <c r="G66" i="32"/>
  <c r="I63" i="32"/>
  <c r="K63" i="32" s="1"/>
  <c r="G14" i="32"/>
  <c r="E20" i="32"/>
  <c r="I20" i="32" s="1"/>
  <c r="K20" i="32" s="1"/>
  <c r="G28" i="32"/>
  <c r="O28" i="32" s="1"/>
  <c r="I64" i="32"/>
  <c r="K64" i="32" s="1"/>
  <c r="I28" i="32"/>
  <c r="K28" i="32" s="1"/>
  <c r="G8" i="33"/>
  <c r="O8" i="32"/>
  <c r="Q8" i="33" s="1"/>
  <c r="G22" i="32"/>
  <c r="I11" i="32"/>
  <c r="K11" i="32" s="1"/>
  <c r="I17" i="32"/>
  <c r="K17" i="32" s="1"/>
  <c r="I48" i="32"/>
  <c r="K48" i="32" s="1"/>
  <c r="M17" i="32"/>
  <c r="I25" i="32"/>
  <c r="K25" i="32" s="1"/>
  <c r="G52" i="32"/>
  <c r="I10" i="32"/>
  <c r="K10" i="32" s="1"/>
  <c r="E14" i="32"/>
  <c r="M25" i="32"/>
  <c r="E58" i="32"/>
  <c r="I58" i="32" s="1"/>
  <c r="K58" i="32" s="1"/>
  <c r="O17" i="32"/>
  <c r="O25" i="32"/>
  <c r="I56" i="31"/>
  <c r="K56" i="31" s="1"/>
  <c r="O11" i="31"/>
  <c r="I50" i="31"/>
  <c r="K50" i="31" s="1"/>
  <c r="O12" i="31"/>
  <c r="M25" i="31"/>
  <c r="G28" i="31"/>
  <c r="O28" i="31" s="1"/>
  <c r="E52" i="31"/>
  <c r="I52" i="31" s="1"/>
  <c r="K52" i="31" s="1"/>
  <c r="E58" i="31"/>
  <c r="I58" i="31" s="1"/>
  <c r="K58" i="31" s="1"/>
  <c r="I26" i="31"/>
  <c r="G14" i="31"/>
  <c r="I63" i="31"/>
  <c r="K63" i="31" s="1"/>
  <c r="I17" i="31"/>
  <c r="K17" i="31" s="1"/>
  <c r="I25" i="31"/>
  <c r="K25" i="31" s="1"/>
  <c r="I55" i="31"/>
  <c r="K55" i="31" s="1"/>
  <c r="I12" i="31"/>
  <c r="K12" i="31" s="1"/>
  <c r="O25" i="31"/>
  <c r="K26" i="31"/>
  <c r="G58" i="31"/>
  <c r="G60" i="31" s="1"/>
  <c r="G68" i="31" s="1"/>
  <c r="K11" i="31"/>
  <c r="O10" i="30"/>
  <c r="G66" i="30"/>
  <c r="I66" i="30" s="1"/>
  <c r="K66" i="30" s="1"/>
  <c r="I50" i="30"/>
  <c r="K50" i="30" s="1"/>
  <c r="M10" i="30"/>
  <c r="O25" i="30"/>
  <c r="E58" i="30"/>
  <c r="I58" i="30" s="1"/>
  <c r="K58" i="30" s="1"/>
  <c r="K64" i="30"/>
  <c r="I17" i="30"/>
  <c r="M18" i="30"/>
  <c r="M26" i="30"/>
  <c r="K56" i="30"/>
  <c r="K49" i="30"/>
  <c r="I32" i="30"/>
  <c r="K32" i="30" s="1"/>
  <c r="M11" i="30"/>
  <c r="O17" i="30"/>
  <c r="O11" i="30"/>
  <c r="G28" i="30"/>
  <c r="G30" i="32"/>
  <c r="E30" i="33"/>
  <c r="O22" i="33"/>
  <c r="I66" i="32"/>
  <c r="K66" i="32" s="1"/>
  <c r="M28" i="32"/>
  <c r="O28" i="33"/>
  <c r="I58" i="33"/>
  <c r="K58" i="33" s="1"/>
  <c r="M14" i="33"/>
  <c r="O14" i="33"/>
  <c r="I66" i="31"/>
  <c r="K66" i="31" s="1"/>
  <c r="K18" i="31"/>
  <c r="G22" i="31"/>
  <c r="M11" i="31"/>
  <c r="M18" i="31"/>
  <c r="M26" i="31"/>
  <c r="E20" i="31"/>
  <c r="M20" i="31" s="1"/>
  <c r="E28" i="31"/>
  <c r="I33" i="31"/>
  <c r="K33" i="31" s="1"/>
  <c r="E14" i="31"/>
  <c r="O14" i="31"/>
  <c r="O28" i="30"/>
  <c r="G14" i="30"/>
  <c r="I48" i="30"/>
  <c r="K48" i="30" s="1"/>
  <c r="E52" i="30"/>
  <c r="I63" i="30"/>
  <c r="E20" i="30"/>
  <c r="E28" i="30"/>
  <c r="I33" i="30"/>
  <c r="K33" i="30" s="1"/>
  <c r="I12" i="30"/>
  <c r="K12" i="30" s="1"/>
  <c r="I10" i="30"/>
  <c r="K10" i="30" s="1"/>
  <c r="O20" i="30"/>
  <c r="I25" i="30"/>
  <c r="K25" i="30" s="1"/>
  <c r="M8" i="30"/>
  <c r="E14" i="30"/>
  <c r="K17" i="30"/>
  <c r="G52" i="30"/>
  <c r="I55" i="30"/>
  <c r="K55" i="30" s="1"/>
  <c r="K63" i="30"/>
  <c r="M17" i="30"/>
  <c r="E60" i="33" l="1"/>
  <c r="M20" i="33"/>
  <c r="G22" i="33"/>
  <c r="M20" i="32"/>
  <c r="E22" i="32"/>
  <c r="E30" i="32" s="1"/>
  <c r="O14" i="32"/>
  <c r="G60" i="32"/>
  <c r="M14" i="32"/>
  <c r="I22" i="32"/>
  <c r="K22" i="32" s="1"/>
  <c r="I14" i="32"/>
  <c r="K14" i="32" s="1"/>
  <c r="I52" i="32"/>
  <c r="K52" i="32" s="1"/>
  <c r="E60" i="32"/>
  <c r="E60" i="31"/>
  <c r="O20" i="31"/>
  <c r="E35" i="32"/>
  <c r="I30" i="32"/>
  <c r="K30" i="32" s="1"/>
  <c r="O30" i="33"/>
  <c r="E35" i="33"/>
  <c r="G35" i="32"/>
  <c r="E68" i="31"/>
  <c r="I60" i="31"/>
  <c r="K60" i="31" s="1"/>
  <c r="G30" i="31"/>
  <c r="O30" i="31" s="1"/>
  <c r="O22" i="31"/>
  <c r="E22" i="31"/>
  <c r="M22" i="31" s="1"/>
  <c r="I14" i="31"/>
  <c r="K14" i="31" s="1"/>
  <c r="M14" i="31"/>
  <c r="I20" i="31"/>
  <c r="K20" i="31" s="1"/>
  <c r="M28" i="31"/>
  <c r="I28" i="31"/>
  <c r="K28" i="31" s="1"/>
  <c r="I52" i="30"/>
  <c r="E60" i="30"/>
  <c r="M14" i="30"/>
  <c r="I20" i="30"/>
  <c r="K20" i="30" s="1"/>
  <c r="K52" i="30"/>
  <c r="O14" i="30"/>
  <c r="G60" i="30"/>
  <c r="M20" i="30"/>
  <c r="G22" i="30"/>
  <c r="I14" i="30"/>
  <c r="K14" i="30" s="1"/>
  <c r="E22" i="30"/>
  <c r="I28" i="30"/>
  <c r="K28" i="30" s="1"/>
  <c r="M28" i="30"/>
  <c r="G30" i="33" l="1"/>
  <c r="I22" i="33"/>
  <c r="K22" i="33" s="1"/>
  <c r="Q22" i="33"/>
  <c r="M22" i="33"/>
  <c r="I60" i="33"/>
  <c r="K60" i="33" s="1"/>
  <c r="E68" i="33"/>
  <c r="M22" i="32"/>
  <c r="I60" i="32"/>
  <c r="K60" i="32" s="1"/>
  <c r="E68" i="32"/>
  <c r="G68" i="32"/>
  <c r="O30" i="32" s="1"/>
  <c r="O22" i="32"/>
  <c r="I35" i="32"/>
  <c r="K35" i="32" s="1"/>
  <c r="I68" i="31"/>
  <c r="K68" i="31" s="1"/>
  <c r="G35" i="31"/>
  <c r="E30" i="31"/>
  <c r="I22" i="31"/>
  <c r="K22" i="31" s="1"/>
  <c r="I22" i="30"/>
  <c r="K22" i="30" s="1"/>
  <c r="E30" i="30"/>
  <c r="I60" i="30"/>
  <c r="K60" i="30" s="1"/>
  <c r="M22" i="30"/>
  <c r="E68" i="30"/>
  <c r="O22" i="30"/>
  <c r="G68" i="30"/>
  <c r="G30" i="30"/>
  <c r="I68" i="33" l="1"/>
  <c r="K68" i="33" s="1"/>
  <c r="M30" i="33"/>
  <c r="G35" i="33"/>
  <c r="I35" i="33" s="1"/>
  <c r="K35" i="33" s="1"/>
  <c r="I30" i="33"/>
  <c r="K30" i="33" s="1"/>
  <c r="Q30" i="33"/>
  <c r="M30" i="32"/>
  <c r="I68" i="32"/>
  <c r="K68" i="32" s="1"/>
  <c r="E35" i="31"/>
  <c r="I30" i="31"/>
  <c r="K30" i="31" s="1"/>
  <c r="M30" i="31"/>
  <c r="G35" i="30"/>
  <c r="E35" i="30"/>
  <c r="I30" i="30"/>
  <c r="K30" i="30" s="1"/>
  <c r="O30" i="30"/>
  <c r="I68" i="30"/>
  <c r="K68" i="30" s="1"/>
  <c r="M30" i="30"/>
  <c r="I35" i="31" l="1"/>
  <c r="K35" i="31" s="1"/>
  <c r="I35" i="30"/>
  <c r="K35" i="30"/>
</calcChain>
</file>

<file path=xl/sharedStrings.xml><?xml version="1.0" encoding="utf-8"?>
<sst xmlns="http://schemas.openxmlformats.org/spreadsheetml/2006/main" count="284" uniqueCount="48">
  <si>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</si>
  <si>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</si>
  <si>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</si>
  <si>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</si>
  <si>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</si>
  <si>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</si>
  <si>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</si>
  <si>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</si>
  <si>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</si>
  <si>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</si>
  <si>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</si>
  <si>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</si>
  <si>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</si>
  <si>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</si>
  <si>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</si>
  <si>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</si>
  <si>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</si>
  <si>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</si>
  <si>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</si>
  <si>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</si>
  <si>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</si>
  <si>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</si>
  <si>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</si>
  <si>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</si>
  <si>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</si>
  <si>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</si>
  <si>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</si>
  <si>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</si>
  <si>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</si>
  <si>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</si>
  <si>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</si>
  <si>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</si>
  <si>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</si>
  <si>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</si>
  <si>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</si>
  <si>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</si>
  <si>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</si>
  <si>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</si>
  <si>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</si>
  <si>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141Y (TCJA Overcollection) in above</t>
  </si>
  <si>
    <t>BUDGET</t>
  </si>
  <si>
    <t>VARIANCE FROM 2020</t>
  </si>
  <si>
    <t>SCH. 141X (Protected-Plus EDIT) in above</t>
  </si>
  <si>
    <t>SCH. 141Z (Unprotected EDIT) in above</t>
  </si>
  <si>
    <t>MONTH OF OCTOBER 2021</t>
  </si>
  <si>
    <t>MONTH OF NOVEMBER 2021</t>
  </si>
  <si>
    <t>MONTH OF DECEMBER 2021</t>
  </si>
  <si>
    <t>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</si>
</sst>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3" formatCode="_-* #,##0\ _D_M_-;\-* #,##0\ _D_M_-;_-* &quot;-&quot;??\ _D_M_-;_-@_-"/>
    <numFmt numFmtId="174" formatCode="_-* #,##0.00\ &quot;DM&quot;_-;\-* #,##0.00\ &quot;DM&quot;_-;_-* &quot;-&quot;??\ &quot;DM&quot;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4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4" fontId="4" fillId="0" borderId="2" xfId="5" applyNumberFormat="1" applyFont="1" applyFill="1" applyBorder="1" applyAlignment="1" applyProtection="1">
      <alignment horizontal="right"/>
    </xf>
    <xf numFmtId="164" fontId="4" fillId="0" borderId="0" xfId="5" applyNumberFormat="1" applyFont="1" applyFill="1" applyAlignment="1" applyProtection="1">
      <alignment horizontal="right"/>
    </xf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3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49" fontId="4" fillId="0" borderId="0" xfId="3" applyNumberFormat="1" applyFont="1" applyAlignment="1" applyProtection="1">
      <alignment horizontal="left"/>
    </xf>
    <xf numFmtId="39" fontId="1" fillId="0" borderId="0" xfId="4" applyNumberFormat="1" applyFont="1" applyFill="1" applyAlignment="1" applyProtection="1"/>
    <xf numFmtId="170" fontId="4" fillId="0" borderId="0" xfId="5" applyNumberFormat="1" applyFont="1" applyFill="1" applyAlignment="1" applyProtection="1">
      <alignment horizontal="right"/>
    </xf>
    <xf numFmtId="165" fontId="4" fillId="0" borderId="0" xfId="5" applyNumberFormat="1" applyFont="1" applyFill="1" applyAlignment="1" applyProtection="1">
      <alignment horizontal="right"/>
    </xf>
    <xf numFmtId="39" fontId="1" fillId="0" borderId="0" xfId="4" applyNumberFormat="1" applyFont="1" applyFill="1" applyAlignment="1" applyProtection="1">
      <alignment horizontal="centerContinuous" wrapText="1"/>
    </xf>
    <xf numFmtId="0" fontId="2" fillId="0" borderId="0" xfId="6" applyFont="1" applyProtection="1"/>
    <xf numFmtId="0" fontId="2" fillId="0" borderId="0" xfId="6" applyFont="1" applyFill="1" applyProtection="1"/>
    <xf numFmtId="0" fontId="3" fillId="0" borderId="0" xfId="6" applyFont="1" applyProtection="1"/>
    <xf numFmtId="0" fontId="3" fillId="0" borderId="0" xfId="6" applyFont="1" applyFill="1" applyProtection="1"/>
    <xf numFmtId="0" fontId="4" fillId="0" borderId="0" xfId="6" applyFont="1" applyProtection="1"/>
    <xf numFmtId="0" fontId="4" fillId="0" borderId="0" xfId="6" applyFont="1" applyFill="1" applyProtection="1"/>
    <xf numFmtId="0" fontId="1" fillId="0" borderId="0" xfId="6" applyFont="1" applyProtection="1"/>
    <xf numFmtId="0" fontId="1" fillId="0" borderId="0" xfId="6" applyFont="1" applyAlignment="1" applyProtection="1">
      <alignment horizontal="center"/>
    </xf>
    <xf numFmtId="0" fontId="1" fillId="0" borderId="0" xfId="6" applyFont="1" applyFill="1" applyAlignment="1" applyProtection="1">
      <alignment horizontal="center"/>
    </xf>
    <xf numFmtId="0" fontId="1" fillId="0" borderId="0" xfId="6" applyFont="1" applyFill="1" applyProtection="1"/>
    <xf numFmtId="0" fontId="1" fillId="0" borderId="1" xfId="6" applyFont="1" applyBorder="1" applyAlignment="1" applyProtection="1">
      <alignment horizontal="center"/>
    </xf>
    <xf numFmtId="0" fontId="1" fillId="0" borderId="1" xfId="6" applyFont="1" applyFill="1" applyBorder="1" applyAlignment="1" applyProtection="1">
      <alignment horizontal="center"/>
    </xf>
    <xf numFmtId="0" fontId="5" fillId="0" borderId="0" xfId="6" applyFont="1" applyProtection="1"/>
    <xf numFmtId="165" fontId="4" fillId="0" borderId="0" xfId="6" applyNumberFormat="1" applyFont="1" applyProtection="1"/>
    <xf numFmtId="168" fontId="4" fillId="0" borderId="0" xfId="6" applyNumberFormat="1" applyFont="1" applyFill="1" applyProtection="1"/>
    <xf numFmtId="165" fontId="4" fillId="0" borderId="0" xfId="6" applyNumberFormat="1" applyFont="1" applyBorder="1" applyProtection="1"/>
    <xf numFmtId="172" fontId="4" fillId="0" borderId="0" xfId="6" applyNumberFormat="1" applyFont="1" applyFill="1" applyProtection="1"/>
    <xf numFmtId="44" fontId="4" fillId="0" borderId="0" xfId="6" applyNumberFormat="1" applyFont="1" applyFill="1" applyProtection="1"/>
    <xf numFmtId="0" fontId="8" fillId="0" borderId="0" xfId="6"/>
    <xf numFmtId="0" fontId="5" fillId="0" borderId="0" xfId="6" applyFont="1" applyFill="1" applyProtection="1"/>
    <xf numFmtId="43" fontId="4" fillId="0" borderId="0" xfId="6" applyNumberFormat="1" applyFont="1" applyFill="1" applyProtection="1"/>
    <xf numFmtId="43" fontId="4" fillId="0" borderId="0" xfId="6" applyNumberFormat="1" applyFont="1" applyFill="1" applyBorder="1" applyProtection="1"/>
    <xf numFmtId="0" fontId="4" fillId="0" borderId="0" xfId="6" applyFont="1" applyFill="1" applyBorder="1" applyProtection="1"/>
    <xf numFmtId="44" fontId="4" fillId="0" borderId="0" xfId="6" applyNumberFormat="1" applyFont="1" applyFill="1" applyBorder="1" applyProtection="1"/>
    <xf numFmtId="164" fontId="4" fillId="0" borderId="0" xfId="6" applyNumberFormat="1" applyFont="1" applyFill="1" applyBorder="1" applyProtection="1"/>
    <xf numFmtId="164" fontId="4" fillId="0" borderId="0" xfId="6" applyNumberFormat="1" applyFont="1" applyFill="1" applyProtection="1"/>
    <xf numFmtId="49" fontId="4" fillId="0" borderId="0" xfId="6" applyNumberFormat="1" applyFont="1" applyFill="1" applyProtection="1"/>
    <xf numFmtId="170" fontId="4" fillId="0" borderId="0" xfId="6" applyNumberFormat="1" applyFont="1" applyFill="1" applyProtection="1"/>
    <xf numFmtId="165" fontId="4" fillId="0" borderId="0" xfId="6" applyNumberFormat="1" applyFont="1" applyFill="1" applyProtection="1"/>
    <xf numFmtId="0" fontId="8" fillId="0" borderId="0" xfId="6" applyFill="1" applyAlignment="1">
      <alignment horizontal="centerContinuous" wrapText="1"/>
    </xf>
    <xf numFmtId="0" fontId="1" fillId="0" borderId="1" xfId="6" applyFont="1" applyFill="1" applyBorder="1" applyAlignment="1" applyProtection="1">
      <alignment horizontal="center"/>
    </xf>
    <xf numFmtId="0" fontId="2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2" fillId="0" borderId="0" xfId="6" applyFont="1" applyFill="1" applyAlignment="1" applyProtection="1">
      <alignment horizontal="center"/>
    </xf>
    <xf numFmtId="0" fontId="3" fillId="0" borderId="0" xfId="6" applyFont="1" applyFill="1" applyAlignment="1" applyProtection="1">
      <alignment horizontal="center"/>
    </xf>
  </cellXfs>
  <cellStyles count="7">
    <cellStyle name="Comma 2" xfId="5"/>
    <cellStyle name="Currency 2" xfId="3"/>
    <cellStyle name="Normal" xfId="0" builtinId="0"/>
    <cellStyle name="Normal 2" xfId="2"/>
    <cellStyle name="Normal 3" xfId="6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1/Q4-2021/Sales%20of%20Gas%20and%20Electric/Sales%20of%20Gas%20Template%2010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1/Q4-2021/Sales%20of%20Gas%20and%20Electric/Sales%20of%20Gas%20Template%201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P37" sqref="P37"/>
    </sheetView>
  </sheetViews>
  <sheetFormatPr defaultColWidth="9.140625" defaultRowHeight="12" x14ac:dyDescent="0.2"/>
  <cols>
    <col min="1" max="2" width="1.7109375" style="44" customWidth="1"/>
    <col min="3" max="3" width="9.140625" style="44"/>
    <col min="4" max="4" width="23.85546875" style="44" customWidth="1"/>
    <col min="5" max="5" width="16.7109375" style="44" customWidth="1"/>
    <col min="6" max="6" width="0.85546875" style="44" customWidth="1"/>
    <col min="7" max="7" width="16.7109375" style="44" customWidth="1"/>
    <col min="8" max="8" width="0.85546875" style="44" customWidth="1"/>
    <col min="9" max="9" width="16.7109375" style="44" customWidth="1"/>
    <col min="10" max="10" width="0.85546875" style="44" customWidth="1"/>
    <col min="11" max="11" width="7.7109375" style="45" customWidth="1"/>
    <col min="12" max="12" width="0.85546875" style="44" customWidth="1"/>
    <col min="13" max="13" width="11.140625" style="45" customWidth="1"/>
    <col min="14" max="14" width="0.85546875" style="45" customWidth="1"/>
    <col min="15" max="15" width="9.85546875" style="45" customWidth="1"/>
    <col min="16" max="16384" width="9.140625" style="44"/>
  </cols>
  <sheetData>
    <row r="1" spans="1:15" s="40" customFormat="1" ht="15" x14ac:dyDescent="0.25">
      <c r="E1" s="71" t="s">
        <v>0</v>
      </c>
      <c r="F1" s="71"/>
      <c r="G1" s="71"/>
      <c r="H1" s="71"/>
      <c r="I1" s="71"/>
      <c r="J1" s="71"/>
      <c r="K1" s="71"/>
      <c r="M1" s="41"/>
      <c r="N1" s="41"/>
      <c r="O1" s="41"/>
    </row>
    <row r="2" spans="1:15" s="40" customFormat="1" ht="15" x14ac:dyDescent="0.25">
      <c r="E2" s="71" t="s">
        <v>1</v>
      </c>
      <c r="F2" s="71"/>
      <c r="G2" s="71"/>
      <c r="H2" s="71"/>
      <c r="I2" s="71"/>
      <c r="J2" s="71"/>
      <c r="K2" s="71"/>
      <c r="M2" s="41"/>
      <c r="N2" s="41"/>
      <c r="O2" s="41"/>
    </row>
    <row r="3" spans="1:15" s="40" customFormat="1" ht="15" x14ac:dyDescent="0.25">
      <c r="E3" s="71" t="s">
        <v>44</v>
      </c>
      <c r="F3" s="71"/>
      <c r="G3" s="71"/>
      <c r="H3" s="71"/>
      <c r="I3" s="71"/>
      <c r="J3" s="71"/>
      <c r="K3" s="71"/>
      <c r="M3" s="41"/>
      <c r="N3" s="41"/>
      <c r="O3" s="41"/>
    </row>
    <row r="4" spans="1:15" s="42" customFormat="1" ht="12.75" x14ac:dyDescent="0.2">
      <c r="E4" s="72" t="s">
        <v>2</v>
      </c>
      <c r="F4" s="72"/>
      <c r="G4" s="72"/>
      <c r="H4" s="72"/>
      <c r="I4" s="72"/>
      <c r="J4" s="72"/>
      <c r="K4" s="72"/>
      <c r="M4" s="43"/>
      <c r="N4" s="43"/>
      <c r="O4" s="43"/>
    </row>
    <row r="5" spans="1:15" x14ac:dyDescent="0.2">
      <c r="A5" s="44" t="s">
        <v>3</v>
      </c>
    </row>
    <row r="6" spans="1:15" s="46" customFormat="1" ht="12.75" x14ac:dyDescent="0.2">
      <c r="A6" s="46" t="s">
        <v>3</v>
      </c>
      <c r="I6" s="73" t="s">
        <v>41</v>
      </c>
      <c r="J6" s="73"/>
      <c r="K6" s="73"/>
      <c r="M6" s="70" t="s">
        <v>4</v>
      </c>
      <c r="N6" s="70"/>
      <c r="O6" s="70"/>
    </row>
    <row r="7" spans="1:15" s="46" customFormat="1" ht="12.75" x14ac:dyDescent="0.2">
      <c r="E7" s="47" t="s">
        <v>5</v>
      </c>
      <c r="G7" s="47" t="s">
        <v>5</v>
      </c>
      <c r="I7" s="47"/>
      <c r="K7" s="48"/>
      <c r="M7" s="48"/>
      <c r="N7" s="49"/>
      <c r="O7" s="48"/>
    </row>
    <row r="8" spans="1:15" s="46" customFormat="1" ht="12.75" x14ac:dyDescent="0.2">
      <c r="A8" s="42" t="s">
        <v>6</v>
      </c>
      <c r="E8" s="50">
        <v>2021</v>
      </c>
      <c r="G8" s="50">
        <f>E8-1</f>
        <v>2020</v>
      </c>
      <c r="I8" s="50" t="s">
        <v>7</v>
      </c>
      <c r="K8" s="51" t="s">
        <v>8</v>
      </c>
      <c r="M8" s="51">
        <f>E8</f>
        <v>2021</v>
      </c>
      <c r="N8" s="49"/>
      <c r="O8" s="51">
        <f>G8</f>
        <v>2020</v>
      </c>
    </row>
    <row r="9" spans="1:15" x14ac:dyDescent="0.2">
      <c r="B9" s="52" t="s">
        <v>9</v>
      </c>
    </row>
    <row r="10" spans="1:15" x14ac:dyDescent="0.2">
      <c r="C10" s="44" t="s">
        <v>10</v>
      </c>
      <c r="E10" s="1">
        <v>55345442.640000001</v>
      </c>
      <c r="F10" s="2"/>
      <c r="G10" s="1">
        <v>45301783.289999999</v>
      </c>
      <c r="H10" s="53"/>
      <c r="I10" s="1">
        <f>E10-G10</f>
        <v>10043659.350000001</v>
      </c>
      <c r="K10" s="3">
        <f>IF(G10=0,"n/a",IF(AND(I10/G10&lt;1,I10/G10&gt;-1),I10/G10,"n/a"))</f>
        <v>0.22170560672425135</v>
      </c>
      <c r="M10" s="4">
        <f>IF(E48=0,"n/a",E10/E48)</f>
        <v>1.1768714352717489</v>
      </c>
      <c r="N10" s="54"/>
      <c r="O10" s="4">
        <f>IF(G48=0,"n/a",G10/G48)</f>
        <v>1.1043281692787996</v>
      </c>
    </row>
    <row r="11" spans="1:15" x14ac:dyDescent="0.2">
      <c r="C11" s="44" t="s">
        <v>11</v>
      </c>
      <c r="E11" s="5">
        <v>20011914.59</v>
      </c>
      <c r="F11" s="53"/>
      <c r="G11" s="5">
        <v>15569759.77</v>
      </c>
      <c r="H11" s="53"/>
      <c r="I11" s="5">
        <f>E11-G11</f>
        <v>4442154.82</v>
      </c>
      <c r="K11" s="3">
        <f>IF(G11=0,"n/a",IF(AND(I11/G11&lt;1,I11/G11&gt;-1),I11/G11,"n/a"))</f>
        <v>0.28530657412962773</v>
      </c>
      <c r="M11" s="6">
        <f>IF(E49=0,"n/a",E11/E49)</f>
        <v>1.0349876444331629</v>
      </c>
      <c r="N11" s="54"/>
      <c r="O11" s="6">
        <f>IF(G49=0,"n/a",G11/G49)</f>
        <v>0.9044849067779438</v>
      </c>
    </row>
    <row r="12" spans="1:15" x14ac:dyDescent="0.2">
      <c r="C12" s="44" t="s">
        <v>12</v>
      </c>
      <c r="E12" s="7">
        <v>1471105.45</v>
      </c>
      <c r="F12" s="53"/>
      <c r="G12" s="7">
        <v>1104200.3700000001</v>
      </c>
      <c r="H12" s="53"/>
      <c r="I12" s="7">
        <f>E12-G12</f>
        <v>366905.07999999984</v>
      </c>
      <c r="K12" s="8">
        <f>IF(G12=0,"n/a",IF(AND(I12/G12&lt;1,I12/G12&gt;-1),I12/G12,"n/a"))</f>
        <v>0.33228125072988318</v>
      </c>
      <c r="M12" s="9">
        <f>IF(E50=0,"n/a",E12/E50)</f>
        <v>0.85444984866692719</v>
      </c>
      <c r="N12" s="54"/>
      <c r="O12" s="9">
        <f>IF(G50=0,"n/a",G12/G50)</f>
        <v>0.75565052167379076</v>
      </c>
    </row>
    <row r="13" spans="1:15" ht="6.95" customHeight="1" x14ac:dyDescent="0.2">
      <c r="E13" s="5"/>
      <c r="F13" s="53"/>
      <c r="G13" s="5"/>
      <c r="H13" s="53"/>
      <c r="I13" s="5"/>
      <c r="K13" s="10"/>
      <c r="M13" s="54"/>
      <c r="N13" s="54"/>
      <c r="O13" s="54"/>
    </row>
    <row r="14" spans="1:15" x14ac:dyDescent="0.2">
      <c r="C14" s="44" t="s">
        <v>13</v>
      </c>
      <c r="E14" s="5">
        <f>SUM(E10:E12)</f>
        <v>76828462.680000007</v>
      </c>
      <c r="F14" s="53"/>
      <c r="G14" s="5">
        <f>SUM(G10:G12)</f>
        <v>61975743.43</v>
      </c>
      <c r="H14" s="53"/>
      <c r="I14" s="5">
        <f>E14-G14</f>
        <v>14852719.250000007</v>
      </c>
      <c r="K14" s="3">
        <f>IF(G14=0,"n/a",IF(AND(I14/G14&lt;1,I14/G14&gt;-1),I14/G14,"n/a"))</f>
        <v>0.23965374883765242</v>
      </c>
      <c r="M14" s="6">
        <f>IF(E52=0,"n/a",E14/E52)</f>
        <v>1.1284245157165671</v>
      </c>
      <c r="N14" s="54"/>
      <c r="O14" s="6">
        <f>IF(G52=0,"n/a",G14/G52)</f>
        <v>1.0381676511342903</v>
      </c>
    </row>
    <row r="15" spans="1:15" ht="6.95" customHeight="1" x14ac:dyDescent="0.2">
      <c r="E15" s="5"/>
      <c r="F15" s="53"/>
      <c r="G15" s="5"/>
      <c r="H15" s="53"/>
      <c r="I15" s="5"/>
      <c r="K15" s="10"/>
      <c r="M15" s="54"/>
      <c r="N15" s="54"/>
      <c r="O15" s="54"/>
    </row>
    <row r="16" spans="1:15" x14ac:dyDescent="0.2">
      <c r="B16" s="52" t="s">
        <v>14</v>
      </c>
      <c r="E16" s="5"/>
      <c r="F16" s="53"/>
      <c r="G16" s="5"/>
      <c r="H16" s="53"/>
      <c r="I16" s="5"/>
      <c r="K16" s="10"/>
      <c r="M16" s="54"/>
      <c r="N16" s="54"/>
      <c r="O16" s="54"/>
    </row>
    <row r="17" spans="2:15" x14ac:dyDescent="0.2">
      <c r="C17" s="44" t="s">
        <v>15</v>
      </c>
      <c r="E17" s="5">
        <v>1473098.26</v>
      </c>
      <c r="F17" s="53"/>
      <c r="G17" s="5">
        <v>1307649.68</v>
      </c>
      <c r="H17" s="53"/>
      <c r="I17" s="5">
        <f>E17-G17</f>
        <v>165448.58000000007</v>
      </c>
      <c r="K17" s="3">
        <f>IF(G17=0,"n/a",IF(AND(I17/G17&lt;1,I17/G17&gt;-1),I17/G17,"n/a"))</f>
        <v>0.12652362672546985</v>
      </c>
      <c r="M17" s="6">
        <f>IF(E55=0,"n/a",E17/E55)</f>
        <v>0.52838347679679654</v>
      </c>
      <c r="N17" s="54"/>
      <c r="O17" s="6">
        <f>IF(G55=0,"n/a",G17/G55)</f>
        <v>0.47573300154072551</v>
      </c>
    </row>
    <row r="18" spans="2:15" x14ac:dyDescent="0.2">
      <c r="C18" s="44" t="s">
        <v>16</v>
      </c>
      <c r="E18" s="7">
        <v>203447.84</v>
      </c>
      <c r="F18" s="11"/>
      <c r="G18" s="7">
        <v>-525422.65</v>
      </c>
      <c r="H18" s="12"/>
      <c r="I18" s="7">
        <f>E18-G18</f>
        <v>728870.49</v>
      </c>
      <c r="K18" s="8" t="str">
        <f>IF(G18=0,"n/a",IF(AND(I18/G18&lt;1,I18/G18&gt;-1),I18/G18,"n/a"))</f>
        <v>n/a</v>
      </c>
      <c r="M18" s="9">
        <f>IF(E56=0,"n/a",E18/E56)</f>
        <v>0.48529626166440853</v>
      </c>
      <c r="N18" s="54"/>
      <c r="O18" s="9">
        <f>IF(G56=0,"n/a",G18/G56)</f>
        <v>0.43148067700292353</v>
      </c>
    </row>
    <row r="19" spans="2:15" ht="6.95" customHeight="1" x14ac:dyDescent="0.2">
      <c r="E19" s="5"/>
      <c r="F19" s="55"/>
      <c r="G19" s="5"/>
      <c r="H19" s="55"/>
      <c r="I19" s="5"/>
      <c r="K19" s="10"/>
      <c r="M19" s="54"/>
      <c r="N19" s="54"/>
      <c r="O19" s="54"/>
    </row>
    <row r="20" spans="2:15" x14ac:dyDescent="0.2">
      <c r="C20" s="44" t="s">
        <v>17</v>
      </c>
      <c r="E20" s="7">
        <f>SUM(E17:E18)</f>
        <v>1676546.1</v>
      </c>
      <c r="F20" s="11"/>
      <c r="G20" s="7">
        <f>SUM(G17:G18)</f>
        <v>782227.02999999991</v>
      </c>
      <c r="H20" s="12"/>
      <c r="I20" s="7">
        <f>E20-G20</f>
        <v>894319.07000000018</v>
      </c>
      <c r="K20" s="8" t="str">
        <f>IF(G20=0,"n/a",IF(AND(I20/G20&lt;1,I20/G20&gt;-1),I20/G20,"n/a"))</f>
        <v>n/a</v>
      </c>
      <c r="M20" s="9">
        <f>IF(E58=0,"n/a",E20/E58)</f>
        <v>0.52275132687569492</v>
      </c>
      <c r="N20" s="54"/>
      <c r="O20" s="9">
        <f>IF(G58=0,"n/a",G20/G58)</f>
        <v>0.51093056430990502</v>
      </c>
    </row>
    <row r="21" spans="2:15" ht="6.95" customHeight="1" x14ac:dyDescent="0.2">
      <c r="E21" s="5"/>
      <c r="F21" s="55"/>
      <c r="G21" s="5"/>
      <c r="H21" s="55"/>
      <c r="I21" s="5"/>
      <c r="K21" s="10"/>
      <c r="M21" s="54"/>
      <c r="N21" s="54"/>
      <c r="O21" s="54"/>
    </row>
    <row r="22" spans="2:15" x14ac:dyDescent="0.2">
      <c r="C22" s="44" t="s">
        <v>18</v>
      </c>
      <c r="E22" s="5">
        <f>E14+E20</f>
        <v>78505008.780000001</v>
      </c>
      <c r="F22" s="55"/>
      <c r="G22" s="5">
        <f>G14+G20</f>
        <v>62757970.460000001</v>
      </c>
      <c r="H22" s="55"/>
      <c r="I22" s="5">
        <f>E22-G22</f>
        <v>15747038.32</v>
      </c>
      <c r="K22" s="3">
        <f>IF(G22=0,"n/a",IF(AND(I22/G22&lt;1,I22/G22&gt;-1),I22/G22,"n/a"))</f>
        <v>0.25091694655799424</v>
      </c>
      <c r="M22" s="6">
        <f>IF(E60=0,"n/a",E22/E60)</f>
        <v>1.101177516809279</v>
      </c>
      <c r="N22" s="54"/>
      <c r="O22" s="6">
        <f>IF(G60=0,"n/a",G22/G60)</f>
        <v>1.0249843182617167</v>
      </c>
    </row>
    <row r="23" spans="2:15" ht="6.95" customHeight="1" x14ac:dyDescent="0.2">
      <c r="E23" s="5"/>
      <c r="F23" s="55"/>
      <c r="G23" s="5"/>
      <c r="H23" s="55"/>
      <c r="I23" s="5"/>
      <c r="K23" s="10"/>
      <c r="M23" s="54"/>
      <c r="N23" s="54"/>
      <c r="O23" s="54"/>
    </row>
    <row r="24" spans="2:15" x14ac:dyDescent="0.2">
      <c r="B24" s="52" t="s">
        <v>19</v>
      </c>
      <c r="E24" s="5"/>
      <c r="F24" s="55"/>
      <c r="G24" s="5"/>
      <c r="H24" s="55"/>
      <c r="I24" s="5"/>
      <c r="K24" s="10"/>
      <c r="M24" s="54"/>
      <c r="N24" s="54"/>
      <c r="O24" s="54"/>
    </row>
    <row r="25" spans="2:15" x14ac:dyDescent="0.2">
      <c r="C25" s="44" t="s">
        <v>20</v>
      </c>
      <c r="E25" s="5">
        <v>606106.34</v>
      </c>
      <c r="F25" s="55"/>
      <c r="G25" s="5">
        <v>586286.43000000005</v>
      </c>
      <c r="H25" s="55"/>
      <c r="I25" s="5">
        <f>E25-G25</f>
        <v>19819.909999999916</v>
      </c>
      <c r="K25" s="3">
        <f>IF(G25=0,"n/a",IF(AND(I25/G25&lt;1,I25/G25&gt;-1),I25/G25,"n/a"))</f>
        <v>3.3805848107383137E-2</v>
      </c>
      <c r="M25" s="6">
        <f>IF(E63=0,"n/a",E25/E63)</f>
        <v>0.12282240544182066</v>
      </c>
      <c r="N25" s="54"/>
      <c r="O25" s="6">
        <f>IF(G63=0,"n/a",G25/G63)</f>
        <v>0.1426266263290516</v>
      </c>
    </row>
    <row r="26" spans="2:15" x14ac:dyDescent="0.2">
      <c r="C26" s="44" t="s">
        <v>21</v>
      </c>
      <c r="E26" s="7">
        <v>1114798.7</v>
      </c>
      <c r="F26" s="11"/>
      <c r="G26" s="7">
        <v>1115696.45</v>
      </c>
      <c r="H26" s="12"/>
      <c r="I26" s="7">
        <f>E26-G26</f>
        <v>-897.75</v>
      </c>
      <c r="K26" s="8">
        <f>IF(G26=0,"n/a",IF(AND(I26/G26&lt;1,I26/G26&gt;-1),I26/G26,"n/a"))</f>
        <v>-8.0465434841170283E-4</v>
      </c>
      <c r="M26" s="9">
        <f>IF(E64=0,"n/a",E26/E64)</f>
        <v>8.0787894498191584E-2</v>
      </c>
      <c r="N26" s="54"/>
      <c r="O26" s="9">
        <f>IF(G64=0,"n/a",G26/G64)</f>
        <v>7.3824875879588775E-2</v>
      </c>
    </row>
    <row r="27" spans="2:15" ht="6.95" customHeight="1" x14ac:dyDescent="0.2">
      <c r="E27" s="5"/>
      <c r="F27" s="55"/>
      <c r="G27" s="5"/>
      <c r="H27" s="55"/>
      <c r="I27" s="5"/>
      <c r="K27" s="10"/>
      <c r="M27" s="54"/>
      <c r="N27" s="54"/>
      <c r="O27" s="54"/>
    </row>
    <row r="28" spans="2:15" x14ac:dyDescent="0.2">
      <c r="C28" s="44" t="s">
        <v>22</v>
      </c>
      <c r="E28" s="7">
        <f>SUM(E25:E26)</f>
        <v>1720905.04</v>
      </c>
      <c r="F28" s="11"/>
      <c r="G28" s="7">
        <f>SUM(G25:G26)</f>
        <v>1701982.88</v>
      </c>
      <c r="H28" s="12"/>
      <c r="I28" s="7">
        <f>E28-G28</f>
        <v>18922.160000000149</v>
      </c>
      <c r="K28" s="8">
        <f>IF(G28=0,"n/a",IF(AND(I28/G28&lt;1,I28/G28&gt;-1),I28/G28,"n/a"))</f>
        <v>1.1117714650572836E-2</v>
      </c>
      <c r="M28" s="9">
        <f>IF(E66=0,"n/a",E28/E66)</f>
        <v>9.1860479665205858E-2</v>
      </c>
      <c r="N28" s="54"/>
      <c r="O28" s="9">
        <f>IF(G66=0,"n/a",G28/G66)</f>
        <v>8.8537120055149493E-2</v>
      </c>
    </row>
    <row r="29" spans="2:15" ht="6.95" customHeight="1" x14ac:dyDescent="0.2">
      <c r="E29" s="5"/>
      <c r="F29" s="55"/>
      <c r="G29" s="5"/>
      <c r="H29" s="55"/>
      <c r="I29" s="5"/>
      <c r="K29" s="10"/>
      <c r="M29" s="54"/>
      <c r="N29" s="54"/>
      <c r="O29" s="54"/>
    </row>
    <row r="30" spans="2:15" x14ac:dyDescent="0.2">
      <c r="C30" s="44" t="s">
        <v>23</v>
      </c>
      <c r="E30" s="5">
        <f>E22+E28</f>
        <v>80225913.820000008</v>
      </c>
      <c r="F30" s="55"/>
      <c r="G30" s="5">
        <f>G22+G28</f>
        <v>64459953.340000004</v>
      </c>
      <c r="H30" s="55"/>
      <c r="I30" s="5">
        <f>E30-G30</f>
        <v>15765960.480000004</v>
      </c>
      <c r="K30" s="3">
        <f>IF(G30=0,"n/a",IF(AND(I30/G30&lt;1,I30/G30&gt;-1),I30/G30,"n/a"))</f>
        <v>0.24458535358908784</v>
      </c>
      <c r="M30" s="4">
        <f>IF(E68=0,"n/a",E30/E68)</f>
        <v>0.89114383865225089</v>
      </c>
      <c r="N30" s="54"/>
      <c r="O30" s="4">
        <f>IF(G68=0,"n/a",G30/G68)</f>
        <v>0.80122642348213136</v>
      </c>
    </row>
    <row r="31" spans="2:15" ht="6.95" customHeight="1" x14ac:dyDescent="0.2">
      <c r="E31" s="5"/>
      <c r="F31" s="55"/>
      <c r="G31" s="5"/>
      <c r="H31" s="55"/>
      <c r="I31" s="5"/>
      <c r="K31" s="10"/>
      <c r="M31" s="56"/>
      <c r="N31" s="56"/>
      <c r="O31" s="56"/>
    </row>
    <row r="32" spans="2:15" x14ac:dyDescent="0.2">
      <c r="B32" s="44" t="s">
        <v>24</v>
      </c>
      <c r="E32" s="5">
        <v>-2083394.03</v>
      </c>
      <c r="F32" s="55"/>
      <c r="G32" s="5">
        <v>2466614.34</v>
      </c>
      <c r="H32" s="55"/>
      <c r="I32" s="5">
        <f>E32-G32</f>
        <v>-4550008.37</v>
      </c>
      <c r="K32" s="3" t="str">
        <f>IF(G32=0,"n/a",IF(AND(I32/G32&lt;1,I32/G32&gt;-1),I32/G32,"n/a"))</f>
        <v>n/a</v>
      </c>
      <c r="M32" s="56"/>
      <c r="N32" s="56"/>
      <c r="O32" s="56"/>
    </row>
    <row r="33" spans="1:15" x14ac:dyDescent="0.2">
      <c r="B33" s="44" t="s">
        <v>25</v>
      </c>
      <c r="E33" s="7">
        <v>71688.23</v>
      </c>
      <c r="F33" s="11"/>
      <c r="G33" s="7">
        <v>981118.09</v>
      </c>
      <c r="H33" s="12"/>
      <c r="I33" s="7">
        <f>E33-G33</f>
        <v>-909429.86</v>
      </c>
      <c r="K33" s="8">
        <f>IF(G33=0,"n/a",IF(AND(I33/G33&lt;1,I33/G33&gt;-1),I33/G33,"n/a"))</f>
        <v>-0.92693210865167108</v>
      </c>
    </row>
    <row r="34" spans="1:15" ht="6.95" customHeight="1" x14ac:dyDescent="0.2">
      <c r="E34" s="13"/>
      <c r="F34" s="55"/>
      <c r="G34" s="13"/>
      <c r="H34" s="55"/>
      <c r="I34" s="13"/>
      <c r="K34" s="14"/>
      <c r="M34" s="56"/>
      <c r="N34" s="56"/>
      <c r="O34" s="56"/>
    </row>
    <row r="35" spans="1:15" ht="12.75" thickBot="1" x14ac:dyDescent="0.25">
      <c r="C35" s="44" t="s">
        <v>26</v>
      </c>
      <c r="E35" s="15">
        <f>SUM(E30:E33)</f>
        <v>78214208.020000011</v>
      </c>
      <c r="F35" s="16"/>
      <c r="G35" s="15">
        <f>SUM(G30:G33)</f>
        <v>67907685.770000011</v>
      </c>
      <c r="H35" s="55"/>
      <c r="I35" s="15">
        <f>E35-G35</f>
        <v>10306522.25</v>
      </c>
      <c r="K35" s="17">
        <f>IF(G35=0,"n/a",IF(AND(I35/G35&lt;1,I35/G35&gt;-1),I35/G35,"n/a"))</f>
        <v>0.15177254434656606</v>
      </c>
    </row>
    <row r="36" spans="1:15" ht="12.75" thickTop="1" x14ac:dyDescent="0.2">
      <c r="E36" s="13"/>
      <c r="F36" s="55"/>
      <c r="G36" s="13"/>
      <c r="H36" s="53"/>
      <c r="I36" s="13"/>
    </row>
    <row r="37" spans="1:15" x14ac:dyDescent="0.2">
      <c r="C37" s="35" t="s">
        <v>36</v>
      </c>
      <c r="E37" s="1">
        <v>2936176.87</v>
      </c>
      <c r="F37" s="1"/>
      <c r="G37" s="1">
        <v>2205178.61</v>
      </c>
      <c r="H37" s="53"/>
      <c r="I37" s="13"/>
    </row>
    <row r="38" spans="1:15" x14ac:dyDescent="0.2">
      <c r="C38" s="35" t="s">
        <v>37</v>
      </c>
      <c r="E38" s="5">
        <v>1429046.5</v>
      </c>
      <c r="F38" s="13"/>
      <c r="G38" s="5">
        <v>1328928.01</v>
      </c>
      <c r="H38" s="53"/>
      <c r="I38" s="13"/>
    </row>
    <row r="39" spans="1:15" x14ac:dyDescent="0.2">
      <c r="C39" s="35" t="s">
        <v>38</v>
      </c>
      <c r="E39" s="5">
        <v>258137.59</v>
      </c>
      <c r="F39" s="53"/>
      <c r="G39" s="5">
        <v>397836.12</v>
      </c>
      <c r="H39" s="53"/>
      <c r="I39" s="13"/>
    </row>
    <row r="40" spans="1:15" x14ac:dyDescent="0.2">
      <c r="C40" s="35" t="s">
        <v>27</v>
      </c>
      <c r="E40" s="5">
        <v>1648994.71</v>
      </c>
      <c r="F40" s="53"/>
      <c r="G40" s="5">
        <v>1231458.6299999999</v>
      </c>
      <c r="H40" s="53"/>
      <c r="I40" s="13"/>
    </row>
    <row r="41" spans="1:15" x14ac:dyDescent="0.2">
      <c r="C41" s="35" t="s">
        <v>28</v>
      </c>
      <c r="E41" s="5">
        <v>1286403.44</v>
      </c>
      <c r="F41" s="53"/>
      <c r="G41" s="5">
        <v>-107197.83</v>
      </c>
      <c r="H41" s="53"/>
      <c r="I41" s="13"/>
    </row>
    <row r="42" spans="1:15" x14ac:dyDescent="0.2">
      <c r="C42" s="35" t="s">
        <v>39</v>
      </c>
      <c r="E42" s="5">
        <v>0</v>
      </c>
      <c r="F42" s="53"/>
      <c r="G42" s="5">
        <v>-42160.03</v>
      </c>
      <c r="H42" s="53"/>
      <c r="I42" s="13"/>
    </row>
    <row r="43" spans="1:15" x14ac:dyDescent="0.2">
      <c r="C43" s="35" t="s">
        <v>42</v>
      </c>
      <c r="E43" s="5">
        <v>172946.96</v>
      </c>
      <c r="F43" s="53"/>
      <c r="G43" s="5">
        <v>-692609.68</v>
      </c>
      <c r="H43" s="53"/>
      <c r="I43" s="13"/>
    </row>
    <row r="44" spans="1:15" x14ac:dyDescent="0.2">
      <c r="C44" s="35" t="s">
        <v>43</v>
      </c>
      <c r="E44" s="5">
        <v>-96873.82</v>
      </c>
      <c r="F44" s="53"/>
      <c r="G44" s="5">
        <v>-81346.58</v>
      </c>
      <c r="H44" s="53"/>
      <c r="I44" s="13"/>
    </row>
    <row r="45" spans="1:15" x14ac:dyDescent="0.2">
      <c r="E45" s="18"/>
      <c r="F45" s="53"/>
      <c r="G45" s="53"/>
      <c r="H45" s="53"/>
      <c r="I45" s="53"/>
    </row>
    <row r="46" spans="1:15" ht="12.75" x14ac:dyDescent="0.2">
      <c r="A46" s="42" t="s">
        <v>29</v>
      </c>
      <c r="E46" s="18"/>
      <c r="F46" s="53"/>
      <c r="G46" s="53"/>
      <c r="H46" s="53"/>
      <c r="I46" s="53"/>
    </row>
    <row r="47" spans="1:15" x14ac:dyDescent="0.2">
      <c r="B47" s="52" t="s">
        <v>30</v>
      </c>
      <c r="E47" s="18"/>
      <c r="F47" s="53"/>
      <c r="G47" s="53"/>
      <c r="H47" s="53"/>
      <c r="I47" s="53"/>
    </row>
    <row r="48" spans="1:15" x14ac:dyDescent="0.2">
      <c r="C48" s="44" t="s">
        <v>10</v>
      </c>
      <c r="E48" s="18">
        <v>47027603</v>
      </c>
      <c r="F48" s="53"/>
      <c r="G48" s="18">
        <v>41022030</v>
      </c>
      <c r="H48" s="19"/>
      <c r="I48" s="18">
        <f>E48-G48</f>
        <v>6005573</v>
      </c>
      <c r="K48" s="3">
        <f>IF(G48=0,"n/a",IF(AND(I48/G48&lt;1,I48/G48&gt;-1),I48/G48,"n/a"))</f>
        <v>0.14639872770801446</v>
      </c>
    </row>
    <row r="49" spans="2:15" x14ac:dyDescent="0.2">
      <c r="C49" s="44" t="s">
        <v>11</v>
      </c>
      <c r="E49" s="18">
        <v>19335414</v>
      </c>
      <c r="F49" s="53"/>
      <c r="G49" s="18">
        <v>17213952</v>
      </c>
      <c r="H49" s="19"/>
      <c r="I49" s="18">
        <f>E49-G49</f>
        <v>2121462</v>
      </c>
      <c r="K49" s="3">
        <f>IF(G49=0,"n/a",IF(AND(I49/G49&lt;1,I49/G49&gt;-1),I49/G49,"n/a"))</f>
        <v>0.12324084556527171</v>
      </c>
    </row>
    <row r="50" spans="2:15" x14ac:dyDescent="0.2">
      <c r="C50" s="44" t="s">
        <v>12</v>
      </c>
      <c r="E50" s="20">
        <v>1721699</v>
      </c>
      <c r="F50" s="53"/>
      <c r="G50" s="20">
        <v>1461258</v>
      </c>
      <c r="H50" s="19"/>
      <c r="I50" s="20">
        <f>E50-G50</f>
        <v>260441</v>
      </c>
      <c r="K50" s="8">
        <f>IF(G50=0,"n/a",IF(AND(I50/G50&lt;1,I50/G50&gt;-1),I50/G50,"n/a"))</f>
        <v>0.17823067521272767</v>
      </c>
    </row>
    <row r="51" spans="2:15" ht="6.95" customHeight="1" x14ac:dyDescent="0.2">
      <c r="E51" s="18"/>
      <c r="F51" s="53"/>
      <c r="G51" s="18"/>
      <c r="H51" s="53"/>
      <c r="I51" s="18"/>
      <c r="K51" s="10"/>
      <c r="M51" s="56"/>
      <c r="N51" s="56"/>
      <c r="O51" s="56"/>
    </row>
    <row r="52" spans="2:15" x14ac:dyDescent="0.2">
      <c r="C52" s="44" t="s">
        <v>13</v>
      </c>
      <c r="E52" s="18">
        <f>SUM(E48:E50)</f>
        <v>68084716</v>
      </c>
      <c r="F52" s="53"/>
      <c r="G52" s="18">
        <f>SUM(G48:G50)</f>
        <v>59697240</v>
      </c>
      <c r="H52" s="19"/>
      <c r="I52" s="18">
        <f>E52-G52</f>
        <v>8387476</v>
      </c>
      <c r="K52" s="3">
        <f>IF(G52=0,"n/a",IF(AND(I52/G52&lt;1,I52/G52&gt;-1),I52/G52,"n/a"))</f>
        <v>0.14050023083144211</v>
      </c>
    </row>
    <row r="53" spans="2:15" ht="6.95" customHeight="1" x14ac:dyDescent="0.2">
      <c r="E53" s="18"/>
      <c r="F53" s="53"/>
      <c r="G53" s="18"/>
      <c r="H53" s="53"/>
      <c r="I53" s="18"/>
      <c r="K53" s="10"/>
      <c r="M53" s="56"/>
      <c r="N53" s="56"/>
      <c r="O53" s="56"/>
    </row>
    <row r="54" spans="2:15" x14ac:dyDescent="0.2">
      <c r="B54" s="52" t="s">
        <v>31</v>
      </c>
      <c r="E54" s="18"/>
      <c r="F54" s="53"/>
      <c r="G54" s="18"/>
      <c r="H54" s="19"/>
      <c r="I54" s="18"/>
      <c r="K54" s="10"/>
    </row>
    <row r="55" spans="2:15" x14ac:dyDescent="0.2">
      <c r="C55" s="44" t="s">
        <v>15</v>
      </c>
      <c r="E55" s="18">
        <v>2787934</v>
      </c>
      <c r="F55" s="53"/>
      <c r="G55" s="18">
        <v>2748705</v>
      </c>
      <c r="H55" s="19"/>
      <c r="I55" s="18">
        <f>E55-G55</f>
        <v>39229</v>
      </c>
      <c r="K55" s="3">
        <f>IF(G55=0,"n/a",IF(AND(I55/G55&lt;1,I55/G55&gt;-1),I55/G55,"n/a"))</f>
        <v>1.4271811634933542E-2</v>
      </c>
    </row>
    <row r="56" spans="2:15" x14ac:dyDescent="0.2">
      <c r="C56" s="44" t="s">
        <v>16</v>
      </c>
      <c r="E56" s="20">
        <v>419224</v>
      </c>
      <c r="F56" s="53"/>
      <c r="G56" s="20">
        <v>-1217720</v>
      </c>
      <c r="H56" s="19"/>
      <c r="I56" s="20">
        <f>E56-G56</f>
        <v>1636944</v>
      </c>
      <c r="K56" s="8" t="str">
        <f>IF(G56=0,"n/a",IF(AND(I56/G56&lt;1,I56/G56&gt;-1),I56/G56,"n/a"))</f>
        <v>n/a</v>
      </c>
    </row>
    <row r="57" spans="2:15" ht="6.95" customHeight="1" x14ac:dyDescent="0.2">
      <c r="E57" s="18"/>
      <c r="F57" s="53"/>
      <c r="G57" s="18"/>
      <c r="H57" s="53"/>
      <c r="I57" s="18"/>
      <c r="K57" s="10"/>
      <c r="M57" s="56"/>
      <c r="N57" s="56"/>
      <c r="O57" s="56"/>
    </row>
    <row r="58" spans="2:15" x14ac:dyDescent="0.2">
      <c r="C58" s="44" t="s">
        <v>17</v>
      </c>
      <c r="E58" s="20">
        <f>SUM(E55:E56)</f>
        <v>3207158</v>
      </c>
      <c r="F58" s="53"/>
      <c r="G58" s="20">
        <f>SUM(G55:G56)</f>
        <v>1530985</v>
      </c>
      <c r="H58" s="19"/>
      <c r="I58" s="20">
        <f>E58-G58</f>
        <v>1676173</v>
      </c>
      <c r="K58" s="8" t="str">
        <f>IF(G58=0,"n/a",IF(AND(I58/G58&lt;1,I58/G58&gt;-1),I58/G58,"n/a"))</f>
        <v>n/a</v>
      </c>
    </row>
    <row r="59" spans="2:15" ht="6.95" customHeight="1" x14ac:dyDescent="0.2">
      <c r="E59" s="18"/>
      <c r="F59" s="53"/>
      <c r="G59" s="18"/>
      <c r="H59" s="53"/>
      <c r="I59" s="18"/>
      <c r="K59" s="10"/>
      <c r="M59" s="56"/>
      <c r="N59" s="56"/>
      <c r="O59" s="56"/>
    </row>
    <row r="60" spans="2:15" x14ac:dyDescent="0.2">
      <c r="C60" s="44" t="s">
        <v>32</v>
      </c>
      <c r="E60" s="18">
        <f>E52+E58</f>
        <v>71291874</v>
      </c>
      <c r="F60" s="53"/>
      <c r="G60" s="18">
        <f>G52+G58</f>
        <v>61228225</v>
      </c>
      <c r="H60" s="19"/>
      <c r="I60" s="18">
        <f>E60-G60</f>
        <v>10063649</v>
      </c>
      <c r="K60" s="3">
        <f>IF(G60=0,"n/a",IF(AND(I60/G60&lt;1,I60/G60&gt;-1),I60/G60,"n/a"))</f>
        <v>0.16436290615970003</v>
      </c>
    </row>
    <row r="61" spans="2:15" ht="6.95" customHeight="1" x14ac:dyDescent="0.2">
      <c r="E61" s="18"/>
      <c r="F61" s="53"/>
      <c r="G61" s="18"/>
      <c r="H61" s="53"/>
      <c r="I61" s="18"/>
      <c r="K61" s="10"/>
      <c r="M61" s="56"/>
      <c r="N61" s="56"/>
      <c r="O61" s="56"/>
    </row>
    <row r="62" spans="2:15" x14ac:dyDescent="0.2">
      <c r="B62" s="52" t="s">
        <v>33</v>
      </c>
      <c r="E62" s="18"/>
      <c r="F62" s="53"/>
      <c r="G62" s="18"/>
      <c r="H62" s="19"/>
      <c r="I62" s="18"/>
      <c r="K62" s="10"/>
    </row>
    <row r="63" spans="2:15" x14ac:dyDescent="0.2">
      <c r="C63" s="44" t="s">
        <v>20</v>
      </c>
      <c r="E63" s="18">
        <v>4934819</v>
      </c>
      <c r="F63" s="53"/>
      <c r="G63" s="18">
        <v>4110638</v>
      </c>
      <c r="H63" s="19"/>
      <c r="I63" s="18">
        <f>E63-G63</f>
        <v>824181</v>
      </c>
      <c r="K63" s="3">
        <f>IF(G63=0,"n/a",IF(AND(I63/G63&lt;1,I63/G63&gt;-1),I63/G63,"n/a"))</f>
        <v>0.20049953316249206</v>
      </c>
    </row>
    <row r="64" spans="2:15" x14ac:dyDescent="0.2">
      <c r="C64" s="44" t="s">
        <v>21</v>
      </c>
      <c r="E64" s="20">
        <v>13799081</v>
      </c>
      <c r="F64" s="53"/>
      <c r="G64" s="20">
        <v>15112744</v>
      </c>
      <c r="H64" s="19"/>
      <c r="I64" s="20">
        <f>E64-G64</f>
        <v>-1313663</v>
      </c>
      <c r="K64" s="8">
        <f>IF(G64=0,"n/a",IF(AND(I64/G64&lt;1,I64/G64&gt;-1),I64/G64,"n/a"))</f>
        <v>-8.6924187956866072E-2</v>
      </c>
    </row>
    <row r="65" spans="1:15" ht="6.95" customHeight="1" x14ac:dyDescent="0.2">
      <c r="E65" s="18"/>
      <c r="F65" s="53"/>
      <c r="G65" s="18"/>
      <c r="H65" s="53"/>
      <c r="I65" s="18"/>
      <c r="K65" s="10"/>
      <c r="M65" s="56"/>
      <c r="N65" s="56"/>
      <c r="O65" s="56"/>
    </row>
    <row r="66" spans="1:15" x14ac:dyDescent="0.2">
      <c r="C66" s="44" t="s">
        <v>22</v>
      </c>
      <c r="E66" s="20">
        <f>SUM(E63:E64)</f>
        <v>18733900</v>
      </c>
      <c r="F66" s="53"/>
      <c r="G66" s="20">
        <f>SUM(G63:G64)</f>
        <v>19223382</v>
      </c>
      <c r="H66" s="19"/>
      <c r="I66" s="20">
        <f>E66-G66</f>
        <v>-489482</v>
      </c>
      <c r="K66" s="8">
        <f>IF(G66=0,"n/a",IF(AND(I66/G66&lt;1,I66/G66&gt;-1),I66/G66,"n/a"))</f>
        <v>-2.5462845195502019E-2</v>
      </c>
    </row>
    <row r="67" spans="1:15" ht="6.95" customHeight="1" x14ac:dyDescent="0.2">
      <c r="E67" s="18"/>
      <c r="F67" s="53"/>
      <c r="G67" s="18"/>
      <c r="H67" s="53"/>
      <c r="I67" s="18"/>
      <c r="K67" s="10"/>
      <c r="M67" s="56"/>
      <c r="N67" s="56"/>
      <c r="O67" s="56"/>
    </row>
    <row r="68" spans="1:15" ht="12.75" thickBot="1" x14ac:dyDescent="0.25">
      <c r="C68" s="44" t="s">
        <v>34</v>
      </c>
      <c r="E68" s="21">
        <f>E60+E66</f>
        <v>90025774</v>
      </c>
      <c r="F68" s="53"/>
      <c r="G68" s="21">
        <f>G60+G66</f>
        <v>80451607</v>
      </c>
      <c r="H68" s="19"/>
      <c r="I68" s="21">
        <f>E68-G68</f>
        <v>9574167</v>
      </c>
      <c r="K68" s="17">
        <f>IF(G68=0,"n/a",IF(AND(I68/G68&lt;1,I68/G68&gt;-1),I68/G68,"n/a"))</f>
        <v>0.11900529221249738</v>
      </c>
    </row>
    <row r="69" spans="1:15" ht="12.75" thickTop="1" x14ac:dyDescent="0.2"/>
    <row r="70" spans="1:15" ht="12.75" customHeight="1" x14ac:dyDescent="0.2">
      <c r="A70" s="44" t="s">
        <v>3</v>
      </c>
      <c r="C70" s="36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">
      <c r="A71" s="44" t="s">
        <v>3</v>
      </c>
    </row>
    <row r="72" spans="1:15" x14ac:dyDescent="0.2">
      <c r="A72" s="44" t="s">
        <v>3</v>
      </c>
    </row>
    <row r="73" spans="1:15" x14ac:dyDescent="0.2">
      <c r="A73" s="44" t="s">
        <v>3</v>
      </c>
    </row>
    <row r="74" spans="1:15" x14ac:dyDescent="0.2">
      <c r="A74" s="44" t="s">
        <v>3</v>
      </c>
    </row>
    <row r="75" spans="1:15" x14ac:dyDescent="0.2">
      <c r="A75" s="44" t="s">
        <v>3</v>
      </c>
    </row>
    <row r="76" spans="1:15" x14ac:dyDescent="0.2">
      <c r="A76" s="44" t="s">
        <v>3</v>
      </c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P10" sqref="P10"/>
    </sheetView>
  </sheetViews>
  <sheetFormatPr defaultColWidth="9.140625" defaultRowHeight="12" x14ac:dyDescent="0.2"/>
  <cols>
    <col min="1" max="2" width="1.7109375" style="44" customWidth="1"/>
    <col min="3" max="3" width="9.140625" style="44"/>
    <col min="4" max="4" width="23.85546875" style="44" customWidth="1"/>
    <col min="5" max="5" width="16.7109375" style="44" customWidth="1"/>
    <col min="6" max="6" width="0.85546875" style="44" customWidth="1"/>
    <col min="7" max="7" width="16.7109375" style="44" customWidth="1"/>
    <col min="8" max="8" width="0.85546875" style="44" customWidth="1"/>
    <col min="9" max="9" width="16.7109375" style="44" customWidth="1"/>
    <col min="10" max="10" width="0.85546875" style="44" customWidth="1"/>
    <col min="11" max="11" width="7.7109375" style="45" customWidth="1"/>
    <col min="12" max="12" width="0.85546875" style="44" customWidth="1"/>
    <col min="13" max="13" width="7.7109375" style="45" customWidth="1"/>
    <col min="14" max="14" width="0.85546875" style="45" customWidth="1"/>
    <col min="15" max="15" width="7.7109375" style="45" customWidth="1"/>
    <col min="16" max="16384" width="9.140625" style="44"/>
  </cols>
  <sheetData>
    <row r="1" spans="1:15" s="40" customFormat="1" ht="15" x14ac:dyDescent="0.25">
      <c r="E1" s="71" t="s">
        <v>0</v>
      </c>
      <c r="F1" s="71"/>
      <c r="G1" s="71"/>
      <c r="H1" s="71"/>
      <c r="I1" s="71"/>
      <c r="J1" s="71"/>
      <c r="K1" s="71"/>
      <c r="M1" s="41"/>
      <c r="N1" s="41"/>
      <c r="O1" s="41"/>
    </row>
    <row r="2" spans="1:15" s="40" customFormat="1" ht="15" x14ac:dyDescent="0.25">
      <c r="E2" s="71" t="s">
        <v>1</v>
      </c>
      <c r="F2" s="71"/>
      <c r="G2" s="71"/>
      <c r="H2" s="71"/>
      <c r="I2" s="71"/>
      <c r="J2" s="71"/>
      <c r="K2" s="71"/>
      <c r="M2" s="41"/>
      <c r="N2" s="41"/>
      <c r="O2" s="41"/>
    </row>
    <row r="3" spans="1:15" s="40" customFormat="1" ht="15" x14ac:dyDescent="0.25">
      <c r="E3" s="71" t="s">
        <v>45</v>
      </c>
      <c r="F3" s="71"/>
      <c r="G3" s="71"/>
      <c r="H3" s="71"/>
      <c r="I3" s="71"/>
      <c r="J3" s="71"/>
      <c r="K3" s="71"/>
      <c r="M3" s="41"/>
      <c r="N3" s="41"/>
      <c r="O3" s="41"/>
    </row>
    <row r="4" spans="1:15" s="42" customFormat="1" ht="12.75" x14ac:dyDescent="0.2">
      <c r="E4" s="72" t="s">
        <v>2</v>
      </c>
      <c r="F4" s="72"/>
      <c r="G4" s="72"/>
      <c r="H4" s="72"/>
      <c r="I4" s="72"/>
      <c r="J4" s="72"/>
      <c r="K4" s="72"/>
      <c r="M4" s="43"/>
      <c r="N4" s="43"/>
      <c r="O4" s="43"/>
    </row>
    <row r="5" spans="1:15" x14ac:dyDescent="0.2">
      <c r="A5" s="44" t="s">
        <v>3</v>
      </c>
    </row>
    <row r="6" spans="1:15" s="46" customFormat="1" ht="12.75" x14ac:dyDescent="0.2">
      <c r="A6" s="46" t="s">
        <v>3</v>
      </c>
      <c r="I6" s="73" t="s">
        <v>41</v>
      </c>
      <c r="J6" s="73"/>
      <c r="K6" s="73"/>
      <c r="M6" s="70" t="s">
        <v>4</v>
      </c>
      <c r="N6" s="70"/>
      <c r="O6" s="70"/>
    </row>
    <row r="7" spans="1:15" s="46" customFormat="1" ht="12.75" x14ac:dyDescent="0.2">
      <c r="E7" s="47" t="s">
        <v>5</v>
      </c>
      <c r="G7" s="47" t="s">
        <v>5</v>
      </c>
      <c r="I7" s="47"/>
      <c r="K7" s="48"/>
      <c r="M7" s="48"/>
      <c r="N7" s="49"/>
      <c r="O7" s="48"/>
    </row>
    <row r="8" spans="1:15" s="46" customFormat="1" ht="12.75" x14ac:dyDescent="0.2">
      <c r="A8" s="42" t="s">
        <v>6</v>
      </c>
      <c r="E8" s="50">
        <v>2021</v>
      </c>
      <c r="G8" s="50">
        <f>E8-1</f>
        <v>2020</v>
      </c>
      <c r="I8" s="50" t="s">
        <v>7</v>
      </c>
      <c r="K8" s="51" t="s">
        <v>8</v>
      </c>
      <c r="M8" s="51">
        <f>E8</f>
        <v>2021</v>
      </c>
      <c r="N8" s="49"/>
      <c r="O8" s="51">
        <f>G8</f>
        <v>2020</v>
      </c>
    </row>
    <row r="9" spans="1:15" x14ac:dyDescent="0.2">
      <c r="B9" s="52" t="s">
        <v>9</v>
      </c>
    </row>
    <row r="10" spans="1:15" x14ac:dyDescent="0.2">
      <c r="C10" s="44" t="s">
        <v>10</v>
      </c>
      <c r="E10" s="1">
        <v>77519023.989999995</v>
      </c>
      <c r="F10" s="2"/>
      <c r="G10" s="1">
        <v>77991436.560000002</v>
      </c>
      <c r="H10" s="53"/>
      <c r="I10" s="1">
        <f>E10-G10</f>
        <v>-472412.57000000775</v>
      </c>
      <c r="K10" s="3">
        <f>IF(G10=0,"n/a",IF(AND(I10/G10&lt;1,I10/G10&gt;-1),I10/G10,"n/a"))</f>
        <v>-6.0572364202648521E-3</v>
      </c>
      <c r="M10" s="4">
        <f>IF(E48=0,"n/a",E10/E48)</f>
        <v>1.190955275071883</v>
      </c>
      <c r="N10" s="54"/>
      <c r="O10" s="4">
        <f>IF(G48=0,"n/a",G10/G48)</f>
        <v>1.0844124615787325</v>
      </c>
    </row>
    <row r="11" spans="1:15" x14ac:dyDescent="0.2">
      <c r="C11" s="44" t="s">
        <v>11</v>
      </c>
      <c r="E11" s="5">
        <v>29229727.73</v>
      </c>
      <c r="F11" s="53"/>
      <c r="G11" s="5">
        <v>26062155.390000001</v>
      </c>
      <c r="H11" s="53"/>
      <c r="I11" s="5">
        <f>E11-G11</f>
        <v>3167572.34</v>
      </c>
      <c r="K11" s="3">
        <f>IF(G11=0,"n/a",IF(AND(I11/G11&lt;1,I11/G11&gt;-1),I11/G11,"n/a"))</f>
        <v>0.1215391548626631</v>
      </c>
      <c r="M11" s="6">
        <f>IF(E49=0,"n/a",E11/E49)</f>
        <v>1.0416030291651921</v>
      </c>
      <c r="N11" s="54"/>
      <c r="O11" s="6">
        <f>IF(G49=0,"n/a",G11/G49)</f>
        <v>0.92952418966888284</v>
      </c>
    </row>
    <row r="12" spans="1:15" x14ac:dyDescent="0.2">
      <c r="C12" s="44" t="s">
        <v>12</v>
      </c>
      <c r="E12" s="7">
        <v>2051910.07</v>
      </c>
      <c r="F12" s="53"/>
      <c r="G12" s="7">
        <v>2096207.04</v>
      </c>
      <c r="H12" s="53"/>
      <c r="I12" s="7">
        <f>E12-G12</f>
        <v>-44296.969999999972</v>
      </c>
      <c r="K12" s="8">
        <f>IF(G12=0,"n/a",IF(AND(I12/G12&lt;1,I12/G12&gt;-1),I12/G12,"n/a"))</f>
        <v>-2.1131963186231818E-2</v>
      </c>
      <c r="M12" s="9">
        <f>IF(E50=0,"n/a",E12/E50)</f>
        <v>0.90628067223179187</v>
      </c>
      <c r="N12" s="54"/>
      <c r="O12" s="9">
        <f>IF(G50=0,"n/a",G12/G50)</f>
        <v>0.84423747633368096</v>
      </c>
    </row>
    <row r="13" spans="1:15" ht="6.95" customHeight="1" x14ac:dyDescent="0.2">
      <c r="E13" s="5"/>
      <c r="F13" s="53"/>
      <c r="G13" s="5"/>
      <c r="H13" s="53"/>
      <c r="I13" s="5"/>
      <c r="K13" s="10"/>
      <c r="M13" s="54"/>
      <c r="N13" s="54"/>
      <c r="O13" s="54"/>
    </row>
    <row r="14" spans="1:15" x14ac:dyDescent="0.2">
      <c r="C14" s="44" t="s">
        <v>13</v>
      </c>
      <c r="E14" s="5">
        <f>SUM(E10:E12)</f>
        <v>108800661.78999999</v>
      </c>
      <c r="F14" s="53"/>
      <c r="G14" s="5">
        <f>SUM(G10:G12)</f>
        <v>106149798.99000001</v>
      </c>
      <c r="H14" s="53"/>
      <c r="I14" s="5">
        <f>E14-G14</f>
        <v>2650862.7999999821</v>
      </c>
      <c r="K14" s="3">
        <f>IF(G14=0,"n/a",IF(AND(I14/G14&lt;1,I14/G14&gt;-1),I14/G14,"n/a"))</f>
        <v>2.4972848043261112E-2</v>
      </c>
      <c r="M14" s="6">
        <f>IF(E52=0,"n/a",E14/E52)</f>
        <v>1.1402752503955331</v>
      </c>
      <c r="N14" s="54"/>
      <c r="O14" s="6">
        <f>IF(G52=0,"n/a",G14/G52)</f>
        <v>1.0361983674383159</v>
      </c>
    </row>
    <row r="15" spans="1:15" ht="6.95" customHeight="1" x14ac:dyDescent="0.2">
      <c r="E15" s="5"/>
      <c r="F15" s="53"/>
      <c r="G15" s="5"/>
      <c r="H15" s="53"/>
      <c r="I15" s="5"/>
      <c r="K15" s="10"/>
      <c r="M15" s="54"/>
      <c r="N15" s="54"/>
      <c r="O15" s="54"/>
    </row>
    <row r="16" spans="1:15" x14ac:dyDescent="0.2">
      <c r="B16" s="52" t="s">
        <v>14</v>
      </c>
      <c r="E16" s="5"/>
      <c r="F16" s="53"/>
      <c r="G16" s="5"/>
      <c r="H16" s="53"/>
      <c r="I16" s="5"/>
      <c r="K16" s="10"/>
      <c r="M16" s="54"/>
      <c r="N16" s="54"/>
      <c r="O16" s="54"/>
    </row>
    <row r="17" spans="2:15" x14ac:dyDescent="0.2">
      <c r="C17" s="44" t="s">
        <v>15</v>
      </c>
      <c r="E17" s="5">
        <v>3468775.04</v>
      </c>
      <c r="F17" s="53"/>
      <c r="G17" s="5">
        <v>2706057.46</v>
      </c>
      <c r="H17" s="53"/>
      <c r="I17" s="5">
        <f>E17-G17</f>
        <v>762717.58000000007</v>
      </c>
      <c r="K17" s="3">
        <f>IF(G17=0,"n/a",IF(AND(I17/G17&lt;1,I17/G17&gt;-1),I17/G17,"n/a"))</f>
        <v>0.28185564840149407</v>
      </c>
      <c r="M17" s="6">
        <f>IF(E55=0,"n/a",E17/E55)</f>
        <v>0.52947007887921516</v>
      </c>
      <c r="N17" s="54"/>
      <c r="O17" s="6">
        <f>IF(G55=0,"n/a",G17/G55)</f>
        <v>0.46265625387355253</v>
      </c>
    </row>
    <row r="18" spans="2:15" x14ac:dyDescent="0.2">
      <c r="C18" s="44" t="s">
        <v>16</v>
      </c>
      <c r="E18" s="7">
        <v>176643.6</v>
      </c>
      <c r="F18" s="11"/>
      <c r="G18" s="7">
        <v>269979.69</v>
      </c>
      <c r="H18" s="12"/>
      <c r="I18" s="7">
        <f>E18-G18</f>
        <v>-93336.09</v>
      </c>
      <c r="K18" s="8">
        <f>IF(G18=0,"n/a",IF(AND(I18/G18&lt;1,I18/G18&gt;-1),I18/G18,"n/a"))</f>
        <v>-0.34571522768990509</v>
      </c>
      <c r="M18" s="9">
        <f>IF(E56=0,"n/a",E18/E56)</f>
        <v>0.56118665175621407</v>
      </c>
      <c r="N18" s="54"/>
      <c r="O18" s="9">
        <f>IF(G56=0,"n/a",G18/G56)</f>
        <v>0.45999245214866713</v>
      </c>
    </row>
    <row r="19" spans="2:15" ht="6.95" customHeight="1" x14ac:dyDescent="0.2">
      <c r="E19" s="5"/>
      <c r="F19" s="55"/>
      <c r="G19" s="5"/>
      <c r="H19" s="55"/>
      <c r="I19" s="5"/>
      <c r="K19" s="10"/>
      <c r="M19" s="54"/>
      <c r="N19" s="54"/>
      <c r="O19" s="54"/>
    </row>
    <row r="20" spans="2:15" x14ac:dyDescent="0.2">
      <c r="C20" s="44" t="s">
        <v>17</v>
      </c>
      <c r="E20" s="7">
        <f>SUM(E17:E18)</f>
        <v>3645418.64</v>
      </c>
      <c r="F20" s="11"/>
      <c r="G20" s="7">
        <f>SUM(G17:G18)</f>
        <v>2976037.15</v>
      </c>
      <c r="H20" s="12"/>
      <c r="I20" s="7">
        <f>E20-G20</f>
        <v>669381.49000000022</v>
      </c>
      <c r="K20" s="8">
        <f>IF(G20=0,"n/a",IF(AND(I20/G20&lt;1,I20/G20&gt;-1),I20/G20,"n/a"))</f>
        <v>0.22492376817271931</v>
      </c>
      <c r="M20" s="9">
        <f>IF(E58=0,"n/a",E20/E58)</f>
        <v>0.53092407026501065</v>
      </c>
      <c r="N20" s="54"/>
      <c r="O20" s="9">
        <f>IF(G58=0,"n/a",G20/G58)</f>
        <v>0.46241332771690463</v>
      </c>
    </row>
    <row r="21" spans="2:15" ht="6.95" customHeight="1" x14ac:dyDescent="0.2">
      <c r="E21" s="5"/>
      <c r="F21" s="55"/>
      <c r="G21" s="5"/>
      <c r="H21" s="55"/>
      <c r="I21" s="5"/>
      <c r="K21" s="10"/>
      <c r="M21" s="54"/>
      <c r="N21" s="54"/>
      <c r="O21" s="54"/>
    </row>
    <row r="22" spans="2:15" x14ac:dyDescent="0.2">
      <c r="C22" s="44" t="s">
        <v>18</v>
      </c>
      <c r="E22" s="5">
        <f>E14+E20</f>
        <v>112446080.42999999</v>
      </c>
      <c r="F22" s="55"/>
      <c r="G22" s="5">
        <f>G14+G20</f>
        <v>109125836.14000002</v>
      </c>
      <c r="H22" s="55"/>
      <c r="I22" s="5">
        <f>E22-G22</f>
        <v>3320244.2899999768</v>
      </c>
      <c r="K22" s="3">
        <f>IF(G22=0,"n/a",IF(AND(I22/G22&lt;1,I22/G22&gt;-1),I22/G22,"n/a"))</f>
        <v>3.0425831383691392E-2</v>
      </c>
      <c r="M22" s="6">
        <f>IF(E60=0,"n/a",E22/E60)</f>
        <v>1.0993697134312053</v>
      </c>
      <c r="N22" s="54"/>
      <c r="O22" s="6">
        <f>IF(G60=0,"n/a",G22/G60)</f>
        <v>1.0022812263937602</v>
      </c>
    </row>
    <row r="23" spans="2:15" ht="6.95" customHeight="1" x14ac:dyDescent="0.2">
      <c r="E23" s="5"/>
      <c r="F23" s="55"/>
      <c r="G23" s="5"/>
      <c r="H23" s="55"/>
      <c r="I23" s="5"/>
      <c r="K23" s="10"/>
      <c r="M23" s="54"/>
      <c r="N23" s="54"/>
      <c r="O23" s="54"/>
    </row>
    <row r="24" spans="2:15" x14ac:dyDescent="0.2">
      <c r="B24" s="52" t="s">
        <v>19</v>
      </c>
      <c r="E24" s="5"/>
      <c r="F24" s="55"/>
      <c r="G24" s="5"/>
      <c r="H24" s="55"/>
      <c r="I24" s="5"/>
      <c r="K24" s="10"/>
      <c r="M24" s="54"/>
      <c r="N24" s="54"/>
      <c r="O24" s="54"/>
    </row>
    <row r="25" spans="2:15" x14ac:dyDescent="0.2">
      <c r="C25" s="44" t="s">
        <v>20</v>
      </c>
      <c r="E25" s="5">
        <v>741697.7</v>
      </c>
      <c r="F25" s="55"/>
      <c r="G25" s="5">
        <v>587416.05000000005</v>
      </c>
      <c r="H25" s="55"/>
      <c r="I25" s="5">
        <f>E25-G25</f>
        <v>154281.64999999991</v>
      </c>
      <c r="K25" s="3">
        <f>IF(G25=0,"n/a",IF(AND(I25/G25&lt;1,I25/G25&gt;-1),I25/G25,"n/a"))</f>
        <v>0.26264459406582419</v>
      </c>
      <c r="M25" s="6">
        <f>IF(E63=0,"n/a",E25/E63)</f>
        <v>0.16557626052769811</v>
      </c>
      <c r="N25" s="54"/>
      <c r="O25" s="6">
        <f>IF(G63=0,"n/a",G25/G63)</f>
        <v>0.22154771782667404</v>
      </c>
    </row>
    <row r="26" spans="2:15" x14ac:dyDescent="0.2">
      <c r="C26" s="44" t="s">
        <v>21</v>
      </c>
      <c r="E26" s="7">
        <v>1349226.43</v>
      </c>
      <c r="F26" s="11"/>
      <c r="G26" s="7">
        <v>1280684.22</v>
      </c>
      <c r="H26" s="12"/>
      <c r="I26" s="7">
        <f>E26-G26</f>
        <v>68542.209999999963</v>
      </c>
      <c r="K26" s="8">
        <f>IF(G26=0,"n/a",IF(AND(I26/G26&lt;1,I26/G26&gt;-1),I26/G26,"n/a"))</f>
        <v>5.351999261769616E-2</v>
      </c>
      <c r="M26" s="9">
        <f>IF(E64=0,"n/a",E26/E64)</f>
        <v>0.1103815287509534</v>
      </c>
      <c r="N26" s="54"/>
      <c r="O26" s="9">
        <f>IF(G64=0,"n/a",G26/G64)</f>
        <v>0.10118413202783889</v>
      </c>
    </row>
    <row r="27" spans="2:15" ht="6.95" customHeight="1" x14ac:dyDescent="0.2">
      <c r="E27" s="5"/>
      <c r="F27" s="55"/>
      <c r="G27" s="5"/>
      <c r="H27" s="55"/>
      <c r="I27" s="5"/>
      <c r="K27" s="10"/>
      <c r="M27" s="54"/>
      <c r="N27" s="54"/>
      <c r="O27" s="54"/>
    </row>
    <row r="28" spans="2:15" x14ac:dyDescent="0.2">
      <c r="C28" s="44" t="s">
        <v>22</v>
      </c>
      <c r="E28" s="7">
        <f>SUM(E25:E26)</f>
        <v>2090924.13</v>
      </c>
      <c r="F28" s="11"/>
      <c r="G28" s="7">
        <f>SUM(G25:G26)</f>
        <v>1868100.27</v>
      </c>
      <c r="H28" s="12"/>
      <c r="I28" s="7">
        <f>E28-G28</f>
        <v>222823.85999999987</v>
      </c>
      <c r="K28" s="8">
        <f>IF(G28=0,"n/a",IF(AND(I28/G28&lt;1,I28/G28&gt;-1),I28/G28,"n/a"))</f>
        <v>0.11927831903798176</v>
      </c>
      <c r="M28" s="9">
        <f>IF(E66=0,"n/a",E28/E66)</f>
        <v>0.12518410874062252</v>
      </c>
      <c r="N28" s="54"/>
      <c r="O28" s="9">
        <f>IF(G66=0,"n/a",G28/G66)</f>
        <v>0.12203116304807293</v>
      </c>
    </row>
    <row r="29" spans="2:15" ht="6.95" customHeight="1" x14ac:dyDescent="0.2">
      <c r="E29" s="5"/>
      <c r="F29" s="55"/>
      <c r="G29" s="5"/>
      <c r="H29" s="55"/>
      <c r="I29" s="5"/>
      <c r="K29" s="10"/>
      <c r="M29" s="54"/>
      <c r="N29" s="54"/>
      <c r="O29" s="54"/>
    </row>
    <row r="30" spans="2:15" x14ac:dyDescent="0.2">
      <c r="C30" s="44" t="s">
        <v>23</v>
      </c>
      <c r="E30" s="5">
        <f>E22+E28</f>
        <v>114537004.55999999</v>
      </c>
      <c r="F30" s="55"/>
      <c r="G30" s="5">
        <f>G22+G28</f>
        <v>110993936.41000001</v>
      </c>
      <c r="H30" s="55"/>
      <c r="I30" s="5">
        <f>E30-G30</f>
        <v>3543068.1499999762</v>
      </c>
      <c r="K30" s="3">
        <f>IF(G30=0,"n/a",IF(AND(I30/G30&lt;1,I30/G30&gt;-1),I30/G30,"n/a"))</f>
        <v>3.1921276644448868E-2</v>
      </c>
      <c r="M30" s="4">
        <f>IF(E68=0,"n/a",E30/E68)</f>
        <v>0.96261630119291897</v>
      </c>
      <c r="N30" s="54"/>
      <c r="O30" s="4">
        <f>IF(G68=0,"n/a",G30/G68)</f>
        <v>0.89377281955853127</v>
      </c>
    </row>
    <row r="31" spans="2:15" ht="6.95" customHeight="1" x14ac:dyDescent="0.2">
      <c r="E31" s="5"/>
      <c r="F31" s="55"/>
      <c r="G31" s="5"/>
      <c r="H31" s="55"/>
      <c r="I31" s="5"/>
      <c r="K31" s="10"/>
      <c r="M31" s="56"/>
      <c r="N31" s="56"/>
      <c r="O31" s="56"/>
    </row>
    <row r="32" spans="2:15" x14ac:dyDescent="0.2">
      <c r="B32" s="44" t="s">
        <v>24</v>
      </c>
      <c r="E32" s="5">
        <v>1986157.66</v>
      </c>
      <c r="F32" s="55"/>
      <c r="G32" s="5">
        <v>302968.33</v>
      </c>
      <c r="H32" s="55"/>
      <c r="I32" s="5">
        <f>E32-G32</f>
        <v>1683189.3299999998</v>
      </c>
      <c r="K32" s="3" t="str">
        <f>IF(G32=0,"n/a",IF(AND(I32/G32&lt;1,I32/G32&gt;-1),I32/G32,"n/a"))</f>
        <v>n/a</v>
      </c>
      <c r="M32" s="56"/>
      <c r="N32" s="56"/>
      <c r="O32" s="56"/>
    </row>
    <row r="33" spans="1:15" x14ac:dyDescent="0.2">
      <c r="B33" s="44" t="s">
        <v>25</v>
      </c>
      <c r="E33" s="7">
        <v>169235.59</v>
      </c>
      <c r="F33" s="11"/>
      <c r="G33" s="7">
        <v>1591736.47</v>
      </c>
      <c r="H33" s="12"/>
      <c r="I33" s="7">
        <f>E33-G33</f>
        <v>-1422500.88</v>
      </c>
      <c r="K33" s="8">
        <f>IF(G33=0,"n/a",IF(AND(I33/G33&lt;1,I33/G33&gt;-1),I33/G33,"n/a"))</f>
        <v>-0.89367863764533828</v>
      </c>
    </row>
    <row r="34" spans="1:15" ht="6.95" customHeight="1" x14ac:dyDescent="0.2">
      <c r="E34" s="13"/>
      <c r="F34" s="55"/>
      <c r="G34" s="13"/>
      <c r="H34" s="55"/>
      <c r="I34" s="13"/>
      <c r="K34" s="14"/>
      <c r="M34" s="56"/>
      <c r="N34" s="56"/>
      <c r="O34" s="56"/>
    </row>
    <row r="35" spans="1:15" ht="12.75" thickBot="1" x14ac:dyDescent="0.25">
      <c r="C35" s="44" t="s">
        <v>26</v>
      </c>
      <c r="E35" s="15">
        <f>SUM(E30:E33)</f>
        <v>116692397.80999999</v>
      </c>
      <c r="F35" s="16"/>
      <c r="G35" s="15">
        <f>SUM(G30:G33)</f>
        <v>112888641.21000001</v>
      </c>
      <c r="H35" s="55"/>
      <c r="I35" s="15">
        <f>E35-G35</f>
        <v>3803756.5999999791</v>
      </c>
      <c r="K35" s="17">
        <f>IF(G35=0,"n/a",IF(AND(I35/G35&lt;1,I35/G35&gt;-1),I35/G35,"n/a"))</f>
        <v>3.3694768217858849E-2</v>
      </c>
    </row>
    <row r="36" spans="1:15" ht="12.75" thickTop="1" x14ac:dyDescent="0.2">
      <c r="E36" s="13"/>
      <c r="F36" s="55"/>
      <c r="G36" s="13"/>
      <c r="H36" s="53"/>
      <c r="I36" s="13"/>
    </row>
    <row r="37" spans="1:15" x14ac:dyDescent="0.2">
      <c r="C37" s="35" t="s">
        <v>36</v>
      </c>
      <c r="E37" s="1">
        <v>4791054.74</v>
      </c>
      <c r="F37" s="1"/>
      <c r="G37" s="1">
        <v>4299765.08</v>
      </c>
      <c r="H37" s="53"/>
      <c r="I37" s="13"/>
    </row>
    <row r="38" spans="1:15" x14ac:dyDescent="0.2">
      <c r="C38" s="35" t="s">
        <v>37</v>
      </c>
      <c r="E38" s="5">
        <v>2042342.77</v>
      </c>
      <c r="F38" s="13"/>
      <c r="G38" s="5">
        <v>2350250.1800000002</v>
      </c>
      <c r="H38" s="53"/>
      <c r="I38" s="13"/>
    </row>
    <row r="39" spans="1:15" x14ac:dyDescent="0.2">
      <c r="C39" s="35" t="s">
        <v>38</v>
      </c>
      <c r="E39" s="5">
        <v>329416.42</v>
      </c>
      <c r="F39" s="53"/>
      <c r="G39" s="5">
        <v>679047.84</v>
      </c>
      <c r="H39" s="53"/>
      <c r="I39" s="13"/>
    </row>
    <row r="40" spans="1:15" x14ac:dyDescent="0.2">
      <c r="C40" s="35" t="s">
        <v>27</v>
      </c>
      <c r="E40" s="5">
        <v>2260548.09</v>
      </c>
      <c r="F40" s="53"/>
      <c r="G40" s="5">
        <v>2069783.24</v>
      </c>
      <c r="H40" s="53"/>
      <c r="I40" s="13"/>
    </row>
    <row r="41" spans="1:15" x14ac:dyDescent="0.2">
      <c r="C41" s="35" t="s">
        <v>28</v>
      </c>
      <c r="E41" s="5">
        <v>2230485.89</v>
      </c>
      <c r="F41" s="53"/>
      <c r="G41" s="5">
        <v>1085737.74</v>
      </c>
      <c r="H41" s="53"/>
      <c r="I41" s="13"/>
    </row>
    <row r="42" spans="1:15" x14ac:dyDescent="0.2">
      <c r="C42" s="35" t="s">
        <v>39</v>
      </c>
      <c r="E42" s="5">
        <v>0</v>
      </c>
      <c r="F42" s="53"/>
      <c r="G42" s="5">
        <v>-70932.289999999994</v>
      </c>
      <c r="H42" s="53"/>
      <c r="I42" s="13"/>
    </row>
    <row r="43" spans="1:15" x14ac:dyDescent="0.2">
      <c r="C43" s="35" t="s">
        <v>42</v>
      </c>
      <c r="E43" s="5">
        <v>293904.46000000002</v>
      </c>
      <c r="F43" s="53"/>
      <c r="G43" s="5">
        <v>-1451746.79</v>
      </c>
      <c r="H43" s="53"/>
      <c r="I43" s="13"/>
    </row>
    <row r="44" spans="1:15" x14ac:dyDescent="0.2">
      <c r="C44" s="35" t="s">
        <v>43</v>
      </c>
      <c r="E44" s="5">
        <v>-132964.88</v>
      </c>
      <c r="F44" s="53"/>
      <c r="G44" s="5">
        <v>-142394.68</v>
      </c>
      <c r="H44" s="53"/>
      <c r="I44" s="13"/>
    </row>
    <row r="45" spans="1:15" x14ac:dyDescent="0.2">
      <c r="E45" s="18"/>
      <c r="F45" s="53"/>
      <c r="G45" s="53"/>
      <c r="H45" s="53"/>
      <c r="I45" s="53"/>
    </row>
    <row r="46" spans="1:15" ht="12.75" x14ac:dyDescent="0.2">
      <c r="A46" s="42" t="s">
        <v>29</v>
      </c>
      <c r="E46" s="18"/>
      <c r="F46" s="53"/>
      <c r="G46" s="53"/>
      <c r="H46" s="53"/>
      <c r="I46" s="53"/>
    </row>
    <row r="47" spans="1:15" x14ac:dyDescent="0.2">
      <c r="B47" s="52" t="s">
        <v>30</v>
      </c>
      <c r="E47" s="18"/>
      <c r="F47" s="53"/>
      <c r="G47" s="53"/>
      <c r="H47" s="53"/>
      <c r="I47" s="53"/>
    </row>
    <row r="48" spans="1:15" x14ac:dyDescent="0.2">
      <c r="C48" s="44" t="s">
        <v>10</v>
      </c>
      <c r="E48" s="18">
        <v>65089786</v>
      </c>
      <c r="F48" s="53"/>
      <c r="G48" s="18">
        <v>71920454</v>
      </c>
      <c r="H48" s="19"/>
      <c r="I48" s="18">
        <f>E48-G48</f>
        <v>-6830668</v>
      </c>
      <c r="K48" s="3">
        <f>IF(G48=0,"n/a",IF(AND(I48/G48&lt;1,I48/G48&gt;-1),I48/G48,"n/a"))</f>
        <v>-9.4975318148019475E-2</v>
      </c>
    </row>
    <row r="49" spans="2:15" x14ac:dyDescent="0.2">
      <c r="C49" s="44" t="s">
        <v>11</v>
      </c>
      <c r="E49" s="18">
        <v>28062253</v>
      </c>
      <c r="F49" s="53"/>
      <c r="G49" s="18">
        <v>28038168</v>
      </c>
      <c r="H49" s="19"/>
      <c r="I49" s="18">
        <f>E49-G49</f>
        <v>24085</v>
      </c>
      <c r="K49" s="3">
        <f>IF(G49=0,"n/a",IF(AND(I49/G49&lt;1,I49/G49&gt;-1),I49/G49,"n/a"))</f>
        <v>8.5900762132533055E-4</v>
      </c>
    </row>
    <row r="50" spans="2:15" x14ac:dyDescent="0.2">
      <c r="C50" s="44" t="s">
        <v>12</v>
      </c>
      <c r="E50" s="20">
        <v>2264100</v>
      </c>
      <c r="F50" s="53"/>
      <c r="G50" s="20">
        <v>2482959</v>
      </c>
      <c r="H50" s="19"/>
      <c r="I50" s="20">
        <f>E50-G50</f>
        <v>-218859</v>
      </c>
      <c r="K50" s="8">
        <f>IF(G50=0,"n/a",IF(AND(I50/G50&lt;1,I50/G50&gt;-1),I50/G50,"n/a"))</f>
        <v>-8.8144427676816253E-2</v>
      </c>
    </row>
    <row r="51" spans="2:15" ht="6.95" customHeight="1" x14ac:dyDescent="0.2">
      <c r="E51" s="18"/>
      <c r="F51" s="53"/>
      <c r="G51" s="18"/>
      <c r="H51" s="53"/>
      <c r="I51" s="18"/>
      <c r="K51" s="10"/>
      <c r="M51" s="56"/>
      <c r="N51" s="56"/>
      <c r="O51" s="56"/>
    </row>
    <row r="52" spans="2:15" x14ac:dyDescent="0.2">
      <c r="C52" s="44" t="s">
        <v>13</v>
      </c>
      <c r="E52" s="18">
        <f>SUM(E48:E50)</f>
        <v>95416139</v>
      </c>
      <c r="F52" s="53"/>
      <c r="G52" s="18">
        <f>SUM(G48:G50)</f>
        <v>102441581</v>
      </c>
      <c r="H52" s="19"/>
      <c r="I52" s="18">
        <f>E52-G52</f>
        <v>-7025442</v>
      </c>
      <c r="K52" s="3">
        <f>IF(G52=0,"n/a",IF(AND(I52/G52&lt;1,I52/G52&gt;-1),I52/G52,"n/a"))</f>
        <v>-6.8579984137495886E-2</v>
      </c>
    </row>
    <row r="53" spans="2:15" ht="6.95" customHeight="1" x14ac:dyDescent="0.2">
      <c r="E53" s="18"/>
      <c r="F53" s="53"/>
      <c r="G53" s="18"/>
      <c r="H53" s="53"/>
      <c r="I53" s="18"/>
      <c r="K53" s="10"/>
      <c r="M53" s="56"/>
      <c r="N53" s="56"/>
      <c r="O53" s="56"/>
    </row>
    <row r="54" spans="2:15" x14ac:dyDescent="0.2">
      <c r="B54" s="52" t="s">
        <v>31</v>
      </c>
      <c r="E54" s="18"/>
      <c r="F54" s="53"/>
      <c r="G54" s="18"/>
      <c r="H54" s="19"/>
      <c r="I54" s="18"/>
      <c r="K54" s="10"/>
    </row>
    <row r="55" spans="2:15" x14ac:dyDescent="0.2">
      <c r="C55" s="44" t="s">
        <v>15</v>
      </c>
      <c r="E55" s="18">
        <v>6551409</v>
      </c>
      <c r="F55" s="53"/>
      <c r="G55" s="18">
        <v>5848959</v>
      </c>
      <c r="H55" s="19"/>
      <c r="I55" s="18">
        <f>E55-G55</f>
        <v>702450</v>
      </c>
      <c r="K55" s="3">
        <f>IF(G55=0,"n/a",IF(AND(I55/G55&lt;1,I55/G55&gt;-1),I55/G55,"n/a"))</f>
        <v>0.12009829441444196</v>
      </c>
    </row>
    <row r="56" spans="2:15" x14ac:dyDescent="0.2">
      <c r="C56" s="44" t="s">
        <v>16</v>
      </c>
      <c r="E56" s="20">
        <v>314768</v>
      </c>
      <c r="F56" s="53"/>
      <c r="G56" s="20">
        <v>586922</v>
      </c>
      <c r="H56" s="19"/>
      <c r="I56" s="20">
        <f>E56-G56</f>
        <v>-272154</v>
      </c>
      <c r="K56" s="8">
        <f>IF(G56=0,"n/a",IF(AND(I56/G56&lt;1,I56/G56&gt;-1),I56/G56,"n/a"))</f>
        <v>-0.46369705003390571</v>
      </c>
    </row>
    <row r="57" spans="2:15" ht="6.95" customHeight="1" x14ac:dyDescent="0.2">
      <c r="E57" s="18"/>
      <c r="F57" s="53"/>
      <c r="G57" s="18"/>
      <c r="H57" s="53"/>
      <c r="I57" s="18"/>
      <c r="K57" s="10"/>
      <c r="M57" s="56"/>
      <c r="N57" s="56"/>
      <c r="O57" s="56"/>
    </row>
    <row r="58" spans="2:15" x14ac:dyDescent="0.2">
      <c r="C58" s="44" t="s">
        <v>17</v>
      </c>
      <c r="E58" s="20">
        <f>SUM(E55:E56)</f>
        <v>6866177</v>
      </c>
      <c r="F58" s="53"/>
      <c r="G58" s="20">
        <f>SUM(G55:G56)</f>
        <v>6435881</v>
      </c>
      <c r="H58" s="19"/>
      <c r="I58" s="20">
        <f>E58-G58</f>
        <v>430296</v>
      </c>
      <c r="K58" s="8">
        <f>IF(G58=0,"n/a",IF(AND(I58/G58&lt;1,I58/G58&gt;-1),I58/G58,"n/a"))</f>
        <v>6.6858911779133265E-2</v>
      </c>
    </row>
    <row r="59" spans="2:15" ht="6.95" customHeight="1" x14ac:dyDescent="0.2">
      <c r="E59" s="18"/>
      <c r="F59" s="53"/>
      <c r="G59" s="18"/>
      <c r="H59" s="53"/>
      <c r="I59" s="18"/>
      <c r="K59" s="10"/>
      <c r="M59" s="56"/>
      <c r="N59" s="56"/>
      <c r="O59" s="56"/>
    </row>
    <row r="60" spans="2:15" x14ac:dyDescent="0.2">
      <c r="C60" s="44" t="s">
        <v>32</v>
      </c>
      <c r="E60" s="18">
        <f>E52+E58</f>
        <v>102282316</v>
      </c>
      <c r="F60" s="53"/>
      <c r="G60" s="18">
        <f>G52+G58</f>
        <v>108877462</v>
      </c>
      <c r="H60" s="19"/>
      <c r="I60" s="18">
        <f>E60-G60</f>
        <v>-6595146</v>
      </c>
      <c r="K60" s="3">
        <f>IF(G60=0,"n/a",IF(AND(I60/G60&lt;1,I60/G60&gt;-1),I60/G60,"n/a"))</f>
        <v>-6.0574024034469133E-2</v>
      </c>
    </row>
    <row r="61" spans="2:15" ht="6.95" customHeight="1" x14ac:dyDescent="0.2">
      <c r="E61" s="18"/>
      <c r="F61" s="53"/>
      <c r="G61" s="18"/>
      <c r="H61" s="53"/>
      <c r="I61" s="18"/>
      <c r="K61" s="10"/>
      <c r="M61" s="56"/>
      <c r="N61" s="56"/>
      <c r="O61" s="56"/>
    </row>
    <row r="62" spans="2:15" x14ac:dyDescent="0.2">
      <c r="B62" s="52" t="s">
        <v>33</v>
      </c>
      <c r="E62" s="18"/>
      <c r="F62" s="53"/>
      <c r="G62" s="18"/>
      <c r="H62" s="19"/>
      <c r="I62" s="18"/>
      <c r="K62" s="10"/>
    </row>
    <row r="63" spans="2:15" x14ac:dyDescent="0.2">
      <c r="C63" s="44" t="s">
        <v>20</v>
      </c>
      <c r="E63" s="18">
        <v>4479493</v>
      </c>
      <c r="F63" s="53"/>
      <c r="G63" s="18">
        <v>2651420</v>
      </c>
      <c r="H63" s="19"/>
      <c r="I63" s="18">
        <f>E63-G63</f>
        <v>1828073</v>
      </c>
      <c r="K63" s="3">
        <f>IF(G63=0,"n/a",IF(AND(I63/G63&lt;1,I63/G63&gt;-1),I63/G63,"n/a"))</f>
        <v>0.68946941638819959</v>
      </c>
    </row>
    <row r="64" spans="2:15" x14ac:dyDescent="0.2">
      <c r="C64" s="44" t="s">
        <v>21</v>
      </c>
      <c r="E64" s="20">
        <v>12223299</v>
      </c>
      <c r="F64" s="53"/>
      <c r="G64" s="20">
        <v>12656967</v>
      </c>
      <c r="H64" s="19"/>
      <c r="I64" s="20">
        <f>E64-G64</f>
        <v>-433668</v>
      </c>
      <c r="K64" s="8">
        <f>IF(G64=0,"n/a",IF(AND(I64/G64&lt;1,I64/G64&gt;-1),I64/G64,"n/a"))</f>
        <v>-3.4263184853053658E-2</v>
      </c>
    </row>
    <row r="65" spans="1:15" ht="6.95" customHeight="1" x14ac:dyDescent="0.2">
      <c r="E65" s="18"/>
      <c r="F65" s="53"/>
      <c r="G65" s="18"/>
      <c r="H65" s="53"/>
      <c r="I65" s="18"/>
      <c r="K65" s="10"/>
      <c r="M65" s="56"/>
      <c r="N65" s="56"/>
      <c r="O65" s="56"/>
    </row>
    <row r="66" spans="1:15" x14ac:dyDescent="0.2">
      <c r="C66" s="44" t="s">
        <v>22</v>
      </c>
      <c r="E66" s="20">
        <f>SUM(E63:E64)</f>
        <v>16702792</v>
      </c>
      <c r="F66" s="53"/>
      <c r="G66" s="20">
        <f>SUM(G63:G64)</f>
        <v>15308387</v>
      </c>
      <c r="H66" s="19"/>
      <c r="I66" s="20">
        <f>E66-G66</f>
        <v>1394405</v>
      </c>
      <c r="K66" s="8">
        <f>IF(G66=0,"n/a",IF(AND(I66/G66&lt;1,I66/G66&gt;-1),I66/G66,"n/a"))</f>
        <v>9.1087650188096239E-2</v>
      </c>
    </row>
    <row r="67" spans="1:15" ht="6.95" customHeight="1" x14ac:dyDescent="0.2">
      <c r="E67" s="18"/>
      <c r="F67" s="53"/>
      <c r="G67" s="18"/>
      <c r="H67" s="53"/>
      <c r="I67" s="18"/>
      <c r="K67" s="10"/>
      <c r="M67" s="56"/>
      <c r="N67" s="56"/>
      <c r="O67" s="56"/>
    </row>
    <row r="68" spans="1:15" ht="12.75" thickBot="1" x14ac:dyDescent="0.25">
      <c r="C68" s="44" t="s">
        <v>34</v>
      </c>
      <c r="E68" s="21">
        <f>E60+E66</f>
        <v>118985108</v>
      </c>
      <c r="F68" s="53"/>
      <c r="G68" s="21">
        <f>G60+G66</f>
        <v>124185849</v>
      </c>
      <c r="H68" s="19"/>
      <c r="I68" s="21">
        <f>E68-G68</f>
        <v>-5200741</v>
      </c>
      <c r="K68" s="17">
        <f>IF(G68=0,"n/a",IF(AND(I68/G68&lt;1,I68/G68&gt;-1),I68/G68,"n/a"))</f>
        <v>-4.1878692635905719E-2</v>
      </c>
    </row>
    <row r="69" spans="1:15" ht="12.75" thickTop="1" x14ac:dyDescent="0.2"/>
    <row r="70" spans="1:15" ht="12.75" customHeight="1" x14ac:dyDescent="0.2">
      <c r="A70" s="44" t="s">
        <v>3</v>
      </c>
      <c r="C70" s="36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">
      <c r="A71" s="44" t="s">
        <v>3</v>
      </c>
    </row>
    <row r="72" spans="1:15" x14ac:dyDescent="0.2">
      <c r="A72" s="44" t="s">
        <v>3</v>
      </c>
    </row>
    <row r="73" spans="1:15" x14ac:dyDescent="0.2">
      <c r="A73" s="44" t="s">
        <v>3</v>
      </c>
    </row>
    <row r="74" spans="1:15" x14ac:dyDescent="0.2">
      <c r="A74" s="44" t="s">
        <v>3</v>
      </c>
    </row>
    <row r="75" spans="1:15" x14ac:dyDescent="0.2">
      <c r="A75" s="44" t="s">
        <v>3</v>
      </c>
    </row>
    <row r="76" spans="1:15" x14ac:dyDescent="0.2">
      <c r="A76" s="44" t="s">
        <v>3</v>
      </c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17" activePane="bottomRight" state="frozen"/>
      <selection activeCell="O42" sqref="O42"/>
      <selection pane="topRight" activeCell="O42" sqref="O42"/>
      <selection pane="bottomLeft" activeCell="O42" sqref="O42"/>
      <selection pane="bottomRight" activeCell="P37" sqref="P37"/>
    </sheetView>
  </sheetViews>
  <sheetFormatPr defaultColWidth="9.140625" defaultRowHeight="12" x14ac:dyDescent="0.2"/>
  <cols>
    <col min="1" max="2" width="1.7109375" style="44" customWidth="1"/>
    <col min="3" max="3" width="9.140625" style="44"/>
    <col min="4" max="4" width="23.85546875" style="44" customWidth="1"/>
    <col min="5" max="5" width="16.7109375" style="44" customWidth="1"/>
    <col min="6" max="6" width="0.85546875" style="44" customWidth="1"/>
    <col min="7" max="7" width="16.7109375" style="44" customWidth="1"/>
    <col min="8" max="8" width="0.85546875" style="44" customWidth="1"/>
    <col min="9" max="9" width="16.7109375" style="44" customWidth="1"/>
    <col min="10" max="10" width="0.85546875" style="44" customWidth="1"/>
    <col min="11" max="11" width="7.7109375" style="45" customWidth="1"/>
    <col min="12" max="12" width="0.85546875" style="44" customWidth="1"/>
    <col min="13" max="13" width="7.7109375" style="45" customWidth="1"/>
    <col min="14" max="14" width="0.85546875" style="45" customWidth="1"/>
    <col min="15" max="15" width="7.7109375" style="45" customWidth="1"/>
    <col min="16" max="16384" width="9.140625" style="44"/>
  </cols>
  <sheetData>
    <row r="1" spans="1:15" s="40" customFormat="1" ht="15" x14ac:dyDescent="0.25">
      <c r="E1" s="71" t="s">
        <v>0</v>
      </c>
      <c r="F1" s="71"/>
      <c r="G1" s="71"/>
      <c r="H1" s="71"/>
      <c r="I1" s="71"/>
      <c r="J1" s="71"/>
      <c r="K1" s="71"/>
      <c r="M1" s="41"/>
      <c r="N1" s="41"/>
      <c r="O1" s="41"/>
    </row>
    <row r="2" spans="1:15" s="40" customFormat="1" ht="15" x14ac:dyDescent="0.25">
      <c r="E2" s="71" t="s">
        <v>1</v>
      </c>
      <c r="F2" s="71"/>
      <c r="G2" s="71"/>
      <c r="H2" s="71"/>
      <c r="I2" s="71"/>
      <c r="J2" s="71"/>
      <c r="K2" s="71"/>
      <c r="M2" s="41"/>
      <c r="N2" s="41"/>
      <c r="O2" s="41"/>
    </row>
    <row r="3" spans="1:15" s="40" customFormat="1" ht="15" x14ac:dyDescent="0.25">
      <c r="E3" s="71" t="s">
        <v>46</v>
      </c>
      <c r="F3" s="71"/>
      <c r="G3" s="71"/>
      <c r="H3" s="71"/>
      <c r="I3" s="71"/>
      <c r="J3" s="71"/>
      <c r="K3" s="71"/>
      <c r="M3" s="41"/>
      <c r="N3" s="41"/>
      <c r="O3" s="41"/>
    </row>
    <row r="4" spans="1:15" s="42" customFormat="1" ht="12.75" x14ac:dyDescent="0.2">
      <c r="E4" s="72" t="s">
        <v>2</v>
      </c>
      <c r="F4" s="72"/>
      <c r="G4" s="72"/>
      <c r="H4" s="72"/>
      <c r="I4" s="72"/>
      <c r="J4" s="72"/>
      <c r="K4" s="72"/>
      <c r="M4" s="43"/>
      <c r="N4" s="43"/>
      <c r="O4" s="43"/>
    </row>
    <row r="5" spans="1:15" x14ac:dyDescent="0.2">
      <c r="A5" s="44" t="s">
        <v>3</v>
      </c>
    </row>
    <row r="6" spans="1:15" s="46" customFormat="1" ht="12.75" x14ac:dyDescent="0.2">
      <c r="A6" s="46" t="s">
        <v>3</v>
      </c>
      <c r="I6" s="73" t="s">
        <v>41</v>
      </c>
      <c r="J6" s="73"/>
      <c r="K6" s="73"/>
      <c r="M6" s="70" t="s">
        <v>4</v>
      </c>
      <c r="N6" s="70"/>
      <c r="O6" s="70"/>
    </row>
    <row r="7" spans="1:15" s="46" customFormat="1" ht="12.75" x14ac:dyDescent="0.2">
      <c r="E7" s="47" t="s">
        <v>5</v>
      </c>
      <c r="G7" s="47" t="s">
        <v>5</v>
      </c>
      <c r="I7" s="47"/>
      <c r="K7" s="48"/>
      <c r="M7" s="48"/>
      <c r="N7" s="49"/>
      <c r="O7" s="48"/>
    </row>
    <row r="8" spans="1:15" s="46" customFormat="1" ht="12.75" x14ac:dyDescent="0.2">
      <c r="A8" s="42" t="s">
        <v>6</v>
      </c>
      <c r="E8" s="50">
        <v>2021</v>
      </c>
      <c r="G8" s="50">
        <f>E8-1</f>
        <v>2020</v>
      </c>
      <c r="I8" s="50" t="s">
        <v>7</v>
      </c>
      <c r="K8" s="51" t="s">
        <v>8</v>
      </c>
      <c r="M8" s="51">
        <f>E8</f>
        <v>2021</v>
      </c>
      <c r="N8" s="49"/>
      <c r="O8" s="51">
        <f>G8</f>
        <v>2020</v>
      </c>
    </row>
    <row r="9" spans="1:15" x14ac:dyDescent="0.2">
      <c r="B9" s="52" t="s">
        <v>9</v>
      </c>
    </row>
    <row r="10" spans="1:15" x14ac:dyDescent="0.2">
      <c r="C10" s="44" t="s">
        <v>10</v>
      </c>
      <c r="E10" s="1">
        <v>117568988.52</v>
      </c>
      <c r="F10" s="2"/>
      <c r="G10" s="1">
        <v>92895636.459999993</v>
      </c>
      <c r="H10" s="53"/>
      <c r="I10" s="1">
        <f>E10-G10</f>
        <v>24673352.060000002</v>
      </c>
      <c r="K10" s="3">
        <f>IF(G10=0,"n/a",IF(AND(I10/G10&lt;1,I10/G10&gt;-1),I10/G10,"n/a"))</f>
        <v>0.26560291742684944</v>
      </c>
      <c r="M10" s="4">
        <f>IF(E48=0,"n/a",E10/E48)</f>
        <v>1.1342526855402328</v>
      </c>
      <c r="N10" s="54"/>
      <c r="O10" s="4">
        <f>IF(G48=0,"n/a",G10/G48)</f>
        <v>1.0727872217256706</v>
      </c>
    </row>
    <row r="11" spans="1:15" x14ac:dyDescent="0.2">
      <c r="C11" s="44" t="s">
        <v>11</v>
      </c>
      <c r="E11" s="5">
        <v>42004535.539999999</v>
      </c>
      <c r="F11" s="53"/>
      <c r="G11" s="5">
        <v>32024027.460000001</v>
      </c>
      <c r="H11" s="53"/>
      <c r="I11" s="5">
        <f>E11-G11</f>
        <v>9980508.0799999982</v>
      </c>
      <c r="K11" s="3">
        <f>IF(G11=0,"n/a",IF(AND(I11/G11&lt;1,I11/G11&gt;-1),I11/G11,"n/a"))</f>
        <v>0.31165686740889392</v>
      </c>
      <c r="M11" s="6">
        <f>IF(E49=0,"n/a",E11/E49)</f>
        <v>1.0134157056441764</v>
      </c>
      <c r="N11" s="54"/>
      <c r="O11" s="6">
        <f>IF(G49=0,"n/a",G11/G49)</f>
        <v>0.92047941518449417</v>
      </c>
    </row>
    <row r="12" spans="1:15" x14ac:dyDescent="0.2">
      <c r="C12" s="44" t="s">
        <v>12</v>
      </c>
      <c r="E12" s="7">
        <v>2986635.25</v>
      </c>
      <c r="F12" s="53"/>
      <c r="G12" s="7">
        <v>2129172.9</v>
      </c>
      <c r="H12" s="53"/>
      <c r="I12" s="7">
        <f>E12-G12</f>
        <v>857462.35000000009</v>
      </c>
      <c r="K12" s="8">
        <f>IF(G12=0,"n/a",IF(AND(I12/G12&lt;1,I12/G12&gt;-1),I12/G12,"n/a"))</f>
        <v>0.40272086405007324</v>
      </c>
      <c r="M12" s="9">
        <f>IF(E50=0,"n/a",E12/E50)</f>
        <v>0.93181746564614942</v>
      </c>
      <c r="N12" s="54"/>
      <c r="O12" s="9">
        <f>IF(G50=0,"n/a",G12/G50)</f>
        <v>0.8183929743074686</v>
      </c>
    </row>
    <row r="13" spans="1:15" ht="6.95" customHeight="1" x14ac:dyDescent="0.2">
      <c r="E13" s="5"/>
      <c r="F13" s="53"/>
      <c r="G13" s="5"/>
      <c r="H13" s="53"/>
      <c r="I13" s="5"/>
      <c r="K13" s="10"/>
      <c r="M13" s="54"/>
      <c r="N13" s="54"/>
      <c r="O13" s="54"/>
    </row>
    <row r="14" spans="1:15" x14ac:dyDescent="0.2">
      <c r="C14" s="44" t="s">
        <v>13</v>
      </c>
      <c r="E14" s="5">
        <f>SUM(E10:E12)</f>
        <v>162560159.31</v>
      </c>
      <c r="F14" s="53"/>
      <c r="G14" s="5">
        <f>SUM(G10:G12)</f>
        <v>127048836.81999999</v>
      </c>
      <c r="H14" s="53"/>
      <c r="I14" s="5">
        <f>E14-G14</f>
        <v>35511322.49000001</v>
      </c>
      <c r="K14" s="3">
        <f>IF(G14=0,"n/a",IF(AND(I14/G14&lt;1,I14/G14&gt;-1),I14/G14,"n/a"))</f>
        <v>0.27950922951236201</v>
      </c>
      <c r="M14" s="6">
        <f>IF(E52=0,"n/a",E14/E52)</f>
        <v>1.096106463268093</v>
      </c>
      <c r="N14" s="54"/>
      <c r="O14" s="6">
        <f>IF(G52=0,"n/a",G14/G52)</f>
        <v>1.0247110614599575</v>
      </c>
    </row>
    <row r="15" spans="1:15" ht="6.95" customHeight="1" x14ac:dyDescent="0.2">
      <c r="E15" s="5"/>
      <c r="F15" s="53"/>
      <c r="G15" s="5"/>
      <c r="H15" s="53"/>
      <c r="I15" s="5"/>
      <c r="K15" s="10"/>
      <c r="M15" s="54"/>
      <c r="N15" s="54"/>
      <c r="O15" s="54"/>
    </row>
    <row r="16" spans="1:15" x14ac:dyDescent="0.2">
      <c r="B16" s="52" t="s">
        <v>14</v>
      </c>
      <c r="E16" s="5"/>
      <c r="F16" s="53"/>
      <c r="G16" s="5"/>
      <c r="H16" s="53"/>
      <c r="I16" s="5"/>
      <c r="K16" s="10"/>
      <c r="M16" s="54"/>
      <c r="N16" s="54"/>
      <c r="O16" s="54"/>
    </row>
    <row r="17" spans="2:15" x14ac:dyDescent="0.2">
      <c r="C17" s="44" t="s">
        <v>15</v>
      </c>
      <c r="E17" s="5">
        <v>1040548.51</v>
      </c>
      <c r="F17" s="53"/>
      <c r="G17" s="5">
        <v>1416204.7</v>
      </c>
      <c r="H17" s="53"/>
      <c r="I17" s="5">
        <f>E17-G17</f>
        <v>-375656.18999999994</v>
      </c>
      <c r="K17" s="3">
        <f>IF(G17=0,"n/a",IF(AND(I17/G17&lt;1,I17/G17&gt;-1),I17/G17,"n/a"))</f>
        <v>-0.26525557357633395</v>
      </c>
      <c r="M17" s="6">
        <f>IF(E55=0,"n/a",E17/E55)</f>
        <v>0.65240687098808858</v>
      </c>
      <c r="N17" s="54"/>
      <c r="O17" s="6">
        <f>IF(G55=0,"n/a",G17/G55)</f>
        <v>0.52952762942013143</v>
      </c>
    </row>
    <row r="18" spans="2:15" x14ac:dyDescent="0.2">
      <c r="C18" s="44" t="s">
        <v>16</v>
      </c>
      <c r="E18" s="7">
        <v>178996.88</v>
      </c>
      <c r="F18" s="11"/>
      <c r="G18" s="7">
        <v>261974.48</v>
      </c>
      <c r="H18" s="12"/>
      <c r="I18" s="7">
        <f>E18-G18</f>
        <v>-82977.600000000006</v>
      </c>
      <c r="K18" s="8">
        <f>IF(G18=0,"n/a",IF(AND(I18/G18&lt;1,I18/G18&gt;-1),I18/G18,"n/a"))</f>
        <v>-0.31673924880011212</v>
      </c>
      <c r="M18" s="9">
        <f>IF(E56=0,"n/a",E18/E56)</f>
        <v>0.55815475188185626</v>
      </c>
      <c r="N18" s="54"/>
      <c r="O18" s="9">
        <f>IF(G56=0,"n/a",G18/G56)</f>
        <v>0.48176379505022238</v>
      </c>
    </row>
    <row r="19" spans="2:15" ht="6.95" customHeight="1" x14ac:dyDescent="0.2">
      <c r="E19" s="5"/>
      <c r="F19" s="55"/>
      <c r="G19" s="5"/>
      <c r="H19" s="55"/>
      <c r="I19" s="5"/>
      <c r="K19" s="10"/>
      <c r="M19" s="54"/>
      <c r="N19" s="54"/>
      <c r="O19" s="54"/>
    </row>
    <row r="20" spans="2:15" x14ac:dyDescent="0.2">
      <c r="C20" s="44" t="s">
        <v>17</v>
      </c>
      <c r="E20" s="7">
        <f>SUM(E17:E18)</f>
        <v>1219545.3900000001</v>
      </c>
      <c r="F20" s="11"/>
      <c r="G20" s="7">
        <f>SUM(G17:G18)</f>
        <v>1678179.18</v>
      </c>
      <c r="H20" s="12"/>
      <c r="I20" s="7">
        <f>E20-G20</f>
        <v>-458633.7899999998</v>
      </c>
      <c r="K20" s="8">
        <f>IF(G20=0,"n/a",IF(AND(I20/G20&lt;1,I20/G20&gt;-1),I20/G20,"n/a"))</f>
        <v>-0.27329250384336184</v>
      </c>
      <c r="M20" s="9">
        <f>IF(E58=0,"n/a",E20/E58)</f>
        <v>0.6366282198251022</v>
      </c>
      <c r="N20" s="54"/>
      <c r="O20" s="9">
        <f>IF(G58=0,"n/a",G20/G58)</f>
        <v>0.52145705896061523</v>
      </c>
    </row>
    <row r="21" spans="2:15" ht="6.95" customHeight="1" x14ac:dyDescent="0.2">
      <c r="E21" s="5"/>
      <c r="F21" s="55"/>
      <c r="G21" s="5"/>
      <c r="H21" s="55"/>
      <c r="I21" s="5"/>
      <c r="K21" s="10"/>
      <c r="M21" s="54"/>
      <c r="N21" s="54"/>
      <c r="O21" s="54"/>
    </row>
    <row r="22" spans="2:15" x14ac:dyDescent="0.2">
      <c r="C22" s="44" t="s">
        <v>18</v>
      </c>
      <c r="E22" s="5">
        <f>E14+E20</f>
        <v>163779704.69999999</v>
      </c>
      <c r="F22" s="55"/>
      <c r="G22" s="5">
        <f>G14+G20</f>
        <v>128727016</v>
      </c>
      <c r="H22" s="55"/>
      <c r="I22" s="5">
        <f>E22-G22</f>
        <v>35052688.699999988</v>
      </c>
      <c r="K22" s="3">
        <f>IF(G22=0,"n/a",IF(AND(I22/G22&lt;1,I22/G22&gt;-1),I22/G22,"n/a"))</f>
        <v>0.27230250330668732</v>
      </c>
      <c r="M22" s="6">
        <f>IF(E60=0,"n/a",E22/E60)</f>
        <v>1.0902472145008812</v>
      </c>
      <c r="N22" s="54"/>
      <c r="O22" s="6">
        <f>IF(G60=0,"n/a",G22/G60)</f>
        <v>1.0119787079398146</v>
      </c>
    </row>
    <row r="23" spans="2:15" ht="6.95" customHeight="1" x14ac:dyDescent="0.2">
      <c r="E23" s="5"/>
      <c r="F23" s="55"/>
      <c r="G23" s="5"/>
      <c r="H23" s="55"/>
      <c r="I23" s="5"/>
      <c r="K23" s="10"/>
      <c r="M23" s="54"/>
      <c r="N23" s="54"/>
      <c r="O23" s="54"/>
    </row>
    <row r="24" spans="2:15" x14ac:dyDescent="0.2">
      <c r="B24" s="52" t="s">
        <v>19</v>
      </c>
      <c r="E24" s="5"/>
      <c r="F24" s="55"/>
      <c r="G24" s="5"/>
      <c r="H24" s="55"/>
      <c r="I24" s="5"/>
      <c r="K24" s="10"/>
      <c r="M24" s="54"/>
      <c r="N24" s="54"/>
      <c r="O24" s="54"/>
    </row>
    <row r="25" spans="2:15" x14ac:dyDescent="0.2">
      <c r="C25" s="44" t="s">
        <v>20</v>
      </c>
      <c r="E25" s="5">
        <v>494984.63</v>
      </c>
      <c r="F25" s="55"/>
      <c r="G25" s="5">
        <v>599718.19999999995</v>
      </c>
      <c r="H25" s="55"/>
      <c r="I25" s="5">
        <f>E25-G25</f>
        <v>-104733.56999999995</v>
      </c>
      <c r="K25" s="3">
        <f>IF(G25=0,"n/a",IF(AND(I25/G25&lt;1,I25/G25&gt;-1),I25/G25,"n/a"))</f>
        <v>-0.17463797163401071</v>
      </c>
      <c r="M25" s="6">
        <f>IF(E63=0,"n/a",E25/E63)</f>
        <v>9.1451703225389258E-2</v>
      </c>
      <c r="N25" s="54"/>
      <c r="O25" s="6">
        <f>IF(G63=0,"n/a",G25/G63)</f>
        <v>8.8009666828142444E-2</v>
      </c>
    </row>
    <row r="26" spans="2:15" x14ac:dyDescent="0.2">
      <c r="C26" s="44" t="s">
        <v>21</v>
      </c>
      <c r="E26" s="7">
        <v>964084.59</v>
      </c>
      <c r="F26" s="11"/>
      <c r="G26" s="7">
        <v>935605.42</v>
      </c>
      <c r="H26" s="12"/>
      <c r="I26" s="7">
        <f>E26-G26</f>
        <v>28479.169999999925</v>
      </c>
      <c r="K26" s="8">
        <f>IF(G26=0,"n/a",IF(AND(I26/G26&lt;1,I26/G26&gt;-1),I26/G26,"n/a"))</f>
        <v>3.0439295659488511E-2</v>
      </c>
      <c r="M26" s="9">
        <f>IF(E64=0,"n/a",E26/E64)</f>
        <v>5.4196509983537845E-2</v>
      </c>
      <c r="N26" s="54"/>
      <c r="O26" s="9">
        <f>IF(G64=0,"n/a",G26/G64)</f>
        <v>5.3842745908887164E-2</v>
      </c>
    </row>
    <row r="27" spans="2:15" ht="6.95" customHeight="1" x14ac:dyDescent="0.2">
      <c r="E27" s="5"/>
      <c r="F27" s="55"/>
      <c r="G27" s="5"/>
      <c r="H27" s="55"/>
      <c r="I27" s="5"/>
      <c r="K27" s="10"/>
      <c r="M27" s="54"/>
      <c r="N27" s="54"/>
      <c r="O27" s="54"/>
    </row>
    <row r="28" spans="2:15" x14ac:dyDescent="0.2">
      <c r="C28" s="44" t="s">
        <v>22</v>
      </c>
      <c r="E28" s="7">
        <f>SUM(E25:E26)</f>
        <v>1459069.22</v>
      </c>
      <c r="F28" s="11"/>
      <c r="G28" s="7">
        <f>SUM(G25:G26)</f>
        <v>1535323.62</v>
      </c>
      <c r="H28" s="12"/>
      <c r="I28" s="7">
        <f>E28-G28</f>
        <v>-76254.40000000014</v>
      </c>
      <c r="K28" s="8">
        <f>IF(G28=0,"n/a",IF(AND(I28/G28&lt;1,I28/G28&gt;-1),I28/G28,"n/a"))</f>
        <v>-4.9666662459084771E-2</v>
      </c>
      <c r="M28" s="9">
        <f>IF(E66=0,"n/a",E28/E66)</f>
        <v>6.2887637450272524E-2</v>
      </c>
      <c r="N28" s="54"/>
      <c r="O28" s="9">
        <f>IF(G66=0,"n/a",G28/G66)</f>
        <v>6.3467095423643483E-2</v>
      </c>
    </row>
    <row r="29" spans="2:15" ht="6.95" customHeight="1" x14ac:dyDescent="0.2">
      <c r="E29" s="5"/>
      <c r="F29" s="55"/>
      <c r="G29" s="5"/>
      <c r="H29" s="55"/>
      <c r="I29" s="5"/>
      <c r="K29" s="10"/>
      <c r="M29" s="54"/>
      <c r="N29" s="54"/>
      <c r="O29" s="54"/>
    </row>
    <row r="30" spans="2:15" x14ac:dyDescent="0.2">
      <c r="C30" s="44" t="s">
        <v>23</v>
      </c>
      <c r="E30" s="5">
        <f>E22+E28</f>
        <v>165238773.91999999</v>
      </c>
      <c r="F30" s="55"/>
      <c r="G30" s="5">
        <f>G22+G28</f>
        <v>130262339.62</v>
      </c>
      <c r="H30" s="55"/>
      <c r="I30" s="5">
        <f>E30-G30</f>
        <v>34976434.299999982</v>
      </c>
      <c r="K30" s="3">
        <f>IF(G30=0,"n/a",IF(AND(I30/G30&lt;1,I30/G30&gt;-1),I30/G30,"n/a"))</f>
        <v>0.26850764696867019</v>
      </c>
      <c r="M30" s="4">
        <f>IF(E68=0,"n/a",E30/E68)</f>
        <v>0.95280361441617545</v>
      </c>
      <c r="N30" s="54"/>
      <c r="O30" s="4">
        <f>IF(G68=0,"n/a",G30/G68)</f>
        <v>0.86041860879098064</v>
      </c>
    </row>
    <row r="31" spans="2:15" ht="6.95" customHeight="1" x14ac:dyDescent="0.2">
      <c r="E31" s="5"/>
      <c r="F31" s="55"/>
      <c r="G31" s="5"/>
      <c r="H31" s="55"/>
      <c r="I31" s="5"/>
      <c r="K31" s="10"/>
      <c r="M31" s="56"/>
      <c r="N31" s="56"/>
      <c r="O31" s="56"/>
    </row>
    <row r="32" spans="2:15" x14ac:dyDescent="0.2">
      <c r="B32" s="44" t="s">
        <v>24</v>
      </c>
      <c r="E32" s="5">
        <v>-3590133.33</v>
      </c>
      <c r="F32" s="55"/>
      <c r="G32" s="5">
        <v>7819142</v>
      </c>
      <c r="H32" s="55"/>
      <c r="I32" s="5">
        <f>E32-G32</f>
        <v>-11409275.33</v>
      </c>
      <c r="K32" s="3" t="str">
        <f>IF(G32=0,"n/a",IF(AND(I32/G32&lt;1,I32/G32&gt;-1),I32/G32,"n/a"))</f>
        <v>n/a</v>
      </c>
      <c r="M32" s="56"/>
      <c r="N32" s="56"/>
      <c r="O32" s="56"/>
    </row>
    <row r="33" spans="1:15" x14ac:dyDescent="0.2">
      <c r="B33" s="44" t="s">
        <v>25</v>
      </c>
      <c r="E33" s="7">
        <v>24625.32</v>
      </c>
      <c r="F33" s="11"/>
      <c r="G33" s="7">
        <v>1038670.94</v>
      </c>
      <c r="H33" s="12"/>
      <c r="I33" s="7">
        <f>E33-G33</f>
        <v>-1014045.62</v>
      </c>
      <c r="K33" s="8">
        <f>IF(G33=0,"n/a",IF(AND(I33/G33&lt;1,I33/G33&gt;-1),I33/G33,"n/a"))</f>
        <v>-0.97629150960938604</v>
      </c>
    </row>
    <row r="34" spans="1:15" ht="6.95" customHeight="1" x14ac:dyDescent="0.2">
      <c r="E34" s="13"/>
      <c r="F34" s="55"/>
      <c r="G34" s="13"/>
      <c r="H34" s="55"/>
      <c r="I34" s="13"/>
      <c r="K34" s="14"/>
      <c r="M34" s="56"/>
      <c r="N34" s="56"/>
      <c r="O34" s="56"/>
    </row>
    <row r="35" spans="1:15" ht="12.75" thickBot="1" x14ac:dyDescent="0.25">
      <c r="C35" s="44" t="s">
        <v>26</v>
      </c>
      <c r="E35" s="15">
        <f>SUM(E30:E33)</f>
        <v>161673265.90999997</v>
      </c>
      <c r="F35" s="16"/>
      <c r="G35" s="15">
        <f>SUM(G30:G33)</f>
        <v>139120152.56</v>
      </c>
      <c r="H35" s="55"/>
      <c r="I35" s="15">
        <f>E35-G35</f>
        <v>22553113.349999964</v>
      </c>
      <c r="K35" s="17">
        <f>IF(G35=0,"n/a",IF(AND(I35/G35&lt;1,I35/G35&gt;-1),I35/G35,"n/a"))</f>
        <v>0.16211248287895036</v>
      </c>
    </row>
    <row r="36" spans="1:15" ht="12.75" thickTop="1" x14ac:dyDescent="0.2">
      <c r="E36" s="13"/>
      <c r="F36" s="55"/>
      <c r="G36" s="13"/>
      <c r="H36" s="53"/>
      <c r="I36" s="13"/>
    </row>
    <row r="37" spans="1:15" x14ac:dyDescent="0.2">
      <c r="C37" s="35" t="s">
        <v>36</v>
      </c>
      <c r="E37" s="1">
        <v>6260215.7300000004</v>
      </c>
      <c r="F37" s="1"/>
      <c r="G37" s="1">
        <v>5569341.4000000004</v>
      </c>
      <c r="H37" s="53"/>
      <c r="I37" s="13"/>
    </row>
    <row r="38" spans="1:15" x14ac:dyDescent="0.2">
      <c r="C38" s="35" t="s">
        <v>37</v>
      </c>
      <c r="E38" s="5">
        <v>3026987.17</v>
      </c>
      <c r="F38" s="13"/>
      <c r="G38" s="5">
        <v>2760813.15</v>
      </c>
      <c r="H38" s="53"/>
      <c r="I38" s="13"/>
    </row>
    <row r="39" spans="1:15" x14ac:dyDescent="0.2">
      <c r="C39" s="35" t="s">
        <v>38</v>
      </c>
      <c r="E39" s="5">
        <v>516231.95</v>
      </c>
      <c r="F39" s="53"/>
      <c r="G39" s="5">
        <v>825214.56</v>
      </c>
      <c r="H39" s="53"/>
      <c r="I39" s="13"/>
    </row>
    <row r="40" spans="1:15" x14ac:dyDescent="0.2">
      <c r="C40" s="35" t="s">
        <v>27</v>
      </c>
      <c r="E40" s="5">
        <v>3485687.94</v>
      </c>
      <c r="F40" s="53"/>
      <c r="G40" s="5">
        <v>2512273.67</v>
      </c>
      <c r="H40" s="53"/>
      <c r="I40" s="13"/>
    </row>
    <row r="41" spans="1:15" x14ac:dyDescent="0.2">
      <c r="C41" s="35" t="s">
        <v>28</v>
      </c>
      <c r="E41" s="5">
        <v>3451648.05</v>
      </c>
      <c r="F41" s="53"/>
      <c r="G41" s="5">
        <v>1988775.02</v>
      </c>
      <c r="H41" s="53"/>
      <c r="I41" s="13"/>
    </row>
    <row r="42" spans="1:15" x14ac:dyDescent="0.2">
      <c r="C42" s="35" t="s">
        <v>39</v>
      </c>
      <c r="E42" s="5">
        <v>0</v>
      </c>
      <c r="F42" s="53"/>
      <c r="G42" s="5">
        <v>-85942.36</v>
      </c>
      <c r="H42" s="53"/>
      <c r="I42" s="13"/>
    </row>
    <row r="43" spans="1:15" x14ac:dyDescent="0.2">
      <c r="C43" s="35" t="s">
        <v>42</v>
      </c>
      <c r="E43" s="5">
        <v>480394.9</v>
      </c>
      <c r="F43" s="53"/>
      <c r="G43" s="5">
        <v>-1763802.89</v>
      </c>
      <c r="H43" s="53"/>
      <c r="I43" s="13"/>
    </row>
    <row r="44" spans="1:15" x14ac:dyDescent="0.2">
      <c r="C44" s="35" t="s">
        <v>43</v>
      </c>
      <c r="E44" s="5">
        <v>-205363.67</v>
      </c>
      <c r="F44" s="53"/>
      <c r="G44" s="5">
        <v>-173259.6</v>
      </c>
      <c r="H44" s="53"/>
      <c r="I44" s="13"/>
    </row>
    <row r="45" spans="1:15" x14ac:dyDescent="0.2">
      <c r="E45" s="18"/>
      <c r="F45" s="53"/>
      <c r="G45" s="53"/>
      <c r="H45" s="53"/>
      <c r="I45" s="53"/>
    </row>
    <row r="46" spans="1:15" ht="12.75" x14ac:dyDescent="0.2">
      <c r="A46" s="42" t="s">
        <v>29</v>
      </c>
      <c r="E46" s="18"/>
      <c r="F46" s="53"/>
      <c r="G46" s="53"/>
      <c r="H46" s="53"/>
      <c r="I46" s="53"/>
    </row>
    <row r="47" spans="1:15" x14ac:dyDescent="0.2">
      <c r="B47" s="52" t="s">
        <v>30</v>
      </c>
      <c r="E47" s="18"/>
      <c r="F47" s="53"/>
      <c r="G47" s="53"/>
      <c r="H47" s="53"/>
      <c r="I47" s="53"/>
    </row>
    <row r="48" spans="1:15" x14ac:dyDescent="0.2">
      <c r="C48" s="44" t="s">
        <v>10</v>
      </c>
      <c r="E48" s="18">
        <v>103653260</v>
      </c>
      <c r="F48" s="53"/>
      <c r="G48" s="18">
        <v>86592788</v>
      </c>
      <c r="H48" s="19"/>
      <c r="I48" s="18">
        <f>E48-G48</f>
        <v>17060472</v>
      </c>
      <c r="K48" s="3">
        <f>IF(G48=0,"n/a",IF(AND(I48/G48&lt;1,I48/G48&gt;-1),I48/G48,"n/a"))</f>
        <v>0.19701954855639942</v>
      </c>
    </row>
    <row r="49" spans="2:15" x14ac:dyDescent="0.2">
      <c r="C49" s="44" t="s">
        <v>11</v>
      </c>
      <c r="E49" s="18">
        <v>41448475</v>
      </c>
      <c r="F49" s="53"/>
      <c r="G49" s="18">
        <v>34790596</v>
      </c>
      <c r="H49" s="19"/>
      <c r="I49" s="18">
        <f>E49-G49</f>
        <v>6657879</v>
      </c>
      <c r="K49" s="3">
        <f>IF(G49=0,"n/a",IF(AND(I49/G49&lt;1,I49/G49&gt;-1),I49/G49,"n/a"))</f>
        <v>0.19137007598260172</v>
      </c>
    </row>
    <row r="50" spans="2:15" x14ac:dyDescent="0.2">
      <c r="C50" s="44" t="s">
        <v>12</v>
      </c>
      <c r="E50" s="20">
        <v>3205172</v>
      </c>
      <c r="F50" s="53"/>
      <c r="G50" s="20">
        <v>2601651</v>
      </c>
      <c r="H50" s="19"/>
      <c r="I50" s="20">
        <f>E50-G50</f>
        <v>603521</v>
      </c>
      <c r="K50" s="8">
        <f>IF(G50=0,"n/a",IF(AND(I50/G50&lt;1,I50/G50&gt;-1),I50/G50,"n/a"))</f>
        <v>0.2319761566789704</v>
      </c>
    </row>
    <row r="51" spans="2:15" ht="6.95" customHeight="1" x14ac:dyDescent="0.2">
      <c r="E51" s="18"/>
      <c r="F51" s="53"/>
      <c r="G51" s="18"/>
      <c r="H51" s="53"/>
      <c r="I51" s="18"/>
      <c r="K51" s="10"/>
      <c r="M51" s="56"/>
      <c r="N51" s="56"/>
      <c r="O51" s="56"/>
    </row>
    <row r="52" spans="2:15" x14ac:dyDescent="0.2">
      <c r="C52" s="44" t="s">
        <v>13</v>
      </c>
      <c r="E52" s="18">
        <f>SUM(E48:E50)</f>
        <v>148306907</v>
      </c>
      <c r="F52" s="53"/>
      <c r="G52" s="18">
        <f>SUM(G48:G50)</f>
        <v>123985035</v>
      </c>
      <c r="H52" s="19"/>
      <c r="I52" s="18">
        <f>E52-G52</f>
        <v>24321872</v>
      </c>
      <c r="K52" s="3">
        <f>IF(G52=0,"n/a",IF(AND(I52/G52&lt;1,I52/G52&gt;-1),I52/G52,"n/a"))</f>
        <v>0.1961678036385601</v>
      </c>
    </row>
    <row r="53" spans="2:15" ht="6.95" customHeight="1" x14ac:dyDescent="0.2">
      <c r="E53" s="18"/>
      <c r="F53" s="53"/>
      <c r="G53" s="18"/>
      <c r="H53" s="53"/>
      <c r="I53" s="18"/>
      <c r="K53" s="10"/>
      <c r="M53" s="56"/>
      <c r="N53" s="56"/>
      <c r="O53" s="56"/>
    </row>
    <row r="54" spans="2:15" x14ac:dyDescent="0.2">
      <c r="B54" s="52" t="s">
        <v>31</v>
      </c>
      <c r="E54" s="18"/>
      <c r="F54" s="53"/>
      <c r="G54" s="18"/>
      <c r="H54" s="19"/>
      <c r="I54" s="18"/>
      <c r="K54" s="10"/>
    </row>
    <row r="55" spans="2:15" x14ac:dyDescent="0.2">
      <c r="C55" s="44" t="s">
        <v>15</v>
      </c>
      <c r="E55" s="18">
        <v>1594938</v>
      </c>
      <c r="F55" s="53"/>
      <c r="G55" s="18">
        <v>2674468</v>
      </c>
      <c r="H55" s="19"/>
      <c r="I55" s="18">
        <f>E55-G55</f>
        <v>-1079530</v>
      </c>
      <c r="K55" s="3">
        <f>IF(G55=0,"n/a",IF(AND(I55/G55&lt;1,I55/G55&gt;-1),I55/G55,"n/a"))</f>
        <v>-0.40364289271735537</v>
      </c>
    </row>
    <row r="56" spans="2:15" x14ac:dyDescent="0.2">
      <c r="C56" s="44" t="s">
        <v>16</v>
      </c>
      <c r="E56" s="20">
        <v>320694</v>
      </c>
      <c r="F56" s="53"/>
      <c r="G56" s="20">
        <v>543782</v>
      </c>
      <c r="H56" s="19"/>
      <c r="I56" s="20">
        <f>E56-G56</f>
        <v>-223088</v>
      </c>
      <c r="K56" s="8">
        <f>IF(G56=0,"n/a",IF(AND(I56/G56&lt;1,I56/G56&gt;-1),I56/G56,"n/a"))</f>
        <v>-0.41025263800567141</v>
      </c>
    </row>
    <row r="57" spans="2:15" ht="6.95" customHeight="1" x14ac:dyDescent="0.2">
      <c r="E57" s="18"/>
      <c r="F57" s="53"/>
      <c r="G57" s="18"/>
      <c r="H57" s="53"/>
      <c r="I57" s="18"/>
      <c r="K57" s="10"/>
      <c r="M57" s="56"/>
      <c r="N57" s="56"/>
      <c r="O57" s="56"/>
    </row>
    <row r="58" spans="2:15" x14ac:dyDescent="0.2">
      <c r="C58" s="44" t="s">
        <v>17</v>
      </c>
      <c r="E58" s="20">
        <f>SUM(E55:E56)</f>
        <v>1915632</v>
      </c>
      <c r="F58" s="53"/>
      <c r="G58" s="20">
        <f>SUM(G55:G56)</f>
        <v>3218250</v>
      </c>
      <c r="H58" s="19"/>
      <c r="I58" s="20">
        <f>E58-G58</f>
        <v>-1302618</v>
      </c>
      <c r="K58" s="8">
        <f>IF(G58=0,"n/a",IF(AND(I58/G58&lt;1,I58/G58&gt;-1),I58/G58,"n/a"))</f>
        <v>-0.40475972966674434</v>
      </c>
    </row>
    <row r="59" spans="2:15" ht="6.95" customHeight="1" x14ac:dyDescent="0.2">
      <c r="E59" s="18"/>
      <c r="F59" s="53"/>
      <c r="G59" s="18"/>
      <c r="H59" s="53"/>
      <c r="I59" s="18"/>
      <c r="K59" s="10"/>
      <c r="M59" s="56"/>
      <c r="N59" s="56"/>
      <c r="O59" s="56"/>
    </row>
    <row r="60" spans="2:15" x14ac:dyDescent="0.2">
      <c r="C60" s="44" t="s">
        <v>32</v>
      </c>
      <c r="E60" s="18">
        <f>E52+E58</f>
        <v>150222539</v>
      </c>
      <c r="F60" s="53"/>
      <c r="G60" s="18">
        <f>G52+G58</f>
        <v>127203285</v>
      </c>
      <c r="H60" s="19"/>
      <c r="I60" s="18">
        <f>E60-G60</f>
        <v>23019254</v>
      </c>
      <c r="K60" s="3">
        <f>IF(G60=0,"n/a",IF(AND(I60/G60&lt;1,I60/G60&gt;-1),I60/G60,"n/a"))</f>
        <v>0.18096430449889717</v>
      </c>
    </row>
    <row r="61" spans="2:15" ht="6.95" customHeight="1" x14ac:dyDescent="0.2">
      <c r="E61" s="18"/>
      <c r="F61" s="53"/>
      <c r="G61" s="18"/>
      <c r="H61" s="53"/>
      <c r="I61" s="18"/>
      <c r="K61" s="10"/>
      <c r="M61" s="56"/>
      <c r="N61" s="56"/>
      <c r="O61" s="56"/>
    </row>
    <row r="62" spans="2:15" x14ac:dyDescent="0.2">
      <c r="B62" s="52" t="s">
        <v>33</v>
      </c>
      <c r="E62" s="18"/>
      <c r="F62" s="53"/>
      <c r="G62" s="18"/>
      <c r="H62" s="19"/>
      <c r="I62" s="18"/>
      <c r="K62" s="10"/>
    </row>
    <row r="63" spans="2:15" x14ac:dyDescent="0.2">
      <c r="C63" s="44" t="s">
        <v>20</v>
      </c>
      <c r="E63" s="18">
        <v>5412525</v>
      </c>
      <c r="F63" s="53"/>
      <c r="G63" s="18">
        <v>6814231</v>
      </c>
      <c r="H63" s="19"/>
      <c r="I63" s="18">
        <f>E63-G63</f>
        <v>-1401706</v>
      </c>
      <c r="K63" s="3">
        <f>IF(G63=0,"n/a",IF(AND(I63/G63&lt;1,I63/G63&gt;-1),I63/G63,"n/a"))</f>
        <v>-0.205702741806082</v>
      </c>
    </row>
    <row r="64" spans="2:15" x14ac:dyDescent="0.2">
      <c r="C64" s="44" t="s">
        <v>21</v>
      </c>
      <c r="E64" s="20">
        <v>17788684</v>
      </c>
      <c r="F64" s="53"/>
      <c r="G64" s="20">
        <v>17376629</v>
      </c>
      <c r="H64" s="19"/>
      <c r="I64" s="20">
        <f>E64-G64</f>
        <v>412055</v>
      </c>
      <c r="K64" s="8">
        <f>IF(G64=0,"n/a",IF(AND(I64/G64&lt;1,I64/G64&gt;-1),I64/G64,"n/a"))</f>
        <v>2.3713172445587693E-2</v>
      </c>
    </row>
    <row r="65" spans="1:15" ht="6.95" customHeight="1" x14ac:dyDescent="0.2">
      <c r="E65" s="18"/>
      <c r="F65" s="53"/>
      <c r="G65" s="18"/>
      <c r="H65" s="53"/>
      <c r="I65" s="18"/>
      <c r="K65" s="10"/>
      <c r="M65" s="56"/>
      <c r="N65" s="56"/>
      <c r="O65" s="56"/>
    </row>
    <row r="66" spans="1:15" x14ac:dyDescent="0.2">
      <c r="C66" s="44" t="s">
        <v>22</v>
      </c>
      <c r="E66" s="20">
        <f>SUM(E63:E64)</f>
        <v>23201209</v>
      </c>
      <c r="F66" s="53"/>
      <c r="G66" s="20">
        <f>SUM(G63:G64)</f>
        <v>24190860</v>
      </c>
      <c r="H66" s="19"/>
      <c r="I66" s="20">
        <f>E66-G66</f>
        <v>-989651</v>
      </c>
      <c r="K66" s="8">
        <f>IF(G66=0,"n/a",IF(AND(I66/G66&lt;1,I66/G66&gt;-1),I66/G66,"n/a"))</f>
        <v>-4.0910120599267658E-2</v>
      </c>
    </row>
    <row r="67" spans="1:15" ht="6.95" customHeight="1" x14ac:dyDescent="0.2">
      <c r="E67" s="18"/>
      <c r="F67" s="53"/>
      <c r="G67" s="18"/>
      <c r="H67" s="53"/>
      <c r="I67" s="18"/>
      <c r="K67" s="10"/>
      <c r="M67" s="56"/>
      <c r="N67" s="56"/>
      <c r="O67" s="56"/>
    </row>
    <row r="68" spans="1:15" ht="12.75" thickBot="1" x14ac:dyDescent="0.25">
      <c r="C68" s="44" t="s">
        <v>34</v>
      </c>
      <c r="E68" s="21">
        <f>E60+E66</f>
        <v>173423748</v>
      </c>
      <c r="F68" s="53"/>
      <c r="G68" s="21">
        <f>G60+G66</f>
        <v>151394145</v>
      </c>
      <c r="H68" s="19"/>
      <c r="I68" s="21">
        <f>E68-G68</f>
        <v>22029603</v>
      </c>
      <c r="K68" s="17">
        <f>IF(G68=0,"n/a",IF(AND(I68/G68&lt;1,I68/G68&gt;-1),I68/G68,"n/a"))</f>
        <v>0.14551159161406144</v>
      </c>
    </row>
    <row r="69" spans="1:15" ht="12.75" thickTop="1" x14ac:dyDescent="0.2"/>
    <row r="70" spans="1:15" ht="12.75" customHeight="1" x14ac:dyDescent="0.2">
      <c r="A70" s="44" t="s">
        <v>3</v>
      </c>
      <c r="C70" s="36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">
      <c r="A71" s="44" t="s">
        <v>3</v>
      </c>
    </row>
    <row r="72" spans="1:15" x14ac:dyDescent="0.2">
      <c r="A72" s="44" t="s">
        <v>3</v>
      </c>
    </row>
    <row r="73" spans="1:15" x14ac:dyDescent="0.2">
      <c r="A73" s="44" t="s">
        <v>3</v>
      </c>
    </row>
    <row r="74" spans="1:15" x14ac:dyDescent="0.2">
      <c r="A74" s="44" t="s">
        <v>3</v>
      </c>
    </row>
    <row r="75" spans="1:15" x14ac:dyDescent="0.2">
      <c r="A75" s="44" t="s">
        <v>3</v>
      </c>
    </row>
    <row r="76" spans="1:15" x14ac:dyDescent="0.2">
      <c r="A76" s="44" t="s">
        <v>3</v>
      </c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tabSelected="1" zoomScaleNormal="100" zoomScaleSheetLayoutView="100" workbookViewId="0">
      <pane xSplit="4" ySplit="8" topLeftCell="E33" activePane="bottomRight" state="frozen"/>
      <selection activeCell="O42" sqref="O42"/>
      <selection pane="topRight" activeCell="O42" sqref="O42"/>
      <selection pane="bottomLeft" activeCell="O42" sqref="O42"/>
      <selection pane="bottomRight" activeCell="Y47" sqref="Y47"/>
    </sheetView>
  </sheetViews>
  <sheetFormatPr defaultColWidth="9.140625" defaultRowHeight="12" x14ac:dyDescent="0.2"/>
  <cols>
    <col min="1" max="2" width="1.7109375" style="45" customWidth="1"/>
    <col min="3" max="3" width="9.140625" style="45"/>
    <col min="4" max="4" width="23.85546875" style="45" customWidth="1"/>
    <col min="5" max="5" width="16.7109375" style="45" customWidth="1"/>
    <col min="6" max="6" width="0.85546875" style="45" customWidth="1"/>
    <col min="7" max="7" width="16.7109375" style="45" customWidth="1"/>
    <col min="8" max="8" width="0.85546875" style="45" customWidth="1"/>
    <col min="9" max="9" width="16.7109375" style="45" customWidth="1"/>
    <col min="10" max="10" width="0.85546875" style="45" customWidth="1"/>
    <col min="11" max="11" width="7.7109375" style="45" customWidth="1"/>
    <col min="12" max="12" width="0.85546875" style="45" customWidth="1"/>
    <col min="13" max="13" width="10.7109375" style="45" customWidth="1"/>
    <col min="14" max="14" width="0.85546875" style="45" customWidth="1"/>
    <col min="15" max="15" width="7.7109375" style="45" hidden="1" customWidth="1"/>
    <col min="16" max="16" width="0.85546875" style="45" hidden="1" customWidth="1"/>
    <col min="17" max="17" width="10.7109375" style="45" customWidth="1"/>
    <col min="18" max="16384" width="9.140625" style="45"/>
  </cols>
  <sheetData>
    <row r="1" spans="1:17" s="41" customFormat="1" ht="15" x14ac:dyDescent="0.25">
      <c r="E1" s="74" t="s">
        <v>0</v>
      </c>
      <c r="F1" s="74"/>
      <c r="G1" s="74"/>
      <c r="H1" s="74"/>
      <c r="I1" s="74"/>
      <c r="J1" s="74"/>
      <c r="K1" s="74"/>
    </row>
    <row r="2" spans="1:17" s="41" customFormat="1" ht="15" x14ac:dyDescent="0.25">
      <c r="E2" s="74" t="s">
        <v>1</v>
      </c>
      <c r="F2" s="74"/>
      <c r="G2" s="74"/>
      <c r="H2" s="74"/>
      <c r="I2" s="74"/>
      <c r="J2" s="74"/>
      <c r="K2" s="74"/>
    </row>
    <row r="3" spans="1:17" s="41" customFormat="1" ht="15" x14ac:dyDescent="0.25">
      <c r="E3" s="74" t="s">
        <v>47</v>
      </c>
      <c r="F3" s="74"/>
      <c r="G3" s="74"/>
      <c r="H3" s="74"/>
      <c r="I3" s="74"/>
      <c r="J3" s="74"/>
      <c r="K3" s="74"/>
    </row>
    <row r="4" spans="1:17" s="43" customFormat="1" ht="12.75" x14ac:dyDescent="0.2">
      <c r="E4" s="75" t="s">
        <v>2</v>
      </c>
      <c r="F4" s="75"/>
      <c r="G4" s="75"/>
      <c r="H4" s="75"/>
      <c r="I4" s="75"/>
      <c r="J4" s="75"/>
      <c r="K4" s="75"/>
    </row>
    <row r="5" spans="1:17" x14ac:dyDescent="0.2">
      <c r="A5" s="45" t="s">
        <v>3</v>
      </c>
    </row>
    <row r="6" spans="1:17" s="49" customFormat="1" ht="12.75" x14ac:dyDescent="0.2">
      <c r="A6" s="49" t="s">
        <v>3</v>
      </c>
      <c r="I6" s="70" t="str">
        <f>'12-2021 SOG'!I6</f>
        <v>VARIANCE FROM 2020</v>
      </c>
      <c r="J6" s="70"/>
      <c r="K6" s="70"/>
      <c r="M6" s="70" t="s">
        <v>4</v>
      </c>
      <c r="N6" s="70"/>
      <c r="O6" s="70"/>
      <c r="P6" s="70"/>
      <c r="Q6" s="70"/>
    </row>
    <row r="7" spans="1:17" s="49" customFormat="1" ht="12.75" x14ac:dyDescent="0.2">
      <c r="E7" s="48" t="s">
        <v>5</v>
      </c>
      <c r="G7" s="48" t="s">
        <v>5</v>
      </c>
      <c r="I7" s="48"/>
      <c r="K7" s="48"/>
      <c r="M7" s="48"/>
      <c r="O7" s="48"/>
      <c r="Q7" s="48"/>
    </row>
    <row r="8" spans="1:17" s="49" customFormat="1" ht="12.75" x14ac:dyDescent="0.2">
      <c r="A8" s="43" t="s">
        <v>6</v>
      </c>
      <c r="E8" s="51">
        <f>'12-2021 SOG'!E8</f>
        <v>2021</v>
      </c>
      <c r="G8" s="51">
        <f>'12-2021 SOG'!G8</f>
        <v>2020</v>
      </c>
      <c r="I8" s="51" t="s">
        <v>7</v>
      </c>
      <c r="K8" s="51" t="s">
        <v>8</v>
      </c>
      <c r="M8" s="51">
        <f>'12-2021 SOG'!M8</f>
        <v>2021</v>
      </c>
      <c r="O8" s="51" t="s">
        <v>40</v>
      </c>
      <c r="Q8" s="51">
        <f>'12-2021 SOG'!O8</f>
        <v>2020</v>
      </c>
    </row>
    <row r="9" spans="1:17" x14ac:dyDescent="0.2">
      <c r="B9" s="59" t="s">
        <v>9</v>
      </c>
    </row>
    <row r="10" spans="1:17" x14ac:dyDescent="0.2">
      <c r="C10" s="45" t="s">
        <v>10</v>
      </c>
      <c r="E10" s="23">
        <v>722002483.42999995</v>
      </c>
      <c r="F10" s="57"/>
      <c r="G10" s="23">
        <v>662502964.90999997</v>
      </c>
      <c r="H10" s="57"/>
      <c r="I10" s="23">
        <f>E10-G10</f>
        <v>59499518.519999981</v>
      </c>
      <c r="K10" s="3">
        <f>IF(G10=0,"n/a",IF(AND(I10/G10&lt;1,I10/G10&gt;-1),I10/G10,"n/a"))</f>
        <v>8.9810192061680658E-2</v>
      </c>
      <c r="M10" s="4">
        <f>IF(E48=0,"n/a",E10/E48)</f>
        <v>1.1816198084014324</v>
      </c>
      <c r="N10" s="54"/>
      <c r="O10" s="4" t="e">
        <f>IF(#REF!=0,"n/a",#REF!/#REF!)</f>
        <v>#REF!</v>
      </c>
      <c r="P10" s="54"/>
      <c r="Q10" s="4">
        <f>IF(G48=0,"n/a",G10/G48)</f>
        <v>1.1175632663608357</v>
      </c>
    </row>
    <row r="11" spans="1:17" x14ac:dyDescent="0.2">
      <c r="C11" s="45" t="s">
        <v>11</v>
      </c>
      <c r="E11" s="24">
        <v>270708079.77999997</v>
      </c>
      <c r="F11" s="60"/>
      <c r="G11" s="24">
        <v>232306471.66999999</v>
      </c>
      <c r="H11" s="60"/>
      <c r="I11" s="24">
        <f>E11-G11</f>
        <v>38401608.109999985</v>
      </c>
      <c r="K11" s="3">
        <f>IF(G11=0,"n/a",IF(AND(I11/G11&lt;1,I11/G11&gt;-1),I11/G11,"n/a"))</f>
        <v>0.16530580415577445</v>
      </c>
      <c r="M11" s="6">
        <f>IF(E49=0,"n/a",E11/E49)</f>
        <v>1.0025417165544668</v>
      </c>
      <c r="N11" s="54"/>
      <c r="O11" s="6" t="e">
        <f>IF(#REF!=0,"n/a",#REF!/#REF!)</f>
        <v>#REF!</v>
      </c>
      <c r="P11" s="54"/>
      <c r="Q11" s="6">
        <f>IF(G49=0,"n/a",G11/G49)</f>
        <v>0.92696006258142838</v>
      </c>
    </row>
    <row r="12" spans="1:17" x14ac:dyDescent="0.2">
      <c r="C12" s="45" t="s">
        <v>12</v>
      </c>
      <c r="E12" s="25">
        <v>19664445.210000001</v>
      </c>
      <c r="F12" s="60"/>
      <c r="G12" s="25">
        <v>17662383.899999999</v>
      </c>
      <c r="H12" s="60"/>
      <c r="I12" s="25">
        <f>E12-G12</f>
        <v>2002061.3100000024</v>
      </c>
      <c r="K12" s="8">
        <f>IF(G12=0,"n/a",IF(AND(I12/G12&lt;1,I12/G12&gt;-1),I12/G12,"n/a"))</f>
        <v>0.11335170389994764</v>
      </c>
      <c r="M12" s="9">
        <f>IF(E50=0,"n/a",E12/E50)</f>
        <v>0.862699552774288</v>
      </c>
      <c r="N12" s="54"/>
      <c r="O12" s="9" t="e">
        <f>IF(#REF!=0,"n/a",#REF!/#REF!)</f>
        <v>#REF!</v>
      </c>
      <c r="P12" s="54"/>
      <c r="Q12" s="9">
        <f>IF(G50=0,"n/a",G12/G50)</f>
        <v>0.80481225070591544</v>
      </c>
    </row>
    <row r="13" spans="1:17" ht="6.95" customHeight="1" x14ac:dyDescent="0.2">
      <c r="E13" s="24"/>
      <c r="F13" s="60"/>
      <c r="G13" s="24"/>
      <c r="H13" s="60"/>
      <c r="I13" s="24"/>
      <c r="K13" s="10"/>
      <c r="M13" s="54"/>
      <c r="N13" s="54"/>
      <c r="O13" s="54"/>
      <c r="P13" s="54"/>
      <c r="Q13" s="54"/>
    </row>
    <row r="14" spans="1:17" x14ac:dyDescent="0.2">
      <c r="C14" s="45" t="s">
        <v>13</v>
      </c>
      <c r="E14" s="24">
        <f>SUM(E10:E12)</f>
        <v>1012375008.42</v>
      </c>
      <c r="F14" s="60"/>
      <c r="G14" s="24">
        <f>SUM(G10:G12)</f>
        <v>912471820.4799999</v>
      </c>
      <c r="H14" s="60"/>
      <c r="I14" s="24">
        <f>E14-G14</f>
        <v>99903187.940000057</v>
      </c>
      <c r="K14" s="3">
        <f>IF(G14=0,"n/a",IF(AND(I14/G14&lt;1,I14/G14&gt;-1),I14/G14,"n/a"))</f>
        <v>0.10948632680782036</v>
      </c>
      <c r="M14" s="6">
        <f>IF(E52=0,"n/a",E14/E52)</f>
        <v>1.1200776595653132</v>
      </c>
      <c r="N14" s="54"/>
      <c r="O14" s="6" t="e">
        <f>IF(#REF!=0,"n/a",#REF!/#REF!)</f>
        <v>#REF!</v>
      </c>
      <c r="P14" s="54"/>
      <c r="Q14" s="6">
        <f>IF(G52=0,"n/a",G14/G52)</f>
        <v>1.0544329636356393</v>
      </c>
    </row>
    <row r="15" spans="1:17" ht="6.95" customHeight="1" x14ac:dyDescent="0.2">
      <c r="E15" s="24"/>
      <c r="F15" s="60"/>
      <c r="G15" s="24"/>
      <c r="H15" s="60"/>
      <c r="I15" s="24"/>
      <c r="K15" s="10"/>
      <c r="M15" s="54"/>
      <c r="N15" s="54"/>
      <c r="O15" s="54"/>
      <c r="P15" s="54"/>
      <c r="Q15" s="54"/>
    </row>
    <row r="16" spans="1:17" x14ac:dyDescent="0.2">
      <c r="B16" s="59" t="s">
        <v>14</v>
      </c>
      <c r="E16" s="24"/>
      <c r="F16" s="60"/>
      <c r="G16" s="24"/>
      <c r="H16" s="60"/>
      <c r="I16" s="24"/>
      <c r="K16" s="10"/>
      <c r="M16" s="54"/>
      <c r="N16" s="54"/>
      <c r="O16" s="54"/>
      <c r="P16" s="54"/>
      <c r="Q16" s="54"/>
    </row>
    <row r="17" spans="2:17" x14ac:dyDescent="0.2">
      <c r="C17" s="45" t="s">
        <v>15</v>
      </c>
      <c r="E17" s="24">
        <v>21508531.140000001</v>
      </c>
      <c r="F17" s="60"/>
      <c r="G17" s="24">
        <v>21220417.68</v>
      </c>
      <c r="H17" s="60"/>
      <c r="I17" s="24">
        <f>E17-G17</f>
        <v>288113.46000000089</v>
      </c>
      <c r="K17" s="3">
        <f>IF(G17=0,"n/a",IF(AND(I17/G17&lt;1,I17/G17&gt;-1),I17/G17,"n/a"))</f>
        <v>1.3577181389391055E-2</v>
      </c>
      <c r="M17" s="6">
        <f>IF(E55=0,"n/a",E17/E55)</f>
        <v>0.51179263220981197</v>
      </c>
      <c r="N17" s="54"/>
      <c r="O17" s="6" t="e">
        <f>IF(#REF!=0,"n/a",#REF!/#REF!)</f>
        <v>#REF!</v>
      </c>
      <c r="P17" s="54"/>
      <c r="Q17" s="6">
        <f>IF(G55=0,"n/a",G17/G55)</f>
        <v>0.49938170795631187</v>
      </c>
    </row>
    <row r="18" spans="2:17" x14ac:dyDescent="0.2">
      <c r="C18" s="45" t="s">
        <v>16</v>
      </c>
      <c r="E18" s="25">
        <v>2061888.42</v>
      </c>
      <c r="F18" s="26"/>
      <c r="G18" s="25">
        <v>1401616.9</v>
      </c>
      <c r="H18" s="22"/>
      <c r="I18" s="25">
        <f>E18-G18</f>
        <v>660271.52</v>
      </c>
      <c r="K18" s="8">
        <f>IF(G18=0,"n/a",IF(AND(I18/G18&lt;1,I18/G18&gt;-1),I18/G18,"n/a"))</f>
        <v>0.47107845232174361</v>
      </c>
      <c r="M18" s="9">
        <f>IF(E56=0,"n/a",E18/E56)</f>
        <v>0.50420365745943896</v>
      </c>
      <c r="N18" s="54"/>
      <c r="O18" s="9" t="e">
        <f>IF(#REF!=0,"n/a",#REF!/#REF!)</f>
        <v>#REF!</v>
      </c>
      <c r="P18" s="54"/>
      <c r="Q18" s="9">
        <f>IF(G56=0,"n/a",G18/G56)</f>
        <v>0.51020317606383869</v>
      </c>
    </row>
    <row r="19" spans="2:17" ht="6.95" customHeight="1" x14ac:dyDescent="0.2">
      <c r="E19" s="24"/>
      <c r="F19" s="61"/>
      <c r="G19" s="24"/>
      <c r="H19" s="61"/>
      <c r="I19" s="24"/>
      <c r="K19" s="10"/>
      <c r="M19" s="54"/>
      <c r="N19" s="54"/>
      <c r="O19" s="54"/>
      <c r="P19" s="54"/>
      <c r="Q19" s="54"/>
    </row>
    <row r="20" spans="2:17" x14ac:dyDescent="0.2">
      <c r="C20" s="45" t="s">
        <v>17</v>
      </c>
      <c r="E20" s="25">
        <f>SUM(E17:E18)</f>
        <v>23570419.560000002</v>
      </c>
      <c r="F20" s="26"/>
      <c r="G20" s="25">
        <f>SUM(G17:G18)</f>
        <v>22622034.579999998</v>
      </c>
      <c r="H20" s="22"/>
      <c r="I20" s="25">
        <f>E20-G20</f>
        <v>948384.98000000417</v>
      </c>
      <c r="K20" s="8">
        <f>IF(G20=0,"n/a",IF(AND(I20/G20&lt;1,I20/G20&gt;-1),I20/G20,"n/a"))</f>
        <v>4.1923062960856114E-2</v>
      </c>
      <c r="M20" s="9">
        <f>IF(E58=0,"n/a",E20/E58)</f>
        <v>0.51111965935272585</v>
      </c>
      <c r="N20" s="54"/>
      <c r="O20" s="9" t="e">
        <f>IF(#REF!=0,"n/a",#REF!/#REF!)</f>
        <v>#REF!</v>
      </c>
      <c r="P20" s="54"/>
      <c r="Q20" s="9">
        <f>IF(G58=0,"n/a",G20/G58)</f>
        <v>0.50003882755110252</v>
      </c>
    </row>
    <row r="21" spans="2:17" ht="6.95" customHeight="1" x14ac:dyDescent="0.2">
      <c r="E21" s="24"/>
      <c r="F21" s="61"/>
      <c r="G21" s="24"/>
      <c r="H21" s="61"/>
      <c r="I21" s="24"/>
      <c r="K21" s="10"/>
      <c r="M21" s="54"/>
      <c r="N21" s="54"/>
      <c r="O21" s="54"/>
      <c r="P21" s="54"/>
      <c r="Q21" s="54"/>
    </row>
    <row r="22" spans="2:17" x14ac:dyDescent="0.2">
      <c r="C22" s="45" t="s">
        <v>18</v>
      </c>
      <c r="E22" s="24">
        <f>E14+E20</f>
        <v>1035945427.98</v>
      </c>
      <c r="F22" s="61"/>
      <c r="G22" s="24">
        <f>G14+G20</f>
        <v>935093855.05999994</v>
      </c>
      <c r="H22" s="61"/>
      <c r="I22" s="24">
        <f>E22-G22</f>
        <v>100851572.92000008</v>
      </c>
      <c r="K22" s="3">
        <f>IF(G22=0,"n/a",IF(AND(I22/G22&lt;1,I22/G22&gt;-1),I22/G22,"n/a"))</f>
        <v>0.10785181869634784</v>
      </c>
      <c r="M22" s="6">
        <f>IF(E60=0,"n/a",E22/E60)</f>
        <v>1.0905161046801677</v>
      </c>
      <c r="N22" s="54"/>
      <c r="O22" s="6" t="e">
        <f>IF(#REF!=0,"n/a",#REF!/#REF!)</f>
        <v>#REF!</v>
      </c>
      <c r="P22" s="54"/>
      <c r="Q22" s="6">
        <f>IF(G60=0,"n/a",G22/G60)</f>
        <v>1.0268897149844418</v>
      </c>
    </row>
    <row r="23" spans="2:17" ht="6.95" customHeight="1" x14ac:dyDescent="0.2">
      <c r="E23" s="24"/>
      <c r="F23" s="61"/>
      <c r="G23" s="24"/>
      <c r="H23" s="61"/>
      <c r="I23" s="24"/>
      <c r="K23" s="10"/>
      <c r="M23" s="54"/>
      <c r="N23" s="54"/>
      <c r="O23" s="54"/>
      <c r="P23" s="54"/>
      <c r="Q23" s="54"/>
    </row>
    <row r="24" spans="2:17" x14ac:dyDescent="0.2">
      <c r="B24" s="59" t="s">
        <v>19</v>
      </c>
      <c r="E24" s="24"/>
      <c r="F24" s="61"/>
      <c r="G24" s="24"/>
      <c r="H24" s="61"/>
      <c r="I24" s="24"/>
      <c r="K24" s="10"/>
      <c r="M24" s="54"/>
      <c r="N24" s="54"/>
      <c r="O24" s="54"/>
      <c r="P24" s="54"/>
      <c r="Q24" s="54"/>
    </row>
    <row r="25" spans="2:17" x14ac:dyDescent="0.2">
      <c r="C25" s="45" t="s">
        <v>20</v>
      </c>
      <c r="E25" s="24">
        <v>6849727.2199999997</v>
      </c>
      <c r="F25" s="61"/>
      <c r="G25" s="24">
        <v>6898616.5</v>
      </c>
      <c r="H25" s="61"/>
      <c r="I25" s="24">
        <f>E25-G25</f>
        <v>-48889.280000000261</v>
      </c>
      <c r="K25" s="3">
        <f>IF(G25=0,"n/a",IF(AND(I25/G25&lt;1,I25/G25&gt;-1),I25/G25,"n/a"))</f>
        <v>-7.0868238580881048E-3</v>
      </c>
      <c r="M25" s="6">
        <f>IF(E63=0,"n/a",E25/E63)</f>
        <v>0.13382236290432348</v>
      </c>
      <c r="N25" s="54"/>
      <c r="O25" s="6" t="e">
        <f>IF(#REF!=0,"n/a",#REF!/#REF!)</f>
        <v>#REF!</v>
      </c>
      <c r="P25" s="54"/>
      <c r="Q25" s="6">
        <f>IF(G63=0,"n/a",G25/G63)</f>
        <v>0.13560244138848815</v>
      </c>
    </row>
    <row r="26" spans="2:17" x14ac:dyDescent="0.2">
      <c r="C26" s="45" t="s">
        <v>21</v>
      </c>
      <c r="E26" s="25">
        <v>13180715.43</v>
      </c>
      <c r="F26" s="26"/>
      <c r="G26" s="25">
        <v>12656483.43</v>
      </c>
      <c r="H26" s="22"/>
      <c r="I26" s="25">
        <f>E26-G26</f>
        <v>524232</v>
      </c>
      <c r="K26" s="8">
        <f>IF(G26=0,"n/a",IF(AND(I26/G26&lt;1,I26/G26&gt;-1),I26/G26,"n/a"))</f>
        <v>4.1420036054991304E-2</v>
      </c>
      <c r="M26" s="9">
        <f>IF(E64=0,"n/a",E26/E64)</f>
        <v>7.8168316559232176E-2</v>
      </c>
      <c r="N26" s="54"/>
      <c r="O26" s="9" t="e">
        <f>IF(#REF!=0,"n/a",#REF!/#REF!)</f>
        <v>#REF!</v>
      </c>
      <c r="P26" s="54"/>
      <c r="Q26" s="9">
        <f>IF(G64=0,"n/a",G26/G64)</f>
        <v>7.8389727341819593E-2</v>
      </c>
    </row>
    <row r="27" spans="2:17" ht="6.95" customHeight="1" x14ac:dyDescent="0.2">
      <c r="E27" s="24"/>
      <c r="F27" s="61"/>
      <c r="G27" s="24"/>
      <c r="H27" s="61"/>
      <c r="I27" s="24"/>
      <c r="K27" s="10"/>
      <c r="M27" s="54"/>
      <c r="N27" s="54"/>
      <c r="O27" s="54"/>
      <c r="P27" s="54"/>
      <c r="Q27" s="54"/>
    </row>
    <row r="28" spans="2:17" x14ac:dyDescent="0.2">
      <c r="C28" s="45" t="s">
        <v>22</v>
      </c>
      <c r="E28" s="25">
        <f>SUM(E25:E26)</f>
        <v>20030442.649999999</v>
      </c>
      <c r="F28" s="26"/>
      <c r="G28" s="25">
        <f>SUM(G25:G26)</f>
        <v>19555099.93</v>
      </c>
      <c r="H28" s="22"/>
      <c r="I28" s="25">
        <f>E28-G28</f>
        <v>475342.71999999881</v>
      </c>
      <c r="K28" s="8">
        <f>IF(G28=0,"n/a",IF(AND(I28/G28&lt;1,I28/G28&gt;-1),I28/G28,"n/a"))</f>
        <v>2.430786453158252E-2</v>
      </c>
      <c r="M28" s="9">
        <f>IF(E66=0,"n/a",E28/E66)</f>
        <v>9.1128286196839645E-2</v>
      </c>
      <c r="N28" s="54"/>
      <c r="O28" s="9" t="e">
        <f>IF(#REF!=0,"n/a",#REF!/#REF!)</f>
        <v>#REF!</v>
      </c>
      <c r="P28" s="54"/>
      <c r="Q28" s="9">
        <f>IF(G66=0,"n/a",G28/G66)</f>
        <v>9.2097794924902887E-2</v>
      </c>
    </row>
    <row r="29" spans="2:17" ht="6.95" customHeight="1" x14ac:dyDescent="0.2">
      <c r="E29" s="24"/>
      <c r="F29" s="61"/>
      <c r="G29" s="24"/>
      <c r="H29" s="61"/>
      <c r="I29" s="24"/>
      <c r="K29" s="10"/>
      <c r="M29" s="54"/>
      <c r="N29" s="54"/>
      <c r="O29" s="54"/>
      <c r="P29" s="54"/>
      <c r="Q29" s="54"/>
    </row>
    <row r="30" spans="2:17" x14ac:dyDescent="0.2">
      <c r="C30" s="45" t="s">
        <v>23</v>
      </c>
      <c r="E30" s="24">
        <f>E22+E28</f>
        <v>1055975870.63</v>
      </c>
      <c r="F30" s="61"/>
      <c r="G30" s="24">
        <f>G22+G28</f>
        <v>954648954.98999989</v>
      </c>
      <c r="H30" s="61"/>
      <c r="I30" s="24">
        <f>E30-G30</f>
        <v>101326915.6400001</v>
      </c>
      <c r="K30" s="3">
        <f>IF(G30=0,"n/a",IF(AND(I30/G30&lt;1,I30/G30&gt;-1),I30/G30,"n/a"))</f>
        <v>0.10614049814893635</v>
      </c>
      <c r="M30" s="4">
        <f>IF(E68=0,"n/a",E30/E68)</f>
        <v>0.90272576805124771</v>
      </c>
      <c r="N30" s="54"/>
      <c r="O30" s="4" t="e">
        <f>IF(#REF!=0,"n/a",#REF!/#REF!)</f>
        <v>#REF!</v>
      </c>
      <c r="P30" s="54"/>
      <c r="Q30" s="4">
        <f>IF(G68=0,"n/a",G30/G68)</f>
        <v>0.85013535555326958</v>
      </c>
    </row>
    <row r="31" spans="2:17" ht="6.95" customHeight="1" x14ac:dyDescent="0.2">
      <c r="E31" s="24"/>
      <c r="F31" s="61"/>
      <c r="G31" s="24"/>
      <c r="H31" s="61"/>
      <c r="I31" s="24"/>
      <c r="K31" s="10"/>
      <c r="M31" s="56"/>
      <c r="N31" s="56"/>
      <c r="O31" s="56"/>
      <c r="P31" s="56"/>
      <c r="Q31" s="56"/>
    </row>
    <row r="32" spans="2:17" x14ac:dyDescent="0.2">
      <c r="B32" s="45" t="s">
        <v>24</v>
      </c>
      <c r="E32" s="24">
        <v>-1552668.79</v>
      </c>
      <c r="F32" s="61"/>
      <c r="G32" s="24">
        <v>12427183.84</v>
      </c>
      <c r="H32" s="61"/>
      <c r="I32" s="24">
        <f>E32-G32</f>
        <v>-13979852.629999999</v>
      </c>
      <c r="K32" s="3" t="str">
        <f>IF(G32=0,"n/a",IF(AND(I32/G32&lt;1,I32/G32&gt;-1),I32/G32,"n/a"))</f>
        <v>n/a</v>
      </c>
      <c r="M32" s="56"/>
      <c r="N32" s="56"/>
      <c r="O32" s="56"/>
      <c r="P32" s="56"/>
      <c r="Q32" s="56"/>
    </row>
    <row r="33" spans="1:17" x14ac:dyDescent="0.2">
      <c r="B33" s="45" t="s">
        <v>25</v>
      </c>
      <c r="E33" s="25">
        <v>12994609.439999999</v>
      </c>
      <c r="F33" s="26"/>
      <c r="G33" s="25">
        <v>13837202.35</v>
      </c>
      <c r="H33" s="22"/>
      <c r="I33" s="25">
        <f>E33-G33</f>
        <v>-842592.91000000015</v>
      </c>
      <c r="K33" s="8">
        <f>IF(G33=0,"n/a",IF(AND(I33/G33&lt;1,I33/G33&gt;-1),I33/G33,"n/a"))</f>
        <v>-6.089329972109573E-2</v>
      </c>
    </row>
    <row r="34" spans="1:17" ht="6.95" customHeight="1" x14ac:dyDescent="0.2">
      <c r="E34" s="24"/>
      <c r="F34" s="62"/>
      <c r="G34" s="24"/>
      <c r="H34" s="62"/>
      <c r="I34" s="24"/>
      <c r="K34" s="14"/>
      <c r="M34" s="56"/>
      <c r="N34" s="56"/>
      <c r="O34" s="56"/>
      <c r="P34" s="56"/>
      <c r="Q34" s="56"/>
    </row>
    <row r="35" spans="1:17" ht="12.75" thickBot="1" x14ac:dyDescent="0.25">
      <c r="C35" s="45" t="s">
        <v>26</v>
      </c>
      <c r="E35" s="27">
        <f>SUM(E30:E33)</f>
        <v>1067417811.2800001</v>
      </c>
      <c r="F35" s="63"/>
      <c r="G35" s="27">
        <f>SUM(G30:G33)</f>
        <v>980913341.17999995</v>
      </c>
      <c r="H35" s="63"/>
      <c r="I35" s="27">
        <f>E35-G35</f>
        <v>86504470.100000143</v>
      </c>
      <c r="K35" s="17">
        <f>IF(G35=0,"n/a",IF(AND(I35/G35&lt;1,I35/G35&gt;-1),I35/G35,"n/a"))</f>
        <v>8.818767822643607E-2</v>
      </c>
    </row>
    <row r="36" spans="1:17" ht="12.75" thickTop="1" x14ac:dyDescent="0.2">
      <c r="E36" s="28"/>
      <c r="F36" s="64"/>
      <c r="G36" s="28"/>
      <c r="H36" s="65"/>
      <c r="I36" s="28"/>
    </row>
    <row r="37" spans="1:17" x14ac:dyDescent="0.2">
      <c r="C37" s="66" t="s">
        <v>36</v>
      </c>
      <c r="E37" s="23">
        <v>48455397.530000001</v>
      </c>
      <c r="F37" s="23"/>
      <c r="G37" s="37">
        <v>44612348.979999997</v>
      </c>
      <c r="H37" s="65"/>
      <c r="I37" s="28"/>
    </row>
    <row r="38" spans="1:17" x14ac:dyDescent="0.2">
      <c r="C38" s="45" t="s">
        <v>37</v>
      </c>
      <c r="E38" s="37">
        <v>19757735.510000002</v>
      </c>
      <c r="F38" s="67"/>
      <c r="G38" s="37">
        <v>18064609.91</v>
      </c>
      <c r="H38" s="68"/>
      <c r="I38" s="38"/>
    </row>
    <row r="39" spans="1:17" x14ac:dyDescent="0.2">
      <c r="C39" s="45" t="s">
        <v>38</v>
      </c>
      <c r="E39" s="37">
        <v>5043097.24</v>
      </c>
      <c r="F39" s="67"/>
      <c r="G39" s="37">
        <v>5323295.8099999996</v>
      </c>
      <c r="H39" s="68"/>
      <c r="I39" s="38"/>
    </row>
    <row r="40" spans="1:17" x14ac:dyDescent="0.2">
      <c r="C40" s="45" t="s">
        <v>27</v>
      </c>
      <c r="E40" s="37">
        <v>19990793.940000001</v>
      </c>
      <c r="F40" s="67"/>
      <c r="G40" s="37">
        <v>19024350.539999999</v>
      </c>
      <c r="H40" s="68"/>
      <c r="I40" s="38"/>
    </row>
    <row r="41" spans="1:17" x14ac:dyDescent="0.2">
      <c r="C41" s="45" t="s">
        <v>28</v>
      </c>
      <c r="E41" s="37">
        <v>19289340.800000001</v>
      </c>
      <c r="F41" s="67"/>
      <c r="G41" s="37">
        <v>14093115.449999999</v>
      </c>
      <c r="H41" s="68"/>
      <c r="I41" s="38"/>
    </row>
    <row r="42" spans="1:17" x14ac:dyDescent="0.2">
      <c r="C42" s="45" t="s">
        <v>39</v>
      </c>
      <c r="E42" s="37">
        <v>-392008.93</v>
      </c>
      <c r="F42" s="67"/>
      <c r="G42" s="37">
        <v>-5226151.78</v>
      </c>
      <c r="H42" s="68"/>
      <c r="I42" s="38"/>
    </row>
    <row r="43" spans="1:17" x14ac:dyDescent="0.2">
      <c r="C43" s="45" t="s">
        <v>42</v>
      </c>
      <c r="E43" s="37">
        <v>-7490132.5999999996</v>
      </c>
      <c r="F43" s="67"/>
      <c r="G43" s="37">
        <v>-3908159.36</v>
      </c>
      <c r="H43" s="68"/>
      <c r="I43" s="38"/>
    </row>
    <row r="44" spans="1:17" x14ac:dyDescent="0.2">
      <c r="C44" s="45" t="s">
        <v>43</v>
      </c>
      <c r="E44" s="37">
        <v>-1263822.1100000001</v>
      </c>
      <c r="F44" s="67"/>
      <c r="G44" s="37">
        <v>-397000.86</v>
      </c>
      <c r="H44" s="68"/>
      <c r="I44" s="38"/>
    </row>
    <row r="45" spans="1:17" x14ac:dyDescent="0.2">
      <c r="E45" s="24"/>
      <c r="G45" s="24"/>
    </row>
    <row r="46" spans="1:17" ht="12.75" x14ac:dyDescent="0.2">
      <c r="A46" s="43" t="s">
        <v>29</v>
      </c>
      <c r="E46" s="29"/>
    </row>
    <row r="47" spans="1:17" x14ac:dyDescent="0.2">
      <c r="B47" s="59" t="s">
        <v>30</v>
      </c>
      <c r="E47" s="29"/>
    </row>
    <row r="48" spans="1:17" x14ac:dyDescent="0.2">
      <c r="C48" s="45" t="s">
        <v>10</v>
      </c>
      <c r="E48" s="30">
        <v>611027742</v>
      </c>
      <c r="G48" s="30">
        <v>592810255</v>
      </c>
      <c r="H48" s="32"/>
      <c r="I48" s="31">
        <f>E48-G48</f>
        <v>18217487</v>
      </c>
      <c r="K48" s="3">
        <f>IF(G48=0,"n/a",IF(AND(I48/G48&lt;1,I48/G48&gt;-1),I48/G48,"n/a"))</f>
        <v>3.0730721755142378E-2</v>
      </c>
    </row>
    <row r="49" spans="2:17" x14ac:dyDescent="0.2">
      <c r="C49" s="45" t="s">
        <v>11</v>
      </c>
      <c r="E49" s="30">
        <v>270021761</v>
      </c>
      <c r="G49" s="30">
        <v>250611090</v>
      </c>
      <c r="H49" s="32"/>
      <c r="I49" s="31">
        <f>E49-G49</f>
        <v>19410671</v>
      </c>
      <c r="K49" s="3">
        <f>IF(G49=0,"n/a",IF(AND(I49/G49&lt;1,I49/G49&gt;-1),I49/G49,"n/a"))</f>
        <v>7.7453360104694488E-2</v>
      </c>
    </row>
    <row r="50" spans="2:17" x14ac:dyDescent="0.2">
      <c r="C50" s="45" t="s">
        <v>12</v>
      </c>
      <c r="E50" s="33">
        <v>22794083</v>
      </c>
      <c r="G50" s="33">
        <v>21945968</v>
      </c>
      <c r="H50" s="32"/>
      <c r="I50" s="33">
        <f>E50-G50</f>
        <v>848115</v>
      </c>
      <c r="K50" s="8">
        <f>IF(G50=0,"n/a",IF(AND(I50/G50&lt;1,I50/G50&gt;-1),I50/G50,"n/a"))</f>
        <v>3.8645595400485414E-2</v>
      </c>
    </row>
    <row r="51" spans="2:17" ht="6.95" customHeight="1" x14ac:dyDescent="0.2">
      <c r="E51" s="31"/>
      <c r="G51" s="31"/>
      <c r="I51" s="31"/>
      <c r="K51" s="10"/>
      <c r="M51" s="56"/>
      <c r="N51" s="56"/>
      <c r="O51" s="56"/>
      <c r="P51" s="56"/>
      <c r="Q51" s="56"/>
    </row>
    <row r="52" spans="2:17" x14ac:dyDescent="0.2">
      <c r="C52" s="45" t="s">
        <v>13</v>
      </c>
      <c r="E52" s="31">
        <f>SUM(E48:E50)</f>
        <v>903843586</v>
      </c>
      <c r="G52" s="31">
        <f>SUM(G48:G50)</f>
        <v>865367313</v>
      </c>
      <c r="H52" s="32"/>
      <c r="I52" s="31">
        <f>E52-G52</f>
        <v>38476273</v>
      </c>
      <c r="K52" s="3">
        <f>IF(G52=0,"n/a",IF(AND(I52/G52&lt;1,I52/G52&gt;-1),I52/G52,"n/a"))</f>
        <v>4.4462359996719679E-2</v>
      </c>
    </row>
    <row r="53" spans="2:17" ht="6.95" customHeight="1" x14ac:dyDescent="0.2">
      <c r="E53" s="31"/>
      <c r="G53" s="31"/>
      <c r="I53" s="31"/>
      <c r="K53" s="10"/>
      <c r="M53" s="56"/>
      <c r="N53" s="56"/>
      <c r="O53" s="56"/>
      <c r="P53" s="56"/>
      <c r="Q53" s="56"/>
    </row>
    <row r="54" spans="2:17" x14ac:dyDescent="0.2">
      <c r="B54" s="59" t="s">
        <v>31</v>
      </c>
      <c r="E54" s="31"/>
      <c r="G54" s="31"/>
      <c r="H54" s="32"/>
      <c r="I54" s="31"/>
      <c r="K54" s="10"/>
    </row>
    <row r="55" spans="2:17" x14ac:dyDescent="0.2">
      <c r="C55" s="45" t="s">
        <v>15</v>
      </c>
      <c r="E55" s="30">
        <v>42025871</v>
      </c>
      <c r="G55" s="30">
        <v>42493382</v>
      </c>
      <c r="H55" s="32"/>
      <c r="I55" s="31">
        <f>E55-G55</f>
        <v>-467511</v>
      </c>
      <c r="K55" s="3">
        <f>IF(G55=0,"n/a",IF(AND(I55/G55&lt;1,I55/G55&gt;-1),I55/G55,"n/a"))</f>
        <v>-1.1001972024726109E-2</v>
      </c>
    </row>
    <row r="56" spans="2:17" x14ac:dyDescent="0.2">
      <c r="C56" s="45" t="s">
        <v>16</v>
      </c>
      <c r="E56" s="33">
        <v>4089396</v>
      </c>
      <c r="G56" s="33">
        <v>2747174</v>
      </c>
      <c r="H56" s="32"/>
      <c r="I56" s="33">
        <f>E56-G56</f>
        <v>1342222</v>
      </c>
      <c r="K56" s="8">
        <f>IF(G56=0,"n/a",IF(AND(I56/G56&lt;1,I56/G56&gt;-1),I56/G56,"n/a"))</f>
        <v>0.48858281273774429</v>
      </c>
    </row>
    <row r="57" spans="2:17" ht="6.95" customHeight="1" x14ac:dyDescent="0.2">
      <c r="E57" s="31"/>
      <c r="G57" s="31"/>
      <c r="I57" s="31"/>
      <c r="K57" s="10"/>
      <c r="M57" s="56"/>
      <c r="N57" s="56"/>
      <c r="O57" s="56"/>
      <c r="P57" s="56"/>
      <c r="Q57" s="56"/>
    </row>
    <row r="58" spans="2:17" x14ac:dyDescent="0.2">
      <c r="C58" s="45" t="s">
        <v>17</v>
      </c>
      <c r="E58" s="33">
        <f>SUM(E55:E56)</f>
        <v>46115267</v>
      </c>
      <c r="G58" s="33">
        <f>SUM(G55:G56)</f>
        <v>45240556</v>
      </c>
      <c r="H58" s="32"/>
      <c r="I58" s="33">
        <f>E58-G58</f>
        <v>874711</v>
      </c>
      <c r="K58" s="8">
        <f>IF(G58=0,"n/a",IF(AND(I58/G58&lt;1,I58/G58&gt;-1),I58/G58,"n/a"))</f>
        <v>1.9334665117731974E-2</v>
      </c>
    </row>
    <row r="59" spans="2:17" ht="6.95" customHeight="1" x14ac:dyDescent="0.2">
      <c r="E59" s="31"/>
      <c r="G59" s="31"/>
      <c r="I59" s="31"/>
      <c r="K59" s="10"/>
      <c r="M59" s="56"/>
      <c r="N59" s="56"/>
      <c r="O59" s="56"/>
      <c r="P59" s="56"/>
      <c r="Q59" s="56"/>
    </row>
    <row r="60" spans="2:17" x14ac:dyDescent="0.2">
      <c r="C60" s="45" t="s">
        <v>32</v>
      </c>
      <c r="E60" s="31">
        <f>E52+E58</f>
        <v>949958853</v>
      </c>
      <c r="G60" s="31">
        <f>G52+G58</f>
        <v>910607869</v>
      </c>
      <c r="H60" s="32"/>
      <c r="I60" s="31">
        <f>E60-G60</f>
        <v>39350984</v>
      </c>
      <c r="K60" s="3">
        <f>IF(G60=0,"n/a",IF(AND(I60/G60&lt;1,I60/G60&gt;-1),I60/G60,"n/a"))</f>
        <v>4.321397314874291E-2</v>
      </c>
    </row>
    <row r="61" spans="2:17" ht="6.95" customHeight="1" x14ac:dyDescent="0.2">
      <c r="E61" s="31"/>
      <c r="G61" s="31"/>
      <c r="I61" s="31"/>
      <c r="K61" s="10"/>
      <c r="M61" s="56"/>
      <c r="N61" s="56"/>
      <c r="O61" s="56"/>
      <c r="P61" s="56"/>
      <c r="Q61" s="56"/>
    </row>
    <row r="62" spans="2:17" x14ac:dyDescent="0.2">
      <c r="B62" s="59" t="s">
        <v>33</v>
      </c>
      <c r="E62" s="31"/>
      <c r="G62" s="31"/>
      <c r="H62" s="32"/>
      <c r="I62" s="31"/>
      <c r="K62" s="10"/>
    </row>
    <row r="63" spans="2:17" x14ac:dyDescent="0.2">
      <c r="C63" s="45" t="s">
        <v>20</v>
      </c>
      <c r="E63" s="30">
        <v>51185221</v>
      </c>
      <c r="G63" s="30">
        <v>50873837</v>
      </c>
      <c r="H63" s="32"/>
      <c r="I63" s="31">
        <f>E63-G63</f>
        <v>311384</v>
      </c>
      <c r="K63" s="3">
        <f>IF(G63=0,"n/a",IF(AND(I63/G63&lt;1,I63/G63&gt;-1),I63/G63,"n/a"))</f>
        <v>6.1207099436985657E-3</v>
      </c>
    </row>
    <row r="64" spans="2:17" x14ac:dyDescent="0.2">
      <c r="C64" s="45" t="s">
        <v>21</v>
      </c>
      <c r="E64" s="33">
        <v>168619666</v>
      </c>
      <c r="G64" s="33">
        <v>161455893</v>
      </c>
      <c r="H64" s="32"/>
      <c r="I64" s="33">
        <f>E64-G64</f>
        <v>7163773</v>
      </c>
      <c r="K64" s="8">
        <f>IF(G64=0,"n/a",IF(AND(I64/G64&lt;1,I64/G64&gt;-1),I64/G64,"n/a"))</f>
        <v>4.436984532983259E-2</v>
      </c>
    </row>
    <row r="65" spans="1:17" ht="6.95" customHeight="1" x14ac:dyDescent="0.2">
      <c r="E65" s="31"/>
      <c r="G65" s="31"/>
      <c r="I65" s="31"/>
      <c r="K65" s="10"/>
      <c r="M65" s="56"/>
      <c r="N65" s="56"/>
      <c r="O65" s="56"/>
      <c r="P65" s="56"/>
      <c r="Q65" s="56"/>
    </row>
    <row r="66" spans="1:17" x14ac:dyDescent="0.2">
      <c r="C66" s="45" t="s">
        <v>22</v>
      </c>
      <c r="E66" s="33">
        <f>SUM(E63:E64)</f>
        <v>219804887</v>
      </c>
      <c r="G66" s="33">
        <f>SUM(G63:G64)</f>
        <v>212329730</v>
      </c>
      <c r="H66" s="32"/>
      <c r="I66" s="33">
        <f>E66-G66</f>
        <v>7475157</v>
      </c>
      <c r="K66" s="8">
        <f>IF(G66=0,"n/a",IF(AND(I66/G66&lt;1,I66/G66&gt;-1),I66/G66,"n/a"))</f>
        <v>3.5205418478137754E-2</v>
      </c>
    </row>
    <row r="67" spans="1:17" ht="6.95" customHeight="1" x14ac:dyDescent="0.2">
      <c r="E67" s="31"/>
      <c r="G67" s="31"/>
      <c r="I67" s="31"/>
      <c r="K67" s="10"/>
      <c r="M67" s="56"/>
      <c r="N67" s="56"/>
      <c r="O67" s="56"/>
      <c r="P67" s="56"/>
      <c r="Q67" s="56"/>
    </row>
    <row r="68" spans="1:17" ht="12.75" thickBot="1" x14ac:dyDescent="0.25">
      <c r="C68" s="45" t="s">
        <v>34</v>
      </c>
      <c r="E68" s="34">
        <f>E60+E66</f>
        <v>1169763740</v>
      </c>
      <c r="G68" s="34">
        <f>G60+G66</f>
        <v>1122937599</v>
      </c>
      <c r="H68" s="32"/>
      <c r="I68" s="34">
        <f>E68-G68</f>
        <v>46826141</v>
      </c>
      <c r="K68" s="17">
        <f>IF(G68=0,"n/a",IF(AND(I68/G68&lt;1,I68/G68&gt;-1),I68/G68,"n/a"))</f>
        <v>4.1699682192224821E-2</v>
      </c>
    </row>
    <row r="69" spans="1:17" ht="12.75" thickTop="1" x14ac:dyDescent="0.2"/>
    <row r="70" spans="1:17" ht="12.75" customHeight="1" x14ac:dyDescent="0.2">
      <c r="A70" s="45" t="s">
        <v>3</v>
      </c>
      <c r="C70" s="39" t="s">
        <v>35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</row>
    <row r="71" spans="1:17" x14ac:dyDescent="0.2">
      <c r="A71" s="45" t="s">
        <v>3</v>
      </c>
    </row>
    <row r="72" spans="1:17" x14ac:dyDescent="0.2">
      <c r="A72" s="45" t="s">
        <v>3</v>
      </c>
    </row>
    <row r="73" spans="1:17" x14ac:dyDescent="0.2">
      <c r="A73" s="45" t="s">
        <v>3</v>
      </c>
    </row>
    <row r="74" spans="1:17" x14ac:dyDescent="0.2">
      <c r="A74" s="45" t="s">
        <v>3</v>
      </c>
    </row>
    <row r="75" spans="1:17" x14ac:dyDescent="0.2">
      <c r="A75" s="45" t="s">
        <v>3</v>
      </c>
    </row>
    <row r="76" spans="1:17" x14ac:dyDescent="0.2">
      <c r="A76" s="45" t="s">
        <v>3</v>
      </c>
    </row>
    <row r="77" spans="1:17" x14ac:dyDescent="0.2">
      <c r="A77" s="45" t="s">
        <v>3</v>
      </c>
    </row>
    <row r="78" spans="1:17" x14ac:dyDescent="0.2">
      <c r="A78" s="45" t="s">
        <v>3</v>
      </c>
    </row>
    <row r="79" spans="1:17" x14ac:dyDescent="0.2">
      <c r="A79" s="45" t="s">
        <v>3</v>
      </c>
    </row>
    <row r="80" spans="1:17" x14ac:dyDescent="0.2">
      <c r="A80" s="45" t="s">
        <v>3</v>
      </c>
    </row>
    <row r="81" spans="1:1" x14ac:dyDescent="0.2">
      <c r="A81" s="45" t="s">
        <v>3</v>
      </c>
    </row>
    <row r="82" spans="1:1" x14ac:dyDescent="0.2">
      <c r="A82" s="45" t="s">
        <v>3</v>
      </c>
    </row>
    <row r="83" spans="1:1" x14ac:dyDescent="0.2">
      <c r="A83" s="45" t="s">
        <v>3</v>
      </c>
    </row>
    <row r="84" spans="1:1" x14ac:dyDescent="0.2">
      <c r="A84" s="45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D60144-9121-4B84-9AF7-39AC3C337ECD}"/>
</file>

<file path=customXml/itemProps2.xml><?xml version="1.0" encoding="utf-8"?>
<ds:datastoreItem xmlns:ds="http://schemas.openxmlformats.org/officeDocument/2006/customXml" ds:itemID="{D5388EC9-4F1B-4F38-B7F2-3E8058DED3EB}"/>
</file>

<file path=customXml/itemProps3.xml><?xml version="1.0" encoding="utf-8"?>
<ds:datastoreItem xmlns:ds="http://schemas.openxmlformats.org/officeDocument/2006/customXml" ds:itemID="{C24BAB98-8872-4136-9135-A400F472A7AA}"/>
</file>

<file path=customXml/itemProps4.xml><?xml version="1.0" encoding="utf-8"?>
<ds:datastoreItem xmlns:ds="http://schemas.openxmlformats.org/officeDocument/2006/customXml" ds:itemID="{4E283B33-65D0-42BD-AB43-EC43FC79F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10-2021 SOG</vt:lpstr>
      <vt:lpstr>11-2021 SOG</vt:lpstr>
      <vt:lpstr>12-2021 SOG</vt:lpstr>
      <vt:lpstr>12ME 12-2021 SOG</vt:lpstr>
      <vt:lpstr>'10-2021 SOG'!Print_Area</vt:lpstr>
      <vt:lpstr>'11-2021 SOG'!Print_Area</vt:lpstr>
      <vt:lpstr>'12-2021 SOG'!Print_Area</vt:lpstr>
      <vt:lpstr>'12ME 12-2021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DiMasso, James</cp:lastModifiedBy>
  <cp:lastPrinted>2019-11-08T17:14:36Z</cp:lastPrinted>
  <dcterms:created xsi:type="dcterms:W3CDTF">2019-04-22T18:51:38Z</dcterms:created>
  <dcterms:modified xsi:type="dcterms:W3CDTF">2022-02-16T23:40:45Z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0x0101006E56B4D1795A2E4DB2F0B01679ED314A00ABE1BBDF8113F9498FC727E6DB677C7B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