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 l="1"/>
  <c r="I105" i="17" s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<sst xmlns="http://schemas.openxmlformats.org/spreadsheetml/2006/main" count="508" uniqueCount="425">
  <si>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</si>
  <si>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</si>
  <si>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</si>
  <si>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</si>
  <si>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</si>
  <si>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</si>
  <si>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</si>
  <si>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</si>
  <si>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</si>
  <si>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</si>
  <si>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</si>
  <si>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</si>
  <si>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</si>
  <si>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</si>
  <si>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</si>
  <si>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</si>
  <si>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</si>
  <si>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</si>
  <si>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</si>
  <si>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</si>
  <si>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</si>
  <si>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</si>
  <si>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</si>
  <si>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</si>
  <si>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</si>
  <si>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</si>
  <si>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</si>
  <si>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</si>
  <si>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</si>
  <si>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</si>
  <si>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</si>
  <si>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</si>
  <si>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</si>
  <si>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</si>
  <si>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</si>
  <si>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</si>
  <si>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</si>
  <si>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</si>
  <si>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</si>
  <si>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</si>
  <si>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</si>
  <si>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</si>
  <si>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</si>
  <si>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</si>
  <si>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</si>
  <si>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</si>
  <si>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</si>
  <si>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</si>
  <si>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</si>
  <si>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</si>
  <si>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</si>
  <si>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</si>
  <si>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</si>
  <si>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</si>
  <si>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</si>
  <si>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</si>
  <si>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</si>
  <si>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</si>
  <si>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</si>
  <si>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</si>
  <si>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</si>
  <si>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</si>
  <si>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</si>
  <si>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</si>
  <si>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</si>
  <si>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</si>
  <si>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</si>
  <si>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</si>
  <si>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</si>
  <si>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</si>
  <si>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</si>
  <si>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</si>
  <si>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</si>
  <si>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</si>
  <si>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</si>
  <si>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</si>
  <si>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</si>
  <si>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</si>
  <si>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</si>
  <si>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</si>
  <si>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</si>
  <si>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</si>
  <si>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</si>
  <si>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</si>
  <si>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</si>
  <si>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</si>
  <si>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</si>
  <si>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</si>
  <si>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</si>
  <si>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</si>
  <si>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</si>
  <si>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</si>
  <si>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</si>
  <si>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</si>
  <si>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</si>
  <si>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</si>
  <si>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</si>
  <si>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</si>
  <si>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</si>
  <si>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</si>
  <si>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</si>
  <si>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</si>
  <si>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</si>
  <si>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</si>
  <si>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</si>
  <si>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</si>
  <si>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</si>
  <si>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</si>
  <si>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</si>
  <si>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</si>
  <si>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</si>
  <si>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</si>
  <si>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</si>
  <si>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</si>
  <si>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</si>
  <si>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</si>
  <si>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</si>
  <si>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</si>
  <si>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</si>
  <si>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</si>
  <si>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</si>
  <si>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</si>
  <si>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</si>
  <si>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</si>
  <si>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</si>
  <si>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</si>
  <si>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</si>
  <si>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</si>
  <si>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</si>
  <si>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</si>
  <si>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</si>
  <si>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</si>
  <si>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</si>
  <si>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</si>
  <si>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</si>
  <si>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</si>
  <si>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</si>
  <si>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</si>
  <si>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</si>
  <si>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</si>
  <si>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</si>
  <si>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</si>
  <si>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</si>
  <si>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</si>
  <si>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</si>
  <si>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</si>
  <si>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</si>
  <si>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</si>
  <si>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</si>
  <si>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</si>
  <si>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</si>
  <si>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</si>
  <si>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</si>
  <si>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</si>
  <si>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</si>
  <si>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</si>
  <si>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</si>
  <si>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</si>
  <si>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</si>
  <si>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</si>
  <si>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</si>
  <si>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</si>
  <si>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</si>
  <si>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</si>
  <si>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</si>
  <si>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</si>
  <si>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</si>
  <si>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</si>
  <si>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</si>
  <si>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</si>
  <si>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</si>
  <si>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</si>
  <si>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</si>
  <si>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</si>
  <si>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</si>
  <si>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</si>
  <si>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</si>
  <si>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</si>
  <si>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</si>
  <si>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</si>
  <si>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</si>
  <si>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</si>
  <si>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</si>
  <si>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</si>
  <si>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</si>
  <si>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</si>
  <si>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</si>
  <si>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</si>
  <si>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</si>
  <si>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</si>
  <si>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</si>
  <si>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</si>
  <si>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</si>
  <si>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</si>
  <si>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</si>
  <si>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</si>
  <si>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</si>
  <si>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</si>
  <si>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</si>
  <si>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</si>
  <si>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</si>
  <si>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</si>
  <si>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</si>
  <si>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</si>
  <si>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</si>
  <si>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</si>
  <si>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</si>
  <si>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</si>
  <si>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</si>
  <si>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</si>
  <si>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</si>
  <si>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</si>
  <si>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</si>
  <si>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</si>
  <si>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</si>
  <si>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</si>
  <si>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</si>
  <si>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</si>
  <si>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</si>
  <si>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</si>
  <si>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</si>
  <si>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</si>
  <si>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</si>
  <si>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</si>
  <si>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</si>
  <si>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</si>
  <si>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</si>
  <si>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</si>
  <si>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</si>
  <si>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</si>
  <si>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</si>
  <si>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</si>
  <si>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</si>
  <si>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</si>
  <si>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</si>
  <si>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</si>
  <si>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</si>
  <si>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</si>
  <si>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</si>
  <si>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</si>
  <si>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</si>
  <si>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</si>
  <si>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</si>
  <si>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</si>
  <si>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</si>
  <si>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</si>
  <si>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</si>
  <si>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</si>
  <si>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</si>
  <si>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</si>
  <si>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</si>
  <si>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</si>
  <si>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</si>
  <si>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</si>
  <si>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</si>
  <si>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</si>
  <si>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</si>
  <si>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</si>
  <si>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</si>
  <si>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</si>
  <si>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</si>
  <si>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</si>
  <si>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</si>
  <si>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</si>
  <si>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</si>
  <si>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</si>
  <si>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</si>
  <si>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</si>
  <si>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</si>
  <si>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</si>
  <si>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</si>
  <si>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</si>
  <si>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</si>
  <si>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</si>
  <si>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</si>
  <si>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</si>
  <si>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</si>
  <si>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</si>
  <si>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</si>
  <si>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</si>
  <si>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</si>
  <si>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</si>
  <si>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</si>
  <si>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</si>
  <si>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</si>
  <si>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</si>
  <si>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</si>
  <si>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</si>
  <si>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</si>
  <si>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</si>
  <si>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</si>
  <si>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</si>
  <si>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</si>
  <si>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</si>
  <si>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</si>
  <si>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</si>
  <si>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</si>
  <si>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</si>
  <si>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</si>
  <si>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</si>
  <si>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</si>
  <si>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</si>
  <si>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</si>
  <si>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</si>
  <si>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</si>
  <si>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</si>
  <si>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</si>
  <si>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</si>
  <si>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</si>
  <si>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</si>
  <si>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</si>
  <si>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</si>
  <si>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</si>
  <si>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</si>
  <si>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</si>
  <si>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</si>
  <si>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</si>
  <si>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</si>
  <si>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</si>
  <si>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</si>
  <si>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</si>
  <si>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</si>
  <si>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</si>
  <si>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</si>
  <si>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</si>
  <si>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</si>
  <si>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</si>
  <si>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</si>
  <si>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</si>
  <si>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</si>
  <si>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</si>
  <si>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</si>
  <si>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</si>
  <si>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</si>
  <si>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</si>
  <si>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</si>
  <si>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</si>
  <si>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</si>
  <si>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</si>
  <si>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</si>
  <si>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</si>
  <si>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</si>
  <si>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</si>
  <si>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</si>
  <si>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</si>
  <si>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</si>
  <si>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</si>
  <si>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</si>
  <si>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</si>
  <si>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</si>
  <si>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</si>
  <si>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</si>
  <si>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</si>
  <si>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</si>
  <si>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</si>
  <si>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</si>
  <si>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</si>
  <si>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</si>
  <si>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</si>
  <si>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</si>
  <si>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</si>
  <si>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</si>
  <si>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</si>
  <si>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</si>
  <si>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</si>
  <si>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</si>
  <si>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</si>
  <si>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</si>
  <si>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</si>
  <si>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</si>
  <si>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</si>
  <si>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</si>
  <si>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</si>
  <si>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</si>
  <si>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</si>
  <si>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</si>
  <si>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</si>
  <si>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</si>
  <si>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</si>
  <si>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</si>
  <si>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</si>
  <si>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</si>
  <si>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</si>
  <si>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</si>
  <si>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</si>
  <si>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</si>
  <si>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</si>
  <si>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</si>
  <si>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</si>
  <si>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</si>
  <si>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</si>
  <si>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</si>
  <si>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</si>
  <si>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</si>
  <si>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</si>
  <si>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</si>
  <si>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</si>
  <si>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</si>
  <si>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</si>
  <si>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</si>
  <si>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</si>
  <si>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</si>
  <si>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</si>
  <si>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</si>
  <si>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</si>
  <si>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</si>
  <si>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</si>
  <si>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</si>
  <si>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</si>
  <si>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</si>
  <si>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</si>
  <si>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</si>
  <si>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</si>
  <si>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</si>
  <si>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</si>
  <si>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</si>
  <si>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</si>
  <si>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</si>
  <si>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</si>
  <si>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</si>
  <si>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</si>
  <si>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OCTOBER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</si>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</sst>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85">
    <xf numFmtId="0" fontId="0" fillId="0" borderId="0" xfId="0"/>
    <xf numFmtId="173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4" fillId="0" borderId="10" xfId="0" quotePrefix="1" applyNumberFormat="1" applyFont="1" applyFill="1" applyBorder="1" applyAlignment="1">
      <alignment horizontal="left" vertical="center"/>
    </xf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27" xfId="0" applyNumberFormat="1" applyFont="1" applyFill="1" applyBorder="1"/>
    <xf numFmtId="168" fontId="8" fillId="20" borderId="0" xfId="0" applyNumberFormat="1" applyFont="1" applyFill="1" applyBorder="1"/>
    <xf numFmtId="168" fontId="8" fillId="20" borderId="28" xfId="0" applyNumberFormat="1" applyFont="1" applyFill="1" applyBorder="1"/>
    <xf numFmtId="42" fontId="5" fillId="20" borderId="31" xfId="0" applyNumberFormat="1" applyFont="1" applyFill="1" applyBorder="1"/>
    <xf numFmtId="42" fontId="5" fillId="20" borderId="32" xfId="0" applyNumberFormat="1" applyFont="1" applyFill="1" applyBorder="1"/>
    <xf numFmtId="37" fontId="5" fillId="20" borderId="33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168" fontId="8" fillId="20" borderId="31" xfId="0" applyNumberFormat="1" applyFont="1" applyFill="1" applyBorder="1"/>
    <xf numFmtId="168" fontId="8" fillId="20" borderId="32" xfId="0" applyNumberFormat="1" applyFont="1" applyFill="1" applyBorder="1"/>
    <xf numFmtId="168" fontId="8" fillId="20" borderId="33" xfId="0" applyNumberFormat="1" applyFon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G36" sqref="G36"/>
    </sheetView>
  </sheetViews>
  <sheetFormatPr defaultColWidth="9.109375" defaultRowHeight="13.2" x14ac:dyDescent="0.25"/>
  <cols>
    <col min="1" max="11" width="9.109375" style="94"/>
    <col min="12" max="12" width="16.109375" style="94" customWidth="1"/>
    <col min="13" max="16384" width="9.109375" style="94"/>
  </cols>
  <sheetData>
    <row r="3" spans="1:12" ht="30" x14ac:dyDescent="0.5">
      <c r="A3" s="1" t="s">
        <v>422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 x14ac:dyDescent="0.5">
      <c r="A4" s="95" t="s">
        <v>423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96" t="s">
        <v>424</v>
      </c>
    </row>
    <row r="16" spans="1:12" ht="15.6" x14ac:dyDescent="0.3">
      <c r="A16" s="96" t="s">
        <v>424</v>
      </c>
    </row>
    <row r="17" spans="1:1" ht="15.6" x14ac:dyDescent="0.3">
      <c r="A17" s="96"/>
    </row>
  </sheetData>
  <pageMargins left="0" right="0" top="0.75" bottom="0.75" header="0.3" footer="0.3"/>
  <pageSetup scale="81" orientation="portrait" r:id="rId1"/>
  <headerFooter>
    <oddHeader>&amp;RShaded Information is Designated as 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workbookViewId="0">
      <pane xSplit="1" ySplit="7" topLeftCell="B35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3" t="s">
        <v>349</v>
      </c>
      <c r="B1" s="12"/>
      <c r="C1" s="12"/>
      <c r="D1" s="12"/>
    </row>
    <row r="2" spans="1:4" x14ac:dyDescent="0.3">
      <c r="A2" s="13" t="s">
        <v>348</v>
      </c>
      <c r="B2" s="12"/>
      <c r="C2" s="12"/>
      <c r="D2" s="12"/>
    </row>
    <row r="3" spans="1:4" x14ac:dyDescent="0.3">
      <c r="A3" s="13" t="s">
        <v>421</v>
      </c>
      <c r="B3" s="13"/>
      <c r="C3" s="13"/>
      <c r="D3" s="13"/>
    </row>
    <row r="4" spans="1:4" x14ac:dyDescent="0.3">
      <c r="A4" s="78"/>
      <c r="B4" s="12"/>
      <c r="C4" s="12"/>
      <c r="D4" s="12"/>
    </row>
    <row r="5" spans="1:4" x14ac:dyDescent="0.3">
      <c r="A5" s="75"/>
      <c r="B5" s="75"/>
      <c r="C5" s="75"/>
      <c r="D5" s="75"/>
    </row>
    <row r="6" spans="1:4" x14ac:dyDescent="0.3">
      <c r="A6" s="75" t="s">
        <v>415</v>
      </c>
      <c r="B6" s="75"/>
      <c r="C6" s="75"/>
      <c r="D6" s="75"/>
    </row>
    <row r="7" spans="1:4" x14ac:dyDescent="0.3">
      <c r="A7" s="2"/>
      <c r="B7" s="11" t="s">
        <v>34</v>
      </c>
      <c r="C7" s="10" t="s">
        <v>33</v>
      </c>
      <c r="D7" s="9" t="s">
        <v>347</v>
      </c>
    </row>
    <row r="8" spans="1:4" ht="15" thickBot="1" x14ac:dyDescent="0.35">
      <c r="A8" s="8" t="s">
        <v>346</v>
      </c>
      <c r="B8" s="7"/>
      <c r="C8" s="7"/>
      <c r="D8" s="6"/>
    </row>
    <row r="9" spans="1:4" ht="15" thickTop="1" x14ac:dyDescent="0.3">
      <c r="A9" s="97" t="s">
        <v>31</v>
      </c>
      <c r="B9" s="102">
        <f>+'Unallocated Detail (C)'!G18</f>
        <v>172969356.03999999</v>
      </c>
      <c r="C9" s="103">
        <f>+'Unallocated Detail (C)'!H18</f>
        <v>73266045.810000002</v>
      </c>
      <c r="D9" s="104">
        <f>SUM(B9:C9)</f>
        <v>246235401.84999999</v>
      </c>
    </row>
    <row r="10" spans="1:4" x14ac:dyDescent="0.3">
      <c r="A10" s="97" t="s">
        <v>30</v>
      </c>
      <c r="B10" s="105">
        <f>+'Unallocated Detail (C)'!G21</f>
        <v>28276.28</v>
      </c>
      <c r="C10" s="106">
        <f>+'Unallocated Detail (C)'!H21</f>
        <v>0</v>
      </c>
      <c r="D10" s="107">
        <f>SUM(B10:C10)</f>
        <v>28276.28</v>
      </c>
    </row>
    <row r="11" spans="1:4" x14ac:dyDescent="0.3">
      <c r="A11" s="97" t="s">
        <v>29</v>
      </c>
      <c r="B11" s="105">
        <f>+'Unallocated Detail (C)'!G25</f>
        <v>17295519.18</v>
      </c>
      <c r="C11" s="106">
        <f>+'Unallocated Detail (C)'!H25</f>
        <v>0</v>
      </c>
      <c r="D11" s="107">
        <f>SUM(B11:C11)</f>
        <v>17295519.18</v>
      </c>
    </row>
    <row r="12" spans="1:4" x14ac:dyDescent="0.3">
      <c r="A12" s="97" t="s">
        <v>28</v>
      </c>
      <c r="B12" s="108">
        <f>+'Unallocated Detail (C)'!G40</f>
        <v>6984340.8500000006</v>
      </c>
      <c r="C12" s="109">
        <f>+'Unallocated Detail (C)'!H40</f>
        <v>-1696043.2999999998</v>
      </c>
      <c r="D12" s="110">
        <f>SUM(B12:C12)</f>
        <v>5288297.5500000007</v>
      </c>
    </row>
    <row r="13" spans="1:4" x14ac:dyDescent="0.3">
      <c r="A13" s="97" t="s">
        <v>27</v>
      </c>
      <c r="B13" s="111">
        <f>SUM(B9:B12)</f>
        <v>197277492.34999999</v>
      </c>
      <c r="C13" s="112">
        <f>SUM(C9:C12)</f>
        <v>71570002.510000005</v>
      </c>
      <c r="D13" s="113">
        <f>SUM(D9:D12)</f>
        <v>268847494.86000001</v>
      </c>
    </row>
    <row r="14" spans="1:4" x14ac:dyDescent="0.3">
      <c r="A14" s="98" t="s">
        <v>345</v>
      </c>
      <c r="B14" s="114"/>
      <c r="C14" s="115"/>
      <c r="D14" s="107"/>
    </row>
    <row r="15" spans="1:4" x14ac:dyDescent="0.3">
      <c r="A15" s="98" t="s">
        <v>344</v>
      </c>
      <c r="B15" s="114"/>
      <c r="C15" s="115"/>
      <c r="D15" s="107"/>
    </row>
    <row r="16" spans="1:4" x14ac:dyDescent="0.3">
      <c r="A16" s="98" t="s">
        <v>343</v>
      </c>
      <c r="B16" s="114"/>
      <c r="C16" s="115"/>
      <c r="D16" s="107"/>
    </row>
    <row r="17" spans="1:4" x14ac:dyDescent="0.3">
      <c r="A17" s="98" t="s">
        <v>342</v>
      </c>
      <c r="B17" s="114"/>
      <c r="C17" s="115"/>
      <c r="D17" s="107"/>
    </row>
    <row r="18" spans="1:4" x14ac:dyDescent="0.3">
      <c r="A18" s="97" t="s">
        <v>26</v>
      </c>
      <c r="B18" s="111">
        <f>+'Unallocated Detail (C)'!G47</f>
        <v>21257205.43</v>
      </c>
      <c r="C18" s="112">
        <f>+'Unallocated Detail (C)'!H47</f>
        <v>0</v>
      </c>
      <c r="D18" s="113">
        <f>B18+C18</f>
        <v>21257205.43</v>
      </c>
    </row>
    <row r="19" spans="1:4" x14ac:dyDescent="0.3">
      <c r="A19" s="97" t="s">
        <v>25</v>
      </c>
      <c r="B19" s="105">
        <f>+'Unallocated Detail (C)'!G56</f>
        <v>47402747.479999997</v>
      </c>
      <c r="C19" s="106">
        <f>+'Unallocated Detail (C)'!H56</f>
        <v>25021884.859999999</v>
      </c>
      <c r="D19" s="116">
        <f>B19+C19</f>
        <v>72424632.340000004</v>
      </c>
    </row>
    <row r="20" spans="1:4" x14ac:dyDescent="0.3">
      <c r="A20" s="97" t="s">
        <v>24</v>
      </c>
      <c r="B20" s="105">
        <f>+'Unallocated Detail (C)'!G59</f>
        <v>10391825.65</v>
      </c>
      <c r="C20" s="106">
        <f>+'Unallocated Detail (C)'!H59</f>
        <v>0</v>
      </c>
      <c r="D20" s="116">
        <f>B20+C20</f>
        <v>10391825.65</v>
      </c>
    </row>
    <row r="21" spans="1:4" x14ac:dyDescent="0.3">
      <c r="A21" s="97" t="s">
        <v>23</v>
      </c>
      <c r="B21" s="108">
        <f>+'Unallocated Detail (C)'!G62</f>
        <v>-6747229.8700000001</v>
      </c>
      <c r="C21" s="109">
        <f>+'Unallocated Detail (C)'!H62</f>
        <v>0</v>
      </c>
      <c r="D21" s="117">
        <f>B21+C21</f>
        <v>-6747229.8700000001</v>
      </c>
    </row>
    <row r="22" spans="1:4" x14ac:dyDescent="0.3">
      <c r="A22" s="97" t="s">
        <v>22</v>
      </c>
      <c r="B22" s="111">
        <f>SUM(B18:B21)</f>
        <v>72304548.689999998</v>
      </c>
      <c r="C22" s="112">
        <f>SUM(C18:C21)</f>
        <v>25021884.859999999</v>
      </c>
      <c r="D22" s="113">
        <f>SUM(D18:D21)</f>
        <v>97326433.550000012</v>
      </c>
    </row>
    <row r="23" spans="1:4" x14ac:dyDescent="0.3">
      <c r="A23" s="99" t="s">
        <v>341</v>
      </c>
      <c r="B23" s="114"/>
      <c r="C23" s="115"/>
      <c r="D23" s="107"/>
    </row>
    <row r="24" spans="1:4" x14ac:dyDescent="0.3">
      <c r="A24" s="97" t="s">
        <v>21</v>
      </c>
      <c r="B24" s="111">
        <f>+'Unallocated Detail (C)'!G138</f>
        <v>11129150.890000001</v>
      </c>
      <c r="C24" s="112">
        <f>+'Unallocated Detail (C)'!H138</f>
        <v>375132.33999999997</v>
      </c>
      <c r="D24" s="113">
        <f t="shared" ref="D24:D38" si="0">B24+C24</f>
        <v>11504283.23</v>
      </c>
    </row>
    <row r="25" spans="1:4" x14ac:dyDescent="0.3">
      <c r="A25" s="97" t="s">
        <v>20</v>
      </c>
      <c r="B25" s="105">
        <f>+'Unallocated Detail (C)'!G168</f>
        <v>1908167.6300000001</v>
      </c>
      <c r="C25" s="106">
        <f>+'Unallocated Detail (C)'!H168</f>
        <v>0</v>
      </c>
      <c r="D25" s="116">
        <f t="shared" si="0"/>
        <v>1908167.6300000001</v>
      </c>
    </row>
    <row r="26" spans="1:4" x14ac:dyDescent="0.3">
      <c r="A26" s="97" t="s">
        <v>19</v>
      </c>
      <c r="B26" s="105">
        <f>+'Unallocated Detail (C)'!G206</f>
        <v>6537210.6599999992</v>
      </c>
      <c r="C26" s="106">
        <f>+'Unallocated Detail (C)'!H206</f>
        <v>4527995.25</v>
      </c>
      <c r="D26" s="116">
        <f t="shared" si="0"/>
        <v>11065205.91</v>
      </c>
    </row>
    <row r="27" spans="1:4" x14ac:dyDescent="0.3">
      <c r="A27" s="97" t="s">
        <v>18</v>
      </c>
      <c r="B27" s="105">
        <f>+'Unallocated Detail (C)'!G213</f>
        <v>3456251.92</v>
      </c>
      <c r="C27" s="106">
        <f>+'Unallocated Detail (C)'!H213</f>
        <v>2355509.6300000004</v>
      </c>
      <c r="D27" s="116">
        <f t="shared" si="0"/>
        <v>5811761.5500000007</v>
      </c>
    </row>
    <row r="28" spans="1:4" x14ac:dyDescent="0.3">
      <c r="A28" s="97" t="s">
        <v>17</v>
      </c>
      <c r="B28" s="105">
        <f>+'Unallocated Detail (C)'!G222</f>
        <v>2017233.9000000001</v>
      </c>
      <c r="C28" s="106">
        <f>+'Unallocated Detail (C)'!H222</f>
        <v>572453.22</v>
      </c>
      <c r="D28" s="116">
        <f t="shared" si="0"/>
        <v>2589687.12</v>
      </c>
    </row>
    <row r="29" spans="1:4" x14ac:dyDescent="0.3">
      <c r="A29" s="97" t="s">
        <v>16</v>
      </c>
      <c r="B29" s="105">
        <f>+'Unallocated Detail (C)'!G225</f>
        <v>6096888.4299999997</v>
      </c>
      <c r="C29" s="106">
        <f>+'Unallocated Detail (C)'!H225</f>
        <v>1416910.47</v>
      </c>
      <c r="D29" s="116">
        <f t="shared" si="0"/>
        <v>7513798.8999999994</v>
      </c>
    </row>
    <row r="30" spans="1:4" x14ac:dyDescent="0.3">
      <c r="A30" s="97" t="s">
        <v>15</v>
      </c>
      <c r="B30" s="105">
        <f>+'Unallocated Detail (C)'!G240</f>
        <v>9893617.6799999997</v>
      </c>
      <c r="C30" s="106">
        <f>+'Unallocated Detail (C)'!H240</f>
        <v>4539003.9600000009</v>
      </c>
      <c r="D30" s="116">
        <f t="shared" si="0"/>
        <v>14432621.640000001</v>
      </c>
    </row>
    <row r="31" spans="1:4" x14ac:dyDescent="0.3">
      <c r="A31" s="97" t="s">
        <v>14</v>
      </c>
      <c r="B31" s="105">
        <f>+'Unallocated Detail (C)'!G247</f>
        <v>29767266.5</v>
      </c>
      <c r="C31" s="106">
        <f>+'Unallocated Detail (C)'!H247</f>
        <v>10606388.950000001</v>
      </c>
      <c r="D31" s="116">
        <f t="shared" si="0"/>
        <v>40373655.450000003</v>
      </c>
    </row>
    <row r="32" spans="1:4" x14ac:dyDescent="0.3">
      <c r="A32" s="97" t="s">
        <v>13</v>
      </c>
      <c r="B32" s="105">
        <f>+'Unallocated Detail (C)'!G252</f>
        <v>8010888.3300000001</v>
      </c>
      <c r="C32" s="106">
        <f>+'Unallocated Detail (C)'!H252</f>
        <v>3243411.72</v>
      </c>
      <c r="D32" s="116">
        <f t="shared" si="0"/>
        <v>11254300.050000001</v>
      </c>
    </row>
    <row r="33" spans="1:4" x14ac:dyDescent="0.3">
      <c r="A33" s="97" t="s">
        <v>12</v>
      </c>
      <c r="B33" s="105">
        <f>+'Unallocated Detail (C)'!G255</f>
        <v>2656379.71</v>
      </c>
      <c r="C33" s="106">
        <f>+'Unallocated Detail (C)'!H255</f>
        <v>0</v>
      </c>
      <c r="D33" s="116">
        <f t="shared" si="0"/>
        <v>2656379.71</v>
      </c>
    </row>
    <row r="34" spans="1:4" x14ac:dyDescent="0.3">
      <c r="A34" s="20" t="s">
        <v>11</v>
      </c>
      <c r="B34" s="105">
        <f>+'Unallocated Detail (C)'!G263</f>
        <v>-6448361.2800000012</v>
      </c>
      <c r="C34" s="106">
        <f>+'Unallocated Detail (C)'!H263</f>
        <v>-610486.6</v>
      </c>
      <c r="D34" s="116">
        <f t="shared" si="0"/>
        <v>-7058847.8800000008</v>
      </c>
    </row>
    <row r="35" spans="1:4" x14ac:dyDescent="0.3">
      <c r="A35" s="97" t="s">
        <v>340</v>
      </c>
      <c r="B35" s="105">
        <f>+'Unallocated Detail (C)'!G267</f>
        <v>-4587340.8900000006</v>
      </c>
      <c r="C35" s="106">
        <f>+'Unallocated Detail (C)'!H267</f>
        <v>0</v>
      </c>
      <c r="D35" s="116">
        <f t="shared" si="0"/>
        <v>-4587340.8900000006</v>
      </c>
    </row>
    <row r="36" spans="1:4" x14ac:dyDescent="0.3">
      <c r="A36" s="20" t="s">
        <v>10</v>
      </c>
      <c r="B36" s="105">
        <f>+'Unallocated Detail (C)'!G272</f>
        <v>18511463.18</v>
      </c>
      <c r="C36" s="106">
        <f>+'Unallocated Detail (C)'!H272</f>
        <v>7445461.9199999999</v>
      </c>
      <c r="D36" s="116">
        <f t="shared" si="0"/>
        <v>25956925.100000001</v>
      </c>
    </row>
    <row r="37" spans="1:4" x14ac:dyDescent="0.3">
      <c r="A37" s="20" t="s">
        <v>9</v>
      </c>
      <c r="B37" s="105">
        <f>+'Unallocated Detail (C)'!G277</f>
        <v>1704012.13</v>
      </c>
      <c r="C37" s="106">
        <f>+'Unallocated Detail (C)'!H277</f>
        <v>3181637.99</v>
      </c>
      <c r="D37" s="116">
        <f t="shared" si="0"/>
        <v>4885650.12</v>
      </c>
    </row>
    <row r="38" spans="1:4" x14ac:dyDescent="0.3">
      <c r="A38" s="20" t="s">
        <v>8</v>
      </c>
      <c r="B38" s="108">
        <f>+'Unallocated Detail (C)'!G282</f>
        <v>3065906.9000000004</v>
      </c>
      <c r="C38" s="109">
        <f>+'Unallocated Detail (C)'!H282</f>
        <v>-944156.04</v>
      </c>
      <c r="D38" s="117">
        <f t="shared" si="0"/>
        <v>2121750.8600000003</v>
      </c>
    </row>
    <row r="39" spans="1:4" x14ac:dyDescent="0.3">
      <c r="A39" s="99" t="s">
        <v>7</v>
      </c>
      <c r="B39" s="111">
        <f>SUM(B22:B38)</f>
        <v>166023284.38000003</v>
      </c>
      <c r="C39" s="112">
        <f>SUM(C22:C38)</f>
        <v>61731147.670000002</v>
      </c>
      <c r="D39" s="113">
        <f>SUM(D22:D38)</f>
        <v>227754432.05000004</v>
      </c>
    </row>
    <row r="40" spans="1:4" x14ac:dyDescent="0.3">
      <c r="A40" s="20"/>
      <c r="B40" s="114"/>
      <c r="C40" s="115"/>
      <c r="D40" s="107"/>
    </row>
    <row r="41" spans="1:4" ht="17.399999999999999" x14ac:dyDescent="0.55000000000000004">
      <c r="A41" s="100" t="s">
        <v>6</v>
      </c>
      <c r="B41" s="118">
        <f>B13-B39</f>
        <v>31254207.969999969</v>
      </c>
      <c r="C41" s="119">
        <f>C13-C39</f>
        <v>9838854.8400000036</v>
      </c>
      <c r="D41" s="120">
        <f>D13-D39</f>
        <v>41093062.809999973</v>
      </c>
    </row>
    <row r="42" spans="1:4" ht="15" thickBot="1" x14ac:dyDescent="0.35">
      <c r="A42" s="101"/>
      <c r="B42" s="121"/>
      <c r="C42" s="122"/>
      <c r="D42" s="123"/>
    </row>
    <row r="43" spans="1:4" ht="15" thickTop="1" x14ac:dyDescent="0.3">
      <c r="A43" s="77"/>
      <c r="B43" s="14"/>
      <c r="C43" s="14"/>
      <c r="D43" s="5"/>
    </row>
  </sheetData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workbookViewId="0">
      <pane xSplit="1" ySplit="5" topLeftCell="B6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9.109375" defaultRowHeight="14.4" x14ac:dyDescent="0.3"/>
  <cols>
    <col min="1" max="1" width="40" style="4" bestFit="1" customWidth="1"/>
    <col min="2" max="2" width="17.5546875" style="15" customWidth="1"/>
    <col min="3" max="3" width="15.33203125" style="15" customWidth="1"/>
    <col min="4" max="4" width="15.44140625" style="15" customWidth="1"/>
    <col min="5" max="5" width="14.33203125" style="15" customWidth="1"/>
    <col min="6" max="6" width="15" style="15" bestFit="1" customWidth="1"/>
    <col min="7" max="7" width="9.109375" style="15"/>
    <col min="8" max="8" width="32.44140625" style="15" customWidth="1"/>
    <col min="9" max="10" width="9.109375" style="15"/>
    <col min="11" max="16384" width="9.109375" style="4"/>
  </cols>
  <sheetData>
    <row r="1" spans="1:7" s="4" customFormat="1" ht="18" customHeight="1" x14ac:dyDescent="0.3">
      <c r="A1" s="13" t="s">
        <v>349</v>
      </c>
      <c r="B1" s="27"/>
      <c r="C1" s="27"/>
      <c r="D1" s="27"/>
      <c r="E1" s="27"/>
      <c r="F1" s="27"/>
      <c r="G1" s="15"/>
    </row>
    <row r="2" spans="1:7" s="4" customFormat="1" ht="18" customHeight="1" x14ac:dyDescent="0.3">
      <c r="A2" s="13" t="s">
        <v>351</v>
      </c>
      <c r="B2" s="27"/>
      <c r="C2" s="27"/>
      <c r="D2" s="27"/>
      <c r="E2" s="27"/>
      <c r="F2" s="27"/>
      <c r="G2" s="15"/>
    </row>
    <row r="3" spans="1:7" s="4" customFormat="1" ht="18" customHeight="1" x14ac:dyDescent="0.3">
      <c r="A3" s="13" t="str">
        <f>'Allocated (C)'!A3</f>
        <v>FOR THE MONTH ENDED OCTOBER 31, 2019</v>
      </c>
      <c r="B3" s="27"/>
      <c r="C3" s="27"/>
      <c r="D3" s="27"/>
      <c r="E3" s="27"/>
      <c r="F3" s="27"/>
      <c r="G3" s="15"/>
    </row>
    <row r="4" spans="1:7" s="4" customFormat="1" ht="12" customHeight="1" x14ac:dyDescent="0.3">
      <c r="B4" s="15"/>
      <c r="C4" s="15"/>
      <c r="D4" s="15"/>
      <c r="E4" s="15"/>
      <c r="F4" s="15"/>
      <c r="G4" s="15"/>
    </row>
    <row r="5" spans="1:7" s="4" customFormat="1" ht="18" customHeight="1" x14ac:dyDescent="0.3">
      <c r="A5" s="2"/>
      <c r="B5" s="26" t="s">
        <v>34</v>
      </c>
      <c r="C5" s="26" t="s">
        <v>33</v>
      </c>
      <c r="D5" s="26" t="s">
        <v>35</v>
      </c>
      <c r="E5" s="26" t="s">
        <v>350</v>
      </c>
      <c r="F5" s="25" t="s">
        <v>347</v>
      </c>
      <c r="G5" s="15"/>
    </row>
    <row r="6" spans="1:7" s="4" customFormat="1" ht="18" customHeight="1" thickBot="1" x14ac:dyDescent="0.35">
      <c r="A6" s="24" t="s">
        <v>32</v>
      </c>
      <c r="B6" s="23"/>
      <c r="C6" s="23"/>
      <c r="D6" s="23"/>
      <c r="E6" s="23"/>
      <c r="F6" s="22"/>
      <c r="G6" s="15"/>
    </row>
    <row r="7" spans="1:7" s="4" customFormat="1" ht="18" customHeight="1" thickTop="1" x14ac:dyDescent="0.3">
      <c r="A7" s="99" t="s">
        <v>346</v>
      </c>
      <c r="B7" s="125"/>
      <c r="C7" s="126"/>
      <c r="D7" s="126"/>
      <c r="E7" s="126"/>
      <c r="F7" s="127"/>
      <c r="G7" s="15"/>
    </row>
    <row r="8" spans="1:7" s="4" customFormat="1" ht="18" customHeight="1" x14ac:dyDescent="0.3">
      <c r="A8" s="20" t="s">
        <v>31</v>
      </c>
      <c r="B8" s="111">
        <f>+'Unallocated Detail (C)'!B18</f>
        <v>172969356.03999999</v>
      </c>
      <c r="C8" s="112">
        <f>+'Unallocated Detail (C)'!C18</f>
        <v>73266045.810000002</v>
      </c>
      <c r="D8" s="112">
        <f>+'Unallocated Detail (C)'!D18</f>
        <v>0</v>
      </c>
      <c r="E8" s="112">
        <v>0</v>
      </c>
      <c r="F8" s="113">
        <f>SUM(B8:E8)</f>
        <v>246235401.84999999</v>
      </c>
      <c r="G8" s="16"/>
    </row>
    <row r="9" spans="1:7" s="4" customFormat="1" ht="18" customHeight="1" x14ac:dyDescent="0.3">
      <c r="A9" s="20" t="s">
        <v>30</v>
      </c>
      <c r="B9" s="105">
        <f>+'Unallocated Detail (C)'!B21</f>
        <v>28276.28</v>
      </c>
      <c r="C9" s="106">
        <f>+'Unallocated Detail (C)'!C21</f>
        <v>0</v>
      </c>
      <c r="D9" s="106">
        <f>+'Unallocated Detail (C)'!D21</f>
        <v>0</v>
      </c>
      <c r="E9" s="106">
        <v>0</v>
      </c>
      <c r="F9" s="116">
        <f>SUM(B9:E9)</f>
        <v>28276.28</v>
      </c>
      <c r="G9" s="16"/>
    </row>
    <row r="10" spans="1:7" s="4" customFormat="1" ht="18" customHeight="1" x14ac:dyDescent="0.3">
      <c r="A10" s="20" t="s">
        <v>29</v>
      </c>
      <c r="B10" s="105">
        <f>+'Unallocated Detail (C)'!B25</f>
        <v>17295519.18</v>
      </c>
      <c r="C10" s="106">
        <f>+'Unallocated Detail (C)'!C25</f>
        <v>0</v>
      </c>
      <c r="D10" s="106">
        <f>+'Unallocated Detail (C)'!D25</f>
        <v>0</v>
      </c>
      <c r="E10" s="106">
        <v>0</v>
      </c>
      <c r="F10" s="116">
        <f>SUM(B10:E10)</f>
        <v>17295519.18</v>
      </c>
      <c r="G10" s="16"/>
    </row>
    <row r="11" spans="1:7" s="4" customFormat="1" ht="18" customHeight="1" x14ac:dyDescent="0.3">
      <c r="A11" s="20" t="s">
        <v>28</v>
      </c>
      <c r="B11" s="108">
        <f>+'Unallocated Detail (C)'!B40</f>
        <v>6984340.8500000006</v>
      </c>
      <c r="C11" s="128">
        <f>+'Unallocated Detail (C)'!C40</f>
        <v>-1696043.2999999998</v>
      </c>
      <c r="D11" s="128">
        <f>+'Unallocated Detail (C)'!D40</f>
        <v>0</v>
      </c>
      <c r="E11" s="109">
        <v>0</v>
      </c>
      <c r="F11" s="117">
        <f>SUM(B11:E11)</f>
        <v>5288297.5500000007</v>
      </c>
      <c r="G11" s="16"/>
    </row>
    <row r="12" spans="1:7" s="4" customFormat="1" ht="18" customHeight="1" x14ac:dyDescent="0.3">
      <c r="A12" s="20" t="s">
        <v>27</v>
      </c>
      <c r="B12" s="111">
        <f>SUM(B8:B11)</f>
        <v>197277492.34999999</v>
      </c>
      <c r="C12" s="112">
        <f>SUM(C8:C11)</f>
        <v>71570002.510000005</v>
      </c>
      <c r="D12" s="112">
        <f>SUM(D8:D11)</f>
        <v>0</v>
      </c>
      <c r="E12" s="112">
        <f>SUM(E8:E11)</f>
        <v>0</v>
      </c>
      <c r="F12" s="113">
        <f>SUM(F8:F11)</f>
        <v>268847494.86000001</v>
      </c>
      <c r="G12" s="16"/>
    </row>
    <row r="13" spans="1:7" s="4" customFormat="1" ht="18" customHeight="1" x14ac:dyDescent="0.3">
      <c r="A13" s="99" t="s">
        <v>345</v>
      </c>
      <c r="B13" s="114"/>
      <c r="C13" s="115"/>
      <c r="D13" s="115"/>
      <c r="E13" s="115"/>
      <c r="F13" s="107"/>
      <c r="G13" s="16"/>
    </row>
    <row r="14" spans="1:7" s="4" customFormat="1" ht="18" customHeight="1" x14ac:dyDescent="0.3">
      <c r="A14" s="99" t="s">
        <v>344</v>
      </c>
      <c r="B14" s="114"/>
      <c r="C14" s="115"/>
      <c r="D14" s="115"/>
      <c r="E14" s="115"/>
      <c r="F14" s="107"/>
      <c r="G14" s="16"/>
    </row>
    <row r="15" spans="1:7" s="4" customFormat="1" ht="18" customHeight="1" x14ac:dyDescent="0.3">
      <c r="A15" s="99" t="s">
        <v>343</v>
      </c>
      <c r="B15" s="114"/>
      <c r="C15" s="115"/>
      <c r="D15" s="115"/>
      <c r="E15" s="115"/>
      <c r="F15" s="107"/>
      <c r="G15" s="16"/>
    </row>
    <row r="16" spans="1:7" s="4" customFormat="1" ht="18" customHeight="1" x14ac:dyDescent="0.3">
      <c r="A16" s="99" t="s">
        <v>342</v>
      </c>
      <c r="B16" s="114"/>
      <c r="C16" s="115"/>
      <c r="D16" s="115"/>
      <c r="E16" s="115"/>
      <c r="F16" s="107"/>
      <c r="G16" s="16"/>
    </row>
    <row r="17" spans="1:7" s="4" customFormat="1" ht="18" customHeight="1" x14ac:dyDescent="0.3">
      <c r="A17" s="20" t="s">
        <v>26</v>
      </c>
      <c r="B17" s="111">
        <f>+'Unallocated Detail (C)'!B47</f>
        <v>21257205.43</v>
      </c>
      <c r="C17" s="112">
        <f>+'Unallocated Detail (C)'!C47</f>
        <v>0</v>
      </c>
      <c r="D17" s="112">
        <f>+'Unallocated Detail (C)'!D47</f>
        <v>0</v>
      </c>
      <c r="E17" s="112">
        <v>0</v>
      </c>
      <c r="F17" s="113">
        <f>SUM(B17:E17)</f>
        <v>21257205.43</v>
      </c>
      <c r="G17" s="16"/>
    </row>
    <row r="18" spans="1:7" s="4" customFormat="1" ht="18" customHeight="1" x14ac:dyDescent="0.3">
      <c r="A18" s="20" t="s">
        <v>25</v>
      </c>
      <c r="B18" s="105">
        <f>+'Unallocated Detail (C)'!B56</f>
        <v>47402747.479999997</v>
      </c>
      <c r="C18" s="106">
        <f>+'Unallocated Detail (C)'!C56</f>
        <v>25021884.859999999</v>
      </c>
      <c r="D18" s="106">
        <f>+'Unallocated Detail (C)'!D56</f>
        <v>0</v>
      </c>
      <c r="E18" s="106">
        <v>0</v>
      </c>
      <c r="F18" s="116">
        <f>SUM(B18:E18)</f>
        <v>72424632.340000004</v>
      </c>
      <c r="G18" s="16"/>
    </row>
    <row r="19" spans="1:7" s="4" customFormat="1" ht="18" customHeight="1" x14ac:dyDescent="0.3">
      <c r="A19" s="20" t="s">
        <v>24</v>
      </c>
      <c r="B19" s="105">
        <f>+'Unallocated Detail (C)'!B59</f>
        <v>10391825.65</v>
      </c>
      <c r="C19" s="106">
        <f>+'Unallocated Detail (C)'!C59</f>
        <v>0</v>
      </c>
      <c r="D19" s="106">
        <f>+'Unallocated Detail (C)'!D59</f>
        <v>0</v>
      </c>
      <c r="E19" s="106">
        <v>0</v>
      </c>
      <c r="F19" s="116">
        <f>SUM(B19:E19)</f>
        <v>10391825.65</v>
      </c>
      <c r="G19" s="16"/>
    </row>
    <row r="20" spans="1:7" s="4" customFormat="1" ht="18" customHeight="1" x14ac:dyDescent="0.3">
      <c r="A20" s="20" t="s">
        <v>23</v>
      </c>
      <c r="B20" s="108">
        <f>+'Unallocated Detail (C)'!B62</f>
        <v>-6747229.8700000001</v>
      </c>
      <c r="C20" s="128">
        <f>+'Unallocated Detail (C)'!C62</f>
        <v>0</v>
      </c>
      <c r="D20" s="128">
        <f>+'Unallocated Detail (C)'!D62</f>
        <v>0</v>
      </c>
      <c r="E20" s="109">
        <v>0</v>
      </c>
      <c r="F20" s="117">
        <f>SUM(B20:E20)</f>
        <v>-6747229.8700000001</v>
      </c>
      <c r="G20" s="16"/>
    </row>
    <row r="21" spans="1:7" s="4" customFormat="1" ht="18" customHeight="1" x14ac:dyDescent="0.3">
      <c r="A21" s="20" t="s">
        <v>22</v>
      </c>
      <c r="B21" s="111">
        <f>SUM(B17:B20)</f>
        <v>72304548.689999998</v>
      </c>
      <c r="C21" s="112">
        <f>SUM(C17:C20)</f>
        <v>25021884.859999999</v>
      </c>
      <c r="D21" s="112">
        <f>SUM(D17:D20)</f>
        <v>0</v>
      </c>
      <c r="E21" s="112">
        <f>SUM(E17:E20)</f>
        <v>0</v>
      </c>
      <c r="F21" s="113">
        <f>SUM(F17:F20)</f>
        <v>97326433.550000012</v>
      </c>
      <c r="G21" s="16"/>
    </row>
    <row r="22" spans="1:7" s="4" customFormat="1" ht="18" customHeight="1" x14ac:dyDescent="0.3">
      <c r="A22" s="99" t="s">
        <v>341</v>
      </c>
      <c r="B22" s="114"/>
      <c r="C22" s="115"/>
      <c r="D22" s="115"/>
      <c r="E22" s="115"/>
      <c r="F22" s="107"/>
      <c r="G22" s="16"/>
    </row>
    <row r="23" spans="1:7" s="4" customFormat="1" ht="18" customHeight="1" x14ac:dyDescent="0.3">
      <c r="A23" s="20" t="s">
        <v>21</v>
      </c>
      <c r="B23" s="111">
        <f>+'Unallocated Detail (C)'!B138</f>
        <v>11129150.890000001</v>
      </c>
      <c r="C23" s="112">
        <f>+'Unallocated Detail (C)'!C138</f>
        <v>375132.33999999997</v>
      </c>
      <c r="D23" s="112">
        <f>+'Unallocated Detail (C)'!D138</f>
        <v>0</v>
      </c>
      <c r="E23" s="112">
        <v>0</v>
      </c>
      <c r="F23" s="113">
        <f t="shared" ref="F23:F37" si="0">SUM(B23:E23)</f>
        <v>11504283.23</v>
      </c>
      <c r="G23" s="16"/>
    </row>
    <row r="24" spans="1:7" s="4" customFormat="1" ht="18" customHeight="1" x14ac:dyDescent="0.3">
      <c r="A24" s="20" t="s">
        <v>20</v>
      </c>
      <c r="B24" s="105">
        <f>+'Unallocated Detail (C)'!B168</f>
        <v>1908167.6300000001</v>
      </c>
      <c r="C24" s="106">
        <f>+'Unallocated Detail (C)'!C168</f>
        <v>0</v>
      </c>
      <c r="D24" s="106">
        <f>+'Unallocated Detail (C)'!D168</f>
        <v>0</v>
      </c>
      <c r="E24" s="106">
        <v>0</v>
      </c>
      <c r="F24" s="116">
        <f t="shared" si="0"/>
        <v>1908167.6300000001</v>
      </c>
      <c r="G24" s="16"/>
    </row>
    <row r="25" spans="1:7" s="4" customFormat="1" ht="18" customHeight="1" x14ac:dyDescent="0.3">
      <c r="A25" s="20" t="s">
        <v>19</v>
      </c>
      <c r="B25" s="105">
        <f>+'Unallocated Detail (C)'!B206</f>
        <v>6537210.6599999992</v>
      </c>
      <c r="C25" s="115">
        <f>+'Unallocated Detail (C)'!C206</f>
        <v>4527995.25</v>
      </c>
      <c r="D25" s="115">
        <f>+'Unallocated Detail (C)'!D206</f>
        <v>0</v>
      </c>
      <c r="E25" s="106">
        <v>0</v>
      </c>
      <c r="F25" s="116">
        <f t="shared" si="0"/>
        <v>11065205.91</v>
      </c>
      <c r="G25" s="16"/>
    </row>
    <row r="26" spans="1:7" s="4" customFormat="1" ht="18" customHeight="1" x14ac:dyDescent="0.3">
      <c r="A26" s="97" t="s">
        <v>18</v>
      </c>
      <c r="B26" s="105">
        <f>+'Unallocated Detail (C)'!B213</f>
        <v>1688566.33</v>
      </c>
      <c r="C26" s="115">
        <f>+'Unallocated Detail (C)'!C213</f>
        <v>1082466.55</v>
      </c>
      <c r="D26" s="115">
        <f>+'Unallocated Detail (C)'!D213</f>
        <v>3040728.67</v>
      </c>
      <c r="E26" s="106">
        <v>0</v>
      </c>
      <c r="F26" s="116">
        <f t="shared" si="0"/>
        <v>5811761.5499999998</v>
      </c>
      <c r="G26" s="16"/>
    </row>
    <row r="27" spans="1:7" s="4" customFormat="1" ht="18" customHeight="1" x14ac:dyDescent="0.3">
      <c r="A27" s="20" t="s">
        <v>17</v>
      </c>
      <c r="B27" s="105">
        <f>+'Unallocated Detail (C)'!B222</f>
        <v>1846743.9000000001</v>
      </c>
      <c r="C27" s="115">
        <f>+'Unallocated Detail (C)'!C222</f>
        <v>449248.07999999996</v>
      </c>
      <c r="D27" s="115">
        <f>+'Unallocated Detail (C)'!D222</f>
        <v>293695.13999999996</v>
      </c>
      <c r="E27" s="106">
        <v>0</v>
      </c>
      <c r="F27" s="116">
        <f t="shared" si="0"/>
        <v>2589687.12</v>
      </c>
      <c r="G27" s="16"/>
    </row>
    <row r="28" spans="1:7" s="4" customFormat="1" ht="18" customHeight="1" x14ac:dyDescent="0.3">
      <c r="A28" s="20" t="s">
        <v>16</v>
      </c>
      <c r="B28" s="105">
        <f>+'Unallocated Detail (C)'!B225</f>
        <v>6096888.4299999997</v>
      </c>
      <c r="C28" s="115">
        <f>+'Unallocated Detail (C)'!C225</f>
        <v>1416910.47</v>
      </c>
      <c r="D28" s="115">
        <f>+'Unallocated Detail (C)'!D225</f>
        <v>0</v>
      </c>
      <c r="E28" s="106">
        <v>0</v>
      </c>
      <c r="F28" s="116">
        <f t="shared" si="0"/>
        <v>7513798.8999999994</v>
      </c>
      <c r="G28" s="16"/>
    </row>
    <row r="29" spans="1:7" s="4" customFormat="1" ht="18" customHeight="1" x14ac:dyDescent="0.3">
      <c r="A29" s="97" t="s">
        <v>15</v>
      </c>
      <c r="B29" s="105">
        <f>+'Unallocated Detail (C)'!B240</f>
        <v>3612086.55</v>
      </c>
      <c r="C29" s="115">
        <f>+'Unallocated Detail (C)'!C240</f>
        <v>1215518.19</v>
      </c>
      <c r="D29" s="115">
        <f>+'Unallocated Detail (C)'!D240</f>
        <v>9605016.9000000004</v>
      </c>
      <c r="E29" s="106">
        <v>0</v>
      </c>
      <c r="F29" s="116">
        <f t="shared" si="0"/>
        <v>14432621.640000001</v>
      </c>
      <c r="G29" s="16"/>
    </row>
    <row r="30" spans="1:7" s="4" customFormat="1" ht="18" customHeight="1" x14ac:dyDescent="0.3">
      <c r="A30" s="20" t="s">
        <v>14</v>
      </c>
      <c r="B30" s="105">
        <f>+'Unallocated Detail (C)'!B247</f>
        <v>28184923.02</v>
      </c>
      <c r="C30" s="115">
        <f>+'Unallocated Detail (C)'!C247</f>
        <v>9798124.3599999994</v>
      </c>
      <c r="D30" s="115">
        <f>+'Unallocated Detail (C)'!D247</f>
        <v>2390608.0699999998</v>
      </c>
      <c r="E30" s="106">
        <v>0</v>
      </c>
      <c r="F30" s="116">
        <f t="shared" si="0"/>
        <v>40373655.449999996</v>
      </c>
      <c r="G30" s="16"/>
    </row>
    <row r="31" spans="1:7" s="4" customFormat="1" ht="18" customHeight="1" x14ac:dyDescent="0.3">
      <c r="A31" s="20" t="s">
        <v>13</v>
      </c>
      <c r="B31" s="105">
        <f>+'Unallocated Detail (C)'!B252</f>
        <v>2291206.0099999998</v>
      </c>
      <c r="C31" s="115">
        <f>+'Unallocated Detail (C)'!C252</f>
        <v>321785.21000000002</v>
      </c>
      <c r="D31" s="115">
        <f>+'Unallocated Detail (C)'!D252</f>
        <v>8641308.8300000001</v>
      </c>
      <c r="E31" s="106">
        <v>0</v>
      </c>
      <c r="F31" s="116">
        <f t="shared" si="0"/>
        <v>11254300.050000001</v>
      </c>
      <c r="G31" s="16"/>
    </row>
    <row r="32" spans="1:7" s="4" customFormat="1" ht="18" customHeight="1" x14ac:dyDescent="0.3">
      <c r="A32" s="20" t="s">
        <v>12</v>
      </c>
      <c r="B32" s="105">
        <f>+'Unallocated Detail (C)'!B255</f>
        <v>2656379.71</v>
      </c>
      <c r="C32" s="106">
        <f>+'Unallocated Detail (C)'!C255</f>
        <v>0</v>
      </c>
      <c r="D32" s="106">
        <f>+'Unallocated Detail (C)'!D255</f>
        <v>0</v>
      </c>
      <c r="E32" s="106">
        <v>0</v>
      </c>
      <c r="F32" s="116">
        <f t="shared" si="0"/>
        <v>2656379.71</v>
      </c>
      <c r="G32" s="16"/>
    </row>
    <row r="33" spans="1:8" s="4" customFormat="1" ht="18" customHeight="1" x14ac:dyDescent="0.3">
      <c r="A33" s="97" t="s">
        <v>11</v>
      </c>
      <c r="B33" s="105">
        <f>+'Unallocated Detail (C)'!B263</f>
        <v>-4645720.3200000012</v>
      </c>
      <c r="C33" s="115">
        <f>+'Unallocated Detail (C)'!C263</f>
        <v>310306.44</v>
      </c>
      <c r="D33" s="115">
        <f>+'Unallocated Detail (C)'!D263</f>
        <v>-2723434</v>
      </c>
      <c r="E33" s="106">
        <v>0</v>
      </c>
      <c r="F33" s="116">
        <f t="shared" si="0"/>
        <v>-7058847.8800000008</v>
      </c>
      <c r="G33" s="16"/>
      <c r="H33" s="15"/>
    </row>
    <row r="34" spans="1:8" s="4" customFormat="1" ht="18" customHeight="1" x14ac:dyDescent="0.3">
      <c r="A34" s="97" t="s">
        <v>340</v>
      </c>
      <c r="B34" s="105">
        <f>+'Unallocated Detail (C)'!B267</f>
        <v>-4587340.8900000006</v>
      </c>
      <c r="C34" s="106">
        <f>+'Unallocated Detail (C)'!C267</f>
        <v>0</v>
      </c>
      <c r="D34" s="106">
        <f>+'Unallocated Detail (C)'!D267</f>
        <v>0</v>
      </c>
      <c r="E34" s="106">
        <v>0</v>
      </c>
      <c r="F34" s="116">
        <f t="shared" si="0"/>
        <v>-4587340.8900000006</v>
      </c>
      <c r="G34" s="16"/>
      <c r="H34" s="15"/>
    </row>
    <row r="35" spans="1:8" s="4" customFormat="1" ht="18" customHeight="1" x14ac:dyDescent="0.3">
      <c r="A35" s="20" t="s">
        <v>10</v>
      </c>
      <c r="B35" s="105">
        <f>+'Unallocated Detail (C)'!B272</f>
        <v>18203753.059999999</v>
      </c>
      <c r="C35" s="115">
        <f>+'Unallocated Detail (C)'!C272</f>
        <v>7275330.8600000003</v>
      </c>
      <c r="D35" s="115">
        <f>+'Unallocated Detail (C)'!D272</f>
        <v>477841.18</v>
      </c>
      <c r="E35" s="106">
        <v>0</v>
      </c>
      <c r="F35" s="116">
        <f t="shared" si="0"/>
        <v>25956925.099999998</v>
      </c>
      <c r="G35" s="16"/>
      <c r="H35" s="15"/>
    </row>
    <row r="36" spans="1:8" s="4" customFormat="1" ht="18" customHeight="1" x14ac:dyDescent="0.3">
      <c r="A36" s="20" t="s">
        <v>9</v>
      </c>
      <c r="B36" s="105">
        <f>+'Unallocated Detail (C)'!B277</f>
        <v>1704012.13</v>
      </c>
      <c r="C36" s="106">
        <f>+'Unallocated Detail (C)'!C277</f>
        <v>3181637.99</v>
      </c>
      <c r="D36" s="106">
        <f>+'Unallocated Detail (C)'!D277</f>
        <v>0</v>
      </c>
      <c r="E36" s="106">
        <v>0</v>
      </c>
      <c r="F36" s="116">
        <f t="shared" si="0"/>
        <v>4885650.12</v>
      </c>
      <c r="G36" s="16"/>
      <c r="H36" s="15"/>
    </row>
    <row r="37" spans="1:8" s="4" customFormat="1" ht="18" customHeight="1" x14ac:dyDescent="0.3">
      <c r="A37" s="20" t="s">
        <v>8</v>
      </c>
      <c r="B37" s="108">
        <f>+'Unallocated Detail (C)'!B282</f>
        <v>3065906.9000000004</v>
      </c>
      <c r="C37" s="128">
        <f>+'Unallocated Detail (C)'!C282</f>
        <v>-944156.04</v>
      </c>
      <c r="D37" s="128">
        <f>+'Unallocated Detail (C)'!D282</f>
        <v>0</v>
      </c>
      <c r="E37" s="109">
        <v>0</v>
      </c>
      <c r="F37" s="117">
        <f t="shared" si="0"/>
        <v>2121750.8600000003</v>
      </c>
      <c r="G37" s="16"/>
      <c r="H37" s="15"/>
    </row>
    <row r="38" spans="1:8" s="4" customFormat="1" ht="18" customHeight="1" x14ac:dyDescent="0.3">
      <c r="A38" s="99" t="s">
        <v>7</v>
      </c>
      <c r="B38" s="111">
        <f>SUM(B21:B37)</f>
        <v>151996482.69999999</v>
      </c>
      <c r="C38" s="112">
        <f>SUM(C21:C37)</f>
        <v>54032184.559999995</v>
      </c>
      <c r="D38" s="112">
        <f>SUM(D21:D37)</f>
        <v>21725764.789999999</v>
      </c>
      <c r="E38" s="112">
        <f>SUM(E21:E37)</f>
        <v>0</v>
      </c>
      <c r="F38" s="113">
        <f>SUM(F21:F37)</f>
        <v>227754432.05000004</v>
      </c>
      <c r="G38" s="16"/>
      <c r="H38" s="15"/>
    </row>
    <row r="39" spans="1:8" s="4" customFormat="1" ht="12" customHeight="1" x14ac:dyDescent="0.3">
      <c r="A39" s="20"/>
      <c r="B39" s="114"/>
      <c r="C39" s="115"/>
      <c r="D39" s="115"/>
      <c r="E39" s="115"/>
      <c r="F39" s="107"/>
      <c r="G39" s="16"/>
      <c r="H39" s="15"/>
    </row>
    <row r="40" spans="1:8" s="4" customFormat="1" ht="18" customHeight="1" x14ac:dyDescent="0.3">
      <c r="A40" s="100" t="s">
        <v>6</v>
      </c>
      <c r="B40" s="111">
        <f>B12-B38</f>
        <v>45281009.650000006</v>
      </c>
      <c r="C40" s="112">
        <f>C12-C38</f>
        <v>17537817.95000001</v>
      </c>
      <c r="D40" s="112">
        <f>D12-D38</f>
        <v>-21725764.789999999</v>
      </c>
      <c r="E40" s="112">
        <f>E12-E38</f>
        <v>0</v>
      </c>
      <c r="F40" s="129">
        <f>F12-F38</f>
        <v>41093062.809999973</v>
      </c>
      <c r="G40" s="16"/>
      <c r="H40" s="21"/>
    </row>
    <row r="41" spans="1:8" s="4" customFormat="1" ht="13.5" customHeight="1" x14ac:dyDescent="0.3">
      <c r="A41" s="20"/>
      <c r="B41" s="114"/>
      <c r="C41" s="115"/>
      <c r="D41" s="115"/>
      <c r="E41" s="115"/>
      <c r="F41" s="107"/>
      <c r="G41" s="16"/>
      <c r="H41" s="15"/>
    </row>
    <row r="42" spans="1:8" s="4" customFormat="1" ht="18" customHeight="1" x14ac:dyDescent="0.3">
      <c r="A42" s="100" t="s">
        <v>5</v>
      </c>
      <c r="B42" s="114"/>
      <c r="C42" s="115"/>
      <c r="D42" s="115"/>
      <c r="E42" s="115"/>
      <c r="F42" s="107"/>
      <c r="G42" s="16"/>
      <c r="H42" s="15"/>
    </row>
    <row r="43" spans="1:8" s="4" customFormat="1" ht="18" customHeight="1" x14ac:dyDescent="0.3">
      <c r="A43" s="20" t="s">
        <v>4</v>
      </c>
      <c r="B43" s="111">
        <v>0</v>
      </c>
      <c r="C43" s="112">
        <v>0</v>
      </c>
      <c r="D43" s="112">
        <v>0</v>
      </c>
      <c r="E43" s="112">
        <f>+'Unallocated Detail (C)'!I312</f>
        <v>-4255023.7399999984</v>
      </c>
      <c r="F43" s="113">
        <f>SUM(B43:E43)</f>
        <v>-4255023.7399999984</v>
      </c>
      <c r="G43" s="16"/>
      <c r="H43" s="15"/>
    </row>
    <row r="44" spans="1:8" s="4" customFormat="1" ht="18" customHeight="1" x14ac:dyDescent="0.3">
      <c r="A44" s="20" t="s">
        <v>3</v>
      </c>
      <c r="B44" s="105">
        <v>0</v>
      </c>
      <c r="C44" s="106">
        <v>0</v>
      </c>
      <c r="D44" s="106">
        <v>0</v>
      </c>
      <c r="E44" s="106">
        <f>+'Unallocated Detail (C)'!I323</f>
        <v>19505014.769999996</v>
      </c>
      <c r="F44" s="116">
        <f>SUM(B44:E44)</f>
        <v>19505014.769999996</v>
      </c>
      <c r="G44" s="16"/>
      <c r="H44" s="15"/>
    </row>
    <row r="45" spans="1:8" s="4" customFormat="1" ht="18" customHeight="1" x14ac:dyDescent="0.3">
      <c r="A45" s="20" t="s">
        <v>2</v>
      </c>
      <c r="B45" s="108">
        <v>0</v>
      </c>
      <c r="C45" s="109">
        <v>0</v>
      </c>
      <c r="D45" s="109">
        <v>0</v>
      </c>
      <c r="E45" s="109">
        <f>+'Unallocated Detail (C)'!I327</f>
        <v>0</v>
      </c>
      <c r="F45" s="117">
        <v>0</v>
      </c>
      <c r="G45" s="16"/>
      <c r="H45" s="15"/>
    </row>
    <row r="46" spans="1:8" s="4" customFormat="1" ht="18" customHeight="1" x14ac:dyDescent="0.3">
      <c r="A46" s="100" t="s">
        <v>1</v>
      </c>
      <c r="B46" s="111">
        <f>SUM(B43:B45)</f>
        <v>0</v>
      </c>
      <c r="C46" s="112">
        <f>SUM(C43:C45)</f>
        <v>0</v>
      </c>
      <c r="D46" s="112">
        <f>SUM(D43:D45)</f>
        <v>0</v>
      </c>
      <c r="E46" s="112">
        <f>SUM(E43:E45)</f>
        <v>15249991.029999997</v>
      </c>
      <c r="F46" s="113">
        <f>SUM(F43:F45)</f>
        <v>15249991.029999997</v>
      </c>
      <c r="G46" s="16"/>
      <c r="H46" s="15"/>
    </row>
    <row r="47" spans="1:8" s="4" customFormat="1" ht="18" customHeight="1" x14ac:dyDescent="0.3">
      <c r="A47" s="20"/>
      <c r="B47" s="114"/>
      <c r="C47" s="115"/>
      <c r="D47" s="115"/>
      <c r="E47" s="115"/>
      <c r="F47" s="107"/>
      <c r="G47" s="16"/>
      <c r="H47" s="15"/>
    </row>
    <row r="48" spans="1:8" s="4" customFormat="1" ht="18" customHeight="1" thickBot="1" x14ac:dyDescent="0.6">
      <c r="A48" s="124" t="s">
        <v>0</v>
      </c>
      <c r="B48" s="130">
        <f>B40-B46</f>
        <v>45281009.650000006</v>
      </c>
      <c r="C48" s="131">
        <f>C40-C46</f>
        <v>17537817.95000001</v>
      </c>
      <c r="D48" s="131">
        <f>D40-D46</f>
        <v>-21725764.789999999</v>
      </c>
      <c r="E48" s="131">
        <f>E40-E46</f>
        <v>-15249991.029999997</v>
      </c>
      <c r="F48" s="132">
        <f>F40-F46</f>
        <v>25843071.779999975</v>
      </c>
      <c r="G48" s="16"/>
      <c r="H48" s="15"/>
    </row>
    <row r="49" spans="1:10" ht="9.9" customHeight="1" thickTop="1" x14ac:dyDescent="0.3">
      <c r="A49" s="19"/>
      <c r="B49" s="18"/>
      <c r="C49" s="18"/>
      <c r="D49" s="18"/>
      <c r="E49" s="18"/>
      <c r="F49" s="17"/>
      <c r="G49" s="16"/>
      <c r="H49" s="4"/>
      <c r="I49" s="4"/>
      <c r="J49" s="4"/>
    </row>
    <row r="50" spans="1:10" ht="18" customHeight="1" x14ac:dyDescent="0.3">
      <c r="G50" s="16"/>
      <c r="H50" s="4"/>
      <c r="I50" s="4"/>
      <c r="J50" s="4"/>
    </row>
    <row r="51" spans="1:10" ht="18" customHeight="1" x14ac:dyDescent="0.3">
      <c r="G51" s="16"/>
      <c r="H51" s="4"/>
      <c r="I51" s="4"/>
      <c r="J51" s="4"/>
    </row>
    <row r="52" spans="1:10" ht="18" customHeight="1" x14ac:dyDescent="0.3">
      <c r="G52" s="16"/>
      <c r="H52" s="4"/>
      <c r="I52" s="4"/>
      <c r="J52" s="4"/>
    </row>
    <row r="53" spans="1:10" ht="18" customHeight="1" x14ac:dyDescent="0.3">
      <c r="G53" s="16"/>
      <c r="H53" s="4"/>
      <c r="I53" s="4"/>
      <c r="J53" s="4"/>
    </row>
    <row r="54" spans="1:10" ht="18" customHeight="1" x14ac:dyDescent="0.3">
      <c r="G54" s="16"/>
      <c r="H54" s="4"/>
      <c r="I54" s="4"/>
      <c r="J54" s="4"/>
    </row>
    <row r="55" spans="1:10" ht="18" customHeight="1" x14ac:dyDescent="0.3">
      <c r="G55" s="16"/>
      <c r="H55" s="4"/>
      <c r="I55" s="4"/>
      <c r="J55" s="4"/>
    </row>
    <row r="56" spans="1:10" ht="18" customHeight="1" x14ac:dyDescent="0.3">
      <c r="G56" s="16"/>
      <c r="H56" s="4"/>
      <c r="I56" s="4"/>
      <c r="J56" s="4"/>
    </row>
    <row r="57" spans="1:10" ht="18" customHeight="1" x14ac:dyDescent="0.3">
      <c r="G57" s="16"/>
      <c r="H57" s="4"/>
      <c r="I57" s="4"/>
      <c r="J57" s="4"/>
    </row>
    <row r="58" spans="1:10" ht="18" customHeight="1" x14ac:dyDescent="0.3">
      <c r="G58" s="16"/>
      <c r="H58" s="4"/>
      <c r="I58" s="4"/>
      <c r="J58" s="4"/>
    </row>
    <row r="59" spans="1:10" ht="18" customHeight="1" x14ac:dyDescent="0.3">
      <c r="G59" s="16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6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6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6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6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6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6"/>
  <sheetViews>
    <sheetView zoomScaleNormal="100" workbookViewId="0">
      <pane xSplit="2" ySplit="7" topLeftCell="C6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8.88671875" defaultRowHeight="13.2" x14ac:dyDescent="0.25"/>
  <cols>
    <col min="1" max="1" width="5.44140625" style="31" customWidth="1"/>
    <col min="2" max="2" width="55.6640625" style="31" customWidth="1"/>
    <col min="3" max="3" width="17.33203125" style="31" customWidth="1"/>
    <col min="4" max="4" width="21.6640625" style="31" customWidth="1"/>
    <col min="5" max="5" width="17.109375" style="31" customWidth="1"/>
    <col min="6" max="6" width="13.88671875" style="31" customWidth="1"/>
    <col min="7" max="7" width="13.6640625" style="31" customWidth="1"/>
    <col min="8" max="8" width="16.33203125" style="31" customWidth="1"/>
    <col min="9" max="10" width="8.88671875" style="31" customWidth="1"/>
    <col min="11" max="16384" width="8.88671875" style="31"/>
  </cols>
  <sheetData>
    <row r="1" spans="1:8" ht="15.9" customHeight="1" x14ac:dyDescent="0.25">
      <c r="A1" s="32"/>
      <c r="B1" s="32" t="s">
        <v>349</v>
      </c>
      <c r="C1" s="32"/>
      <c r="D1" s="32"/>
      <c r="E1" s="32"/>
      <c r="F1" s="32"/>
      <c r="G1" s="32"/>
      <c r="H1" s="32"/>
    </row>
    <row r="2" spans="1:8" ht="15.9" customHeight="1" x14ac:dyDescent="0.25">
      <c r="A2" s="32"/>
      <c r="B2" s="32" t="s">
        <v>359</v>
      </c>
      <c r="C2" s="32"/>
      <c r="D2" s="32"/>
      <c r="E2" s="32"/>
      <c r="F2" s="32"/>
      <c r="G2" s="32"/>
      <c r="H2" s="32"/>
    </row>
    <row r="3" spans="1:8" ht="15.9" customHeight="1" x14ac:dyDescent="0.25">
      <c r="B3" s="32" t="str">
        <f>'Allocated (C)'!A3</f>
        <v>FOR THE MONTH ENDED OCTOBER 31, 2019</v>
      </c>
      <c r="C3" s="32"/>
      <c r="D3" s="32"/>
      <c r="E3" s="32"/>
      <c r="F3" s="32"/>
      <c r="G3" s="32"/>
      <c r="H3" s="32"/>
    </row>
    <row r="4" spans="1:8" ht="15" customHeight="1" x14ac:dyDescent="0.25">
      <c r="A4" s="76"/>
      <c r="B4" s="76"/>
      <c r="C4" s="76"/>
      <c r="D4" s="76"/>
      <c r="E4" s="76"/>
      <c r="F4" s="76"/>
      <c r="G4" s="76"/>
      <c r="H4" s="76"/>
    </row>
    <row r="5" spans="1:8" ht="15.9" customHeight="1" x14ac:dyDescent="0.25">
      <c r="A5" s="76"/>
      <c r="B5" s="76" t="str">
        <f>'Allocated (C)'!A6</f>
        <v>(Spread is based on allocation factors developed for the 12 ME 12/31/2018)</v>
      </c>
      <c r="C5" s="76"/>
      <c r="D5" s="76"/>
      <c r="E5" s="76"/>
      <c r="F5" s="76"/>
      <c r="G5" s="76"/>
      <c r="H5" s="76"/>
    </row>
    <row r="6" spans="1:8" ht="10.5" customHeight="1" x14ac:dyDescent="0.25"/>
    <row r="7" spans="1:8" ht="52.8" x14ac:dyDescent="0.25">
      <c r="A7" s="33"/>
      <c r="B7" s="34" t="s">
        <v>360</v>
      </c>
      <c r="C7" s="35" t="s">
        <v>361</v>
      </c>
      <c r="D7" s="35" t="s">
        <v>362</v>
      </c>
      <c r="E7" s="36" t="s">
        <v>412</v>
      </c>
      <c r="F7" s="81" t="s">
        <v>413</v>
      </c>
      <c r="G7" s="81" t="s">
        <v>414</v>
      </c>
      <c r="H7" s="35" t="s">
        <v>35</v>
      </c>
    </row>
    <row r="8" spans="1:8" ht="15.9" customHeight="1" thickBot="1" x14ac:dyDescent="0.3">
      <c r="A8" s="51" t="s">
        <v>18</v>
      </c>
      <c r="B8" s="37"/>
      <c r="C8" s="38"/>
      <c r="D8" s="38"/>
      <c r="E8" s="39"/>
      <c r="F8" s="40"/>
      <c r="G8" s="40"/>
      <c r="H8" s="41"/>
    </row>
    <row r="9" spans="1:8" ht="15.9" customHeight="1" thickTop="1" x14ac:dyDescent="0.25">
      <c r="A9" s="51"/>
      <c r="B9" s="42" t="s">
        <v>363</v>
      </c>
      <c r="C9" s="141">
        <f>+'Unallocated Detail (C)'!E208</f>
        <v>9291.57</v>
      </c>
      <c r="D9" s="142">
        <f>+'Unallocated Detail (C)'!F208</f>
        <v>6714.56</v>
      </c>
      <c r="E9" s="137">
        <v>1</v>
      </c>
      <c r="F9" s="43">
        <f>VLOOKUP($E9,$B$68:$G$73,5,FALSE)</f>
        <v>0.58050000000000002</v>
      </c>
      <c r="G9" s="134">
        <f>VLOOKUP($E9,$B$68:$G$73,6,FALSE)</f>
        <v>0.41949999999999998</v>
      </c>
      <c r="H9" s="149">
        <f>C9+D9</f>
        <v>16006.130000000001</v>
      </c>
    </row>
    <row r="10" spans="1:8" ht="15.9" customHeight="1" x14ac:dyDescent="0.25">
      <c r="A10" s="51" t="s">
        <v>364</v>
      </c>
      <c r="B10" s="42" t="s">
        <v>365</v>
      </c>
      <c r="C10" s="143">
        <f>+'Unallocated Detail (C)'!E209</f>
        <v>111448.05</v>
      </c>
      <c r="D10" s="144">
        <f>+'Unallocated Detail (C)'!F209</f>
        <v>67700.09</v>
      </c>
      <c r="E10" s="137">
        <v>2</v>
      </c>
      <c r="F10" s="43">
        <f>VLOOKUP($E10,$B$68:$G$73,5,FALSE)</f>
        <v>0.62209999999999999</v>
      </c>
      <c r="G10" s="134">
        <f>VLOOKUP($E10,$B$68:$G$73,6,FALSE)</f>
        <v>0.37790000000000001</v>
      </c>
      <c r="H10" s="150">
        <f>C10+D10</f>
        <v>179148.14</v>
      </c>
    </row>
    <row r="11" spans="1:8" ht="15.9" customHeight="1" x14ac:dyDescent="0.25">
      <c r="A11" s="51" t="s">
        <v>364</v>
      </c>
      <c r="B11" s="42" t="s">
        <v>366</v>
      </c>
      <c r="C11" s="143">
        <f>+'Unallocated Detail (C)'!E210</f>
        <v>1686870.09</v>
      </c>
      <c r="D11" s="144">
        <f>+'Unallocated Detail (C)'!F210</f>
        <v>1219021.76</v>
      </c>
      <c r="E11" s="137">
        <v>1</v>
      </c>
      <c r="F11" s="43">
        <f>VLOOKUP($E11,$B$68:$G$73,5,FALSE)</f>
        <v>0.58050000000000002</v>
      </c>
      <c r="G11" s="134">
        <f>VLOOKUP($E11,$B$68:$G$73,6,FALSE)</f>
        <v>0.41949999999999998</v>
      </c>
      <c r="H11" s="150">
        <f>C11+D11</f>
        <v>2905891.85</v>
      </c>
    </row>
    <row r="12" spans="1:8" ht="15.9" customHeight="1" x14ac:dyDescent="0.25">
      <c r="A12" s="51" t="s">
        <v>364</v>
      </c>
      <c r="B12" s="74" t="s">
        <v>411</v>
      </c>
      <c r="C12" s="143">
        <f>+'Unallocated Detail (C)'!E211</f>
        <v>-39924.120000000003</v>
      </c>
      <c r="D12" s="144">
        <f>+'Unallocated Detail (C)'!F211</f>
        <v>-20393.330000000002</v>
      </c>
      <c r="E12" s="137">
        <v>4</v>
      </c>
      <c r="F12" s="43">
        <f>VLOOKUP($E12,$B$68:$G$73,5,FALSE)</f>
        <v>0.66190000000000004</v>
      </c>
      <c r="G12" s="134">
        <f>VLOOKUP($E12,$B$68:$G$73,6,FALSE)</f>
        <v>0.33810000000000001</v>
      </c>
      <c r="H12" s="150">
        <f>C12+D12</f>
        <v>-60317.450000000004</v>
      </c>
    </row>
    <row r="13" spans="1:8" ht="15.9" customHeight="1" x14ac:dyDescent="0.25">
      <c r="A13" s="51" t="s">
        <v>364</v>
      </c>
      <c r="B13" s="42" t="s">
        <v>367</v>
      </c>
      <c r="C13" s="145">
        <f>+'Unallocated Detail (C)'!E212</f>
        <v>0</v>
      </c>
      <c r="D13" s="146">
        <f>+'Unallocated Detail (C)'!F212</f>
        <v>0</v>
      </c>
      <c r="E13" s="138">
        <v>1</v>
      </c>
      <c r="F13" s="44">
        <f>VLOOKUP($E13,$B$68:$G$73,5,FALSE)</f>
        <v>0.58050000000000002</v>
      </c>
      <c r="G13" s="135">
        <f>VLOOKUP($E13,$B$68:$G$73,6,FALSE)</f>
        <v>0.41949999999999998</v>
      </c>
      <c r="H13" s="151">
        <f>C13+D13</f>
        <v>0</v>
      </c>
    </row>
    <row r="14" spans="1:8" ht="15.9" customHeight="1" x14ac:dyDescent="0.25">
      <c r="A14" s="51" t="s">
        <v>364</v>
      </c>
      <c r="B14" s="48" t="s">
        <v>368</v>
      </c>
      <c r="C14" s="143">
        <f>SUM(C9:C13)</f>
        <v>1767685.5899999999</v>
      </c>
      <c r="D14" s="144">
        <f>SUM(D9:D13)</f>
        <v>1273043.0799999998</v>
      </c>
      <c r="E14" s="137"/>
      <c r="F14" s="45"/>
      <c r="G14" s="65"/>
      <c r="H14" s="150">
        <f>SUM(H9:H13)</f>
        <v>3040728.67</v>
      </c>
    </row>
    <row r="15" spans="1:8" ht="15.9" customHeight="1" x14ac:dyDescent="0.25">
      <c r="A15" s="51" t="s">
        <v>17</v>
      </c>
      <c r="B15" s="48"/>
      <c r="C15" s="143"/>
      <c r="D15" s="144"/>
      <c r="E15" s="137"/>
      <c r="F15" s="46"/>
      <c r="G15" s="65"/>
      <c r="H15" s="150"/>
    </row>
    <row r="16" spans="1:8" ht="15.9" customHeight="1" x14ac:dyDescent="0.25">
      <c r="A16" s="51"/>
      <c r="B16" s="42" t="s">
        <v>369</v>
      </c>
      <c r="C16" s="143">
        <f>+'Unallocated Detail (C)'!E215</f>
        <v>56383.35</v>
      </c>
      <c r="D16" s="144">
        <f>+'Unallocated Detail (C)'!F215</f>
        <v>40745.58</v>
      </c>
      <c r="E16" s="137">
        <v>1</v>
      </c>
      <c r="F16" s="43">
        <f t="shared" ref="F16:F22" si="0">VLOOKUP($E16,$B$68:$G$73,5,FALSE)</f>
        <v>0.58050000000000002</v>
      </c>
      <c r="G16" s="134">
        <f t="shared" ref="G16:G22" si="1">VLOOKUP($E16,$B$68:$G$73,6,FALSE)</f>
        <v>0.41949999999999998</v>
      </c>
      <c r="H16" s="150">
        <f t="shared" ref="H16:H22" si="2">C16+D16</f>
        <v>97128.93</v>
      </c>
    </row>
    <row r="17" spans="1:8" ht="15.9" customHeight="1" x14ac:dyDescent="0.25">
      <c r="A17" s="51" t="s">
        <v>364</v>
      </c>
      <c r="B17" s="42" t="s">
        <v>370</v>
      </c>
      <c r="C17" s="143">
        <f>+'Unallocated Detail (C)'!E216</f>
        <v>121023.45</v>
      </c>
      <c r="D17" s="144">
        <f>+'Unallocated Detail (C)'!F216</f>
        <v>87457.98</v>
      </c>
      <c r="E17" s="137">
        <v>1</v>
      </c>
      <c r="F17" s="43">
        <f t="shared" si="0"/>
        <v>0.58050000000000002</v>
      </c>
      <c r="G17" s="134">
        <f t="shared" si="1"/>
        <v>0.41949999999999998</v>
      </c>
      <c r="H17" s="150">
        <f t="shared" si="2"/>
        <v>208481.43</v>
      </c>
    </row>
    <row r="18" spans="1:8" ht="15.9" customHeight="1" x14ac:dyDescent="0.25">
      <c r="A18" s="51" t="s">
        <v>364</v>
      </c>
      <c r="B18" s="42" t="s">
        <v>371</v>
      </c>
      <c r="C18" s="143">
        <f>+'Unallocated Detail (C)'!E217</f>
        <v>72.98</v>
      </c>
      <c r="D18" s="144">
        <f>+'Unallocated Detail (C)'!F217</f>
        <v>52.74</v>
      </c>
      <c r="E18" s="137">
        <v>1</v>
      </c>
      <c r="F18" s="43">
        <f t="shared" si="0"/>
        <v>0.58050000000000002</v>
      </c>
      <c r="G18" s="134">
        <f t="shared" si="1"/>
        <v>0.41949999999999998</v>
      </c>
      <c r="H18" s="150">
        <f t="shared" si="2"/>
        <v>125.72</v>
      </c>
    </row>
    <row r="19" spans="1:8" ht="15.9" customHeight="1" x14ac:dyDescent="0.25">
      <c r="A19" s="51"/>
      <c r="B19" s="42" t="s">
        <v>372</v>
      </c>
      <c r="C19" s="143">
        <f>+'Unallocated Detail (C)'!E218</f>
        <v>0</v>
      </c>
      <c r="D19" s="144">
        <f>+'Unallocated Detail (C)'!F218</f>
        <v>0</v>
      </c>
      <c r="E19" s="137">
        <v>1</v>
      </c>
      <c r="F19" s="43">
        <f t="shared" si="0"/>
        <v>0.58050000000000002</v>
      </c>
      <c r="G19" s="134">
        <f t="shared" si="1"/>
        <v>0.41949999999999998</v>
      </c>
      <c r="H19" s="150">
        <f t="shared" si="2"/>
        <v>0</v>
      </c>
    </row>
    <row r="20" spans="1:8" ht="15.9" customHeight="1" x14ac:dyDescent="0.25">
      <c r="A20" s="51" t="s">
        <v>364</v>
      </c>
      <c r="B20" s="42" t="s">
        <v>373</v>
      </c>
      <c r="C20" s="143">
        <f>+'Unallocated Detail (C)'!E219</f>
        <v>-6989.78</v>
      </c>
      <c r="D20" s="144">
        <f>+'Unallocated Detail (C)'!F219</f>
        <v>-5051.16</v>
      </c>
      <c r="E20" s="137">
        <v>1</v>
      </c>
      <c r="F20" s="43">
        <f t="shared" si="0"/>
        <v>0.58050000000000002</v>
      </c>
      <c r="G20" s="134">
        <f t="shared" si="1"/>
        <v>0.41949999999999998</v>
      </c>
      <c r="H20" s="150">
        <f t="shared" si="2"/>
        <v>-12040.939999999999</v>
      </c>
    </row>
    <row r="21" spans="1:8" ht="15.9" customHeight="1" x14ac:dyDescent="0.25">
      <c r="A21" s="51"/>
      <c r="B21" s="42" t="s">
        <v>374</v>
      </c>
      <c r="C21" s="143">
        <f>+'Unallocated Detail (C)'!E220</f>
        <v>0</v>
      </c>
      <c r="D21" s="144">
        <f>+'Unallocated Detail (C)'!F220</f>
        <v>0</v>
      </c>
      <c r="E21" s="137">
        <v>1</v>
      </c>
      <c r="F21" s="43">
        <f t="shared" si="0"/>
        <v>0.58050000000000002</v>
      </c>
      <c r="G21" s="134">
        <f t="shared" si="1"/>
        <v>0.41949999999999998</v>
      </c>
      <c r="H21" s="150">
        <f t="shared" si="2"/>
        <v>0</v>
      </c>
    </row>
    <row r="22" spans="1:8" ht="15.9" customHeight="1" x14ac:dyDescent="0.25">
      <c r="A22" s="51"/>
      <c r="B22" s="42" t="s">
        <v>375</v>
      </c>
      <c r="C22" s="145">
        <f>+'Unallocated Detail (C)'!E221</f>
        <v>0</v>
      </c>
      <c r="D22" s="146">
        <f>+'Unallocated Detail (C)'!F221</f>
        <v>0</v>
      </c>
      <c r="E22" s="138">
        <v>1</v>
      </c>
      <c r="F22" s="44">
        <f t="shared" si="0"/>
        <v>0.58050000000000002</v>
      </c>
      <c r="G22" s="135">
        <f t="shared" si="1"/>
        <v>0.41949999999999998</v>
      </c>
      <c r="H22" s="151">
        <f t="shared" si="2"/>
        <v>0</v>
      </c>
    </row>
    <row r="23" spans="1:8" ht="15.9" customHeight="1" x14ac:dyDescent="0.25">
      <c r="A23" s="51" t="s">
        <v>364</v>
      </c>
      <c r="B23" s="48" t="s">
        <v>368</v>
      </c>
      <c r="C23" s="143">
        <f>SUM(C16:C21)</f>
        <v>170490</v>
      </c>
      <c r="D23" s="144">
        <f>SUM(D16:D21)</f>
        <v>123205.14</v>
      </c>
      <c r="E23" s="137"/>
      <c r="F23" s="45"/>
      <c r="G23" s="65"/>
      <c r="H23" s="150">
        <f>SUM(H16:H21)</f>
        <v>293695.13999999996</v>
      </c>
    </row>
    <row r="24" spans="1:8" ht="15.9" customHeight="1" x14ac:dyDescent="0.25">
      <c r="A24" s="51" t="s">
        <v>15</v>
      </c>
      <c r="B24" s="48"/>
      <c r="C24" s="143"/>
      <c r="D24" s="144"/>
      <c r="E24" s="137"/>
      <c r="F24" s="46"/>
      <c r="G24" s="65"/>
      <c r="H24" s="150"/>
    </row>
    <row r="25" spans="1:8" ht="15.9" customHeight="1" x14ac:dyDescent="0.25">
      <c r="A25" s="51"/>
      <c r="B25" s="42" t="s">
        <v>376</v>
      </c>
      <c r="C25" s="143">
        <f>+'Unallocated Detail (C)'!E227</f>
        <v>3904129.22</v>
      </c>
      <c r="D25" s="144">
        <f>+'Unallocated Detail (C)'!F227</f>
        <v>1994340.43</v>
      </c>
      <c r="E25" s="137">
        <v>4</v>
      </c>
      <c r="F25" s="43">
        <f t="shared" ref="F25:F37" si="3">VLOOKUP($E25,$B$68:$G$73,5,FALSE)</f>
        <v>0.66190000000000004</v>
      </c>
      <c r="G25" s="134">
        <f t="shared" ref="G25:G37" si="4">VLOOKUP($E25,$B$68:$G$73,6,FALSE)</f>
        <v>0.33810000000000001</v>
      </c>
      <c r="H25" s="150">
        <f t="shared" ref="H25:H37" si="5">C25+D25</f>
        <v>5898469.6500000004</v>
      </c>
    </row>
    <row r="26" spans="1:8" ht="15.9" customHeight="1" x14ac:dyDescent="0.25">
      <c r="A26" s="51"/>
      <c r="B26" s="42" t="s">
        <v>377</v>
      </c>
      <c r="C26" s="143">
        <f>+'Unallocated Detail (C)'!E228</f>
        <v>701938.09</v>
      </c>
      <c r="D26" s="144">
        <f>+'Unallocated Detail (C)'!F228</f>
        <v>358552.8</v>
      </c>
      <c r="E26" s="137">
        <v>4</v>
      </c>
      <c r="F26" s="43">
        <f t="shared" si="3"/>
        <v>0.66190000000000004</v>
      </c>
      <c r="G26" s="134">
        <f t="shared" si="4"/>
        <v>0.33810000000000001</v>
      </c>
      <c r="H26" s="150">
        <f t="shared" si="5"/>
        <v>1060490.8899999999</v>
      </c>
    </row>
    <row r="27" spans="1:8" ht="15.9" customHeight="1" x14ac:dyDescent="0.25">
      <c r="A27" s="51" t="s">
        <v>364</v>
      </c>
      <c r="B27" s="42" t="s">
        <v>378</v>
      </c>
      <c r="C27" s="143">
        <f>+'Unallocated Detail (C)'!E229</f>
        <v>-2059829.24</v>
      </c>
      <c r="D27" s="144">
        <f>+'Unallocated Detail (C)'!F229</f>
        <v>-1052165.33</v>
      </c>
      <c r="E27" s="137">
        <v>4</v>
      </c>
      <c r="F27" s="43">
        <f t="shared" si="3"/>
        <v>0.66190000000000004</v>
      </c>
      <c r="G27" s="134">
        <f t="shared" si="4"/>
        <v>0.33810000000000001</v>
      </c>
      <c r="H27" s="150">
        <f t="shared" si="5"/>
        <v>-3111994.5700000003</v>
      </c>
    </row>
    <row r="28" spans="1:8" ht="15.9" customHeight="1" x14ac:dyDescent="0.25">
      <c r="A28" s="51" t="s">
        <v>364</v>
      </c>
      <c r="B28" s="42" t="s">
        <v>379</v>
      </c>
      <c r="C28" s="143">
        <f>+'Unallocated Detail (C)'!E230</f>
        <v>405733.01</v>
      </c>
      <c r="D28" s="144">
        <f>+'Unallocated Detail (C)'!F230</f>
        <v>207001.65</v>
      </c>
      <c r="E28" s="137">
        <v>4</v>
      </c>
      <c r="F28" s="43">
        <f t="shared" si="3"/>
        <v>0.66190000000000004</v>
      </c>
      <c r="G28" s="134">
        <f t="shared" si="4"/>
        <v>0.33810000000000001</v>
      </c>
      <c r="H28" s="150">
        <f t="shared" si="5"/>
        <v>612734.66</v>
      </c>
    </row>
    <row r="29" spans="1:8" ht="15.9" customHeight="1" x14ac:dyDescent="0.25">
      <c r="A29" s="51" t="s">
        <v>364</v>
      </c>
      <c r="B29" s="42" t="s">
        <v>380</v>
      </c>
      <c r="C29" s="143">
        <f>+'Unallocated Detail (C)'!E231</f>
        <v>-15961.04</v>
      </c>
      <c r="D29" s="144">
        <f>+'Unallocated Detail (C)'!F231</f>
        <v>-10473.27</v>
      </c>
      <c r="E29" s="137">
        <v>3</v>
      </c>
      <c r="F29" s="43">
        <f t="shared" si="3"/>
        <v>0.6038</v>
      </c>
      <c r="G29" s="134">
        <f t="shared" si="4"/>
        <v>0.3962</v>
      </c>
      <c r="H29" s="150">
        <f t="shared" si="5"/>
        <v>-26434.31</v>
      </c>
    </row>
    <row r="30" spans="1:8" ht="15.9" customHeight="1" x14ac:dyDescent="0.25">
      <c r="A30" s="51" t="s">
        <v>364</v>
      </c>
      <c r="B30" s="42" t="s">
        <v>381</v>
      </c>
      <c r="C30" s="143">
        <f>+'Unallocated Detail (C)'!E232</f>
        <v>321138.14</v>
      </c>
      <c r="D30" s="144">
        <f>+'Unallocated Detail (C)'!F232</f>
        <v>232071.45</v>
      </c>
      <c r="E30" s="137">
        <v>1</v>
      </c>
      <c r="F30" s="43">
        <f t="shared" si="3"/>
        <v>0.58050000000000002</v>
      </c>
      <c r="G30" s="134">
        <f t="shared" si="4"/>
        <v>0.41949999999999998</v>
      </c>
      <c r="H30" s="150">
        <f t="shared" si="5"/>
        <v>553209.59000000008</v>
      </c>
    </row>
    <row r="31" spans="1:8" ht="15.9" customHeight="1" x14ac:dyDescent="0.25">
      <c r="A31" s="51" t="s">
        <v>364</v>
      </c>
      <c r="B31" s="42" t="s">
        <v>382</v>
      </c>
      <c r="C31" s="143">
        <f>+'Unallocated Detail (C)'!E233</f>
        <v>610628.27</v>
      </c>
      <c r="D31" s="144">
        <f>+'Unallocated Detail (C)'!F233</f>
        <v>361206.74</v>
      </c>
      <c r="E31" s="137">
        <v>5</v>
      </c>
      <c r="F31" s="43">
        <f t="shared" si="3"/>
        <v>0.69140000000000001</v>
      </c>
      <c r="G31" s="134">
        <f t="shared" si="4"/>
        <v>0.30859999999999999</v>
      </c>
      <c r="H31" s="150">
        <f t="shared" si="5"/>
        <v>971835.01</v>
      </c>
    </row>
    <row r="32" spans="1:8" ht="15.9" customHeight="1" x14ac:dyDescent="0.25">
      <c r="A32" s="51"/>
      <c r="B32" s="42" t="s">
        <v>383</v>
      </c>
      <c r="C32" s="143">
        <f>+'Unallocated Detail (C)'!E234</f>
        <v>163833.76999999999</v>
      </c>
      <c r="D32" s="144">
        <f>+'Unallocated Detail (C)'!F234</f>
        <v>83686.649999999994</v>
      </c>
      <c r="E32" s="137">
        <v>4</v>
      </c>
      <c r="F32" s="43">
        <f t="shared" si="3"/>
        <v>0.66190000000000004</v>
      </c>
      <c r="G32" s="134">
        <f t="shared" si="4"/>
        <v>0.33810000000000001</v>
      </c>
      <c r="H32" s="150">
        <f t="shared" si="5"/>
        <v>247520.41999999998</v>
      </c>
    </row>
    <row r="33" spans="1:8" ht="15.9" customHeight="1" x14ac:dyDescent="0.25">
      <c r="A33" s="51" t="s">
        <v>364</v>
      </c>
      <c r="B33" s="42" t="s">
        <v>384</v>
      </c>
      <c r="C33" s="143">
        <f>+'Unallocated Detail (C)'!E235</f>
        <v>0</v>
      </c>
      <c r="D33" s="144">
        <f>+'Unallocated Detail (C)'!F235</f>
        <v>0</v>
      </c>
      <c r="E33" s="137">
        <v>4</v>
      </c>
      <c r="F33" s="43">
        <f t="shared" si="3"/>
        <v>0.66190000000000004</v>
      </c>
      <c r="G33" s="134">
        <f t="shared" si="4"/>
        <v>0.33810000000000001</v>
      </c>
      <c r="H33" s="150">
        <f t="shared" si="5"/>
        <v>0</v>
      </c>
    </row>
    <row r="34" spans="1:8" ht="15.9" customHeight="1" x14ac:dyDescent="0.25">
      <c r="A34" s="51" t="s">
        <v>364</v>
      </c>
      <c r="B34" s="42" t="s">
        <v>385</v>
      </c>
      <c r="C34" s="143">
        <f>+'Unallocated Detail (C)'!E236</f>
        <v>599657.13</v>
      </c>
      <c r="D34" s="144">
        <f>+'Unallocated Detail (C)'!F236</f>
        <v>306306.2</v>
      </c>
      <c r="E34" s="137">
        <v>4</v>
      </c>
      <c r="F34" s="43">
        <f t="shared" si="3"/>
        <v>0.66190000000000004</v>
      </c>
      <c r="G34" s="134">
        <f t="shared" si="4"/>
        <v>0.33810000000000001</v>
      </c>
      <c r="H34" s="150">
        <f t="shared" si="5"/>
        <v>905963.33000000007</v>
      </c>
    </row>
    <row r="35" spans="1:8" ht="15.9" customHeight="1" x14ac:dyDescent="0.25">
      <c r="A35" s="51" t="s">
        <v>364</v>
      </c>
      <c r="B35" s="42" t="s">
        <v>386</v>
      </c>
      <c r="C35" s="143">
        <f>+'Unallocated Detail (C)'!E237</f>
        <v>531912.18000000005</v>
      </c>
      <c r="D35" s="144">
        <f>+'Unallocated Detail (C)'!F237</f>
        <v>271701.93</v>
      </c>
      <c r="E35" s="137">
        <v>4</v>
      </c>
      <c r="F35" s="43">
        <f t="shared" si="3"/>
        <v>0.66190000000000004</v>
      </c>
      <c r="G35" s="134">
        <f t="shared" si="4"/>
        <v>0.33810000000000001</v>
      </c>
      <c r="H35" s="150">
        <f t="shared" si="5"/>
        <v>803614.1100000001</v>
      </c>
    </row>
    <row r="36" spans="1:8" ht="15.9" customHeight="1" x14ac:dyDescent="0.25">
      <c r="A36" s="51"/>
      <c r="B36" s="42" t="s">
        <v>387</v>
      </c>
      <c r="C36" s="143">
        <f>+'Unallocated Detail (C)'!E238</f>
        <v>0</v>
      </c>
      <c r="D36" s="144">
        <f>+'Unallocated Detail (C)'!F238</f>
        <v>0</v>
      </c>
      <c r="E36" s="137">
        <v>4</v>
      </c>
      <c r="F36" s="43">
        <f t="shared" si="3"/>
        <v>0.66190000000000004</v>
      </c>
      <c r="G36" s="134">
        <f t="shared" si="4"/>
        <v>0.33810000000000001</v>
      </c>
      <c r="H36" s="150">
        <f t="shared" si="5"/>
        <v>0</v>
      </c>
    </row>
    <row r="37" spans="1:8" ht="15.9" customHeight="1" x14ac:dyDescent="0.25">
      <c r="A37" s="51"/>
      <c r="B37" s="42" t="s">
        <v>388</v>
      </c>
      <c r="C37" s="145">
        <f>+'Unallocated Detail (C)'!E239</f>
        <v>1118351.6000000001</v>
      </c>
      <c r="D37" s="146">
        <f>+'Unallocated Detail (C)'!F239</f>
        <v>571256.52</v>
      </c>
      <c r="E37" s="138">
        <v>4</v>
      </c>
      <c r="F37" s="44">
        <f t="shared" si="3"/>
        <v>0.66190000000000004</v>
      </c>
      <c r="G37" s="135">
        <f t="shared" si="4"/>
        <v>0.33810000000000001</v>
      </c>
      <c r="H37" s="151">
        <f t="shared" si="5"/>
        <v>1689608.12</v>
      </c>
    </row>
    <row r="38" spans="1:8" ht="15.9" customHeight="1" x14ac:dyDescent="0.25">
      <c r="A38" s="51" t="s">
        <v>364</v>
      </c>
      <c r="B38" s="48" t="s">
        <v>368</v>
      </c>
      <c r="C38" s="143">
        <f>SUM(C25:C37)</f>
        <v>6281531.1300000008</v>
      </c>
      <c r="D38" s="144">
        <f>SUM(D25:D37)</f>
        <v>3323485.77</v>
      </c>
      <c r="E38" s="137"/>
      <c r="F38" s="45"/>
      <c r="G38" s="65"/>
      <c r="H38" s="150">
        <f>SUM(H25:H37)</f>
        <v>9605016.9000000004</v>
      </c>
    </row>
    <row r="39" spans="1:8" ht="15.9" customHeight="1" x14ac:dyDescent="0.25">
      <c r="A39" s="51" t="s">
        <v>389</v>
      </c>
      <c r="B39" s="48"/>
      <c r="C39" s="143"/>
      <c r="D39" s="144"/>
      <c r="E39" s="137"/>
      <c r="F39" s="46"/>
      <c r="G39" s="65"/>
      <c r="H39" s="150"/>
    </row>
    <row r="40" spans="1:8" ht="15.9" customHeight="1" x14ac:dyDescent="0.25">
      <c r="A40" s="51"/>
      <c r="B40" s="42" t="s">
        <v>390</v>
      </c>
      <c r="C40" s="143">
        <f>+'Unallocated Detail (C)'!E245</f>
        <v>1579555.8400000001</v>
      </c>
      <c r="D40" s="144">
        <f>+'Unallocated Detail (C)'!F245</f>
        <v>806840.66</v>
      </c>
      <c r="E40" s="137">
        <v>4</v>
      </c>
      <c r="F40" s="43">
        <f>VLOOKUP($E40,$B$68:$G$73,5,FALSE)</f>
        <v>0.66190000000000004</v>
      </c>
      <c r="G40" s="134">
        <f>VLOOKUP($E40,$B$68:$G$73,6,FALSE)</f>
        <v>0.33810000000000001</v>
      </c>
      <c r="H40" s="150">
        <f>C40+D40</f>
        <v>2386396.5</v>
      </c>
    </row>
    <row r="41" spans="1:8" ht="15.9" customHeight="1" x14ac:dyDescent="0.25">
      <c r="A41" s="51"/>
      <c r="B41" s="47" t="s">
        <v>391</v>
      </c>
      <c r="C41" s="145">
        <f>+'Unallocated Detail (C)'!E246</f>
        <v>2787.64</v>
      </c>
      <c r="D41" s="146">
        <f>+'Unallocated Detail (C)'!F246</f>
        <v>1423.93</v>
      </c>
      <c r="E41" s="138">
        <v>4</v>
      </c>
      <c r="F41" s="44">
        <f>VLOOKUP($E41,$B$68:$G$73,5,FALSE)</f>
        <v>0.66190000000000004</v>
      </c>
      <c r="G41" s="135">
        <f>VLOOKUP($E41,$B$68:$G$73,6,FALSE)</f>
        <v>0.33810000000000001</v>
      </c>
      <c r="H41" s="151">
        <f>C41+D41</f>
        <v>4211.57</v>
      </c>
    </row>
    <row r="42" spans="1:8" ht="15.9" customHeight="1" x14ac:dyDescent="0.25">
      <c r="A42" s="51"/>
      <c r="B42" s="48" t="s">
        <v>368</v>
      </c>
      <c r="C42" s="143">
        <f>SUM(C40:C41)</f>
        <v>1582343.48</v>
      </c>
      <c r="D42" s="144">
        <f>SUM(D40:D41)</f>
        <v>808264.59000000008</v>
      </c>
      <c r="E42" s="137"/>
      <c r="F42" s="46"/>
      <c r="G42" s="65"/>
      <c r="H42" s="150">
        <f>SUM(H40:H41)</f>
        <v>2390608.0699999998</v>
      </c>
    </row>
    <row r="43" spans="1:8" ht="15.9" customHeight="1" x14ac:dyDescent="0.25">
      <c r="A43" s="51" t="s">
        <v>13</v>
      </c>
      <c r="B43" s="42"/>
      <c r="C43" s="143"/>
      <c r="D43" s="144"/>
      <c r="E43" s="137"/>
      <c r="F43" s="46"/>
      <c r="G43" s="65"/>
      <c r="H43" s="150"/>
    </row>
    <row r="44" spans="1:8" ht="15.9" customHeight="1" x14ac:dyDescent="0.25">
      <c r="A44" s="51"/>
      <c r="B44" s="42" t="s">
        <v>392</v>
      </c>
      <c r="C44" s="143">
        <f>+'Unallocated Detail (C)'!E249</f>
        <v>5718544.7000000002</v>
      </c>
      <c r="D44" s="144">
        <f>+'Unallocated Detail (C)'!F249</f>
        <v>2921045.41</v>
      </c>
      <c r="E44" s="137">
        <v>4</v>
      </c>
      <c r="F44" s="43">
        <f>VLOOKUP($E44,$B$68:$G$73,5,FALSE)</f>
        <v>0.66190000000000004</v>
      </c>
      <c r="G44" s="134">
        <f>VLOOKUP($E44,$B$68:$G$73,6,FALSE)</f>
        <v>0.33810000000000001</v>
      </c>
      <c r="H44" s="150">
        <f>C44+D44</f>
        <v>8639590.1099999994</v>
      </c>
    </row>
    <row r="45" spans="1:8" ht="15.9" customHeight="1" x14ac:dyDescent="0.25">
      <c r="A45" s="51"/>
      <c r="B45" s="42" t="s">
        <v>393</v>
      </c>
      <c r="C45" s="143">
        <f>+'Unallocated Detail (C)'!E250</f>
        <v>0</v>
      </c>
      <c r="D45" s="144">
        <f>+'Unallocated Detail (C)'!F250</f>
        <v>0</v>
      </c>
      <c r="E45" s="137">
        <v>4</v>
      </c>
      <c r="F45" s="43">
        <f>VLOOKUP($E45,$B$68:$G$73,5,FALSE)</f>
        <v>0.66190000000000004</v>
      </c>
      <c r="G45" s="134">
        <f>VLOOKUP($E45,$B$68:$G$73,6,FALSE)</f>
        <v>0.33810000000000001</v>
      </c>
      <c r="H45" s="150">
        <f>C45+D45</f>
        <v>0</v>
      </c>
    </row>
    <row r="46" spans="1:8" ht="15.9" customHeight="1" x14ac:dyDescent="0.25">
      <c r="A46" s="51"/>
      <c r="B46" s="47" t="s">
        <v>394</v>
      </c>
      <c r="C46" s="145">
        <f>+'Unallocated Detail (C)'!E251</f>
        <v>1137.6199999999999</v>
      </c>
      <c r="D46" s="146">
        <f>+'Unallocated Detail (C)'!F251</f>
        <v>581.1</v>
      </c>
      <c r="E46" s="138">
        <v>4</v>
      </c>
      <c r="F46" s="44">
        <f>VLOOKUP($E46,$B$68:$G$73,5,FALSE)</f>
        <v>0.66190000000000004</v>
      </c>
      <c r="G46" s="135">
        <f>VLOOKUP($E46,$B$68:$G$73,6,FALSE)</f>
        <v>0.33810000000000001</v>
      </c>
      <c r="H46" s="150">
        <f>C46+D46</f>
        <v>1718.7199999999998</v>
      </c>
    </row>
    <row r="47" spans="1:8" ht="15.9" customHeight="1" x14ac:dyDescent="0.25">
      <c r="A47" s="51" t="s">
        <v>364</v>
      </c>
      <c r="B47" s="48" t="s">
        <v>368</v>
      </c>
      <c r="C47" s="143">
        <f>SUM(C44:C46)</f>
        <v>5719682.3200000003</v>
      </c>
      <c r="D47" s="144">
        <f>SUM(D44:D46)</f>
        <v>2921626.5100000002</v>
      </c>
      <c r="E47" s="137"/>
      <c r="F47" s="46"/>
      <c r="G47" s="65"/>
      <c r="H47" s="152">
        <f>SUM(H44:H46)</f>
        <v>8641308.8300000001</v>
      </c>
    </row>
    <row r="48" spans="1:8" ht="15.9" customHeight="1" x14ac:dyDescent="0.25">
      <c r="A48" s="51" t="s">
        <v>416</v>
      </c>
      <c r="B48" s="48"/>
      <c r="C48" s="143"/>
      <c r="D48" s="144"/>
      <c r="E48" s="137"/>
      <c r="F48" s="46"/>
      <c r="G48" s="65"/>
      <c r="H48" s="150"/>
    </row>
    <row r="49" spans="1:8" ht="15.9" customHeight="1" x14ac:dyDescent="0.25">
      <c r="A49" s="51"/>
      <c r="B49" s="47" t="s">
        <v>417</v>
      </c>
      <c r="C49" s="145">
        <f>+'Unallocated Detail (C)'!E258</f>
        <v>-1802640.96</v>
      </c>
      <c r="D49" s="146">
        <f>+'Unallocated Detail (C)'!F258</f>
        <v>-920793.04</v>
      </c>
      <c r="E49" s="138">
        <v>4</v>
      </c>
      <c r="F49" s="44">
        <f>VLOOKUP($E49,$B$68:$G$73,5,FALSE)</f>
        <v>0.66190000000000004</v>
      </c>
      <c r="G49" s="135">
        <f>VLOOKUP($E49,$B$68:$G$73,6,FALSE)</f>
        <v>0.33810000000000001</v>
      </c>
      <c r="H49" s="150">
        <f>C49+D49</f>
        <v>-2723434</v>
      </c>
    </row>
    <row r="50" spans="1:8" ht="15.9" customHeight="1" x14ac:dyDescent="0.25">
      <c r="A50" s="51" t="s">
        <v>364</v>
      </c>
      <c r="B50" s="48" t="s">
        <v>368</v>
      </c>
      <c r="C50" s="143">
        <f>C49</f>
        <v>-1802640.96</v>
      </c>
      <c r="D50" s="144">
        <f>D49</f>
        <v>-920793.04</v>
      </c>
      <c r="E50" s="137"/>
      <c r="F50" s="46"/>
      <c r="G50" s="65"/>
      <c r="H50" s="152">
        <f>SUM(H49)</f>
        <v>-2723434</v>
      </c>
    </row>
    <row r="51" spans="1:8" ht="15.9" customHeight="1" x14ac:dyDescent="0.25">
      <c r="A51" s="51"/>
      <c r="B51" s="48"/>
      <c r="C51" s="143"/>
      <c r="D51" s="144"/>
      <c r="E51" s="137"/>
      <c r="F51" s="46"/>
      <c r="G51" s="65"/>
      <c r="H51" s="150"/>
    </row>
    <row r="52" spans="1:8" ht="15.9" customHeight="1" x14ac:dyDescent="0.25">
      <c r="A52" s="51" t="s">
        <v>395</v>
      </c>
      <c r="B52" s="48"/>
      <c r="C52" s="143"/>
      <c r="D52" s="144"/>
      <c r="E52" s="137"/>
      <c r="F52" s="46"/>
      <c r="G52" s="65"/>
      <c r="H52" s="150"/>
    </row>
    <row r="53" spans="1:8" ht="15.9" customHeight="1" x14ac:dyDescent="0.25">
      <c r="A53" s="51"/>
      <c r="B53" s="47" t="s">
        <v>339</v>
      </c>
      <c r="C53" s="145">
        <f>+'Unallocated Detail (C)'!E271</f>
        <v>307710.12</v>
      </c>
      <c r="D53" s="146">
        <f>+'Unallocated Detail (C)'!F271</f>
        <v>170131.06</v>
      </c>
      <c r="E53" s="138">
        <v>4</v>
      </c>
      <c r="F53" s="44">
        <f>VLOOKUP($E53,$B$68:$G$73,5,FALSE)</f>
        <v>0.66190000000000004</v>
      </c>
      <c r="G53" s="135">
        <f>VLOOKUP($E53,$B$68:$G$73,6,FALSE)</f>
        <v>0.33810000000000001</v>
      </c>
      <c r="H53" s="150">
        <f>C53+D53</f>
        <v>477841.18</v>
      </c>
    </row>
    <row r="54" spans="1:8" ht="15.9" customHeight="1" x14ac:dyDescent="0.25">
      <c r="A54" s="51" t="s">
        <v>364</v>
      </c>
      <c r="B54" s="48" t="s">
        <v>368</v>
      </c>
      <c r="C54" s="143">
        <f>C53</f>
        <v>307710.12</v>
      </c>
      <c r="D54" s="144">
        <f>D53</f>
        <v>170131.06</v>
      </c>
      <c r="E54" s="137"/>
      <c r="F54" s="46"/>
      <c r="G54" s="65"/>
      <c r="H54" s="152">
        <f>SUM(H53)</f>
        <v>477841.18</v>
      </c>
    </row>
    <row r="55" spans="1:8" ht="15.9" customHeight="1" x14ac:dyDescent="0.25">
      <c r="A55" s="51"/>
      <c r="B55" s="48"/>
      <c r="C55" s="143"/>
      <c r="D55" s="144"/>
      <c r="E55" s="137"/>
      <c r="F55" s="46"/>
      <c r="G55" s="65"/>
      <c r="H55" s="150"/>
    </row>
    <row r="56" spans="1:8" ht="15.9" customHeight="1" x14ac:dyDescent="0.25">
      <c r="A56" s="49" t="s">
        <v>396</v>
      </c>
      <c r="B56" s="48"/>
      <c r="C56" s="143"/>
      <c r="D56" s="144"/>
      <c r="E56" s="37"/>
      <c r="F56" s="50"/>
      <c r="G56" s="51"/>
      <c r="H56" s="150"/>
    </row>
    <row r="57" spans="1:8" ht="15.9" customHeight="1" x14ac:dyDescent="0.25">
      <c r="A57" s="49"/>
      <c r="B57" s="47" t="s">
        <v>397</v>
      </c>
      <c r="C57" s="145">
        <v>0</v>
      </c>
      <c r="D57" s="146">
        <v>0</v>
      </c>
      <c r="E57" s="138">
        <v>4</v>
      </c>
      <c r="F57" s="44">
        <f>VLOOKUP($E57,$B$68:$G$73,5,FALSE)</f>
        <v>0.66190000000000004</v>
      </c>
      <c r="G57" s="135">
        <f>VLOOKUP($E57,$B$68:$G$73,6,FALSE)</f>
        <v>0.33810000000000001</v>
      </c>
      <c r="H57" s="151">
        <v>0</v>
      </c>
    </row>
    <row r="58" spans="1:8" ht="15.9" customHeight="1" x14ac:dyDescent="0.25">
      <c r="A58" s="49"/>
      <c r="B58" s="48" t="s">
        <v>368</v>
      </c>
      <c r="C58" s="143">
        <f>SUM(C57)</f>
        <v>0</v>
      </c>
      <c r="D58" s="144">
        <f>SUM(D57)</f>
        <v>0</v>
      </c>
      <c r="E58" s="137"/>
      <c r="F58" s="46"/>
      <c r="G58" s="65"/>
      <c r="H58" s="150">
        <f>SUM(H57)</f>
        <v>0</v>
      </c>
    </row>
    <row r="59" spans="1:8" ht="15.9" customHeight="1" x14ac:dyDescent="0.25">
      <c r="A59" s="49"/>
      <c r="B59" s="48"/>
      <c r="C59" s="143"/>
      <c r="D59" s="144"/>
      <c r="E59" s="137"/>
      <c r="F59" s="46"/>
      <c r="G59" s="65"/>
      <c r="H59" s="150"/>
    </row>
    <row r="60" spans="1:8" ht="15.9" customHeight="1" x14ac:dyDescent="0.25">
      <c r="A60" s="51" t="s">
        <v>398</v>
      </c>
      <c r="B60" s="48"/>
      <c r="C60" s="143"/>
      <c r="D60" s="144"/>
      <c r="E60" s="137"/>
      <c r="F60" s="46"/>
      <c r="G60" s="65"/>
      <c r="H60" s="150"/>
    </row>
    <row r="61" spans="1:8" ht="15.9" customHeight="1" x14ac:dyDescent="0.25">
      <c r="A61" s="51"/>
      <c r="B61" s="47" t="s">
        <v>399</v>
      </c>
      <c r="C61" s="143">
        <f>+'Unallocated Detail (C)'!E279</f>
        <v>0</v>
      </c>
      <c r="D61" s="144">
        <f>+'Unallocated Detail (C)'!F279</f>
        <v>0</v>
      </c>
      <c r="E61" s="137">
        <v>4</v>
      </c>
      <c r="F61" s="43">
        <f t="shared" ref="F61:F62" si="6">VLOOKUP($E61,$B$68:$G$73,5,FALSE)</f>
        <v>0.66190000000000004</v>
      </c>
      <c r="G61" s="134">
        <f t="shared" ref="G61:G62" si="7">VLOOKUP($E61,$B$68:$G$73,6,FALSE)</f>
        <v>0.33810000000000001</v>
      </c>
      <c r="H61" s="150">
        <f>C61+D61</f>
        <v>0</v>
      </c>
    </row>
    <row r="62" spans="1:8" ht="15.9" customHeight="1" x14ac:dyDescent="0.25">
      <c r="A62" s="51"/>
      <c r="B62" s="47" t="s">
        <v>400</v>
      </c>
      <c r="C62" s="145">
        <v>0</v>
      </c>
      <c r="D62" s="146">
        <v>0</v>
      </c>
      <c r="E62" s="139">
        <v>4</v>
      </c>
      <c r="F62" s="44">
        <f t="shared" si="6"/>
        <v>0.66190000000000004</v>
      </c>
      <c r="G62" s="135">
        <f t="shared" si="7"/>
        <v>0.33810000000000001</v>
      </c>
      <c r="H62" s="151">
        <f>C62+D62</f>
        <v>0</v>
      </c>
    </row>
    <row r="63" spans="1:8" ht="15.9" customHeight="1" x14ac:dyDescent="0.25">
      <c r="A63" s="53" t="s">
        <v>364</v>
      </c>
      <c r="B63" s="133" t="s">
        <v>368</v>
      </c>
      <c r="C63" s="145">
        <f>SUM(C61:C62)</f>
        <v>0</v>
      </c>
      <c r="D63" s="146">
        <f>SUM(D61:D62)</f>
        <v>0</v>
      </c>
      <c r="E63" s="138"/>
      <c r="F63" s="54"/>
      <c r="G63" s="69"/>
      <c r="H63" s="151">
        <f>SUM(H61:H62)</f>
        <v>0</v>
      </c>
    </row>
    <row r="64" spans="1:8" ht="15.9" customHeight="1" x14ac:dyDescent="0.25">
      <c r="A64" s="51"/>
      <c r="B64" s="48"/>
      <c r="C64" s="143"/>
      <c r="D64" s="144"/>
      <c r="E64" s="41"/>
      <c r="F64" s="46"/>
      <c r="G64" s="65"/>
      <c r="H64" s="150"/>
    </row>
    <row r="65" spans="1:8" ht="15.9" customHeight="1" thickBot="1" x14ac:dyDescent="0.6">
      <c r="A65" s="53" t="s">
        <v>401</v>
      </c>
      <c r="B65" s="133"/>
      <c r="C65" s="147">
        <f>C63+C58+C54+C50+C47+C42+C38+C23+C14</f>
        <v>14026801.680000002</v>
      </c>
      <c r="D65" s="148">
        <f>D63+D58+D54+D50+D47+D42+D38+D23+D14</f>
        <v>7698963.1100000003</v>
      </c>
      <c r="E65" s="140"/>
      <c r="F65" s="55"/>
      <c r="G65" s="136"/>
      <c r="H65" s="153">
        <f>H63+H58+H54+H50+H47+H42+H38+H23+H14</f>
        <v>21725764.789999999</v>
      </c>
    </row>
    <row r="66" spans="1:8" ht="15.9" customHeight="1" thickTop="1" x14ac:dyDescent="0.25">
      <c r="C66" s="56"/>
      <c r="D66" s="56"/>
      <c r="E66" s="56"/>
      <c r="F66" s="56"/>
    </row>
    <row r="67" spans="1:8" ht="15.9" customHeight="1" x14ac:dyDescent="0.25"/>
    <row r="68" spans="1:8" ht="15.9" customHeight="1" x14ac:dyDescent="0.25">
      <c r="B68" s="57" t="s">
        <v>402</v>
      </c>
      <c r="C68" s="58"/>
      <c r="D68" s="58"/>
      <c r="E68" s="58"/>
      <c r="F68" s="80" t="s">
        <v>34</v>
      </c>
      <c r="G68" s="80" t="s">
        <v>33</v>
      </c>
      <c r="H68" s="79"/>
    </row>
    <row r="69" spans="1:8" ht="15.9" customHeight="1" x14ac:dyDescent="0.25">
      <c r="B69" s="59">
        <v>1</v>
      </c>
      <c r="C69" s="60" t="s">
        <v>403</v>
      </c>
      <c r="D69" s="61"/>
      <c r="F69" s="62">
        <v>0.58050000000000002</v>
      </c>
      <c r="G69" s="63">
        <v>0.41949999999999998</v>
      </c>
      <c r="H69" s="63">
        <f>SUM(F69,G69)</f>
        <v>1</v>
      </c>
    </row>
    <row r="70" spans="1:8" ht="15.9" customHeight="1" x14ac:dyDescent="0.25">
      <c r="B70" s="59">
        <v>2</v>
      </c>
      <c r="C70" s="60" t="s">
        <v>404</v>
      </c>
      <c r="D70" s="61"/>
      <c r="F70" s="65">
        <v>0.62209999999999999</v>
      </c>
      <c r="G70" s="66">
        <v>0.37790000000000001</v>
      </c>
      <c r="H70" s="66">
        <f t="shared" ref="H70:H73" si="8">SUM(F70,G70)</f>
        <v>1</v>
      </c>
    </row>
    <row r="71" spans="1:8" ht="15.9" customHeight="1" x14ac:dyDescent="0.25">
      <c r="B71" s="59">
        <v>3</v>
      </c>
      <c r="C71" s="61" t="s">
        <v>405</v>
      </c>
      <c r="D71" s="61"/>
      <c r="F71" s="65">
        <v>0.6038</v>
      </c>
      <c r="G71" s="66">
        <v>0.3962</v>
      </c>
      <c r="H71" s="66">
        <f t="shared" si="8"/>
        <v>1</v>
      </c>
    </row>
    <row r="72" spans="1:8" x14ac:dyDescent="0.25">
      <c r="B72" s="59">
        <v>4</v>
      </c>
      <c r="C72" s="60" t="s">
        <v>406</v>
      </c>
      <c r="D72" s="61"/>
      <c r="F72" s="65">
        <v>0.66190000000000004</v>
      </c>
      <c r="G72" s="66">
        <v>0.33810000000000001</v>
      </c>
      <c r="H72" s="66">
        <f t="shared" si="8"/>
        <v>1</v>
      </c>
    </row>
    <row r="73" spans="1:8" x14ac:dyDescent="0.25">
      <c r="B73" s="52">
        <v>5</v>
      </c>
      <c r="C73" s="67" t="s">
        <v>407</v>
      </c>
      <c r="D73" s="68"/>
      <c r="E73" s="68"/>
      <c r="F73" s="69">
        <v>0.69140000000000001</v>
      </c>
      <c r="G73" s="70">
        <v>0.30859999999999999</v>
      </c>
      <c r="H73" s="70">
        <f t="shared" si="8"/>
        <v>1</v>
      </c>
    </row>
    <row r="74" spans="1:8" ht="11.25" customHeight="1" x14ac:dyDescent="0.25">
      <c r="C74" s="56"/>
      <c r="D74" s="56"/>
      <c r="E74" s="56"/>
      <c r="F74" s="56"/>
    </row>
    <row r="75" spans="1:8" ht="15.9" customHeight="1" x14ac:dyDescent="0.25">
      <c r="A75" s="71"/>
      <c r="C75" s="64"/>
      <c r="D75" s="64"/>
      <c r="E75" s="64"/>
      <c r="F75" s="64"/>
      <c r="G75" s="64"/>
      <c r="H75" s="64"/>
    </row>
    <row r="76" spans="1:8" ht="15.9" customHeight="1" x14ac:dyDescent="0.25">
      <c r="C76" s="64"/>
      <c r="D76" s="64"/>
      <c r="E76" s="64"/>
      <c r="F76" s="64"/>
      <c r="G76" s="64"/>
      <c r="H76" s="64"/>
    </row>
  </sheetData>
  <pageMargins left="0.7" right="0.7" top="0.75" bottom="0.75" header="0.3" footer="0.3"/>
  <pageSetup scale="5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13" activePane="bottomRight" state="frozen"/>
      <selection activeCell="C62" sqref="C62"/>
      <selection pane="topRight" activeCell="C62" sqref="C62"/>
      <selection pane="bottomLeft" activeCell="C62" sqref="C62"/>
      <selection pane="bottomRight" activeCell="K12" sqref="K12"/>
    </sheetView>
  </sheetViews>
  <sheetFormatPr defaultColWidth="9.109375" defaultRowHeight="14.4" outlineLevelCol="1" x14ac:dyDescent="0.3"/>
  <cols>
    <col min="1" max="1" width="58.109375" style="15" bestFit="1" customWidth="1"/>
    <col min="2" max="3" width="12" style="15" bestFit="1" customWidth="1"/>
    <col min="4" max="4" width="12.5546875" style="15" bestFit="1" customWidth="1"/>
    <col min="5" max="5" width="16.109375" style="15" hidden="1" customWidth="1" outlineLevel="1"/>
    <col min="6" max="6" width="13.109375" style="15" hidden="1" customWidth="1" outlineLevel="1"/>
    <col min="7" max="7" width="13.33203125" style="15" hidden="1" customWidth="1" outlineLevel="1"/>
    <col min="8" max="8" width="11" style="15" hidden="1" customWidth="1" outlineLevel="1"/>
    <col min="9" max="9" width="12" style="15" bestFit="1" customWidth="1" collapsed="1"/>
    <col min="10" max="10" width="15.6640625" style="15" bestFit="1" customWidth="1"/>
    <col min="11" max="11" width="14.5546875" style="15" customWidth="1"/>
    <col min="12" max="16384" width="9.109375" style="15"/>
  </cols>
  <sheetData>
    <row r="1" spans="1:9" x14ac:dyDescent="0.3">
      <c r="A1" s="32" t="s">
        <v>349</v>
      </c>
      <c r="B1" s="32"/>
      <c r="C1" s="32"/>
      <c r="D1" s="32"/>
      <c r="E1" s="32"/>
      <c r="F1" s="32"/>
      <c r="G1" s="32"/>
      <c r="H1" s="32"/>
      <c r="I1" s="32"/>
    </row>
    <row r="2" spans="1:9" x14ac:dyDescent="0.3">
      <c r="A2" s="32" t="s">
        <v>358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32" t="str">
        <f>'Allocated (C)'!A3</f>
        <v>FOR THE MONTH ENDED OCTOBER 31, 2019</v>
      </c>
      <c r="B3" s="32"/>
      <c r="C3" s="32"/>
      <c r="D3" s="32"/>
      <c r="E3" s="32"/>
      <c r="F3" s="32"/>
      <c r="G3" s="32"/>
      <c r="H3" s="32"/>
      <c r="I3" s="32"/>
    </row>
    <row r="4" spans="1:9" x14ac:dyDescent="0.3">
      <c r="A4" s="82"/>
      <c r="B4" s="82"/>
      <c r="C4" s="82"/>
      <c r="D4" s="82"/>
      <c r="E4" s="82"/>
      <c r="F4" s="82"/>
      <c r="G4" s="82"/>
      <c r="H4" s="82"/>
      <c r="I4" s="82"/>
    </row>
    <row r="5" spans="1:9" x14ac:dyDescent="0.3">
      <c r="A5" s="82"/>
      <c r="B5" s="82"/>
      <c r="C5" s="82"/>
      <c r="D5" s="82"/>
      <c r="E5" s="82"/>
      <c r="F5" s="82"/>
      <c r="G5" s="82"/>
      <c r="H5" s="82"/>
      <c r="I5" s="82"/>
    </row>
    <row r="6" spans="1:9" x14ac:dyDescent="0.3">
      <c r="A6" s="29" t="s">
        <v>357</v>
      </c>
      <c r="B6" s="28" t="s">
        <v>34</v>
      </c>
      <c r="C6" s="28" t="s">
        <v>356</v>
      </c>
      <c r="D6" s="28" t="s">
        <v>35</v>
      </c>
      <c r="E6" s="28" t="s">
        <v>355</v>
      </c>
      <c r="F6" s="28" t="s">
        <v>354</v>
      </c>
      <c r="G6" s="28" t="s">
        <v>353</v>
      </c>
      <c r="H6" s="28" t="s">
        <v>352</v>
      </c>
      <c r="I6" s="28" t="s">
        <v>338</v>
      </c>
    </row>
    <row r="7" spans="1:9" x14ac:dyDescent="0.3">
      <c r="A7" s="83"/>
      <c r="B7" s="84"/>
      <c r="C7" s="84"/>
      <c r="D7" s="84"/>
      <c r="E7" s="84"/>
      <c r="F7" s="84"/>
      <c r="G7" s="84"/>
      <c r="H7" s="84"/>
      <c r="I7" s="84"/>
    </row>
    <row r="8" spans="1:9" x14ac:dyDescent="0.3">
      <c r="A8" s="85"/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</row>
    <row r="9" spans="1:9" x14ac:dyDescent="0.3">
      <c r="A9" s="87"/>
      <c r="B9" s="87"/>
      <c r="C9" s="87"/>
      <c r="D9" s="87"/>
      <c r="E9" s="87"/>
      <c r="F9" s="87"/>
      <c r="G9" s="87"/>
      <c r="H9" s="87"/>
      <c r="I9" s="87"/>
    </row>
    <row r="10" spans="1:9" x14ac:dyDescent="0.3">
      <c r="A10" s="72" t="s">
        <v>36</v>
      </c>
      <c r="B10" s="88"/>
      <c r="C10" s="88"/>
      <c r="D10" s="88"/>
      <c r="E10" s="88"/>
      <c r="F10" s="88"/>
      <c r="G10" s="88"/>
      <c r="H10" s="88"/>
      <c r="I10" s="88"/>
    </row>
    <row r="11" spans="1:9" ht="15" thickBot="1" x14ac:dyDescent="0.35">
      <c r="A11" s="30" t="s">
        <v>37</v>
      </c>
      <c r="B11" s="89"/>
      <c r="C11" s="89"/>
      <c r="D11" s="89"/>
      <c r="E11" s="89"/>
      <c r="F11" s="89"/>
      <c r="G11" s="89"/>
      <c r="H11" s="89"/>
      <c r="I11" s="89"/>
    </row>
    <row r="12" spans="1:9" ht="15" thickTop="1" x14ac:dyDescent="0.3">
      <c r="A12" s="73" t="s">
        <v>38</v>
      </c>
      <c r="B12" s="154">
        <v>95439240.769999996</v>
      </c>
      <c r="C12" s="155">
        <v>0</v>
      </c>
      <c r="D12" s="155">
        <v>0</v>
      </c>
      <c r="E12" s="155">
        <v>0</v>
      </c>
      <c r="F12" s="155">
        <v>0</v>
      </c>
      <c r="G12" s="155">
        <f>B12+E12</f>
        <v>95439240.769999996</v>
      </c>
      <c r="H12" s="155">
        <f>C12+F12</f>
        <v>0</v>
      </c>
      <c r="I12" s="156">
        <f>SUM(G12:H12)</f>
        <v>95439240.769999996</v>
      </c>
    </row>
    <row r="13" spans="1:9" x14ac:dyDescent="0.3">
      <c r="A13" s="73" t="s">
        <v>39</v>
      </c>
      <c r="B13" s="157">
        <v>75929744.480000004</v>
      </c>
      <c r="C13" s="158">
        <v>0</v>
      </c>
      <c r="D13" s="158">
        <v>0</v>
      </c>
      <c r="E13" s="158">
        <v>0</v>
      </c>
      <c r="F13" s="158">
        <v>0</v>
      </c>
      <c r="G13" s="158">
        <f t="shared" ref="G13:H17" si="0">B13+E13</f>
        <v>75929744.480000004</v>
      </c>
      <c r="H13" s="158">
        <f t="shared" si="0"/>
        <v>0</v>
      </c>
      <c r="I13" s="159">
        <f t="shared" ref="I13:I17" si="1">SUM(G13:H13)</f>
        <v>75929744.480000004</v>
      </c>
    </row>
    <row r="14" spans="1:9" x14ac:dyDescent="0.3">
      <c r="A14" s="73" t="s">
        <v>40</v>
      </c>
      <c r="B14" s="157">
        <v>1600370.79</v>
      </c>
      <c r="C14" s="158">
        <v>0</v>
      </c>
      <c r="D14" s="158">
        <v>0</v>
      </c>
      <c r="E14" s="158">
        <v>0</v>
      </c>
      <c r="F14" s="158">
        <v>0</v>
      </c>
      <c r="G14" s="158">
        <f t="shared" si="0"/>
        <v>1600370.79</v>
      </c>
      <c r="H14" s="158">
        <f t="shared" si="0"/>
        <v>0</v>
      </c>
      <c r="I14" s="159">
        <f t="shared" si="1"/>
        <v>1600370.79</v>
      </c>
    </row>
    <row r="15" spans="1:9" x14ac:dyDescent="0.3">
      <c r="A15" s="73" t="s">
        <v>41</v>
      </c>
      <c r="B15" s="157">
        <v>0</v>
      </c>
      <c r="C15" s="158">
        <v>51049430.57</v>
      </c>
      <c r="D15" s="158">
        <v>0</v>
      </c>
      <c r="E15" s="158">
        <v>0</v>
      </c>
      <c r="F15" s="158">
        <v>0</v>
      </c>
      <c r="G15" s="158">
        <f t="shared" si="0"/>
        <v>0</v>
      </c>
      <c r="H15" s="158">
        <f t="shared" si="0"/>
        <v>51049430.57</v>
      </c>
      <c r="I15" s="159">
        <f t="shared" si="1"/>
        <v>51049430.57</v>
      </c>
    </row>
    <row r="16" spans="1:9" x14ac:dyDescent="0.3">
      <c r="A16" s="73" t="s">
        <v>42</v>
      </c>
      <c r="B16" s="157">
        <v>0</v>
      </c>
      <c r="C16" s="158">
        <v>20602452.440000001</v>
      </c>
      <c r="D16" s="158">
        <v>0</v>
      </c>
      <c r="E16" s="158">
        <v>0</v>
      </c>
      <c r="F16" s="158">
        <v>0</v>
      </c>
      <c r="G16" s="158">
        <f t="shared" si="0"/>
        <v>0</v>
      </c>
      <c r="H16" s="158">
        <f t="shared" si="0"/>
        <v>20602452.440000001</v>
      </c>
      <c r="I16" s="159">
        <f t="shared" si="1"/>
        <v>20602452.440000001</v>
      </c>
    </row>
    <row r="17" spans="1:10" x14ac:dyDescent="0.3">
      <c r="A17" s="73" t="s">
        <v>43</v>
      </c>
      <c r="B17" s="160">
        <v>0</v>
      </c>
      <c r="C17" s="161">
        <v>1614162.8</v>
      </c>
      <c r="D17" s="161">
        <v>0</v>
      </c>
      <c r="E17" s="161">
        <v>0</v>
      </c>
      <c r="F17" s="161">
        <v>0</v>
      </c>
      <c r="G17" s="161">
        <f t="shared" si="0"/>
        <v>0</v>
      </c>
      <c r="H17" s="161">
        <f t="shared" si="0"/>
        <v>1614162.8</v>
      </c>
      <c r="I17" s="162">
        <f t="shared" si="1"/>
        <v>1614162.8</v>
      </c>
    </row>
    <row r="18" spans="1:10" x14ac:dyDescent="0.3">
      <c r="A18" s="73" t="s">
        <v>44</v>
      </c>
      <c r="B18" s="157">
        <f>SUM(B12:B17)</f>
        <v>172969356.03999999</v>
      </c>
      <c r="C18" s="158">
        <f t="shared" ref="C18:I18" si="2">SUM(C12:C17)</f>
        <v>73266045.810000002</v>
      </c>
      <c r="D18" s="158">
        <f t="shared" si="2"/>
        <v>0</v>
      </c>
      <c r="E18" s="158">
        <f t="shared" si="2"/>
        <v>0</v>
      </c>
      <c r="F18" s="158">
        <f t="shared" si="2"/>
        <v>0</v>
      </c>
      <c r="G18" s="158">
        <f t="shared" si="2"/>
        <v>172969356.03999999</v>
      </c>
      <c r="H18" s="158">
        <f t="shared" si="2"/>
        <v>73266045.810000002</v>
      </c>
      <c r="I18" s="159">
        <f t="shared" si="2"/>
        <v>246235401.84999999</v>
      </c>
    </row>
    <row r="19" spans="1:10" x14ac:dyDescent="0.3">
      <c r="A19" s="30" t="s">
        <v>45</v>
      </c>
      <c r="B19" s="163"/>
      <c r="C19" s="164"/>
      <c r="D19" s="164"/>
      <c r="E19" s="164"/>
      <c r="F19" s="164"/>
      <c r="G19" s="164"/>
      <c r="H19" s="164"/>
      <c r="I19" s="165"/>
    </row>
    <row r="20" spans="1:10" x14ac:dyDescent="0.3">
      <c r="A20" s="73" t="s">
        <v>46</v>
      </c>
      <c r="B20" s="160">
        <v>28276.28</v>
      </c>
      <c r="C20" s="161">
        <v>0</v>
      </c>
      <c r="D20" s="161">
        <v>0</v>
      </c>
      <c r="E20" s="161">
        <v>0</v>
      </c>
      <c r="F20" s="161">
        <v>0</v>
      </c>
      <c r="G20" s="161">
        <f>B20+E20</f>
        <v>28276.28</v>
      </c>
      <c r="H20" s="161">
        <f>C20+F20</f>
        <v>0</v>
      </c>
      <c r="I20" s="162">
        <f>SUM(G20:H20)</f>
        <v>28276.28</v>
      </c>
    </row>
    <row r="21" spans="1:10" x14ac:dyDescent="0.3">
      <c r="A21" s="73" t="s">
        <v>47</v>
      </c>
      <c r="B21" s="157">
        <f>SUM(B20)</f>
        <v>28276.28</v>
      </c>
      <c r="C21" s="158">
        <f t="shared" ref="C21:I21" si="3">SUM(C20)</f>
        <v>0</v>
      </c>
      <c r="D21" s="158">
        <f t="shared" si="3"/>
        <v>0</v>
      </c>
      <c r="E21" s="158">
        <f t="shared" si="3"/>
        <v>0</v>
      </c>
      <c r="F21" s="158">
        <f t="shared" si="3"/>
        <v>0</v>
      </c>
      <c r="G21" s="158">
        <f t="shared" si="3"/>
        <v>28276.28</v>
      </c>
      <c r="H21" s="158">
        <f t="shared" si="3"/>
        <v>0</v>
      </c>
      <c r="I21" s="159">
        <f t="shared" si="3"/>
        <v>28276.28</v>
      </c>
    </row>
    <row r="22" spans="1:10" x14ac:dyDescent="0.3">
      <c r="A22" s="30" t="s">
        <v>48</v>
      </c>
      <c r="B22" s="163"/>
      <c r="C22" s="164"/>
      <c r="D22" s="164"/>
      <c r="E22" s="164"/>
      <c r="F22" s="164"/>
      <c r="G22" s="164"/>
      <c r="H22" s="164"/>
      <c r="I22" s="165"/>
    </row>
    <row r="23" spans="1:10" x14ac:dyDescent="0.3">
      <c r="A23" s="73" t="s">
        <v>49</v>
      </c>
      <c r="B23" s="157">
        <v>7296650.3099999996</v>
      </c>
      <c r="C23" s="158">
        <v>0</v>
      </c>
      <c r="D23" s="158">
        <v>0</v>
      </c>
      <c r="E23" s="158">
        <v>0</v>
      </c>
      <c r="F23" s="158">
        <v>0</v>
      </c>
      <c r="G23" s="158">
        <f>B23+E23</f>
        <v>7296650.3099999996</v>
      </c>
      <c r="H23" s="158">
        <f>C23+F23</f>
        <v>0</v>
      </c>
      <c r="I23" s="159">
        <f t="shared" ref="I23:I24" si="4">SUM(G23:H23)</f>
        <v>7296650.3099999996</v>
      </c>
      <c r="J23" s="90"/>
    </row>
    <row r="24" spans="1:10" x14ac:dyDescent="0.3">
      <c r="A24" s="73" t="s">
        <v>50</v>
      </c>
      <c r="B24" s="160">
        <v>9998868.8699999992</v>
      </c>
      <c r="C24" s="161">
        <v>0</v>
      </c>
      <c r="D24" s="161">
        <v>0</v>
      </c>
      <c r="E24" s="161">
        <v>0</v>
      </c>
      <c r="F24" s="161">
        <v>0</v>
      </c>
      <c r="G24" s="161">
        <f>B24+E24</f>
        <v>9998868.8699999992</v>
      </c>
      <c r="H24" s="161">
        <f>C24+F24</f>
        <v>0</v>
      </c>
      <c r="I24" s="162">
        <f t="shared" si="4"/>
        <v>9998868.8699999992</v>
      </c>
    </row>
    <row r="25" spans="1:10" x14ac:dyDescent="0.3">
      <c r="A25" s="73" t="s">
        <v>51</v>
      </c>
      <c r="B25" s="157">
        <f>SUM(B23:B24)</f>
        <v>17295519.18</v>
      </c>
      <c r="C25" s="158">
        <f t="shared" ref="C25:I25" si="5">SUM(C23:C24)</f>
        <v>0</v>
      </c>
      <c r="D25" s="158">
        <f t="shared" si="5"/>
        <v>0</v>
      </c>
      <c r="E25" s="158">
        <f t="shared" si="5"/>
        <v>0</v>
      </c>
      <c r="F25" s="158">
        <f t="shared" si="5"/>
        <v>0</v>
      </c>
      <c r="G25" s="158">
        <f t="shared" si="5"/>
        <v>17295519.18</v>
      </c>
      <c r="H25" s="158">
        <f t="shared" si="5"/>
        <v>0</v>
      </c>
      <c r="I25" s="159">
        <f t="shared" si="5"/>
        <v>17295519.18</v>
      </c>
    </row>
    <row r="26" spans="1:10" x14ac:dyDescent="0.3">
      <c r="A26" s="30" t="s">
        <v>52</v>
      </c>
      <c r="B26" s="163"/>
      <c r="C26" s="164"/>
      <c r="D26" s="164"/>
      <c r="E26" s="164"/>
      <c r="F26" s="164"/>
      <c r="G26" s="164"/>
      <c r="H26" s="164"/>
      <c r="I26" s="165"/>
    </row>
    <row r="27" spans="1:10" x14ac:dyDescent="0.3">
      <c r="A27" s="73" t="s">
        <v>53</v>
      </c>
      <c r="B27" s="157">
        <v>0</v>
      </c>
      <c r="C27" s="158">
        <v>0</v>
      </c>
      <c r="D27" s="158">
        <v>0</v>
      </c>
      <c r="E27" s="158">
        <v>0</v>
      </c>
      <c r="F27" s="158">
        <v>0</v>
      </c>
      <c r="G27" s="158">
        <f>B27+E27</f>
        <v>0</v>
      </c>
      <c r="H27" s="158">
        <f>C27+F27</f>
        <v>0</v>
      </c>
      <c r="I27" s="159">
        <f t="shared" ref="I27:I39" si="6">SUM(G27:H27)</f>
        <v>0</v>
      </c>
    </row>
    <row r="28" spans="1:10" x14ac:dyDescent="0.3">
      <c r="A28" s="73" t="s">
        <v>408</v>
      </c>
      <c r="B28" s="157">
        <v>2012393.87</v>
      </c>
      <c r="C28" s="158">
        <v>0</v>
      </c>
      <c r="D28" s="158">
        <v>0</v>
      </c>
      <c r="E28" s="158">
        <v>0</v>
      </c>
      <c r="F28" s="158">
        <v>0</v>
      </c>
      <c r="G28" s="158">
        <f>B28+E28</f>
        <v>2012393.87</v>
      </c>
      <c r="H28" s="158">
        <f>C28+F28</f>
        <v>0</v>
      </c>
      <c r="I28" s="159">
        <f t="shared" si="6"/>
        <v>2012393.87</v>
      </c>
    </row>
    <row r="29" spans="1:10" ht="13.95" customHeight="1" x14ac:dyDescent="0.3">
      <c r="A29" s="73" t="s">
        <v>54</v>
      </c>
      <c r="B29" s="157">
        <v>161381.42000000001</v>
      </c>
      <c r="C29" s="158">
        <v>0</v>
      </c>
      <c r="D29" s="158">
        <v>0</v>
      </c>
      <c r="E29" s="158">
        <v>0</v>
      </c>
      <c r="F29" s="158">
        <v>0</v>
      </c>
      <c r="G29" s="158">
        <f t="shared" ref="G29:H39" si="7">B29+E29</f>
        <v>161381.42000000001</v>
      </c>
      <c r="H29" s="158">
        <f t="shared" si="7"/>
        <v>0</v>
      </c>
      <c r="I29" s="159">
        <f t="shared" si="6"/>
        <v>161381.42000000001</v>
      </c>
    </row>
    <row r="30" spans="1:10" x14ac:dyDescent="0.3">
      <c r="A30" s="73" t="s">
        <v>55</v>
      </c>
      <c r="B30" s="157">
        <v>1001594.8</v>
      </c>
      <c r="C30" s="158">
        <v>0</v>
      </c>
      <c r="D30" s="158">
        <v>0</v>
      </c>
      <c r="E30" s="158">
        <v>0</v>
      </c>
      <c r="F30" s="158">
        <v>0</v>
      </c>
      <c r="G30" s="158">
        <f t="shared" si="7"/>
        <v>1001594.8</v>
      </c>
      <c r="H30" s="158">
        <f>C30+F30</f>
        <v>0</v>
      </c>
      <c r="I30" s="159">
        <f t="shared" si="6"/>
        <v>1001594.8</v>
      </c>
    </row>
    <row r="31" spans="1:10" x14ac:dyDescent="0.3">
      <c r="A31" s="73" t="s">
        <v>56</v>
      </c>
      <c r="B31" s="157">
        <v>1682331.28</v>
      </c>
      <c r="C31" s="158">
        <v>0</v>
      </c>
      <c r="D31" s="158">
        <v>0</v>
      </c>
      <c r="E31" s="158">
        <v>0</v>
      </c>
      <c r="F31" s="158">
        <v>0</v>
      </c>
      <c r="G31" s="158">
        <f t="shared" si="7"/>
        <v>1682331.28</v>
      </c>
      <c r="H31" s="158">
        <f t="shared" si="7"/>
        <v>0</v>
      </c>
      <c r="I31" s="159">
        <f t="shared" si="6"/>
        <v>1682331.28</v>
      </c>
    </row>
    <row r="32" spans="1:10" x14ac:dyDescent="0.3">
      <c r="A32" s="73" t="s">
        <v>409</v>
      </c>
      <c r="B32" s="157">
        <v>-125349.68</v>
      </c>
      <c r="C32" s="158">
        <v>0</v>
      </c>
      <c r="D32" s="158">
        <v>0</v>
      </c>
      <c r="E32" s="158">
        <v>0</v>
      </c>
      <c r="F32" s="158">
        <v>0</v>
      </c>
      <c r="G32" s="158">
        <f t="shared" si="7"/>
        <v>-125349.68</v>
      </c>
      <c r="H32" s="158">
        <f t="shared" si="7"/>
        <v>0</v>
      </c>
      <c r="I32" s="159">
        <f t="shared" si="6"/>
        <v>-125349.68</v>
      </c>
    </row>
    <row r="33" spans="1:10" x14ac:dyDescent="0.3">
      <c r="A33" s="73" t="s">
        <v>410</v>
      </c>
      <c r="B33" s="157">
        <v>2251989.16</v>
      </c>
      <c r="C33" s="158">
        <v>0</v>
      </c>
      <c r="D33" s="158">
        <v>0</v>
      </c>
      <c r="E33" s="158">
        <v>0</v>
      </c>
      <c r="F33" s="158">
        <v>0</v>
      </c>
      <c r="G33" s="158">
        <f t="shared" si="7"/>
        <v>2251989.16</v>
      </c>
      <c r="H33" s="158">
        <f t="shared" si="7"/>
        <v>0</v>
      </c>
      <c r="I33" s="159">
        <f t="shared" si="6"/>
        <v>2251989.16</v>
      </c>
    </row>
    <row r="34" spans="1:10" x14ac:dyDescent="0.3">
      <c r="A34" s="73" t="s">
        <v>57</v>
      </c>
      <c r="B34" s="157">
        <v>0</v>
      </c>
      <c r="C34" s="158">
        <v>47518.7</v>
      </c>
      <c r="D34" s="158">
        <v>0</v>
      </c>
      <c r="E34" s="158">
        <v>0</v>
      </c>
      <c r="F34" s="158">
        <v>0</v>
      </c>
      <c r="G34" s="158">
        <f t="shared" si="7"/>
        <v>0</v>
      </c>
      <c r="H34" s="158">
        <f t="shared" si="7"/>
        <v>47518.7</v>
      </c>
      <c r="I34" s="159">
        <f t="shared" si="6"/>
        <v>47518.7</v>
      </c>
    </row>
    <row r="35" spans="1:10" x14ac:dyDescent="0.3">
      <c r="A35" s="73" t="s">
        <v>58</v>
      </c>
      <c r="B35" s="157">
        <v>0</v>
      </c>
      <c r="C35" s="158">
        <v>376148.36</v>
      </c>
      <c r="D35" s="158">
        <v>0</v>
      </c>
      <c r="E35" s="158">
        <v>0</v>
      </c>
      <c r="F35" s="158">
        <v>0</v>
      </c>
      <c r="G35" s="158">
        <f t="shared" si="7"/>
        <v>0</v>
      </c>
      <c r="H35" s="158">
        <f t="shared" si="7"/>
        <v>376148.36</v>
      </c>
      <c r="I35" s="159">
        <f t="shared" si="6"/>
        <v>376148.36</v>
      </c>
    </row>
    <row r="36" spans="1:10" x14ac:dyDescent="0.3">
      <c r="A36" s="73" t="s">
        <v>59</v>
      </c>
      <c r="B36" s="157">
        <v>0</v>
      </c>
      <c r="C36" s="158">
        <v>123842</v>
      </c>
      <c r="D36" s="158">
        <v>0</v>
      </c>
      <c r="E36" s="158">
        <v>0</v>
      </c>
      <c r="F36" s="158">
        <v>0</v>
      </c>
      <c r="G36" s="158">
        <f t="shared" si="7"/>
        <v>0</v>
      </c>
      <c r="H36" s="158">
        <f t="shared" si="7"/>
        <v>123842</v>
      </c>
      <c r="I36" s="159">
        <f t="shared" si="6"/>
        <v>123842</v>
      </c>
    </row>
    <row r="37" spans="1:10" x14ac:dyDescent="0.3">
      <c r="A37" s="73" t="s">
        <v>60</v>
      </c>
      <c r="B37" s="157">
        <v>0</v>
      </c>
      <c r="C37" s="158">
        <v>457619.85</v>
      </c>
      <c r="D37" s="158">
        <v>0</v>
      </c>
      <c r="E37" s="158">
        <v>0</v>
      </c>
      <c r="F37" s="158">
        <v>0</v>
      </c>
      <c r="G37" s="158">
        <f t="shared" si="7"/>
        <v>0</v>
      </c>
      <c r="H37" s="158">
        <f t="shared" si="7"/>
        <v>457619.85</v>
      </c>
      <c r="I37" s="159">
        <f t="shared" si="6"/>
        <v>457619.85</v>
      </c>
    </row>
    <row r="38" spans="1:10" x14ac:dyDescent="0.3">
      <c r="A38" s="73" t="s">
        <v>61</v>
      </c>
      <c r="B38" s="157">
        <v>0</v>
      </c>
      <c r="C38" s="158">
        <v>-3464664.77</v>
      </c>
      <c r="D38" s="158">
        <v>0</v>
      </c>
      <c r="E38" s="158">
        <v>0</v>
      </c>
      <c r="F38" s="158">
        <v>0</v>
      </c>
      <c r="G38" s="158">
        <f t="shared" si="7"/>
        <v>0</v>
      </c>
      <c r="H38" s="158">
        <f t="shared" si="7"/>
        <v>-3464664.77</v>
      </c>
      <c r="I38" s="159">
        <f t="shared" si="6"/>
        <v>-3464664.77</v>
      </c>
    </row>
    <row r="39" spans="1:10" x14ac:dyDescent="0.3">
      <c r="A39" s="73" t="s">
        <v>419</v>
      </c>
      <c r="B39" s="160">
        <v>0</v>
      </c>
      <c r="C39" s="161">
        <v>763492.56</v>
      </c>
      <c r="D39" s="161">
        <v>0</v>
      </c>
      <c r="E39" s="161">
        <v>0</v>
      </c>
      <c r="F39" s="161">
        <v>0</v>
      </c>
      <c r="G39" s="161">
        <f t="shared" si="7"/>
        <v>0</v>
      </c>
      <c r="H39" s="161">
        <f t="shared" si="7"/>
        <v>763492.56</v>
      </c>
      <c r="I39" s="162">
        <f t="shared" si="6"/>
        <v>763492.56</v>
      </c>
    </row>
    <row r="40" spans="1:10" x14ac:dyDescent="0.3">
      <c r="A40" s="73" t="s">
        <v>62</v>
      </c>
      <c r="B40" s="157">
        <f t="shared" ref="B40:I40" si="8">SUM(B27:B39)</f>
        <v>6984340.8500000006</v>
      </c>
      <c r="C40" s="158">
        <f t="shared" si="8"/>
        <v>-1696043.2999999998</v>
      </c>
      <c r="D40" s="158">
        <f t="shared" si="8"/>
        <v>0</v>
      </c>
      <c r="E40" s="158">
        <f t="shared" si="8"/>
        <v>0</v>
      </c>
      <c r="F40" s="158">
        <f t="shared" si="8"/>
        <v>0</v>
      </c>
      <c r="G40" s="158">
        <f t="shared" si="8"/>
        <v>6984340.8500000006</v>
      </c>
      <c r="H40" s="158">
        <f t="shared" si="8"/>
        <v>-1696043.2999999998</v>
      </c>
      <c r="I40" s="159">
        <f t="shared" si="8"/>
        <v>5288297.5500000007</v>
      </c>
    </row>
    <row r="41" spans="1:10" x14ac:dyDescent="0.3">
      <c r="A41" s="72" t="s">
        <v>63</v>
      </c>
      <c r="B41" s="166">
        <f t="shared" ref="B41:I41" si="9">B18+B21+B25+B40</f>
        <v>197277492.34999999</v>
      </c>
      <c r="C41" s="167">
        <f t="shared" si="9"/>
        <v>71570002.510000005</v>
      </c>
      <c r="D41" s="167">
        <f t="shared" si="9"/>
        <v>0</v>
      </c>
      <c r="E41" s="167">
        <f t="shared" si="9"/>
        <v>0</v>
      </c>
      <c r="F41" s="167">
        <f t="shared" si="9"/>
        <v>0</v>
      </c>
      <c r="G41" s="167">
        <f t="shared" si="9"/>
        <v>197277492.34999999</v>
      </c>
      <c r="H41" s="167">
        <f t="shared" si="9"/>
        <v>71570002.510000005</v>
      </c>
      <c r="I41" s="168">
        <f t="shared" si="9"/>
        <v>268847494.86000001</v>
      </c>
    </row>
    <row r="42" spans="1:10" x14ac:dyDescent="0.3">
      <c r="A42" s="87"/>
      <c r="B42" s="163"/>
      <c r="C42" s="164"/>
      <c r="D42" s="164"/>
      <c r="E42" s="164"/>
      <c r="F42" s="164"/>
      <c r="G42" s="164"/>
      <c r="H42" s="164"/>
      <c r="I42" s="165"/>
    </row>
    <row r="43" spans="1:10" x14ac:dyDescent="0.3">
      <c r="A43" s="72" t="s">
        <v>64</v>
      </c>
      <c r="B43" s="163"/>
      <c r="C43" s="164"/>
      <c r="D43" s="164"/>
      <c r="E43" s="164"/>
      <c r="F43" s="164"/>
      <c r="G43" s="164"/>
      <c r="H43" s="164"/>
      <c r="I43" s="165"/>
    </row>
    <row r="44" spans="1:10" x14ac:dyDescent="0.3">
      <c r="A44" s="30" t="s">
        <v>65</v>
      </c>
      <c r="B44" s="163"/>
      <c r="C44" s="164"/>
      <c r="D44" s="164"/>
      <c r="E44" s="164"/>
      <c r="F44" s="164"/>
      <c r="G44" s="164"/>
      <c r="H44" s="164"/>
      <c r="I44" s="165"/>
    </row>
    <row r="45" spans="1:10" x14ac:dyDescent="0.3">
      <c r="A45" s="73" t="s">
        <v>66</v>
      </c>
      <c r="B45" s="157">
        <v>8810199.25</v>
      </c>
      <c r="C45" s="158">
        <v>0</v>
      </c>
      <c r="D45" s="158">
        <v>0</v>
      </c>
      <c r="E45" s="158">
        <v>0</v>
      </c>
      <c r="F45" s="158">
        <v>0</v>
      </c>
      <c r="G45" s="158">
        <f>B45+E45</f>
        <v>8810199.25</v>
      </c>
      <c r="H45" s="158">
        <f>C45+F45</f>
        <v>0</v>
      </c>
      <c r="I45" s="159">
        <f t="shared" ref="I45:I46" si="10">SUM(G45:H45)</f>
        <v>8810199.25</v>
      </c>
    </row>
    <row r="46" spans="1:10" x14ac:dyDescent="0.3">
      <c r="A46" s="73" t="s">
        <v>67</v>
      </c>
      <c r="B46" s="160">
        <v>12447006.18</v>
      </c>
      <c r="C46" s="161">
        <v>0</v>
      </c>
      <c r="D46" s="161">
        <v>0</v>
      </c>
      <c r="E46" s="161">
        <v>0</v>
      </c>
      <c r="F46" s="161">
        <v>0</v>
      </c>
      <c r="G46" s="161">
        <f>B46+E46</f>
        <v>12447006.18</v>
      </c>
      <c r="H46" s="161">
        <f>C46+F46</f>
        <v>0</v>
      </c>
      <c r="I46" s="162">
        <f t="shared" si="10"/>
        <v>12447006.18</v>
      </c>
      <c r="J46" s="3"/>
    </row>
    <row r="47" spans="1:10" x14ac:dyDescent="0.3">
      <c r="A47" s="73" t="s">
        <v>68</v>
      </c>
      <c r="B47" s="157">
        <f>SUM(B45:B46)</f>
        <v>21257205.43</v>
      </c>
      <c r="C47" s="158">
        <f t="shared" ref="C47:I47" si="11">SUM(C45:C46)</f>
        <v>0</v>
      </c>
      <c r="D47" s="158">
        <f t="shared" si="11"/>
        <v>0</v>
      </c>
      <c r="E47" s="158">
        <f t="shared" si="11"/>
        <v>0</v>
      </c>
      <c r="F47" s="158">
        <f t="shared" si="11"/>
        <v>0</v>
      </c>
      <c r="G47" s="158">
        <f t="shared" si="11"/>
        <v>21257205.43</v>
      </c>
      <c r="H47" s="158">
        <f t="shared" si="11"/>
        <v>0</v>
      </c>
      <c r="I47" s="159">
        <f t="shared" si="11"/>
        <v>21257205.43</v>
      </c>
    </row>
    <row r="48" spans="1:10" x14ac:dyDescent="0.3">
      <c r="A48" s="30" t="s">
        <v>69</v>
      </c>
      <c r="B48" s="163"/>
      <c r="C48" s="164"/>
      <c r="D48" s="164"/>
      <c r="E48" s="164"/>
      <c r="F48" s="164"/>
      <c r="G48" s="164"/>
      <c r="H48" s="164"/>
      <c r="I48" s="165"/>
    </row>
    <row r="49" spans="1:11" x14ac:dyDescent="0.3">
      <c r="A49" s="73" t="s">
        <v>70</v>
      </c>
      <c r="B49" s="157">
        <v>53101280.869999997</v>
      </c>
      <c r="C49" s="158">
        <v>0</v>
      </c>
      <c r="D49" s="158">
        <v>0</v>
      </c>
      <c r="E49" s="158">
        <v>0</v>
      </c>
      <c r="F49" s="158">
        <v>0</v>
      </c>
      <c r="G49" s="158">
        <f t="shared" ref="G49:H55" si="12">B49+E49</f>
        <v>53101280.869999997</v>
      </c>
      <c r="H49" s="158">
        <f t="shared" si="12"/>
        <v>0</v>
      </c>
      <c r="I49" s="159">
        <f t="shared" ref="I49:I55" si="13">SUM(G49:H49)</f>
        <v>53101280.869999997</v>
      </c>
    </row>
    <row r="50" spans="1:11" x14ac:dyDescent="0.3">
      <c r="A50" s="73" t="s">
        <v>71</v>
      </c>
      <c r="B50" s="157">
        <v>-5698533.3899999997</v>
      </c>
      <c r="C50" s="158">
        <v>0</v>
      </c>
      <c r="D50" s="158">
        <v>0</v>
      </c>
      <c r="E50" s="158">
        <v>0</v>
      </c>
      <c r="F50" s="158">
        <v>0</v>
      </c>
      <c r="G50" s="158">
        <f t="shared" si="12"/>
        <v>-5698533.3899999997</v>
      </c>
      <c r="H50" s="158">
        <f t="shared" si="12"/>
        <v>0</v>
      </c>
      <c r="I50" s="159">
        <f t="shared" si="13"/>
        <v>-5698533.3899999997</v>
      </c>
    </row>
    <row r="51" spans="1:11" x14ac:dyDescent="0.3">
      <c r="A51" s="73" t="s">
        <v>72</v>
      </c>
      <c r="B51" s="157">
        <v>0</v>
      </c>
      <c r="C51" s="158">
        <v>22967414.440000001</v>
      </c>
      <c r="D51" s="158">
        <v>0</v>
      </c>
      <c r="E51" s="158">
        <v>0</v>
      </c>
      <c r="F51" s="158">
        <v>0</v>
      </c>
      <c r="G51" s="158">
        <f t="shared" si="12"/>
        <v>0</v>
      </c>
      <c r="H51" s="158">
        <f t="shared" si="12"/>
        <v>22967414.440000001</v>
      </c>
      <c r="I51" s="159">
        <f t="shared" si="13"/>
        <v>22967414.440000001</v>
      </c>
    </row>
    <row r="52" spans="1:11" x14ac:dyDescent="0.3">
      <c r="A52" s="73" t="s">
        <v>73</v>
      </c>
      <c r="B52" s="157">
        <v>0</v>
      </c>
      <c r="C52" s="158">
        <v>41444</v>
      </c>
      <c r="D52" s="158">
        <v>0</v>
      </c>
      <c r="E52" s="158">
        <v>0</v>
      </c>
      <c r="F52" s="158">
        <v>0</v>
      </c>
      <c r="G52" s="158">
        <f t="shared" si="12"/>
        <v>0</v>
      </c>
      <c r="H52" s="158">
        <f t="shared" si="12"/>
        <v>41444</v>
      </c>
      <c r="I52" s="159">
        <f t="shared" si="13"/>
        <v>41444</v>
      </c>
    </row>
    <row r="53" spans="1:11" x14ac:dyDescent="0.3">
      <c r="A53" s="73" t="s">
        <v>74</v>
      </c>
      <c r="B53" s="157">
        <v>0</v>
      </c>
      <c r="C53" s="158">
        <v>1275438.3400000001</v>
      </c>
      <c r="D53" s="158">
        <v>0</v>
      </c>
      <c r="E53" s="158">
        <v>0</v>
      </c>
      <c r="F53" s="158">
        <v>0</v>
      </c>
      <c r="G53" s="158">
        <f t="shared" si="12"/>
        <v>0</v>
      </c>
      <c r="H53" s="158">
        <f t="shared" si="12"/>
        <v>1275438.3400000001</v>
      </c>
      <c r="I53" s="159">
        <f t="shared" si="13"/>
        <v>1275438.3400000001</v>
      </c>
    </row>
    <row r="54" spans="1:11" x14ac:dyDescent="0.3">
      <c r="A54" s="73" t="s">
        <v>75</v>
      </c>
      <c r="B54" s="157">
        <v>0</v>
      </c>
      <c r="C54" s="158">
        <v>2801457.11</v>
      </c>
      <c r="D54" s="158">
        <v>0</v>
      </c>
      <c r="E54" s="158">
        <v>0</v>
      </c>
      <c r="F54" s="158">
        <v>0</v>
      </c>
      <c r="G54" s="158">
        <f t="shared" si="12"/>
        <v>0</v>
      </c>
      <c r="H54" s="158">
        <f t="shared" si="12"/>
        <v>2801457.11</v>
      </c>
      <c r="I54" s="159">
        <f t="shared" si="13"/>
        <v>2801457.11</v>
      </c>
    </row>
    <row r="55" spans="1:11" x14ac:dyDescent="0.3">
      <c r="A55" s="73" t="s">
        <v>76</v>
      </c>
      <c r="B55" s="160">
        <v>0</v>
      </c>
      <c r="C55" s="161">
        <v>-2063869.03</v>
      </c>
      <c r="D55" s="161">
        <v>0</v>
      </c>
      <c r="E55" s="161">
        <v>0</v>
      </c>
      <c r="F55" s="161">
        <v>0</v>
      </c>
      <c r="G55" s="161">
        <f t="shared" si="12"/>
        <v>0</v>
      </c>
      <c r="H55" s="161">
        <f t="shared" si="12"/>
        <v>-2063869.03</v>
      </c>
      <c r="I55" s="162">
        <f t="shared" si="13"/>
        <v>-2063869.03</v>
      </c>
      <c r="J55" s="91"/>
    </row>
    <row r="56" spans="1:11" x14ac:dyDescent="0.3">
      <c r="A56" s="73" t="s">
        <v>77</v>
      </c>
      <c r="B56" s="157">
        <f>SUM(B49:B55)</f>
        <v>47402747.479999997</v>
      </c>
      <c r="C56" s="158">
        <f t="shared" ref="C56:I56" si="14">SUM(C49:C55)</f>
        <v>25021884.859999999</v>
      </c>
      <c r="D56" s="158">
        <f t="shared" si="14"/>
        <v>0</v>
      </c>
      <c r="E56" s="158">
        <f t="shared" si="14"/>
        <v>0</v>
      </c>
      <c r="F56" s="158">
        <f t="shared" si="14"/>
        <v>0</v>
      </c>
      <c r="G56" s="158">
        <f>SUM(G49:G55)</f>
        <v>47402747.479999997</v>
      </c>
      <c r="H56" s="158">
        <f t="shared" si="14"/>
        <v>25021884.859999999</v>
      </c>
      <c r="I56" s="159">
        <f t="shared" si="14"/>
        <v>72424632.340000004</v>
      </c>
      <c r="J56" s="91"/>
    </row>
    <row r="57" spans="1:11" x14ac:dyDescent="0.3">
      <c r="A57" s="30" t="s">
        <v>78</v>
      </c>
      <c r="B57" s="163"/>
      <c r="C57" s="164"/>
      <c r="D57" s="164"/>
      <c r="E57" s="164"/>
      <c r="F57" s="164"/>
      <c r="G57" s="164"/>
      <c r="H57" s="164"/>
      <c r="I57" s="165"/>
    </row>
    <row r="58" spans="1:11" x14ac:dyDescent="0.3">
      <c r="A58" s="73" t="s">
        <v>79</v>
      </c>
      <c r="B58" s="160">
        <v>10391825.65</v>
      </c>
      <c r="C58" s="161">
        <v>0</v>
      </c>
      <c r="D58" s="161">
        <v>0</v>
      </c>
      <c r="E58" s="161">
        <v>0</v>
      </c>
      <c r="F58" s="161">
        <v>0</v>
      </c>
      <c r="G58" s="161">
        <f>B58+E58</f>
        <v>10391825.65</v>
      </c>
      <c r="H58" s="161">
        <f>C58+F58</f>
        <v>0</v>
      </c>
      <c r="I58" s="162">
        <f t="shared" ref="I58" si="15">SUM(G58:H58)</f>
        <v>10391825.65</v>
      </c>
    </row>
    <row r="59" spans="1:11" x14ac:dyDescent="0.3">
      <c r="A59" s="73" t="s">
        <v>80</v>
      </c>
      <c r="B59" s="157">
        <f>SUM(B58)</f>
        <v>10391825.65</v>
      </c>
      <c r="C59" s="158">
        <f t="shared" ref="C59:I59" si="16">SUM(C58)</f>
        <v>0</v>
      </c>
      <c r="D59" s="158">
        <f t="shared" si="16"/>
        <v>0</v>
      </c>
      <c r="E59" s="158">
        <f t="shared" si="16"/>
        <v>0</v>
      </c>
      <c r="F59" s="158">
        <f t="shared" si="16"/>
        <v>0</v>
      </c>
      <c r="G59" s="158">
        <f t="shared" si="16"/>
        <v>10391825.65</v>
      </c>
      <c r="H59" s="158">
        <f t="shared" si="16"/>
        <v>0</v>
      </c>
      <c r="I59" s="159">
        <f t="shared" si="16"/>
        <v>10391825.65</v>
      </c>
    </row>
    <row r="60" spans="1:11" x14ac:dyDescent="0.3">
      <c r="A60" s="30" t="s">
        <v>81</v>
      </c>
      <c r="B60" s="163"/>
      <c r="C60" s="164"/>
      <c r="D60" s="164"/>
      <c r="E60" s="164"/>
      <c r="F60" s="164"/>
      <c r="G60" s="164"/>
      <c r="H60" s="164"/>
      <c r="I60" s="165"/>
    </row>
    <row r="61" spans="1:11" x14ac:dyDescent="0.3">
      <c r="A61" s="73" t="s">
        <v>82</v>
      </c>
      <c r="B61" s="160">
        <v>-6747229.8700000001</v>
      </c>
      <c r="C61" s="161">
        <v>0</v>
      </c>
      <c r="D61" s="161">
        <v>0</v>
      </c>
      <c r="E61" s="161">
        <v>0</v>
      </c>
      <c r="F61" s="161">
        <v>0</v>
      </c>
      <c r="G61" s="161">
        <f>B61+E61</f>
        <v>-6747229.8700000001</v>
      </c>
      <c r="H61" s="161">
        <f>C61+F61</f>
        <v>0</v>
      </c>
      <c r="I61" s="162">
        <f t="shared" ref="I61" si="17">SUM(G61:H61)</f>
        <v>-6747229.8700000001</v>
      </c>
    </row>
    <row r="62" spans="1:11" x14ac:dyDescent="0.3">
      <c r="A62" s="73" t="s">
        <v>83</v>
      </c>
      <c r="B62" s="157">
        <f>SUM(B61)</f>
        <v>-6747229.8700000001</v>
      </c>
      <c r="C62" s="158">
        <f t="shared" ref="C62:I62" si="18">SUM(C61)</f>
        <v>0</v>
      </c>
      <c r="D62" s="158">
        <f t="shared" si="18"/>
        <v>0</v>
      </c>
      <c r="E62" s="158">
        <f t="shared" si="18"/>
        <v>0</v>
      </c>
      <c r="F62" s="158">
        <f t="shared" si="18"/>
        <v>0</v>
      </c>
      <c r="G62" s="158">
        <f t="shared" si="18"/>
        <v>-6747229.8700000001</v>
      </c>
      <c r="H62" s="158">
        <f t="shared" si="18"/>
        <v>0</v>
      </c>
      <c r="I62" s="159">
        <f t="shared" si="18"/>
        <v>-6747229.8700000001</v>
      </c>
    </row>
    <row r="63" spans="1:11" x14ac:dyDescent="0.3">
      <c r="A63" s="72" t="s">
        <v>84</v>
      </c>
      <c r="B63" s="169">
        <f>B47+B56+B59+B62</f>
        <v>72304548.689999998</v>
      </c>
      <c r="C63" s="170">
        <f t="shared" ref="C63:I63" si="19">C47+C56+C59+C62</f>
        <v>25021884.859999999</v>
      </c>
      <c r="D63" s="170">
        <f t="shared" si="19"/>
        <v>0</v>
      </c>
      <c r="E63" s="171">
        <f t="shared" si="19"/>
        <v>0</v>
      </c>
      <c r="F63" s="171">
        <f t="shared" si="19"/>
        <v>0</v>
      </c>
      <c r="G63" s="170">
        <f t="shared" si="19"/>
        <v>72304548.689999998</v>
      </c>
      <c r="H63" s="170">
        <f t="shared" si="19"/>
        <v>25021884.859999999</v>
      </c>
      <c r="I63" s="172">
        <f t="shared" si="19"/>
        <v>97326433.550000012</v>
      </c>
      <c r="K63" s="91"/>
    </row>
    <row r="64" spans="1:11" x14ac:dyDescent="0.3">
      <c r="A64" s="87"/>
      <c r="B64" s="160"/>
      <c r="C64" s="161"/>
      <c r="D64" s="161"/>
      <c r="E64" s="161"/>
      <c r="F64" s="161"/>
      <c r="G64" s="161"/>
      <c r="H64" s="161"/>
      <c r="I64" s="162"/>
    </row>
    <row r="65" spans="1:9" ht="15" thickBot="1" x14ac:dyDescent="0.35">
      <c r="A65" s="72" t="s">
        <v>85</v>
      </c>
      <c r="B65" s="173">
        <f>B41-B63</f>
        <v>124972943.66</v>
      </c>
      <c r="C65" s="174">
        <f t="shared" ref="C65:I65" si="20">C41-C63</f>
        <v>46548117.650000006</v>
      </c>
      <c r="D65" s="174">
        <f t="shared" si="20"/>
        <v>0</v>
      </c>
      <c r="E65" s="174">
        <f t="shared" si="20"/>
        <v>0</v>
      </c>
      <c r="F65" s="174">
        <f t="shared" si="20"/>
        <v>0</v>
      </c>
      <c r="G65" s="174">
        <f t="shared" si="20"/>
        <v>124972943.66</v>
      </c>
      <c r="H65" s="174">
        <f t="shared" si="20"/>
        <v>46548117.650000006</v>
      </c>
      <c r="I65" s="175">
        <f t="shared" si="20"/>
        <v>171521061.31</v>
      </c>
    </row>
    <row r="66" spans="1:9" ht="15" thickTop="1" x14ac:dyDescent="0.3">
      <c r="A66" s="87"/>
      <c r="B66" s="163"/>
      <c r="C66" s="164"/>
      <c r="D66" s="164"/>
      <c r="E66" s="164"/>
      <c r="F66" s="164"/>
      <c r="G66" s="164"/>
      <c r="H66" s="164"/>
      <c r="I66" s="165"/>
    </row>
    <row r="67" spans="1:9" x14ac:dyDescent="0.3">
      <c r="A67" s="72" t="s">
        <v>86</v>
      </c>
      <c r="B67" s="163"/>
      <c r="C67" s="164"/>
      <c r="D67" s="164"/>
      <c r="E67" s="164"/>
      <c r="F67" s="164"/>
      <c r="G67" s="164"/>
      <c r="H67" s="164"/>
      <c r="I67" s="165"/>
    </row>
    <row r="68" spans="1:9" x14ac:dyDescent="0.3">
      <c r="A68" s="73" t="s">
        <v>87</v>
      </c>
      <c r="B68" s="163"/>
      <c r="C68" s="164"/>
      <c r="D68" s="164"/>
      <c r="E68" s="164"/>
      <c r="F68" s="164"/>
      <c r="G68" s="164"/>
      <c r="H68" s="164"/>
      <c r="I68" s="165"/>
    </row>
    <row r="69" spans="1:9" x14ac:dyDescent="0.3">
      <c r="A69" s="30" t="s">
        <v>88</v>
      </c>
      <c r="B69" s="163"/>
      <c r="C69" s="164"/>
      <c r="D69" s="164"/>
      <c r="E69" s="164"/>
      <c r="F69" s="164"/>
      <c r="G69" s="164"/>
      <c r="H69" s="164"/>
      <c r="I69" s="165"/>
    </row>
    <row r="70" spans="1:9" x14ac:dyDescent="0.3">
      <c r="A70" s="73" t="s">
        <v>89</v>
      </c>
      <c r="B70" s="157">
        <v>112474.17</v>
      </c>
      <c r="C70" s="158">
        <v>0</v>
      </c>
      <c r="D70" s="158">
        <v>0</v>
      </c>
      <c r="E70" s="158">
        <v>0</v>
      </c>
      <c r="F70" s="158">
        <v>0</v>
      </c>
      <c r="G70" s="158">
        <f t="shared" ref="G70:H134" si="21">B70+E70</f>
        <v>112474.17</v>
      </c>
      <c r="H70" s="158">
        <f t="shared" si="21"/>
        <v>0</v>
      </c>
      <c r="I70" s="159">
        <f t="shared" ref="I70:I134" si="22">SUM(G70:H70)</f>
        <v>112474.17</v>
      </c>
    </row>
    <row r="71" spans="1:9" x14ac:dyDescent="0.3">
      <c r="A71" s="73" t="s">
        <v>90</v>
      </c>
      <c r="B71" s="157">
        <v>1049809.25</v>
      </c>
      <c r="C71" s="158">
        <v>0</v>
      </c>
      <c r="D71" s="158">
        <v>0</v>
      </c>
      <c r="E71" s="158">
        <v>0</v>
      </c>
      <c r="F71" s="158">
        <v>0</v>
      </c>
      <c r="G71" s="158">
        <f t="shared" si="21"/>
        <v>1049809.25</v>
      </c>
      <c r="H71" s="158">
        <f t="shared" si="21"/>
        <v>0</v>
      </c>
      <c r="I71" s="159">
        <f t="shared" si="22"/>
        <v>1049809.25</v>
      </c>
    </row>
    <row r="72" spans="1:9" x14ac:dyDescent="0.3">
      <c r="A72" s="73" t="s">
        <v>91</v>
      </c>
      <c r="B72" s="157">
        <v>151093.21</v>
      </c>
      <c r="C72" s="158">
        <v>0</v>
      </c>
      <c r="D72" s="158">
        <v>0</v>
      </c>
      <c r="E72" s="158">
        <v>0</v>
      </c>
      <c r="F72" s="158">
        <v>0</v>
      </c>
      <c r="G72" s="158">
        <f t="shared" si="21"/>
        <v>151093.21</v>
      </c>
      <c r="H72" s="158">
        <f t="shared" si="21"/>
        <v>0</v>
      </c>
      <c r="I72" s="159">
        <f t="shared" si="22"/>
        <v>151093.21</v>
      </c>
    </row>
    <row r="73" spans="1:9" x14ac:dyDescent="0.3">
      <c r="A73" s="73" t="s">
        <v>92</v>
      </c>
      <c r="B73" s="157">
        <v>859065.76</v>
      </c>
      <c r="C73" s="158">
        <v>0</v>
      </c>
      <c r="D73" s="158">
        <v>0</v>
      </c>
      <c r="E73" s="158">
        <v>0</v>
      </c>
      <c r="F73" s="158">
        <v>0</v>
      </c>
      <c r="G73" s="158">
        <f t="shared" si="21"/>
        <v>859065.76</v>
      </c>
      <c r="H73" s="158">
        <f t="shared" si="21"/>
        <v>0</v>
      </c>
      <c r="I73" s="159">
        <f t="shared" si="22"/>
        <v>859065.76</v>
      </c>
    </row>
    <row r="74" spans="1:9" x14ac:dyDescent="0.3">
      <c r="A74" s="73" t="s">
        <v>93</v>
      </c>
      <c r="B74" s="157">
        <v>40.020000000000003</v>
      </c>
      <c r="C74" s="158">
        <v>0</v>
      </c>
      <c r="D74" s="158">
        <v>0</v>
      </c>
      <c r="E74" s="158">
        <v>0</v>
      </c>
      <c r="F74" s="158">
        <v>0</v>
      </c>
      <c r="G74" s="158">
        <f t="shared" si="21"/>
        <v>40.020000000000003</v>
      </c>
      <c r="H74" s="158">
        <f t="shared" si="21"/>
        <v>0</v>
      </c>
      <c r="I74" s="159">
        <f t="shared" si="22"/>
        <v>40.020000000000003</v>
      </c>
    </row>
    <row r="75" spans="1:9" x14ac:dyDescent="0.3">
      <c r="A75" s="73" t="s">
        <v>94</v>
      </c>
      <c r="B75" s="157">
        <v>166325.73000000001</v>
      </c>
      <c r="C75" s="158">
        <v>0</v>
      </c>
      <c r="D75" s="158">
        <v>0</v>
      </c>
      <c r="E75" s="158">
        <v>0</v>
      </c>
      <c r="F75" s="158">
        <v>0</v>
      </c>
      <c r="G75" s="158">
        <f t="shared" si="21"/>
        <v>166325.73000000001</v>
      </c>
      <c r="H75" s="158">
        <f t="shared" si="21"/>
        <v>0</v>
      </c>
      <c r="I75" s="159">
        <f t="shared" si="22"/>
        <v>166325.73000000001</v>
      </c>
    </row>
    <row r="76" spans="1:9" x14ac:dyDescent="0.3">
      <c r="A76" s="73" t="s">
        <v>95</v>
      </c>
      <c r="B76" s="157">
        <v>308833.93</v>
      </c>
      <c r="C76" s="158">
        <v>0</v>
      </c>
      <c r="D76" s="158">
        <v>0</v>
      </c>
      <c r="E76" s="158">
        <v>0</v>
      </c>
      <c r="F76" s="158">
        <v>0</v>
      </c>
      <c r="G76" s="158">
        <f t="shared" si="21"/>
        <v>308833.93</v>
      </c>
      <c r="H76" s="158">
        <f t="shared" si="21"/>
        <v>0</v>
      </c>
      <c r="I76" s="159">
        <f t="shared" si="22"/>
        <v>308833.93</v>
      </c>
    </row>
    <row r="77" spans="1:9" x14ac:dyDescent="0.3">
      <c r="A77" s="73" t="s">
        <v>96</v>
      </c>
      <c r="B77" s="157">
        <v>914868.39</v>
      </c>
      <c r="C77" s="158">
        <v>0</v>
      </c>
      <c r="D77" s="158">
        <v>0</v>
      </c>
      <c r="E77" s="158">
        <v>0</v>
      </c>
      <c r="F77" s="158">
        <v>0</v>
      </c>
      <c r="G77" s="158">
        <f t="shared" si="21"/>
        <v>914868.39</v>
      </c>
      <c r="H77" s="158">
        <f t="shared" si="21"/>
        <v>0</v>
      </c>
      <c r="I77" s="159">
        <f t="shared" si="22"/>
        <v>914868.39</v>
      </c>
    </row>
    <row r="78" spans="1:9" x14ac:dyDescent="0.3">
      <c r="A78" s="73" t="s">
        <v>97</v>
      </c>
      <c r="B78" s="157">
        <v>538179.78</v>
      </c>
      <c r="C78" s="158">
        <v>0</v>
      </c>
      <c r="D78" s="158">
        <v>0</v>
      </c>
      <c r="E78" s="158">
        <v>0</v>
      </c>
      <c r="F78" s="158">
        <v>0</v>
      </c>
      <c r="G78" s="158">
        <f t="shared" si="21"/>
        <v>538179.78</v>
      </c>
      <c r="H78" s="158">
        <f t="shared" si="21"/>
        <v>0</v>
      </c>
      <c r="I78" s="159">
        <f t="shared" si="22"/>
        <v>538179.78</v>
      </c>
    </row>
    <row r="79" spans="1:9" x14ac:dyDescent="0.3">
      <c r="A79" s="73" t="s">
        <v>98</v>
      </c>
      <c r="B79" s="157">
        <v>300653.84000000003</v>
      </c>
      <c r="C79" s="158">
        <v>0</v>
      </c>
      <c r="D79" s="158">
        <v>0</v>
      </c>
      <c r="E79" s="158">
        <v>0</v>
      </c>
      <c r="F79" s="158">
        <v>0</v>
      </c>
      <c r="G79" s="158">
        <f t="shared" si="21"/>
        <v>300653.84000000003</v>
      </c>
      <c r="H79" s="158">
        <f t="shared" si="21"/>
        <v>0</v>
      </c>
      <c r="I79" s="159">
        <f t="shared" si="22"/>
        <v>300653.84000000003</v>
      </c>
    </row>
    <row r="80" spans="1:9" x14ac:dyDescent="0.3">
      <c r="A80" s="73" t="s">
        <v>99</v>
      </c>
      <c r="B80" s="157">
        <v>175141.04</v>
      </c>
      <c r="C80" s="158">
        <v>0</v>
      </c>
      <c r="D80" s="158">
        <v>0</v>
      </c>
      <c r="E80" s="158">
        <v>0</v>
      </c>
      <c r="F80" s="158">
        <v>0</v>
      </c>
      <c r="G80" s="158">
        <f t="shared" si="21"/>
        <v>175141.04</v>
      </c>
      <c r="H80" s="158">
        <f t="shared" si="21"/>
        <v>0</v>
      </c>
      <c r="I80" s="159">
        <f t="shared" si="22"/>
        <v>175141.04</v>
      </c>
    </row>
    <row r="81" spans="1:9" x14ac:dyDescent="0.3">
      <c r="A81" s="73" t="s">
        <v>100</v>
      </c>
      <c r="B81" s="157">
        <v>0</v>
      </c>
      <c r="C81" s="158">
        <v>0</v>
      </c>
      <c r="D81" s="158">
        <v>0</v>
      </c>
      <c r="E81" s="158">
        <v>0</v>
      </c>
      <c r="F81" s="158">
        <v>0</v>
      </c>
      <c r="G81" s="158">
        <f t="shared" si="21"/>
        <v>0</v>
      </c>
      <c r="H81" s="158">
        <f t="shared" si="21"/>
        <v>0</v>
      </c>
      <c r="I81" s="159">
        <f t="shared" si="22"/>
        <v>0</v>
      </c>
    </row>
    <row r="82" spans="1:9" x14ac:dyDescent="0.3">
      <c r="A82" s="73" t="s">
        <v>101</v>
      </c>
      <c r="B82" s="157">
        <v>400484.99</v>
      </c>
      <c r="C82" s="158">
        <v>0</v>
      </c>
      <c r="D82" s="158">
        <v>0</v>
      </c>
      <c r="E82" s="158">
        <v>0</v>
      </c>
      <c r="F82" s="158">
        <v>0</v>
      </c>
      <c r="G82" s="158">
        <f t="shared" si="21"/>
        <v>400484.99</v>
      </c>
      <c r="H82" s="158">
        <f t="shared" si="21"/>
        <v>0</v>
      </c>
      <c r="I82" s="159">
        <f t="shared" si="22"/>
        <v>400484.99</v>
      </c>
    </row>
    <row r="83" spans="1:9" x14ac:dyDescent="0.3">
      <c r="A83" s="73" t="s">
        <v>102</v>
      </c>
      <c r="B83" s="157">
        <v>27548</v>
      </c>
      <c r="C83" s="158">
        <v>0</v>
      </c>
      <c r="D83" s="158">
        <v>0</v>
      </c>
      <c r="E83" s="158">
        <v>0</v>
      </c>
      <c r="F83" s="158">
        <v>0</v>
      </c>
      <c r="G83" s="158">
        <f t="shared" si="21"/>
        <v>27548</v>
      </c>
      <c r="H83" s="158">
        <f t="shared" si="21"/>
        <v>0</v>
      </c>
      <c r="I83" s="159">
        <f t="shared" si="22"/>
        <v>27548</v>
      </c>
    </row>
    <row r="84" spans="1:9" x14ac:dyDescent="0.3">
      <c r="A84" s="73" t="s">
        <v>103</v>
      </c>
      <c r="B84" s="157">
        <v>249627.46</v>
      </c>
      <c r="C84" s="158">
        <v>0</v>
      </c>
      <c r="D84" s="158">
        <v>0</v>
      </c>
      <c r="E84" s="158">
        <v>0</v>
      </c>
      <c r="F84" s="158">
        <v>0</v>
      </c>
      <c r="G84" s="158">
        <f t="shared" si="21"/>
        <v>249627.46</v>
      </c>
      <c r="H84" s="158">
        <f t="shared" si="21"/>
        <v>0</v>
      </c>
      <c r="I84" s="159">
        <f t="shared" si="22"/>
        <v>249627.46</v>
      </c>
    </row>
    <row r="85" spans="1:9" x14ac:dyDescent="0.3">
      <c r="A85" s="73" t="s">
        <v>104</v>
      </c>
      <c r="B85" s="157">
        <v>0</v>
      </c>
      <c r="C85" s="158">
        <v>0</v>
      </c>
      <c r="D85" s="158">
        <v>0</v>
      </c>
      <c r="E85" s="158">
        <v>0</v>
      </c>
      <c r="F85" s="158">
        <v>0</v>
      </c>
      <c r="G85" s="158">
        <f t="shared" si="21"/>
        <v>0</v>
      </c>
      <c r="H85" s="158">
        <f t="shared" si="21"/>
        <v>0</v>
      </c>
      <c r="I85" s="159">
        <f t="shared" si="22"/>
        <v>0</v>
      </c>
    </row>
    <row r="86" spans="1:9" x14ac:dyDescent="0.3">
      <c r="A86" s="73" t="s">
        <v>105</v>
      </c>
      <c r="B86" s="157">
        <v>17376.05</v>
      </c>
      <c r="C86" s="158">
        <v>0</v>
      </c>
      <c r="D86" s="158">
        <v>0</v>
      </c>
      <c r="E86" s="158">
        <v>0</v>
      </c>
      <c r="F86" s="158">
        <v>0</v>
      </c>
      <c r="G86" s="158">
        <f t="shared" si="21"/>
        <v>17376.05</v>
      </c>
      <c r="H86" s="158">
        <f t="shared" si="21"/>
        <v>0</v>
      </c>
      <c r="I86" s="159">
        <f t="shared" si="22"/>
        <v>17376.05</v>
      </c>
    </row>
    <row r="87" spans="1:9" x14ac:dyDescent="0.3">
      <c r="A87" s="73" t="s">
        <v>106</v>
      </c>
      <c r="B87" s="157">
        <v>15318.94</v>
      </c>
      <c r="C87" s="158">
        <v>0</v>
      </c>
      <c r="D87" s="158">
        <v>0</v>
      </c>
      <c r="E87" s="158">
        <v>0</v>
      </c>
      <c r="F87" s="158">
        <v>0</v>
      </c>
      <c r="G87" s="158">
        <f t="shared" si="21"/>
        <v>15318.94</v>
      </c>
      <c r="H87" s="158">
        <f t="shared" si="21"/>
        <v>0</v>
      </c>
      <c r="I87" s="159">
        <f t="shared" si="22"/>
        <v>15318.94</v>
      </c>
    </row>
    <row r="88" spans="1:9" x14ac:dyDescent="0.3">
      <c r="A88" s="73" t="s">
        <v>107</v>
      </c>
      <c r="B88" s="157">
        <v>46026.46</v>
      </c>
      <c r="C88" s="158">
        <v>0</v>
      </c>
      <c r="D88" s="158">
        <v>0</v>
      </c>
      <c r="E88" s="158">
        <v>0</v>
      </c>
      <c r="F88" s="158">
        <v>0</v>
      </c>
      <c r="G88" s="158">
        <f t="shared" si="21"/>
        <v>46026.46</v>
      </c>
      <c r="H88" s="158">
        <f t="shared" si="21"/>
        <v>0</v>
      </c>
      <c r="I88" s="159">
        <f t="shared" si="22"/>
        <v>46026.46</v>
      </c>
    </row>
    <row r="89" spans="1:9" x14ac:dyDescent="0.3">
      <c r="A89" s="73" t="s">
        <v>108</v>
      </c>
      <c r="B89" s="157">
        <v>84963.25</v>
      </c>
      <c r="C89" s="158">
        <v>0</v>
      </c>
      <c r="D89" s="158">
        <v>0</v>
      </c>
      <c r="E89" s="158">
        <v>0</v>
      </c>
      <c r="F89" s="158">
        <v>0</v>
      </c>
      <c r="G89" s="158">
        <f t="shared" si="21"/>
        <v>84963.25</v>
      </c>
      <c r="H89" s="158">
        <f t="shared" si="21"/>
        <v>0</v>
      </c>
      <c r="I89" s="159">
        <f t="shared" si="22"/>
        <v>84963.25</v>
      </c>
    </row>
    <row r="90" spans="1:9" x14ac:dyDescent="0.3">
      <c r="A90" s="73" t="s">
        <v>109</v>
      </c>
      <c r="B90" s="157">
        <v>427281.09</v>
      </c>
      <c r="C90" s="158">
        <v>0</v>
      </c>
      <c r="D90" s="158">
        <v>0</v>
      </c>
      <c r="E90" s="158">
        <v>0</v>
      </c>
      <c r="F90" s="158">
        <v>0</v>
      </c>
      <c r="G90" s="158">
        <f t="shared" si="21"/>
        <v>427281.09</v>
      </c>
      <c r="H90" s="158">
        <f t="shared" si="21"/>
        <v>0</v>
      </c>
      <c r="I90" s="159">
        <f t="shared" si="22"/>
        <v>427281.09</v>
      </c>
    </row>
    <row r="91" spans="1:9" x14ac:dyDescent="0.3">
      <c r="A91" s="73" t="s">
        <v>110</v>
      </c>
      <c r="B91" s="157">
        <v>333916.05</v>
      </c>
      <c r="C91" s="158">
        <v>0</v>
      </c>
      <c r="D91" s="158">
        <v>0</v>
      </c>
      <c r="E91" s="158">
        <v>0</v>
      </c>
      <c r="F91" s="158">
        <v>0</v>
      </c>
      <c r="G91" s="158">
        <f t="shared" si="21"/>
        <v>333916.05</v>
      </c>
      <c r="H91" s="158">
        <f t="shared" si="21"/>
        <v>0</v>
      </c>
      <c r="I91" s="159">
        <f t="shared" si="22"/>
        <v>333916.05</v>
      </c>
    </row>
    <row r="92" spans="1:9" x14ac:dyDescent="0.3">
      <c r="A92" s="73" t="s">
        <v>111</v>
      </c>
      <c r="B92" s="157">
        <v>1004448.73</v>
      </c>
      <c r="C92" s="158">
        <v>0</v>
      </c>
      <c r="D92" s="158">
        <v>0</v>
      </c>
      <c r="E92" s="158">
        <v>0</v>
      </c>
      <c r="F92" s="158">
        <v>0</v>
      </c>
      <c r="G92" s="158">
        <f t="shared" si="21"/>
        <v>1004448.73</v>
      </c>
      <c r="H92" s="158">
        <f t="shared" si="21"/>
        <v>0</v>
      </c>
      <c r="I92" s="159">
        <f t="shared" si="22"/>
        <v>1004448.73</v>
      </c>
    </row>
    <row r="93" spans="1:9" x14ac:dyDescent="0.3">
      <c r="A93" s="73" t="s">
        <v>112</v>
      </c>
      <c r="B93" s="157">
        <v>378386.67</v>
      </c>
      <c r="C93" s="158">
        <v>0</v>
      </c>
      <c r="D93" s="158">
        <v>0</v>
      </c>
      <c r="E93" s="158">
        <v>0</v>
      </c>
      <c r="F93" s="158">
        <v>0</v>
      </c>
      <c r="G93" s="158">
        <f t="shared" si="21"/>
        <v>378386.67</v>
      </c>
      <c r="H93" s="158">
        <f t="shared" si="21"/>
        <v>0</v>
      </c>
      <c r="I93" s="159">
        <f t="shared" si="22"/>
        <v>378386.67</v>
      </c>
    </row>
    <row r="94" spans="1:9" x14ac:dyDescent="0.3">
      <c r="A94" s="73" t="s">
        <v>113</v>
      </c>
      <c r="B94" s="157">
        <v>630732.16</v>
      </c>
      <c r="C94" s="158">
        <v>0</v>
      </c>
      <c r="D94" s="158">
        <v>0</v>
      </c>
      <c r="E94" s="158">
        <v>0</v>
      </c>
      <c r="F94" s="158">
        <v>0</v>
      </c>
      <c r="G94" s="158">
        <f t="shared" si="21"/>
        <v>630732.16</v>
      </c>
      <c r="H94" s="158">
        <f t="shared" si="21"/>
        <v>0</v>
      </c>
      <c r="I94" s="159">
        <f t="shared" si="22"/>
        <v>630732.16</v>
      </c>
    </row>
    <row r="95" spans="1:9" x14ac:dyDescent="0.3">
      <c r="A95" s="73" t="s">
        <v>114</v>
      </c>
      <c r="B95" s="157">
        <v>43053.7</v>
      </c>
      <c r="C95" s="158">
        <v>0</v>
      </c>
      <c r="D95" s="158">
        <v>0</v>
      </c>
      <c r="E95" s="158">
        <v>0</v>
      </c>
      <c r="F95" s="158">
        <v>0</v>
      </c>
      <c r="G95" s="158">
        <f t="shared" si="21"/>
        <v>43053.7</v>
      </c>
      <c r="H95" s="158">
        <f t="shared" si="21"/>
        <v>0</v>
      </c>
      <c r="I95" s="159">
        <f t="shared" si="22"/>
        <v>43053.7</v>
      </c>
    </row>
    <row r="96" spans="1:9" x14ac:dyDescent="0.3">
      <c r="A96" s="73" t="s">
        <v>115</v>
      </c>
      <c r="B96" s="157">
        <v>96856.56</v>
      </c>
      <c r="C96" s="158">
        <v>0</v>
      </c>
      <c r="D96" s="158">
        <v>0</v>
      </c>
      <c r="E96" s="158">
        <v>0</v>
      </c>
      <c r="F96" s="158">
        <v>0</v>
      </c>
      <c r="G96" s="158">
        <f t="shared" si="21"/>
        <v>96856.56</v>
      </c>
      <c r="H96" s="158">
        <f t="shared" si="21"/>
        <v>0</v>
      </c>
      <c r="I96" s="159">
        <f t="shared" si="22"/>
        <v>96856.56</v>
      </c>
    </row>
    <row r="97" spans="1:9" x14ac:dyDescent="0.3">
      <c r="A97" s="73" t="s">
        <v>116</v>
      </c>
      <c r="B97" s="157">
        <v>2781905.17</v>
      </c>
      <c r="C97" s="158">
        <v>0</v>
      </c>
      <c r="D97" s="158">
        <v>0</v>
      </c>
      <c r="E97" s="158">
        <v>0</v>
      </c>
      <c r="F97" s="158">
        <v>0</v>
      </c>
      <c r="G97" s="158">
        <f t="shared" si="21"/>
        <v>2781905.17</v>
      </c>
      <c r="H97" s="158">
        <f t="shared" si="21"/>
        <v>0</v>
      </c>
      <c r="I97" s="159">
        <f t="shared" si="22"/>
        <v>2781905.17</v>
      </c>
    </row>
    <row r="98" spans="1:9" x14ac:dyDescent="0.3">
      <c r="A98" s="73" t="s">
        <v>117</v>
      </c>
      <c r="B98" s="157">
        <v>-659.51</v>
      </c>
      <c r="C98" s="158">
        <v>0</v>
      </c>
      <c r="D98" s="158">
        <v>0</v>
      </c>
      <c r="E98" s="158">
        <v>0</v>
      </c>
      <c r="F98" s="158">
        <v>0</v>
      </c>
      <c r="G98" s="158">
        <f t="shared" si="21"/>
        <v>-659.51</v>
      </c>
      <c r="H98" s="158">
        <f t="shared" si="21"/>
        <v>0</v>
      </c>
      <c r="I98" s="159">
        <f t="shared" si="22"/>
        <v>-659.51</v>
      </c>
    </row>
    <row r="99" spans="1:9" x14ac:dyDescent="0.3">
      <c r="A99" s="73" t="s">
        <v>118</v>
      </c>
      <c r="B99" s="157">
        <v>15400</v>
      </c>
      <c r="C99" s="158">
        <v>0</v>
      </c>
      <c r="D99" s="158">
        <v>0</v>
      </c>
      <c r="E99" s="158">
        <v>0</v>
      </c>
      <c r="F99" s="158">
        <v>0</v>
      </c>
      <c r="G99" s="158">
        <f t="shared" si="21"/>
        <v>15400</v>
      </c>
      <c r="H99" s="158">
        <f t="shared" si="21"/>
        <v>0</v>
      </c>
      <c r="I99" s="159">
        <f t="shared" si="22"/>
        <v>15400</v>
      </c>
    </row>
    <row r="100" spans="1:9" x14ac:dyDescent="0.3">
      <c r="A100" s="73" t="s">
        <v>119</v>
      </c>
      <c r="B100" s="157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f t="shared" si="21"/>
        <v>0</v>
      </c>
      <c r="H100" s="158">
        <f t="shared" si="21"/>
        <v>0</v>
      </c>
      <c r="I100" s="159">
        <f t="shared" si="22"/>
        <v>0</v>
      </c>
    </row>
    <row r="101" spans="1:9" x14ac:dyDescent="0.3">
      <c r="A101" s="73" t="s">
        <v>120</v>
      </c>
      <c r="B101" s="157">
        <v>0</v>
      </c>
      <c r="C101" s="158">
        <v>10066.4</v>
      </c>
      <c r="D101" s="158">
        <v>0</v>
      </c>
      <c r="E101" s="158">
        <v>0</v>
      </c>
      <c r="F101" s="158">
        <v>0</v>
      </c>
      <c r="G101" s="158">
        <f t="shared" si="21"/>
        <v>0</v>
      </c>
      <c r="H101" s="158">
        <f t="shared" si="21"/>
        <v>10066.4</v>
      </c>
      <c r="I101" s="159">
        <f t="shared" si="22"/>
        <v>10066.4</v>
      </c>
    </row>
    <row r="102" spans="1:9" x14ac:dyDescent="0.3">
      <c r="A102" s="73" t="s">
        <v>121</v>
      </c>
      <c r="B102" s="157">
        <v>0</v>
      </c>
      <c r="C102" s="158">
        <v>0</v>
      </c>
      <c r="D102" s="158">
        <v>0</v>
      </c>
      <c r="E102" s="158">
        <v>0</v>
      </c>
      <c r="F102" s="158">
        <v>0</v>
      </c>
      <c r="G102" s="158">
        <f t="shared" si="21"/>
        <v>0</v>
      </c>
      <c r="H102" s="158">
        <f t="shared" si="21"/>
        <v>0</v>
      </c>
      <c r="I102" s="159">
        <f t="shared" si="22"/>
        <v>0</v>
      </c>
    </row>
    <row r="103" spans="1:9" x14ac:dyDescent="0.3">
      <c r="A103" s="73" t="s">
        <v>122</v>
      </c>
      <c r="B103" s="157">
        <v>0</v>
      </c>
      <c r="C103" s="158">
        <v>0</v>
      </c>
      <c r="D103" s="158">
        <v>0</v>
      </c>
      <c r="E103" s="158">
        <v>0</v>
      </c>
      <c r="F103" s="158">
        <v>0</v>
      </c>
      <c r="G103" s="158">
        <f t="shared" si="21"/>
        <v>0</v>
      </c>
      <c r="H103" s="158">
        <f t="shared" si="21"/>
        <v>0</v>
      </c>
      <c r="I103" s="159">
        <f t="shared" si="22"/>
        <v>0</v>
      </c>
    </row>
    <row r="104" spans="1:9" x14ac:dyDescent="0.3">
      <c r="A104" s="73" t="s">
        <v>123</v>
      </c>
      <c r="B104" s="157">
        <v>0</v>
      </c>
      <c r="C104" s="158">
        <v>0</v>
      </c>
      <c r="D104" s="158">
        <v>0</v>
      </c>
      <c r="E104" s="158">
        <v>0</v>
      </c>
      <c r="F104" s="158">
        <v>0</v>
      </c>
      <c r="G104" s="158">
        <f t="shared" si="21"/>
        <v>0</v>
      </c>
      <c r="H104" s="158">
        <f t="shared" si="21"/>
        <v>0</v>
      </c>
      <c r="I104" s="159">
        <f t="shared" si="22"/>
        <v>0</v>
      </c>
    </row>
    <row r="105" spans="1:9" x14ac:dyDescent="0.3">
      <c r="A105" s="73" t="s">
        <v>420</v>
      </c>
      <c r="B105" s="157">
        <v>0</v>
      </c>
      <c r="C105" s="158">
        <v>0</v>
      </c>
      <c r="D105" s="158">
        <v>0</v>
      </c>
      <c r="E105" s="158">
        <v>0</v>
      </c>
      <c r="F105" s="158">
        <v>0</v>
      </c>
      <c r="G105" s="158">
        <f t="shared" ref="G105" si="23">B105+E105</f>
        <v>0</v>
      </c>
      <c r="H105" s="158">
        <f t="shared" ref="H105" si="24">C105+F105</f>
        <v>0</v>
      </c>
      <c r="I105" s="159">
        <f t="shared" ref="I105" si="25">SUM(G105:H105)</f>
        <v>0</v>
      </c>
    </row>
    <row r="106" spans="1:9" x14ac:dyDescent="0.3">
      <c r="A106" s="73" t="s">
        <v>124</v>
      </c>
      <c r="B106" s="157">
        <v>0</v>
      </c>
      <c r="C106" s="158">
        <v>0</v>
      </c>
      <c r="D106" s="158">
        <v>0</v>
      </c>
      <c r="E106" s="158">
        <v>0</v>
      </c>
      <c r="F106" s="158">
        <v>0</v>
      </c>
      <c r="G106" s="158">
        <f t="shared" si="21"/>
        <v>0</v>
      </c>
      <c r="H106" s="158">
        <f t="shared" si="21"/>
        <v>0</v>
      </c>
      <c r="I106" s="159">
        <f t="shared" si="22"/>
        <v>0</v>
      </c>
    </row>
    <row r="107" spans="1:9" x14ac:dyDescent="0.3">
      <c r="A107" s="73" t="s">
        <v>125</v>
      </c>
      <c r="B107" s="157">
        <v>0</v>
      </c>
      <c r="C107" s="158">
        <v>0</v>
      </c>
      <c r="D107" s="158">
        <v>0</v>
      </c>
      <c r="E107" s="158">
        <v>0</v>
      </c>
      <c r="F107" s="158">
        <v>0</v>
      </c>
      <c r="G107" s="158">
        <f t="shared" si="21"/>
        <v>0</v>
      </c>
      <c r="H107" s="158">
        <f t="shared" si="21"/>
        <v>0</v>
      </c>
      <c r="I107" s="159">
        <f t="shared" si="22"/>
        <v>0</v>
      </c>
    </row>
    <row r="108" spans="1:9" x14ac:dyDescent="0.3">
      <c r="A108" s="73" t="s">
        <v>126</v>
      </c>
      <c r="B108" s="157">
        <v>0</v>
      </c>
      <c r="C108" s="158">
        <v>179772.26</v>
      </c>
      <c r="D108" s="158">
        <v>0</v>
      </c>
      <c r="E108" s="158">
        <v>0</v>
      </c>
      <c r="F108" s="158">
        <v>0</v>
      </c>
      <c r="G108" s="158">
        <f t="shared" si="21"/>
        <v>0</v>
      </c>
      <c r="H108" s="158">
        <f t="shared" si="21"/>
        <v>179772.26</v>
      </c>
      <c r="I108" s="159">
        <f t="shared" si="22"/>
        <v>179772.26</v>
      </c>
    </row>
    <row r="109" spans="1:9" x14ac:dyDescent="0.3">
      <c r="A109" s="73" t="s">
        <v>127</v>
      </c>
      <c r="B109" s="157">
        <v>0</v>
      </c>
      <c r="C109" s="158">
        <v>-1509.06</v>
      </c>
      <c r="D109" s="158">
        <v>0</v>
      </c>
      <c r="E109" s="158">
        <v>0</v>
      </c>
      <c r="F109" s="158">
        <v>0</v>
      </c>
      <c r="G109" s="158">
        <f t="shared" si="21"/>
        <v>0</v>
      </c>
      <c r="H109" s="158">
        <f t="shared" si="21"/>
        <v>-1509.06</v>
      </c>
      <c r="I109" s="159">
        <f t="shared" si="22"/>
        <v>-1509.06</v>
      </c>
    </row>
    <row r="110" spans="1:9" x14ac:dyDescent="0.3">
      <c r="A110" s="73" t="s">
        <v>128</v>
      </c>
      <c r="B110" s="157">
        <v>0</v>
      </c>
      <c r="C110" s="158">
        <v>31510.81</v>
      </c>
      <c r="D110" s="158">
        <v>0</v>
      </c>
      <c r="E110" s="158">
        <v>0</v>
      </c>
      <c r="F110" s="158">
        <v>0</v>
      </c>
      <c r="G110" s="158">
        <f t="shared" si="21"/>
        <v>0</v>
      </c>
      <c r="H110" s="158">
        <f t="shared" si="21"/>
        <v>31510.81</v>
      </c>
      <c r="I110" s="159">
        <f t="shared" si="22"/>
        <v>31510.81</v>
      </c>
    </row>
    <row r="111" spans="1:9" x14ac:dyDescent="0.3">
      <c r="A111" s="73" t="s">
        <v>129</v>
      </c>
      <c r="B111" s="157">
        <v>0</v>
      </c>
      <c r="C111" s="158">
        <v>15936.15</v>
      </c>
      <c r="D111" s="158">
        <v>0</v>
      </c>
      <c r="E111" s="158">
        <v>0</v>
      </c>
      <c r="F111" s="158">
        <v>0</v>
      </c>
      <c r="G111" s="158">
        <f t="shared" si="21"/>
        <v>0</v>
      </c>
      <c r="H111" s="158">
        <f t="shared" si="21"/>
        <v>15936.15</v>
      </c>
      <c r="I111" s="159">
        <f t="shared" si="22"/>
        <v>15936.15</v>
      </c>
    </row>
    <row r="112" spans="1:9" x14ac:dyDescent="0.3">
      <c r="A112" s="73" t="s">
        <v>130</v>
      </c>
      <c r="B112" s="157">
        <v>0</v>
      </c>
      <c r="C112" s="158">
        <v>0</v>
      </c>
      <c r="D112" s="158">
        <v>0</v>
      </c>
      <c r="E112" s="158">
        <v>0</v>
      </c>
      <c r="F112" s="158">
        <v>0</v>
      </c>
      <c r="G112" s="158">
        <f t="shared" si="21"/>
        <v>0</v>
      </c>
      <c r="H112" s="158">
        <f t="shared" si="21"/>
        <v>0</v>
      </c>
      <c r="I112" s="159">
        <f t="shared" si="22"/>
        <v>0</v>
      </c>
    </row>
    <row r="113" spans="1:9" x14ac:dyDescent="0.3">
      <c r="A113" s="73" t="s">
        <v>131</v>
      </c>
      <c r="B113" s="157">
        <v>0</v>
      </c>
      <c r="C113" s="158">
        <v>1425.99</v>
      </c>
      <c r="D113" s="158">
        <v>0</v>
      </c>
      <c r="E113" s="158">
        <v>0</v>
      </c>
      <c r="F113" s="158">
        <v>0</v>
      </c>
      <c r="G113" s="158">
        <f t="shared" si="21"/>
        <v>0</v>
      </c>
      <c r="H113" s="158">
        <f t="shared" si="21"/>
        <v>1425.99</v>
      </c>
      <c r="I113" s="159">
        <f t="shared" si="22"/>
        <v>1425.99</v>
      </c>
    </row>
    <row r="114" spans="1:9" x14ac:dyDescent="0.3">
      <c r="A114" s="73" t="s">
        <v>132</v>
      </c>
      <c r="B114" s="157">
        <v>0</v>
      </c>
      <c r="C114" s="158">
        <v>3.87</v>
      </c>
      <c r="D114" s="158">
        <v>0</v>
      </c>
      <c r="E114" s="158">
        <v>0</v>
      </c>
      <c r="F114" s="158">
        <v>0</v>
      </c>
      <c r="G114" s="158">
        <f t="shared" si="21"/>
        <v>0</v>
      </c>
      <c r="H114" s="158">
        <f t="shared" si="21"/>
        <v>3.87</v>
      </c>
      <c r="I114" s="159">
        <f t="shared" si="22"/>
        <v>3.87</v>
      </c>
    </row>
    <row r="115" spans="1:9" x14ac:dyDescent="0.3">
      <c r="A115" s="73" t="s">
        <v>133</v>
      </c>
      <c r="B115" s="157">
        <v>0</v>
      </c>
      <c r="C115" s="158">
        <v>21251.31</v>
      </c>
      <c r="D115" s="158">
        <v>0</v>
      </c>
      <c r="E115" s="158">
        <v>0</v>
      </c>
      <c r="F115" s="158">
        <v>0</v>
      </c>
      <c r="G115" s="158">
        <f t="shared" si="21"/>
        <v>0</v>
      </c>
      <c r="H115" s="158">
        <f t="shared" si="21"/>
        <v>21251.31</v>
      </c>
      <c r="I115" s="159">
        <f t="shared" si="22"/>
        <v>21251.31</v>
      </c>
    </row>
    <row r="116" spans="1:9" x14ac:dyDescent="0.3">
      <c r="A116" s="73" t="s">
        <v>134</v>
      </c>
      <c r="B116" s="157">
        <v>0</v>
      </c>
      <c r="C116" s="158">
        <v>3732.08</v>
      </c>
      <c r="D116" s="158">
        <v>0</v>
      </c>
      <c r="E116" s="158">
        <v>0</v>
      </c>
      <c r="F116" s="158">
        <v>0</v>
      </c>
      <c r="G116" s="158">
        <f t="shared" si="21"/>
        <v>0</v>
      </c>
      <c r="H116" s="158">
        <f t="shared" si="21"/>
        <v>3732.08</v>
      </c>
      <c r="I116" s="159">
        <f t="shared" si="22"/>
        <v>3732.08</v>
      </c>
    </row>
    <row r="117" spans="1:9" x14ac:dyDescent="0.3">
      <c r="A117" s="73" t="s">
        <v>135</v>
      </c>
      <c r="B117" s="157">
        <v>0</v>
      </c>
      <c r="C117" s="158">
        <v>214.35</v>
      </c>
      <c r="D117" s="158">
        <v>0</v>
      </c>
      <c r="E117" s="158">
        <v>0</v>
      </c>
      <c r="F117" s="158">
        <v>0</v>
      </c>
      <c r="G117" s="158">
        <f t="shared" si="21"/>
        <v>0</v>
      </c>
      <c r="H117" s="158">
        <f t="shared" si="21"/>
        <v>214.35</v>
      </c>
      <c r="I117" s="159">
        <f t="shared" si="22"/>
        <v>214.35</v>
      </c>
    </row>
    <row r="118" spans="1:9" x14ac:dyDescent="0.3">
      <c r="A118" s="73" t="s">
        <v>136</v>
      </c>
      <c r="B118" s="157">
        <v>0</v>
      </c>
      <c r="C118" s="158">
        <v>0</v>
      </c>
      <c r="D118" s="158">
        <v>0</v>
      </c>
      <c r="E118" s="158">
        <v>0</v>
      </c>
      <c r="F118" s="158">
        <v>0</v>
      </c>
      <c r="G118" s="158">
        <f t="shared" si="21"/>
        <v>0</v>
      </c>
      <c r="H118" s="158">
        <f t="shared" si="21"/>
        <v>0</v>
      </c>
      <c r="I118" s="159">
        <f t="shared" si="22"/>
        <v>0</v>
      </c>
    </row>
    <row r="119" spans="1:9" x14ac:dyDescent="0.3">
      <c r="A119" s="73" t="s">
        <v>137</v>
      </c>
      <c r="B119" s="157">
        <v>0</v>
      </c>
      <c r="C119" s="158">
        <v>0</v>
      </c>
      <c r="D119" s="158">
        <v>0</v>
      </c>
      <c r="E119" s="158">
        <v>0</v>
      </c>
      <c r="F119" s="158">
        <v>0</v>
      </c>
      <c r="G119" s="158">
        <f t="shared" si="21"/>
        <v>0</v>
      </c>
      <c r="H119" s="158">
        <f t="shared" si="21"/>
        <v>0</v>
      </c>
      <c r="I119" s="159">
        <f t="shared" si="22"/>
        <v>0</v>
      </c>
    </row>
    <row r="120" spans="1:9" x14ac:dyDescent="0.3">
      <c r="A120" s="73" t="s">
        <v>138</v>
      </c>
      <c r="B120" s="157">
        <v>0</v>
      </c>
      <c r="C120" s="158">
        <v>3540.09</v>
      </c>
      <c r="D120" s="158">
        <v>0</v>
      </c>
      <c r="E120" s="158">
        <v>0</v>
      </c>
      <c r="F120" s="158">
        <v>0</v>
      </c>
      <c r="G120" s="158">
        <f t="shared" si="21"/>
        <v>0</v>
      </c>
      <c r="H120" s="158">
        <f t="shared" si="21"/>
        <v>3540.09</v>
      </c>
      <c r="I120" s="159">
        <f t="shared" si="22"/>
        <v>3540.09</v>
      </c>
    </row>
    <row r="121" spans="1:9" x14ac:dyDescent="0.3">
      <c r="A121" s="73" t="s">
        <v>139</v>
      </c>
      <c r="B121" s="157">
        <v>0</v>
      </c>
      <c r="C121" s="158">
        <v>0</v>
      </c>
      <c r="D121" s="158">
        <v>0</v>
      </c>
      <c r="E121" s="158">
        <v>0</v>
      </c>
      <c r="F121" s="158">
        <v>0</v>
      </c>
      <c r="G121" s="158">
        <f t="shared" si="21"/>
        <v>0</v>
      </c>
      <c r="H121" s="158">
        <f t="shared" si="21"/>
        <v>0</v>
      </c>
      <c r="I121" s="159">
        <f t="shared" si="22"/>
        <v>0</v>
      </c>
    </row>
    <row r="122" spans="1:9" x14ac:dyDescent="0.3">
      <c r="A122" s="73" t="s">
        <v>140</v>
      </c>
      <c r="B122" s="157">
        <v>0</v>
      </c>
      <c r="C122" s="158">
        <v>0</v>
      </c>
      <c r="D122" s="158">
        <v>0</v>
      </c>
      <c r="E122" s="158">
        <v>0</v>
      </c>
      <c r="F122" s="158">
        <v>0</v>
      </c>
      <c r="G122" s="158">
        <f t="shared" si="21"/>
        <v>0</v>
      </c>
      <c r="H122" s="158">
        <f t="shared" si="21"/>
        <v>0</v>
      </c>
      <c r="I122" s="159">
        <f t="shared" si="22"/>
        <v>0</v>
      </c>
    </row>
    <row r="123" spans="1:9" x14ac:dyDescent="0.3">
      <c r="A123" s="73" t="s">
        <v>141</v>
      </c>
      <c r="B123" s="157">
        <v>0</v>
      </c>
      <c r="C123" s="158">
        <v>13541.26</v>
      </c>
      <c r="D123" s="158">
        <v>0</v>
      </c>
      <c r="E123" s="158">
        <v>0</v>
      </c>
      <c r="F123" s="158">
        <v>0</v>
      </c>
      <c r="G123" s="158">
        <f t="shared" si="21"/>
        <v>0</v>
      </c>
      <c r="H123" s="158">
        <f t="shared" si="21"/>
        <v>13541.26</v>
      </c>
      <c r="I123" s="159">
        <f t="shared" si="22"/>
        <v>13541.26</v>
      </c>
    </row>
    <row r="124" spans="1:9" x14ac:dyDescent="0.3">
      <c r="A124" s="73" t="s">
        <v>142</v>
      </c>
      <c r="B124" s="157">
        <v>0</v>
      </c>
      <c r="C124" s="158">
        <v>2362.66</v>
      </c>
      <c r="D124" s="158">
        <v>0</v>
      </c>
      <c r="E124" s="158">
        <v>0</v>
      </c>
      <c r="F124" s="158">
        <v>0</v>
      </c>
      <c r="G124" s="158">
        <f t="shared" si="21"/>
        <v>0</v>
      </c>
      <c r="H124" s="158">
        <f t="shared" si="21"/>
        <v>2362.66</v>
      </c>
      <c r="I124" s="159">
        <f t="shared" si="22"/>
        <v>2362.66</v>
      </c>
    </row>
    <row r="125" spans="1:9" x14ac:dyDescent="0.3">
      <c r="A125" s="73" t="s">
        <v>143</v>
      </c>
      <c r="B125" s="157">
        <v>0</v>
      </c>
      <c r="C125" s="158">
        <v>55295.94</v>
      </c>
      <c r="D125" s="158">
        <v>0</v>
      </c>
      <c r="E125" s="158">
        <v>0</v>
      </c>
      <c r="F125" s="158">
        <v>0</v>
      </c>
      <c r="G125" s="158">
        <f t="shared" si="21"/>
        <v>0</v>
      </c>
      <c r="H125" s="158">
        <f t="shared" si="21"/>
        <v>55295.94</v>
      </c>
      <c r="I125" s="159">
        <f t="shared" si="22"/>
        <v>55295.94</v>
      </c>
    </row>
    <row r="126" spans="1:9" x14ac:dyDescent="0.3">
      <c r="A126" s="73" t="s">
        <v>144</v>
      </c>
      <c r="B126" s="157">
        <v>0</v>
      </c>
      <c r="C126" s="158">
        <v>580.48</v>
      </c>
      <c r="D126" s="158">
        <v>0</v>
      </c>
      <c r="E126" s="158">
        <v>0</v>
      </c>
      <c r="F126" s="158">
        <v>0</v>
      </c>
      <c r="G126" s="158">
        <f t="shared" si="21"/>
        <v>0</v>
      </c>
      <c r="H126" s="158">
        <f t="shared" si="21"/>
        <v>580.48</v>
      </c>
      <c r="I126" s="159">
        <f t="shared" si="22"/>
        <v>580.48</v>
      </c>
    </row>
    <row r="127" spans="1:9" x14ac:dyDescent="0.3">
      <c r="A127" s="73" t="s">
        <v>145</v>
      </c>
      <c r="B127" s="157">
        <v>0</v>
      </c>
      <c r="C127" s="158">
        <v>-38446.25</v>
      </c>
      <c r="D127" s="158">
        <v>0</v>
      </c>
      <c r="E127" s="158">
        <v>0</v>
      </c>
      <c r="F127" s="158">
        <v>0</v>
      </c>
      <c r="G127" s="158">
        <f t="shared" si="21"/>
        <v>0</v>
      </c>
      <c r="H127" s="158">
        <f t="shared" si="21"/>
        <v>-38446.25</v>
      </c>
      <c r="I127" s="159">
        <f t="shared" si="22"/>
        <v>-38446.25</v>
      </c>
    </row>
    <row r="128" spans="1:9" x14ac:dyDescent="0.3">
      <c r="A128" s="73" t="s">
        <v>146</v>
      </c>
      <c r="B128" s="157">
        <v>0</v>
      </c>
      <c r="C128" s="158">
        <v>0</v>
      </c>
      <c r="D128" s="158">
        <v>0</v>
      </c>
      <c r="E128" s="158">
        <v>0</v>
      </c>
      <c r="F128" s="158">
        <v>0</v>
      </c>
      <c r="G128" s="158">
        <f t="shared" si="21"/>
        <v>0</v>
      </c>
      <c r="H128" s="158">
        <f t="shared" si="21"/>
        <v>0</v>
      </c>
      <c r="I128" s="159">
        <f t="shared" si="22"/>
        <v>0</v>
      </c>
    </row>
    <row r="129" spans="1:9" x14ac:dyDescent="0.3">
      <c r="A129" s="73" t="s">
        <v>147</v>
      </c>
      <c r="B129" s="157">
        <v>0</v>
      </c>
      <c r="C129" s="158">
        <v>4751.38</v>
      </c>
      <c r="D129" s="158">
        <v>0</v>
      </c>
      <c r="E129" s="158">
        <v>0</v>
      </c>
      <c r="F129" s="158">
        <v>0</v>
      </c>
      <c r="G129" s="158">
        <f t="shared" si="21"/>
        <v>0</v>
      </c>
      <c r="H129" s="158">
        <f t="shared" si="21"/>
        <v>4751.38</v>
      </c>
      <c r="I129" s="159">
        <f t="shared" si="22"/>
        <v>4751.38</v>
      </c>
    </row>
    <row r="130" spans="1:9" x14ac:dyDescent="0.3">
      <c r="A130" s="73" t="s">
        <v>148</v>
      </c>
      <c r="B130" s="157">
        <v>0</v>
      </c>
      <c r="C130" s="158">
        <v>549.22</v>
      </c>
      <c r="D130" s="158">
        <v>0</v>
      </c>
      <c r="E130" s="158">
        <v>0</v>
      </c>
      <c r="F130" s="158">
        <v>0</v>
      </c>
      <c r="G130" s="158">
        <f t="shared" si="21"/>
        <v>0</v>
      </c>
      <c r="H130" s="158">
        <f t="shared" si="21"/>
        <v>549.22</v>
      </c>
      <c r="I130" s="159">
        <f t="shared" si="22"/>
        <v>549.22</v>
      </c>
    </row>
    <row r="131" spans="1:9" x14ac:dyDescent="0.3">
      <c r="A131" s="73" t="s">
        <v>149</v>
      </c>
      <c r="B131" s="157">
        <v>0</v>
      </c>
      <c r="C131" s="158">
        <v>70553.399999999994</v>
      </c>
      <c r="D131" s="158">
        <v>0</v>
      </c>
      <c r="E131" s="158">
        <v>0</v>
      </c>
      <c r="F131" s="158">
        <v>0</v>
      </c>
      <c r="G131" s="158">
        <f t="shared" si="21"/>
        <v>0</v>
      </c>
      <c r="H131" s="158">
        <f t="shared" si="21"/>
        <v>70553.399999999994</v>
      </c>
      <c r="I131" s="159">
        <f t="shared" si="22"/>
        <v>70553.399999999994</v>
      </c>
    </row>
    <row r="132" spans="1:9" x14ac:dyDescent="0.3">
      <c r="A132" s="73" t="s">
        <v>150</v>
      </c>
      <c r="B132" s="157">
        <v>0</v>
      </c>
      <c r="C132" s="158">
        <v>0</v>
      </c>
      <c r="D132" s="158">
        <v>0</v>
      </c>
      <c r="E132" s="158">
        <v>0</v>
      </c>
      <c r="F132" s="158">
        <v>0</v>
      </c>
      <c r="G132" s="158">
        <f t="shared" si="21"/>
        <v>0</v>
      </c>
      <c r="H132" s="158">
        <f t="shared" si="21"/>
        <v>0</v>
      </c>
      <c r="I132" s="159">
        <f t="shared" si="22"/>
        <v>0</v>
      </c>
    </row>
    <row r="133" spans="1:9" x14ac:dyDescent="0.3">
      <c r="A133" s="73" t="s">
        <v>151</v>
      </c>
      <c r="B133" s="157">
        <v>0</v>
      </c>
      <c r="C133" s="158">
        <v>0</v>
      </c>
      <c r="D133" s="158">
        <v>0</v>
      </c>
      <c r="E133" s="158">
        <v>0</v>
      </c>
      <c r="F133" s="158">
        <v>0</v>
      </c>
      <c r="G133" s="158">
        <f t="shared" si="21"/>
        <v>0</v>
      </c>
      <c r="H133" s="158">
        <f t="shared" si="21"/>
        <v>0</v>
      </c>
      <c r="I133" s="159">
        <f t="shared" si="22"/>
        <v>0</v>
      </c>
    </row>
    <row r="134" spans="1:9" x14ac:dyDescent="0.3">
      <c r="A134" s="73" t="s">
        <v>152</v>
      </c>
      <c r="B134" s="157">
        <v>0</v>
      </c>
      <c r="C134" s="158">
        <v>0</v>
      </c>
      <c r="D134" s="158">
        <v>0</v>
      </c>
      <c r="E134" s="158">
        <v>0</v>
      </c>
      <c r="F134" s="158">
        <v>0</v>
      </c>
      <c r="G134" s="158">
        <f t="shared" si="21"/>
        <v>0</v>
      </c>
      <c r="H134" s="158">
        <f t="shared" si="21"/>
        <v>0</v>
      </c>
      <c r="I134" s="159">
        <f t="shared" si="22"/>
        <v>0</v>
      </c>
    </row>
    <row r="135" spans="1:9" x14ac:dyDescent="0.3">
      <c r="A135" s="73" t="s">
        <v>153</v>
      </c>
      <c r="B135" s="157">
        <v>0</v>
      </c>
      <c r="C135" s="158">
        <v>0</v>
      </c>
      <c r="D135" s="158">
        <v>0</v>
      </c>
      <c r="E135" s="158">
        <v>0</v>
      </c>
      <c r="F135" s="158">
        <v>0</v>
      </c>
      <c r="G135" s="158">
        <f t="shared" ref="G135:H137" si="26">B135+E135</f>
        <v>0</v>
      </c>
      <c r="H135" s="158">
        <f t="shared" si="26"/>
        <v>0</v>
      </c>
      <c r="I135" s="159">
        <f t="shared" ref="I135:I137" si="27">SUM(G135:H135)</f>
        <v>0</v>
      </c>
    </row>
    <row r="136" spans="1:9" x14ac:dyDescent="0.3">
      <c r="A136" s="73" t="s">
        <v>154</v>
      </c>
      <c r="B136" s="157">
        <v>0</v>
      </c>
      <c r="C136" s="158">
        <v>0</v>
      </c>
      <c r="D136" s="158">
        <v>0</v>
      </c>
      <c r="E136" s="158">
        <v>0</v>
      </c>
      <c r="F136" s="158">
        <v>0</v>
      </c>
      <c r="G136" s="158">
        <f t="shared" si="26"/>
        <v>0</v>
      </c>
      <c r="H136" s="158">
        <f t="shared" si="26"/>
        <v>0</v>
      </c>
      <c r="I136" s="159">
        <f t="shared" si="27"/>
        <v>0</v>
      </c>
    </row>
    <row r="137" spans="1:9" x14ac:dyDescent="0.3">
      <c r="A137" s="73" t="s">
        <v>418</v>
      </c>
      <c r="B137" s="160">
        <v>0</v>
      </c>
      <c r="C137" s="161">
        <v>0</v>
      </c>
      <c r="D137" s="161">
        <v>0</v>
      </c>
      <c r="E137" s="161">
        <v>0</v>
      </c>
      <c r="F137" s="161">
        <v>0</v>
      </c>
      <c r="G137" s="161">
        <f t="shared" si="26"/>
        <v>0</v>
      </c>
      <c r="H137" s="161">
        <f t="shared" si="26"/>
        <v>0</v>
      </c>
      <c r="I137" s="162">
        <f t="shared" si="27"/>
        <v>0</v>
      </c>
    </row>
    <row r="138" spans="1:9" x14ac:dyDescent="0.3">
      <c r="A138" s="73" t="s">
        <v>155</v>
      </c>
      <c r="B138" s="157">
        <f>SUM(B70:B137)</f>
        <v>11129150.890000001</v>
      </c>
      <c r="C138" s="158">
        <f t="shared" ref="C138:I138" si="28">SUM(C70:C137)</f>
        <v>375132.33999999997</v>
      </c>
      <c r="D138" s="158">
        <f t="shared" si="28"/>
        <v>0</v>
      </c>
      <c r="E138" s="158">
        <f t="shared" si="28"/>
        <v>0</v>
      </c>
      <c r="F138" s="158">
        <f t="shared" si="28"/>
        <v>0</v>
      </c>
      <c r="G138" s="158">
        <f t="shared" si="28"/>
        <v>11129150.890000001</v>
      </c>
      <c r="H138" s="158">
        <f t="shared" si="28"/>
        <v>375132.33999999997</v>
      </c>
      <c r="I138" s="159">
        <f t="shared" si="28"/>
        <v>11504283.230000002</v>
      </c>
    </row>
    <row r="139" spans="1:9" x14ac:dyDescent="0.3">
      <c r="A139" s="30" t="s">
        <v>156</v>
      </c>
      <c r="B139" s="157"/>
      <c r="C139" s="158"/>
      <c r="D139" s="158"/>
      <c r="E139" s="158"/>
      <c r="F139" s="158"/>
      <c r="G139" s="158"/>
      <c r="H139" s="158"/>
      <c r="I139" s="159"/>
    </row>
    <row r="140" spans="1:9" x14ac:dyDescent="0.3">
      <c r="A140" s="73" t="s">
        <v>157</v>
      </c>
      <c r="B140" s="157">
        <v>245272.95</v>
      </c>
      <c r="C140" s="158">
        <v>0</v>
      </c>
      <c r="D140" s="158">
        <v>0</v>
      </c>
      <c r="E140" s="158">
        <v>0</v>
      </c>
      <c r="F140" s="158">
        <v>0</v>
      </c>
      <c r="G140" s="158">
        <f t="shared" ref="G140:H167" si="29">B140+E140</f>
        <v>245272.95</v>
      </c>
      <c r="H140" s="158">
        <f t="shared" si="29"/>
        <v>0</v>
      </c>
      <c r="I140" s="159">
        <f t="shared" ref="I140:I167" si="30">SUM(G140:H140)</f>
        <v>245272.95</v>
      </c>
    </row>
    <row r="141" spans="1:9" x14ac:dyDescent="0.3">
      <c r="A141" s="73" t="s">
        <v>158</v>
      </c>
      <c r="B141" s="157">
        <v>0</v>
      </c>
      <c r="C141" s="158">
        <v>0</v>
      </c>
      <c r="D141" s="158">
        <v>0</v>
      </c>
      <c r="E141" s="158">
        <v>0</v>
      </c>
      <c r="F141" s="158">
        <v>0</v>
      </c>
      <c r="G141" s="158">
        <f t="shared" si="29"/>
        <v>0</v>
      </c>
      <c r="H141" s="158">
        <f t="shared" si="29"/>
        <v>0</v>
      </c>
      <c r="I141" s="159">
        <f t="shared" si="30"/>
        <v>0</v>
      </c>
    </row>
    <row r="142" spans="1:9" x14ac:dyDescent="0.3">
      <c r="A142" s="73" t="s">
        <v>159</v>
      </c>
      <c r="B142" s="157">
        <v>7544.03</v>
      </c>
      <c r="C142" s="158">
        <v>0</v>
      </c>
      <c r="D142" s="158">
        <v>0</v>
      </c>
      <c r="E142" s="158">
        <v>0</v>
      </c>
      <c r="F142" s="158">
        <v>0</v>
      </c>
      <c r="G142" s="158">
        <f t="shared" si="29"/>
        <v>7544.03</v>
      </c>
      <c r="H142" s="158">
        <f t="shared" si="29"/>
        <v>0</v>
      </c>
      <c r="I142" s="159">
        <f t="shared" si="30"/>
        <v>7544.03</v>
      </c>
    </row>
    <row r="143" spans="1:9" x14ac:dyDescent="0.3">
      <c r="A143" s="73" t="s">
        <v>160</v>
      </c>
      <c r="B143" s="157">
        <v>124958.18</v>
      </c>
      <c r="C143" s="158">
        <v>0</v>
      </c>
      <c r="D143" s="158">
        <v>0</v>
      </c>
      <c r="E143" s="158">
        <v>0</v>
      </c>
      <c r="F143" s="158">
        <v>0</v>
      </c>
      <c r="G143" s="158">
        <f t="shared" si="29"/>
        <v>124958.18</v>
      </c>
      <c r="H143" s="158">
        <f t="shared" si="29"/>
        <v>0</v>
      </c>
      <c r="I143" s="159">
        <f t="shared" si="30"/>
        <v>124958.18</v>
      </c>
    </row>
    <row r="144" spans="1:9" x14ac:dyDescent="0.3">
      <c r="A144" s="73" t="s">
        <v>161</v>
      </c>
      <c r="B144" s="157">
        <v>59155.15</v>
      </c>
      <c r="C144" s="158">
        <v>0</v>
      </c>
      <c r="D144" s="158">
        <v>0</v>
      </c>
      <c r="E144" s="158">
        <v>0</v>
      </c>
      <c r="F144" s="158">
        <v>0</v>
      </c>
      <c r="G144" s="158">
        <f t="shared" si="29"/>
        <v>59155.15</v>
      </c>
      <c r="H144" s="158">
        <f t="shared" si="29"/>
        <v>0</v>
      </c>
      <c r="I144" s="159">
        <f t="shared" si="30"/>
        <v>59155.15</v>
      </c>
    </row>
    <row r="145" spans="1:9" x14ac:dyDescent="0.3">
      <c r="A145" s="73" t="s">
        <v>162</v>
      </c>
      <c r="B145" s="157">
        <v>242869.09</v>
      </c>
      <c r="C145" s="158">
        <v>0</v>
      </c>
      <c r="D145" s="158">
        <v>0</v>
      </c>
      <c r="E145" s="158">
        <v>0</v>
      </c>
      <c r="F145" s="158">
        <v>0</v>
      </c>
      <c r="G145" s="158">
        <f t="shared" si="29"/>
        <v>242869.09</v>
      </c>
      <c r="H145" s="158">
        <f t="shared" si="29"/>
        <v>0</v>
      </c>
      <c r="I145" s="159">
        <f t="shared" si="30"/>
        <v>242869.09</v>
      </c>
    </row>
    <row r="146" spans="1:9" x14ac:dyDescent="0.3">
      <c r="A146" s="73" t="s">
        <v>163</v>
      </c>
      <c r="B146" s="157">
        <v>0</v>
      </c>
      <c r="C146" s="158">
        <v>0</v>
      </c>
      <c r="D146" s="158">
        <v>0</v>
      </c>
      <c r="E146" s="158">
        <v>0</v>
      </c>
      <c r="F146" s="158">
        <v>0</v>
      </c>
      <c r="G146" s="158">
        <f t="shared" si="29"/>
        <v>0</v>
      </c>
      <c r="H146" s="158">
        <f t="shared" si="29"/>
        <v>0</v>
      </c>
      <c r="I146" s="159">
        <f t="shared" si="30"/>
        <v>0</v>
      </c>
    </row>
    <row r="147" spans="1:9" x14ac:dyDescent="0.3">
      <c r="A147" s="73" t="s">
        <v>164</v>
      </c>
      <c r="B147" s="157">
        <v>111193.67</v>
      </c>
      <c r="C147" s="158">
        <v>0</v>
      </c>
      <c r="D147" s="158">
        <v>0</v>
      </c>
      <c r="E147" s="158">
        <v>0</v>
      </c>
      <c r="F147" s="158">
        <v>0</v>
      </c>
      <c r="G147" s="158">
        <f t="shared" si="29"/>
        <v>111193.67</v>
      </c>
      <c r="H147" s="158">
        <f t="shared" si="29"/>
        <v>0</v>
      </c>
      <c r="I147" s="159">
        <f t="shared" si="30"/>
        <v>111193.67</v>
      </c>
    </row>
    <row r="148" spans="1:9" x14ac:dyDescent="0.3">
      <c r="A148" s="73" t="s">
        <v>165</v>
      </c>
      <c r="B148" s="157">
        <v>8680.25</v>
      </c>
      <c r="C148" s="158">
        <v>0</v>
      </c>
      <c r="D148" s="158">
        <v>0</v>
      </c>
      <c r="E148" s="158">
        <v>0</v>
      </c>
      <c r="F148" s="158">
        <v>0</v>
      </c>
      <c r="G148" s="158">
        <f t="shared" si="29"/>
        <v>8680.25</v>
      </c>
      <c r="H148" s="158">
        <f t="shared" si="29"/>
        <v>0</v>
      </c>
      <c r="I148" s="159">
        <f t="shared" si="30"/>
        <v>8680.25</v>
      </c>
    </row>
    <row r="149" spans="1:9" x14ac:dyDescent="0.3">
      <c r="A149" s="73" t="s">
        <v>166</v>
      </c>
      <c r="B149" s="157">
        <v>90854.81</v>
      </c>
      <c r="C149" s="158">
        <v>0</v>
      </c>
      <c r="D149" s="158">
        <v>0</v>
      </c>
      <c r="E149" s="158">
        <v>0</v>
      </c>
      <c r="F149" s="158">
        <v>0</v>
      </c>
      <c r="G149" s="158">
        <f t="shared" si="29"/>
        <v>90854.81</v>
      </c>
      <c r="H149" s="158">
        <f t="shared" si="29"/>
        <v>0</v>
      </c>
      <c r="I149" s="159">
        <f t="shared" si="30"/>
        <v>90854.81</v>
      </c>
    </row>
    <row r="150" spans="1:9" x14ac:dyDescent="0.3">
      <c r="A150" s="73" t="s">
        <v>167</v>
      </c>
      <c r="B150" s="157">
        <v>39807.01</v>
      </c>
      <c r="C150" s="158">
        <v>0</v>
      </c>
      <c r="D150" s="158">
        <v>0</v>
      </c>
      <c r="E150" s="158">
        <v>0</v>
      </c>
      <c r="F150" s="158">
        <v>0</v>
      </c>
      <c r="G150" s="158">
        <f t="shared" si="29"/>
        <v>39807.01</v>
      </c>
      <c r="H150" s="158">
        <f t="shared" si="29"/>
        <v>0</v>
      </c>
      <c r="I150" s="159">
        <f t="shared" si="30"/>
        <v>39807.01</v>
      </c>
    </row>
    <row r="151" spans="1:9" x14ac:dyDescent="0.3">
      <c r="A151" s="73" t="s">
        <v>168</v>
      </c>
      <c r="B151" s="157">
        <v>274149.26</v>
      </c>
      <c r="C151" s="158">
        <v>0</v>
      </c>
      <c r="D151" s="158">
        <v>0</v>
      </c>
      <c r="E151" s="158">
        <v>0</v>
      </c>
      <c r="F151" s="158">
        <v>0</v>
      </c>
      <c r="G151" s="158">
        <f t="shared" si="29"/>
        <v>274149.26</v>
      </c>
      <c r="H151" s="158">
        <f t="shared" si="29"/>
        <v>0</v>
      </c>
      <c r="I151" s="159">
        <f t="shared" si="30"/>
        <v>274149.26</v>
      </c>
    </row>
    <row r="152" spans="1:9" x14ac:dyDescent="0.3">
      <c r="A152" s="73" t="s">
        <v>169</v>
      </c>
      <c r="B152" s="157">
        <v>34858.449999999997</v>
      </c>
      <c r="C152" s="158">
        <v>0</v>
      </c>
      <c r="D152" s="158">
        <v>0</v>
      </c>
      <c r="E152" s="158">
        <v>0</v>
      </c>
      <c r="F152" s="158">
        <v>0</v>
      </c>
      <c r="G152" s="158">
        <f t="shared" si="29"/>
        <v>34858.449999999997</v>
      </c>
      <c r="H152" s="158">
        <f t="shared" si="29"/>
        <v>0</v>
      </c>
      <c r="I152" s="159">
        <f t="shared" si="30"/>
        <v>34858.449999999997</v>
      </c>
    </row>
    <row r="153" spans="1:9" x14ac:dyDescent="0.3">
      <c r="A153" s="73" t="s">
        <v>170</v>
      </c>
      <c r="B153" s="157">
        <v>1749.83</v>
      </c>
      <c r="C153" s="158">
        <v>0</v>
      </c>
      <c r="D153" s="158">
        <v>0</v>
      </c>
      <c r="E153" s="158">
        <v>0</v>
      </c>
      <c r="F153" s="158">
        <v>0</v>
      </c>
      <c r="G153" s="158">
        <f t="shared" si="29"/>
        <v>1749.83</v>
      </c>
      <c r="H153" s="158">
        <f t="shared" si="29"/>
        <v>0</v>
      </c>
      <c r="I153" s="159">
        <f t="shared" si="30"/>
        <v>1749.83</v>
      </c>
    </row>
    <row r="154" spans="1:9" x14ac:dyDescent="0.3">
      <c r="A154" s="73" t="s">
        <v>171</v>
      </c>
      <c r="B154" s="157">
        <v>4602.3900000000003</v>
      </c>
      <c r="C154" s="158">
        <v>0</v>
      </c>
      <c r="D154" s="158">
        <v>0</v>
      </c>
      <c r="E154" s="158">
        <v>0</v>
      </c>
      <c r="F154" s="158">
        <v>0</v>
      </c>
      <c r="G154" s="158">
        <f t="shared" si="29"/>
        <v>4602.3900000000003</v>
      </c>
      <c r="H154" s="158">
        <f t="shared" si="29"/>
        <v>0</v>
      </c>
      <c r="I154" s="159">
        <f t="shared" si="30"/>
        <v>4602.3900000000003</v>
      </c>
    </row>
    <row r="155" spans="1:9" x14ac:dyDescent="0.3">
      <c r="A155" s="73" t="s">
        <v>172</v>
      </c>
      <c r="B155" s="157">
        <v>0</v>
      </c>
      <c r="C155" s="158">
        <v>0</v>
      </c>
      <c r="D155" s="158">
        <v>0</v>
      </c>
      <c r="E155" s="158">
        <v>0</v>
      </c>
      <c r="F155" s="158">
        <v>0</v>
      </c>
      <c r="G155" s="158">
        <f t="shared" si="29"/>
        <v>0</v>
      </c>
      <c r="H155" s="158">
        <f t="shared" si="29"/>
        <v>0</v>
      </c>
      <c r="I155" s="159">
        <f t="shared" si="30"/>
        <v>0</v>
      </c>
    </row>
    <row r="156" spans="1:9" x14ac:dyDescent="0.3">
      <c r="A156" s="73" t="s">
        <v>173</v>
      </c>
      <c r="B156" s="157">
        <v>7269.8</v>
      </c>
      <c r="C156" s="158">
        <v>0</v>
      </c>
      <c r="D156" s="158">
        <v>0</v>
      </c>
      <c r="E156" s="158">
        <v>0</v>
      </c>
      <c r="F156" s="158">
        <v>0</v>
      </c>
      <c r="G156" s="158">
        <f t="shared" si="29"/>
        <v>7269.8</v>
      </c>
      <c r="H156" s="158">
        <f t="shared" si="29"/>
        <v>0</v>
      </c>
      <c r="I156" s="159">
        <f t="shared" si="30"/>
        <v>7269.8</v>
      </c>
    </row>
    <row r="157" spans="1:9" x14ac:dyDescent="0.3">
      <c r="A157" s="73" t="s">
        <v>174</v>
      </c>
      <c r="B157" s="157">
        <v>210589.28</v>
      </c>
      <c r="C157" s="158">
        <v>0</v>
      </c>
      <c r="D157" s="158">
        <v>0</v>
      </c>
      <c r="E157" s="158">
        <v>0</v>
      </c>
      <c r="F157" s="158">
        <v>0</v>
      </c>
      <c r="G157" s="158">
        <f t="shared" si="29"/>
        <v>210589.28</v>
      </c>
      <c r="H157" s="158">
        <f t="shared" si="29"/>
        <v>0</v>
      </c>
      <c r="I157" s="159">
        <f t="shared" si="30"/>
        <v>210589.28</v>
      </c>
    </row>
    <row r="158" spans="1:9" x14ac:dyDescent="0.3">
      <c r="A158" s="73" t="s">
        <v>175</v>
      </c>
      <c r="B158" s="157">
        <v>437489.76</v>
      </c>
      <c r="C158" s="158">
        <v>0</v>
      </c>
      <c r="D158" s="158">
        <v>0</v>
      </c>
      <c r="E158" s="158">
        <v>0</v>
      </c>
      <c r="F158" s="158">
        <v>0</v>
      </c>
      <c r="G158" s="158">
        <f t="shared" si="29"/>
        <v>437489.76</v>
      </c>
      <c r="H158" s="158">
        <f t="shared" si="29"/>
        <v>0</v>
      </c>
      <c r="I158" s="159">
        <f t="shared" si="30"/>
        <v>437489.76</v>
      </c>
    </row>
    <row r="159" spans="1:9" x14ac:dyDescent="0.3">
      <c r="A159" s="73" t="s">
        <v>176</v>
      </c>
      <c r="B159" s="157">
        <v>0</v>
      </c>
      <c r="C159" s="158">
        <v>0</v>
      </c>
      <c r="D159" s="158">
        <v>0</v>
      </c>
      <c r="E159" s="158">
        <v>0</v>
      </c>
      <c r="F159" s="158">
        <v>0</v>
      </c>
      <c r="G159" s="158">
        <f t="shared" si="29"/>
        <v>0</v>
      </c>
      <c r="H159" s="158">
        <f t="shared" si="29"/>
        <v>0</v>
      </c>
      <c r="I159" s="159">
        <f t="shared" si="30"/>
        <v>0</v>
      </c>
    </row>
    <row r="160" spans="1:9" x14ac:dyDescent="0.3">
      <c r="A160" s="73" t="s">
        <v>177</v>
      </c>
      <c r="B160" s="157">
        <v>7123.72</v>
      </c>
      <c r="C160" s="158">
        <v>0</v>
      </c>
      <c r="D160" s="158">
        <v>0</v>
      </c>
      <c r="E160" s="158">
        <v>0</v>
      </c>
      <c r="F160" s="158">
        <v>0</v>
      </c>
      <c r="G160" s="158">
        <f t="shared" si="29"/>
        <v>7123.72</v>
      </c>
      <c r="H160" s="158">
        <f t="shared" si="29"/>
        <v>0</v>
      </c>
      <c r="I160" s="159">
        <f t="shared" si="30"/>
        <v>7123.72</v>
      </c>
    </row>
    <row r="161" spans="1:9" x14ac:dyDescent="0.3">
      <c r="A161" s="73" t="s">
        <v>178</v>
      </c>
      <c r="B161" s="157">
        <v>0</v>
      </c>
      <c r="C161" s="158">
        <v>0</v>
      </c>
      <c r="D161" s="158">
        <v>0</v>
      </c>
      <c r="E161" s="158">
        <v>0</v>
      </c>
      <c r="F161" s="158">
        <v>0</v>
      </c>
      <c r="G161" s="158">
        <f t="shared" si="29"/>
        <v>0</v>
      </c>
      <c r="H161" s="158">
        <f t="shared" si="29"/>
        <v>0</v>
      </c>
      <c r="I161" s="159">
        <f t="shared" si="30"/>
        <v>0</v>
      </c>
    </row>
    <row r="162" spans="1:9" x14ac:dyDescent="0.3">
      <c r="A162" s="73" t="s">
        <v>179</v>
      </c>
      <c r="B162" s="157">
        <v>0</v>
      </c>
      <c r="C162" s="158">
        <v>0</v>
      </c>
      <c r="D162" s="158">
        <v>0</v>
      </c>
      <c r="E162" s="158">
        <v>0</v>
      </c>
      <c r="F162" s="158">
        <v>0</v>
      </c>
      <c r="G162" s="158">
        <f t="shared" si="29"/>
        <v>0</v>
      </c>
      <c r="H162" s="158">
        <f t="shared" si="29"/>
        <v>0</v>
      </c>
      <c r="I162" s="159">
        <f t="shared" si="30"/>
        <v>0</v>
      </c>
    </row>
    <row r="163" spans="1:9" x14ac:dyDescent="0.3">
      <c r="A163" s="73" t="s">
        <v>180</v>
      </c>
      <c r="B163" s="157">
        <v>0</v>
      </c>
      <c r="C163" s="158">
        <v>0</v>
      </c>
      <c r="D163" s="158">
        <v>0</v>
      </c>
      <c r="E163" s="158">
        <v>0</v>
      </c>
      <c r="F163" s="158">
        <v>0</v>
      </c>
      <c r="G163" s="158">
        <f t="shared" si="29"/>
        <v>0</v>
      </c>
      <c r="H163" s="158">
        <f t="shared" si="29"/>
        <v>0</v>
      </c>
      <c r="I163" s="159">
        <f t="shared" si="30"/>
        <v>0</v>
      </c>
    </row>
    <row r="164" spans="1:9" x14ac:dyDescent="0.3">
      <c r="A164" s="73" t="s">
        <v>181</v>
      </c>
      <c r="B164" s="157">
        <v>0</v>
      </c>
      <c r="C164" s="158">
        <v>0</v>
      </c>
      <c r="D164" s="158">
        <v>0</v>
      </c>
      <c r="E164" s="158">
        <v>0</v>
      </c>
      <c r="F164" s="158">
        <v>0</v>
      </c>
      <c r="G164" s="158">
        <f t="shared" si="29"/>
        <v>0</v>
      </c>
      <c r="H164" s="158">
        <f t="shared" si="29"/>
        <v>0</v>
      </c>
      <c r="I164" s="159">
        <f t="shared" si="30"/>
        <v>0</v>
      </c>
    </row>
    <row r="165" spans="1:9" x14ac:dyDescent="0.3">
      <c r="A165" s="73" t="s">
        <v>182</v>
      </c>
      <c r="B165" s="157">
        <v>0</v>
      </c>
      <c r="C165" s="158">
        <v>0</v>
      </c>
      <c r="D165" s="158">
        <v>0</v>
      </c>
      <c r="E165" s="158">
        <v>0</v>
      </c>
      <c r="F165" s="158">
        <v>0</v>
      </c>
      <c r="G165" s="158">
        <f t="shared" si="29"/>
        <v>0</v>
      </c>
      <c r="H165" s="158">
        <f t="shared" si="29"/>
        <v>0</v>
      </c>
      <c r="I165" s="159">
        <f t="shared" si="30"/>
        <v>0</v>
      </c>
    </row>
    <row r="166" spans="1:9" x14ac:dyDescent="0.3">
      <c r="A166" s="73" t="s">
        <v>183</v>
      </c>
      <c r="B166" s="157">
        <v>0</v>
      </c>
      <c r="C166" s="158">
        <v>0</v>
      </c>
      <c r="D166" s="158">
        <v>0</v>
      </c>
      <c r="E166" s="158">
        <v>0</v>
      </c>
      <c r="F166" s="158">
        <v>0</v>
      </c>
      <c r="G166" s="158">
        <f t="shared" si="29"/>
        <v>0</v>
      </c>
      <c r="H166" s="158">
        <f t="shared" si="29"/>
        <v>0</v>
      </c>
      <c r="I166" s="159">
        <f t="shared" si="30"/>
        <v>0</v>
      </c>
    </row>
    <row r="167" spans="1:9" x14ac:dyDescent="0.3">
      <c r="A167" s="73" t="s">
        <v>184</v>
      </c>
      <c r="B167" s="160">
        <v>0</v>
      </c>
      <c r="C167" s="161">
        <v>0</v>
      </c>
      <c r="D167" s="161">
        <v>0</v>
      </c>
      <c r="E167" s="161">
        <v>0</v>
      </c>
      <c r="F167" s="161">
        <v>0</v>
      </c>
      <c r="G167" s="161">
        <f t="shared" si="29"/>
        <v>0</v>
      </c>
      <c r="H167" s="161">
        <f t="shared" si="29"/>
        <v>0</v>
      </c>
      <c r="I167" s="162">
        <f t="shared" si="30"/>
        <v>0</v>
      </c>
    </row>
    <row r="168" spans="1:9" x14ac:dyDescent="0.3">
      <c r="A168" s="73" t="s">
        <v>185</v>
      </c>
      <c r="B168" s="157">
        <f>SUM(B139:B167)</f>
        <v>1908167.6300000001</v>
      </c>
      <c r="C168" s="158">
        <f t="shared" ref="C168:I168" si="31">SUM(C139:C167)</f>
        <v>0</v>
      </c>
      <c r="D168" s="158">
        <f t="shared" si="31"/>
        <v>0</v>
      </c>
      <c r="E168" s="158">
        <f t="shared" si="31"/>
        <v>0</v>
      </c>
      <c r="F168" s="158">
        <f t="shared" si="31"/>
        <v>0</v>
      </c>
      <c r="G168" s="158">
        <f t="shared" si="31"/>
        <v>1908167.6300000001</v>
      </c>
      <c r="H168" s="158">
        <f t="shared" si="31"/>
        <v>0</v>
      </c>
      <c r="I168" s="159">
        <f t="shared" si="31"/>
        <v>1908167.6300000001</v>
      </c>
    </row>
    <row r="169" spans="1:9" x14ac:dyDescent="0.3">
      <c r="A169" s="30" t="s">
        <v>186</v>
      </c>
      <c r="B169" s="157"/>
      <c r="C169" s="158"/>
      <c r="D169" s="158"/>
      <c r="E169" s="158"/>
      <c r="F169" s="158"/>
      <c r="G169" s="158"/>
      <c r="H169" s="158"/>
      <c r="I169" s="159"/>
    </row>
    <row r="170" spans="1:9" x14ac:dyDescent="0.3">
      <c r="A170" s="73" t="s">
        <v>187</v>
      </c>
      <c r="B170" s="157">
        <v>194710.56</v>
      </c>
      <c r="C170" s="158">
        <v>0</v>
      </c>
      <c r="D170" s="158">
        <v>0</v>
      </c>
      <c r="E170" s="158">
        <v>0</v>
      </c>
      <c r="F170" s="158">
        <v>0</v>
      </c>
      <c r="G170" s="158">
        <f t="shared" ref="G170:H205" si="32">B170+E170</f>
        <v>194710.56</v>
      </c>
      <c r="H170" s="158">
        <f t="shared" si="32"/>
        <v>0</v>
      </c>
      <c r="I170" s="159">
        <f t="shared" ref="I170:I205" si="33">SUM(G170:H170)</f>
        <v>194710.56</v>
      </c>
    </row>
    <row r="171" spans="1:9" x14ac:dyDescent="0.3">
      <c r="A171" s="73" t="s">
        <v>188</v>
      </c>
      <c r="B171" s="157">
        <v>149923.57999999999</v>
      </c>
      <c r="C171" s="158">
        <v>0</v>
      </c>
      <c r="D171" s="158">
        <v>0</v>
      </c>
      <c r="E171" s="158">
        <v>0</v>
      </c>
      <c r="F171" s="158">
        <v>0</v>
      </c>
      <c r="G171" s="158">
        <f t="shared" si="32"/>
        <v>149923.57999999999</v>
      </c>
      <c r="H171" s="158">
        <f t="shared" si="32"/>
        <v>0</v>
      </c>
      <c r="I171" s="159">
        <f t="shared" si="33"/>
        <v>149923.57999999999</v>
      </c>
    </row>
    <row r="172" spans="1:9" x14ac:dyDescent="0.3">
      <c r="A172" s="73" t="s">
        <v>189</v>
      </c>
      <c r="B172" s="157">
        <v>146395.57999999999</v>
      </c>
      <c r="C172" s="158">
        <v>0</v>
      </c>
      <c r="D172" s="158">
        <v>0</v>
      </c>
      <c r="E172" s="158">
        <v>0</v>
      </c>
      <c r="F172" s="158">
        <v>0</v>
      </c>
      <c r="G172" s="158">
        <f t="shared" si="32"/>
        <v>146395.57999999999</v>
      </c>
      <c r="H172" s="158">
        <f t="shared" si="32"/>
        <v>0</v>
      </c>
      <c r="I172" s="159">
        <f t="shared" si="33"/>
        <v>146395.57999999999</v>
      </c>
    </row>
    <row r="173" spans="1:9" x14ac:dyDescent="0.3">
      <c r="A173" s="73" t="s">
        <v>190</v>
      </c>
      <c r="B173" s="157">
        <v>290593.89</v>
      </c>
      <c r="C173" s="158">
        <v>0</v>
      </c>
      <c r="D173" s="158">
        <v>0</v>
      </c>
      <c r="E173" s="158">
        <v>0</v>
      </c>
      <c r="F173" s="158">
        <v>0</v>
      </c>
      <c r="G173" s="158">
        <f t="shared" si="32"/>
        <v>290593.89</v>
      </c>
      <c r="H173" s="158">
        <f t="shared" si="32"/>
        <v>0</v>
      </c>
      <c r="I173" s="159">
        <f t="shared" si="33"/>
        <v>290593.89</v>
      </c>
    </row>
    <row r="174" spans="1:9" x14ac:dyDescent="0.3">
      <c r="A174" s="73" t="s">
        <v>191</v>
      </c>
      <c r="B174" s="157">
        <v>421848.48</v>
      </c>
      <c r="C174" s="158">
        <v>0</v>
      </c>
      <c r="D174" s="158">
        <v>0</v>
      </c>
      <c r="E174" s="158">
        <v>0</v>
      </c>
      <c r="F174" s="158">
        <v>0</v>
      </c>
      <c r="G174" s="158">
        <f t="shared" si="32"/>
        <v>421848.48</v>
      </c>
      <c r="H174" s="158">
        <f t="shared" si="32"/>
        <v>0</v>
      </c>
      <c r="I174" s="159">
        <f t="shared" si="33"/>
        <v>421848.48</v>
      </c>
    </row>
    <row r="175" spans="1:9" x14ac:dyDescent="0.3">
      <c r="A175" s="73" t="s">
        <v>192</v>
      </c>
      <c r="B175" s="157">
        <v>0</v>
      </c>
      <c r="C175" s="158">
        <v>0</v>
      </c>
      <c r="D175" s="158">
        <v>0</v>
      </c>
      <c r="E175" s="158">
        <v>0</v>
      </c>
      <c r="F175" s="158">
        <v>0</v>
      </c>
      <c r="G175" s="158">
        <f t="shared" si="32"/>
        <v>0</v>
      </c>
      <c r="H175" s="158">
        <f t="shared" si="32"/>
        <v>0</v>
      </c>
      <c r="I175" s="159">
        <f t="shared" si="33"/>
        <v>0</v>
      </c>
    </row>
    <row r="176" spans="1:9" x14ac:dyDescent="0.3">
      <c r="A176" s="73" t="s">
        <v>193</v>
      </c>
      <c r="B176" s="157">
        <v>253402.5</v>
      </c>
      <c r="C176" s="158">
        <v>0</v>
      </c>
      <c r="D176" s="158">
        <v>0</v>
      </c>
      <c r="E176" s="158">
        <v>0</v>
      </c>
      <c r="F176" s="158">
        <v>0</v>
      </c>
      <c r="G176" s="158">
        <f t="shared" si="32"/>
        <v>253402.5</v>
      </c>
      <c r="H176" s="158">
        <f t="shared" si="32"/>
        <v>0</v>
      </c>
      <c r="I176" s="159">
        <f t="shared" si="33"/>
        <v>253402.5</v>
      </c>
    </row>
    <row r="177" spans="1:9" x14ac:dyDescent="0.3">
      <c r="A177" s="73" t="s">
        <v>194</v>
      </c>
      <c r="B177" s="157">
        <v>351925.37</v>
      </c>
      <c r="C177" s="158">
        <v>0</v>
      </c>
      <c r="D177" s="158">
        <v>0</v>
      </c>
      <c r="E177" s="158">
        <v>0</v>
      </c>
      <c r="F177" s="158">
        <v>0</v>
      </c>
      <c r="G177" s="158">
        <f t="shared" si="32"/>
        <v>351925.37</v>
      </c>
      <c r="H177" s="158">
        <f t="shared" si="32"/>
        <v>0</v>
      </c>
      <c r="I177" s="159">
        <f t="shared" si="33"/>
        <v>351925.37</v>
      </c>
    </row>
    <row r="178" spans="1:9" x14ac:dyDescent="0.3">
      <c r="A178" s="73" t="s">
        <v>195</v>
      </c>
      <c r="B178" s="157">
        <v>831573.9</v>
      </c>
      <c r="C178" s="158">
        <v>0</v>
      </c>
      <c r="D178" s="158">
        <v>0</v>
      </c>
      <c r="E178" s="158">
        <v>0</v>
      </c>
      <c r="F178" s="158">
        <v>0</v>
      </c>
      <c r="G178" s="158">
        <f t="shared" si="32"/>
        <v>831573.9</v>
      </c>
      <c r="H178" s="158">
        <f t="shared" si="32"/>
        <v>0</v>
      </c>
      <c r="I178" s="159">
        <f t="shared" si="33"/>
        <v>831573.9</v>
      </c>
    </row>
    <row r="179" spans="1:9" x14ac:dyDescent="0.3">
      <c r="A179" s="73" t="s">
        <v>196</v>
      </c>
      <c r="B179" s="157">
        <v>126412.72</v>
      </c>
      <c r="C179" s="158">
        <v>0</v>
      </c>
      <c r="D179" s="158">
        <v>0</v>
      </c>
      <c r="E179" s="158">
        <v>0</v>
      </c>
      <c r="F179" s="158">
        <v>0</v>
      </c>
      <c r="G179" s="158">
        <f t="shared" si="32"/>
        <v>126412.72</v>
      </c>
      <c r="H179" s="158">
        <f t="shared" si="32"/>
        <v>0</v>
      </c>
      <c r="I179" s="159">
        <f t="shared" si="33"/>
        <v>126412.72</v>
      </c>
    </row>
    <row r="180" spans="1:9" x14ac:dyDescent="0.3">
      <c r="A180" s="73" t="s">
        <v>197</v>
      </c>
      <c r="B180" s="157">
        <v>41877.519999999997</v>
      </c>
      <c r="C180" s="158">
        <v>0</v>
      </c>
      <c r="D180" s="158">
        <v>0</v>
      </c>
      <c r="E180" s="158">
        <v>0</v>
      </c>
      <c r="F180" s="158">
        <v>0</v>
      </c>
      <c r="G180" s="158">
        <f t="shared" si="32"/>
        <v>41877.519999999997</v>
      </c>
      <c r="H180" s="158">
        <f t="shared" si="32"/>
        <v>0</v>
      </c>
      <c r="I180" s="159">
        <f t="shared" si="33"/>
        <v>41877.519999999997</v>
      </c>
    </row>
    <row r="181" spans="1:9" x14ac:dyDescent="0.3">
      <c r="A181" s="73" t="s">
        <v>198</v>
      </c>
      <c r="B181" s="157">
        <v>0</v>
      </c>
      <c r="C181" s="158">
        <v>0</v>
      </c>
      <c r="D181" s="158">
        <v>0</v>
      </c>
      <c r="E181" s="158">
        <v>0</v>
      </c>
      <c r="F181" s="158">
        <v>0</v>
      </c>
      <c r="G181" s="158">
        <f t="shared" si="32"/>
        <v>0</v>
      </c>
      <c r="H181" s="158">
        <f t="shared" si="32"/>
        <v>0</v>
      </c>
      <c r="I181" s="159">
        <f t="shared" si="33"/>
        <v>0</v>
      </c>
    </row>
    <row r="182" spans="1:9" x14ac:dyDescent="0.3">
      <c r="A182" s="73" t="s">
        <v>199</v>
      </c>
      <c r="B182" s="157">
        <v>168420.84</v>
      </c>
      <c r="C182" s="158">
        <v>0</v>
      </c>
      <c r="D182" s="158">
        <v>0</v>
      </c>
      <c r="E182" s="158">
        <v>0</v>
      </c>
      <c r="F182" s="158">
        <v>0</v>
      </c>
      <c r="G182" s="158">
        <f t="shared" si="32"/>
        <v>168420.84</v>
      </c>
      <c r="H182" s="158">
        <f t="shared" si="32"/>
        <v>0</v>
      </c>
      <c r="I182" s="159">
        <f t="shared" si="33"/>
        <v>168420.84</v>
      </c>
    </row>
    <row r="183" spans="1:9" x14ac:dyDescent="0.3">
      <c r="A183" s="73" t="s">
        <v>200</v>
      </c>
      <c r="B183" s="157">
        <v>2255560.66</v>
      </c>
      <c r="C183" s="158">
        <v>0</v>
      </c>
      <c r="D183" s="158">
        <v>0</v>
      </c>
      <c r="E183" s="158">
        <v>0</v>
      </c>
      <c r="F183" s="158">
        <v>0</v>
      </c>
      <c r="G183" s="158">
        <f t="shared" si="32"/>
        <v>2255560.66</v>
      </c>
      <c r="H183" s="158">
        <f t="shared" si="32"/>
        <v>0</v>
      </c>
      <c r="I183" s="159">
        <f t="shared" si="33"/>
        <v>2255560.66</v>
      </c>
    </row>
    <row r="184" spans="1:9" x14ac:dyDescent="0.3">
      <c r="A184" s="73" t="s">
        <v>201</v>
      </c>
      <c r="B184" s="157">
        <v>1029357.76</v>
      </c>
      <c r="C184" s="158">
        <v>0</v>
      </c>
      <c r="D184" s="158">
        <v>0</v>
      </c>
      <c r="E184" s="158">
        <v>0</v>
      </c>
      <c r="F184" s="158">
        <v>0</v>
      </c>
      <c r="G184" s="158">
        <f t="shared" si="32"/>
        <v>1029357.76</v>
      </c>
      <c r="H184" s="158">
        <f t="shared" si="32"/>
        <v>0</v>
      </c>
      <c r="I184" s="159">
        <f t="shared" si="33"/>
        <v>1029357.76</v>
      </c>
    </row>
    <row r="185" spans="1:9" x14ac:dyDescent="0.3">
      <c r="A185" s="73" t="s">
        <v>202</v>
      </c>
      <c r="B185" s="157">
        <v>16417.53</v>
      </c>
      <c r="C185" s="158">
        <v>0</v>
      </c>
      <c r="D185" s="158">
        <v>0</v>
      </c>
      <c r="E185" s="158">
        <v>0</v>
      </c>
      <c r="F185" s="158">
        <v>0</v>
      </c>
      <c r="G185" s="158">
        <f t="shared" si="32"/>
        <v>16417.53</v>
      </c>
      <c r="H185" s="158">
        <f t="shared" si="32"/>
        <v>0</v>
      </c>
      <c r="I185" s="159">
        <f t="shared" si="33"/>
        <v>16417.53</v>
      </c>
    </row>
    <row r="186" spans="1:9" x14ac:dyDescent="0.3">
      <c r="A186" s="73" t="s">
        <v>203</v>
      </c>
      <c r="B186" s="157">
        <v>191767.05</v>
      </c>
      <c r="C186" s="158">
        <v>0</v>
      </c>
      <c r="D186" s="158">
        <v>0</v>
      </c>
      <c r="E186" s="158">
        <v>0</v>
      </c>
      <c r="F186" s="158">
        <v>0</v>
      </c>
      <c r="G186" s="158">
        <f t="shared" si="32"/>
        <v>191767.05</v>
      </c>
      <c r="H186" s="158">
        <f t="shared" si="32"/>
        <v>0</v>
      </c>
      <c r="I186" s="159">
        <f t="shared" si="33"/>
        <v>191767.05</v>
      </c>
    </row>
    <row r="187" spans="1:9" x14ac:dyDescent="0.3">
      <c r="A187" s="73" t="s">
        <v>204</v>
      </c>
      <c r="B187" s="157">
        <v>67022.720000000001</v>
      </c>
      <c r="C187" s="158">
        <v>0</v>
      </c>
      <c r="D187" s="158">
        <v>0</v>
      </c>
      <c r="E187" s="158">
        <v>0</v>
      </c>
      <c r="F187" s="158">
        <v>0</v>
      </c>
      <c r="G187" s="158">
        <f t="shared" si="32"/>
        <v>67022.720000000001</v>
      </c>
      <c r="H187" s="158">
        <f t="shared" si="32"/>
        <v>0</v>
      </c>
      <c r="I187" s="159">
        <f t="shared" si="33"/>
        <v>67022.720000000001</v>
      </c>
    </row>
    <row r="188" spans="1:9" x14ac:dyDescent="0.3">
      <c r="A188" s="73" t="s">
        <v>205</v>
      </c>
      <c r="B188" s="157">
        <v>0</v>
      </c>
      <c r="C188" s="158">
        <v>0</v>
      </c>
      <c r="D188" s="158">
        <v>0</v>
      </c>
      <c r="E188" s="158">
        <v>0</v>
      </c>
      <c r="F188" s="158">
        <v>0</v>
      </c>
      <c r="G188" s="158">
        <f t="shared" si="32"/>
        <v>0</v>
      </c>
      <c r="H188" s="158">
        <f t="shared" si="32"/>
        <v>0</v>
      </c>
      <c r="I188" s="159">
        <f t="shared" si="33"/>
        <v>0</v>
      </c>
    </row>
    <row r="189" spans="1:9" x14ac:dyDescent="0.3">
      <c r="A189" s="73" t="s">
        <v>206</v>
      </c>
      <c r="B189" s="157">
        <v>0</v>
      </c>
      <c r="C189" s="158">
        <v>197187.17</v>
      </c>
      <c r="D189" s="158">
        <v>0</v>
      </c>
      <c r="E189" s="158">
        <v>0</v>
      </c>
      <c r="F189" s="158">
        <v>0</v>
      </c>
      <c r="G189" s="158">
        <f t="shared" si="32"/>
        <v>0</v>
      </c>
      <c r="H189" s="158">
        <f t="shared" si="32"/>
        <v>197187.17</v>
      </c>
      <c r="I189" s="159">
        <f t="shared" si="33"/>
        <v>197187.17</v>
      </c>
    </row>
    <row r="190" spans="1:9" x14ac:dyDescent="0.3">
      <c r="A190" s="73" t="s">
        <v>207</v>
      </c>
      <c r="B190" s="157">
        <v>0</v>
      </c>
      <c r="C190" s="158">
        <v>22871.71</v>
      </c>
      <c r="D190" s="158">
        <v>0</v>
      </c>
      <c r="E190" s="158">
        <v>0</v>
      </c>
      <c r="F190" s="158">
        <v>0</v>
      </c>
      <c r="G190" s="158">
        <f t="shared" si="32"/>
        <v>0</v>
      </c>
      <c r="H190" s="158">
        <f t="shared" si="32"/>
        <v>22871.71</v>
      </c>
      <c r="I190" s="159">
        <f t="shared" si="33"/>
        <v>22871.71</v>
      </c>
    </row>
    <row r="191" spans="1:9" x14ac:dyDescent="0.3">
      <c r="A191" s="73" t="s">
        <v>208</v>
      </c>
      <c r="B191" s="157">
        <v>0</v>
      </c>
      <c r="C191" s="158">
        <v>1067790.02</v>
      </c>
      <c r="D191" s="158">
        <v>0</v>
      </c>
      <c r="E191" s="158">
        <v>0</v>
      </c>
      <c r="F191" s="158">
        <v>0</v>
      </c>
      <c r="G191" s="158">
        <f t="shared" si="32"/>
        <v>0</v>
      </c>
      <c r="H191" s="158">
        <f t="shared" si="32"/>
        <v>1067790.02</v>
      </c>
      <c r="I191" s="159">
        <f t="shared" si="33"/>
        <v>1067790.02</v>
      </c>
    </row>
    <row r="192" spans="1:9" x14ac:dyDescent="0.3">
      <c r="A192" s="73" t="s">
        <v>209</v>
      </c>
      <c r="B192" s="157">
        <v>0</v>
      </c>
      <c r="C192" s="158">
        <v>164293.32999999999</v>
      </c>
      <c r="D192" s="158">
        <v>0</v>
      </c>
      <c r="E192" s="158">
        <v>0</v>
      </c>
      <c r="F192" s="158">
        <v>0</v>
      </c>
      <c r="G192" s="158">
        <f t="shared" si="32"/>
        <v>0</v>
      </c>
      <c r="H192" s="158">
        <f t="shared" si="32"/>
        <v>164293.32999999999</v>
      </c>
      <c r="I192" s="159">
        <f t="shared" si="33"/>
        <v>164293.32999999999</v>
      </c>
    </row>
    <row r="193" spans="1:9" x14ac:dyDescent="0.3">
      <c r="A193" s="73" t="s">
        <v>210</v>
      </c>
      <c r="B193" s="157">
        <v>0</v>
      </c>
      <c r="C193" s="158">
        <v>33294.29</v>
      </c>
      <c r="D193" s="158">
        <v>0</v>
      </c>
      <c r="E193" s="158">
        <v>0</v>
      </c>
      <c r="F193" s="158">
        <v>0</v>
      </c>
      <c r="G193" s="158">
        <f t="shared" si="32"/>
        <v>0</v>
      </c>
      <c r="H193" s="158">
        <f t="shared" si="32"/>
        <v>33294.29</v>
      </c>
      <c r="I193" s="159">
        <f t="shared" si="33"/>
        <v>33294.29</v>
      </c>
    </row>
    <row r="194" spans="1:9" x14ac:dyDescent="0.3">
      <c r="A194" s="73" t="s">
        <v>211</v>
      </c>
      <c r="B194" s="157">
        <v>0</v>
      </c>
      <c r="C194" s="158">
        <v>90790.06</v>
      </c>
      <c r="D194" s="158">
        <v>0</v>
      </c>
      <c r="E194" s="158">
        <v>0</v>
      </c>
      <c r="F194" s="158">
        <v>0</v>
      </c>
      <c r="G194" s="158">
        <f t="shared" si="32"/>
        <v>0</v>
      </c>
      <c r="H194" s="158">
        <f t="shared" si="32"/>
        <v>90790.06</v>
      </c>
      <c r="I194" s="159">
        <f t="shared" si="33"/>
        <v>90790.06</v>
      </c>
    </row>
    <row r="195" spans="1:9" x14ac:dyDescent="0.3">
      <c r="A195" s="73" t="s">
        <v>212</v>
      </c>
      <c r="B195" s="157">
        <v>0</v>
      </c>
      <c r="C195" s="158">
        <v>405268.92</v>
      </c>
      <c r="D195" s="158">
        <v>0</v>
      </c>
      <c r="E195" s="158">
        <v>0</v>
      </c>
      <c r="F195" s="158">
        <v>0</v>
      </c>
      <c r="G195" s="158">
        <f t="shared" si="32"/>
        <v>0</v>
      </c>
      <c r="H195" s="158">
        <f t="shared" si="32"/>
        <v>405268.92</v>
      </c>
      <c r="I195" s="159">
        <f t="shared" si="33"/>
        <v>405268.92</v>
      </c>
    </row>
    <row r="196" spans="1:9" x14ac:dyDescent="0.3">
      <c r="A196" s="73" t="s">
        <v>213</v>
      </c>
      <c r="B196" s="157">
        <v>0</v>
      </c>
      <c r="C196" s="158">
        <v>1166513.92</v>
      </c>
      <c r="D196" s="158">
        <v>0</v>
      </c>
      <c r="E196" s="158">
        <v>0</v>
      </c>
      <c r="F196" s="158">
        <v>0</v>
      </c>
      <c r="G196" s="158">
        <f t="shared" si="32"/>
        <v>0</v>
      </c>
      <c r="H196" s="158">
        <f t="shared" si="32"/>
        <v>1166513.92</v>
      </c>
      <c r="I196" s="159">
        <f t="shared" si="33"/>
        <v>1166513.92</v>
      </c>
    </row>
    <row r="197" spans="1:9" x14ac:dyDescent="0.3">
      <c r="A197" s="73" t="s">
        <v>214</v>
      </c>
      <c r="B197" s="157">
        <v>0</v>
      </c>
      <c r="C197" s="158">
        <v>25400.46</v>
      </c>
      <c r="D197" s="158">
        <v>0</v>
      </c>
      <c r="E197" s="158">
        <v>0</v>
      </c>
      <c r="F197" s="158">
        <v>0</v>
      </c>
      <c r="G197" s="158">
        <f t="shared" si="32"/>
        <v>0</v>
      </c>
      <c r="H197" s="158">
        <f t="shared" si="32"/>
        <v>25400.46</v>
      </c>
      <c r="I197" s="159">
        <f t="shared" si="33"/>
        <v>25400.46</v>
      </c>
    </row>
    <row r="198" spans="1:9" x14ac:dyDescent="0.3">
      <c r="A198" s="73" t="s">
        <v>215</v>
      </c>
      <c r="B198" s="157">
        <v>0</v>
      </c>
      <c r="C198" s="158">
        <v>6861.73</v>
      </c>
      <c r="D198" s="158">
        <v>0</v>
      </c>
      <c r="E198" s="158">
        <v>0</v>
      </c>
      <c r="F198" s="158">
        <v>0</v>
      </c>
      <c r="G198" s="158">
        <f t="shared" si="32"/>
        <v>0</v>
      </c>
      <c r="H198" s="158">
        <f t="shared" si="32"/>
        <v>6861.73</v>
      </c>
      <c r="I198" s="159">
        <f t="shared" si="33"/>
        <v>6861.73</v>
      </c>
    </row>
    <row r="199" spans="1:9" x14ac:dyDescent="0.3">
      <c r="A199" s="73" t="s">
        <v>216</v>
      </c>
      <c r="B199" s="157">
        <v>0</v>
      </c>
      <c r="C199" s="158">
        <v>6491.07</v>
      </c>
      <c r="D199" s="158">
        <v>0</v>
      </c>
      <c r="E199" s="158">
        <v>0</v>
      </c>
      <c r="F199" s="158">
        <v>0</v>
      </c>
      <c r="G199" s="158">
        <f t="shared" si="32"/>
        <v>0</v>
      </c>
      <c r="H199" s="158">
        <f t="shared" si="32"/>
        <v>6491.07</v>
      </c>
      <c r="I199" s="159">
        <f t="shared" si="33"/>
        <v>6491.07</v>
      </c>
    </row>
    <row r="200" spans="1:9" x14ac:dyDescent="0.3">
      <c r="A200" s="73" t="s">
        <v>217</v>
      </c>
      <c r="B200" s="157">
        <v>0</v>
      </c>
      <c r="C200" s="158">
        <v>682962.74</v>
      </c>
      <c r="D200" s="158">
        <v>0</v>
      </c>
      <c r="E200" s="158">
        <v>0</v>
      </c>
      <c r="F200" s="158">
        <v>0</v>
      </c>
      <c r="G200" s="158">
        <f t="shared" si="32"/>
        <v>0</v>
      </c>
      <c r="H200" s="158">
        <f t="shared" si="32"/>
        <v>682962.74</v>
      </c>
      <c r="I200" s="159">
        <f t="shared" si="33"/>
        <v>682962.74</v>
      </c>
    </row>
    <row r="201" spans="1:9" x14ac:dyDescent="0.3">
      <c r="A201" s="73" t="s">
        <v>218</v>
      </c>
      <c r="B201" s="157">
        <v>0</v>
      </c>
      <c r="C201" s="158">
        <v>105441.79</v>
      </c>
      <c r="D201" s="158">
        <v>0</v>
      </c>
      <c r="E201" s="158">
        <v>0</v>
      </c>
      <c r="F201" s="158">
        <v>0</v>
      </c>
      <c r="G201" s="158">
        <f t="shared" si="32"/>
        <v>0</v>
      </c>
      <c r="H201" s="158">
        <f t="shared" si="32"/>
        <v>105441.79</v>
      </c>
      <c r="I201" s="159">
        <f t="shared" si="33"/>
        <v>105441.79</v>
      </c>
    </row>
    <row r="202" spans="1:9" x14ac:dyDescent="0.3">
      <c r="A202" s="73" t="s">
        <v>219</v>
      </c>
      <c r="B202" s="157">
        <v>0</v>
      </c>
      <c r="C202" s="158">
        <v>39282.699999999997</v>
      </c>
      <c r="D202" s="158">
        <v>0</v>
      </c>
      <c r="E202" s="158">
        <v>0</v>
      </c>
      <c r="F202" s="158">
        <v>0</v>
      </c>
      <c r="G202" s="158">
        <f t="shared" si="32"/>
        <v>0</v>
      </c>
      <c r="H202" s="158">
        <f t="shared" si="32"/>
        <v>39282.699999999997</v>
      </c>
      <c r="I202" s="159">
        <f t="shared" si="33"/>
        <v>39282.699999999997</v>
      </c>
    </row>
    <row r="203" spans="1:9" x14ac:dyDescent="0.3">
      <c r="A203" s="73" t="s">
        <v>220</v>
      </c>
      <c r="B203" s="157">
        <v>0</v>
      </c>
      <c r="C203" s="158">
        <v>372659.72</v>
      </c>
      <c r="D203" s="158">
        <v>0</v>
      </c>
      <c r="E203" s="158">
        <v>0</v>
      </c>
      <c r="F203" s="158">
        <v>0</v>
      </c>
      <c r="G203" s="158">
        <f t="shared" si="32"/>
        <v>0</v>
      </c>
      <c r="H203" s="158">
        <f t="shared" si="32"/>
        <v>372659.72</v>
      </c>
      <c r="I203" s="159">
        <f t="shared" si="33"/>
        <v>372659.72</v>
      </c>
    </row>
    <row r="204" spans="1:9" x14ac:dyDescent="0.3">
      <c r="A204" s="73" t="s">
        <v>221</v>
      </c>
      <c r="B204" s="157">
        <v>0</v>
      </c>
      <c r="C204" s="158">
        <v>50692.08</v>
      </c>
      <c r="D204" s="158">
        <v>0</v>
      </c>
      <c r="E204" s="158">
        <v>0</v>
      </c>
      <c r="F204" s="158">
        <v>0</v>
      </c>
      <c r="G204" s="158">
        <f t="shared" si="32"/>
        <v>0</v>
      </c>
      <c r="H204" s="158">
        <f t="shared" si="32"/>
        <v>50692.08</v>
      </c>
      <c r="I204" s="159">
        <f t="shared" si="33"/>
        <v>50692.08</v>
      </c>
    </row>
    <row r="205" spans="1:9" x14ac:dyDescent="0.3">
      <c r="A205" s="73" t="s">
        <v>222</v>
      </c>
      <c r="B205" s="160">
        <v>0</v>
      </c>
      <c r="C205" s="161">
        <v>90193.54</v>
      </c>
      <c r="D205" s="161">
        <v>0</v>
      </c>
      <c r="E205" s="161">
        <v>0</v>
      </c>
      <c r="F205" s="161">
        <v>0</v>
      </c>
      <c r="G205" s="161">
        <f t="shared" si="32"/>
        <v>0</v>
      </c>
      <c r="H205" s="161">
        <f t="shared" si="32"/>
        <v>90193.54</v>
      </c>
      <c r="I205" s="162">
        <f t="shared" si="33"/>
        <v>90193.54</v>
      </c>
    </row>
    <row r="206" spans="1:9" x14ac:dyDescent="0.3">
      <c r="A206" s="73" t="s">
        <v>223</v>
      </c>
      <c r="B206" s="157">
        <f>SUM(B170:B205)</f>
        <v>6537210.6599999992</v>
      </c>
      <c r="C206" s="158">
        <f t="shared" ref="C206:I206" si="34">SUM(C170:C205)</f>
        <v>4527995.25</v>
      </c>
      <c r="D206" s="158">
        <f t="shared" si="34"/>
        <v>0</v>
      </c>
      <c r="E206" s="158">
        <f t="shared" si="34"/>
        <v>0</v>
      </c>
      <c r="F206" s="158">
        <f t="shared" si="34"/>
        <v>0</v>
      </c>
      <c r="G206" s="158">
        <f t="shared" si="34"/>
        <v>6537210.6599999992</v>
      </c>
      <c r="H206" s="158">
        <f t="shared" si="34"/>
        <v>4527995.25</v>
      </c>
      <c r="I206" s="159">
        <f t="shared" si="34"/>
        <v>11065205.909999998</v>
      </c>
    </row>
    <row r="207" spans="1:9" x14ac:dyDescent="0.3">
      <c r="A207" s="30" t="s">
        <v>224</v>
      </c>
      <c r="B207" s="157"/>
      <c r="C207" s="158"/>
      <c r="D207" s="158"/>
      <c r="E207" s="158"/>
      <c r="F207" s="158"/>
      <c r="G207" s="158"/>
      <c r="H207" s="158"/>
      <c r="I207" s="159"/>
    </row>
    <row r="208" spans="1:9" x14ac:dyDescent="0.3">
      <c r="A208" s="73" t="s">
        <v>225</v>
      </c>
      <c r="B208" s="157">
        <v>0</v>
      </c>
      <c r="C208" s="158">
        <v>0</v>
      </c>
      <c r="D208" s="158">
        <v>16006.13</v>
      </c>
      <c r="E208" s="158">
        <v>9291.57</v>
      </c>
      <c r="F208" s="158">
        <v>6714.56</v>
      </c>
      <c r="G208" s="158">
        <f>B208+E208</f>
        <v>9291.57</v>
      </c>
      <c r="H208" s="158">
        <f t="shared" ref="H208:H212" si="35">C208+F208</f>
        <v>6714.56</v>
      </c>
      <c r="I208" s="159">
        <f t="shared" ref="I208:I211" si="36">SUM(G208:H208)</f>
        <v>16006.130000000001</v>
      </c>
    </row>
    <row r="209" spans="1:9" x14ac:dyDescent="0.3">
      <c r="A209" s="73" t="s">
        <v>226</v>
      </c>
      <c r="B209" s="157">
        <v>860193.78999999992</v>
      </c>
      <c r="C209" s="158">
        <v>637692.07000000007</v>
      </c>
      <c r="D209" s="158">
        <v>179148.14</v>
      </c>
      <c r="E209" s="158">
        <v>111448.05</v>
      </c>
      <c r="F209" s="158">
        <v>67700.09</v>
      </c>
      <c r="G209" s="158">
        <f t="shared" ref="G209:G212" si="37">B209+E209</f>
        <v>971641.84</v>
      </c>
      <c r="H209" s="158">
        <f t="shared" si="35"/>
        <v>705392.16</v>
      </c>
      <c r="I209" s="159">
        <f t="shared" si="36"/>
        <v>1677034</v>
      </c>
    </row>
    <row r="210" spans="1:9" x14ac:dyDescent="0.3">
      <c r="A210" s="73" t="s">
        <v>227</v>
      </c>
      <c r="B210" s="157">
        <v>288553.71000000002</v>
      </c>
      <c r="C210" s="158">
        <v>171012.03</v>
      </c>
      <c r="D210" s="158">
        <v>2905891.85</v>
      </c>
      <c r="E210" s="158">
        <v>1686870.09</v>
      </c>
      <c r="F210" s="158">
        <v>1219021.76</v>
      </c>
      <c r="G210" s="158">
        <f t="shared" si="37"/>
        <v>1975423.8</v>
      </c>
      <c r="H210" s="158">
        <f t="shared" si="35"/>
        <v>1390033.79</v>
      </c>
      <c r="I210" s="159">
        <f t="shared" si="36"/>
        <v>3365457.59</v>
      </c>
    </row>
    <row r="211" spans="1:9" x14ac:dyDescent="0.3">
      <c r="A211" s="73" t="s">
        <v>228</v>
      </c>
      <c r="B211" s="157">
        <v>539818.82999999996</v>
      </c>
      <c r="C211" s="158">
        <v>273762.45</v>
      </c>
      <c r="D211" s="158">
        <v>-60317.45</v>
      </c>
      <c r="E211" s="158">
        <v>-39924.120000000003</v>
      </c>
      <c r="F211" s="158">
        <v>-20393.330000000002</v>
      </c>
      <c r="G211" s="158">
        <f t="shared" si="37"/>
        <v>499894.70999999996</v>
      </c>
      <c r="H211" s="158">
        <f t="shared" si="35"/>
        <v>253369.12</v>
      </c>
      <c r="I211" s="159">
        <f t="shared" si="36"/>
        <v>753263.83</v>
      </c>
    </row>
    <row r="212" spans="1:9" x14ac:dyDescent="0.3">
      <c r="A212" s="73" t="s">
        <v>229</v>
      </c>
      <c r="B212" s="160">
        <v>0</v>
      </c>
      <c r="C212" s="161">
        <v>0</v>
      </c>
      <c r="D212" s="161">
        <v>0</v>
      </c>
      <c r="E212" s="161">
        <v>0</v>
      </c>
      <c r="F212" s="161">
        <v>0</v>
      </c>
      <c r="G212" s="161">
        <f t="shared" si="37"/>
        <v>0</v>
      </c>
      <c r="H212" s="161">
        <f t="shared" si="35"/>
        <v>0</v>
      </c>
      <c r="I212" s="162">
        <f>SUM(G212:H212)</f>
        <v>0</v>
      </c>
    </row>
    <row r="213" spans="1:9" x14ac:dyDescent="0.3">
      <c r="A213" s="73" t="s">
        <v>230</v>
      </c>
      <c r="B213" s="157">
        <f>SUM(B208:B212)</f>
        <v>1688566.33</v>
      </c>
      <c r="C213" s="158">
        <f t="shared" ref="C213:I213" si="38">SUM(C208:C212)</f>
        <v>1082466.55</v>
      </c>
      <c r="D213" s="158">
        <f t="shared" si="38"/>
        <v>3040728.67</v>
      </c>
      <c r="E213" s="158">
        <f t="shared" si="38"/>
        <v>1767685.5899999999</v>
      </c>
      <c r="F213" s="158">
        <f t="shared" si="38"/>
        <v>1273043.0799999998</v>
      </c>
      <c r="G213" s="158">
        <f t="shared" si="38"/>
        <v>3456251.92</v>
      </c>
      <c r="H213" s="158">
        <f t="shared" si="38"/>
        <v>2355509.6300000004</v>
      </c>
      <c r="I213" s="159">
        <f t="shared" si="38"/>
        <v>5811761.5499999998</v>
      </c>
    </row>
    <row r="214" spans="1:9" x14ac:dyDescent="0.3">
      <c r="A214" s="30" t="s">
        <v>231</v>
      </c>
      <c r="B214" s="157"/>
      <c r="C214" s="158"/>
      <c r="D214" s="158"/>
      <c r="E214" s="158"/>
      <c r="F214" s="158"/>
      <c r="G214" s="158"/>
      <c r="H214" s="158"/>
      <c r="I214" s="159"/>
    </row>
    <row r="215" spans="1:9" x14ac:dyDescent="0.3">
      <c r="A215" s="73" t="s">
        <v>232</v>
      </c>
      <c r="B215" s="157">
        <v>1677869.1</v>
      </c>
      <c r="C215" s="158">
        <v>436424.47</v>
      </c>
      <c r="D215" s="158">
        <v>97128.93</v>
      </c>
      <c r="E215" s="158">
        <v>56383.35</v>
      </c>
      <c r="F215" s="158">
        <v>40745.58</v>
      </c>
      <c r="G215" s="158">
        <f t="shared" ref="G215:H221" si="39">B215+E215</f>
        <v>1734252.4500000002</v>
      </c>
      <c r="H215" s="158">
        <f t="shared" si="39"/>
        <v>477170.05</v>
      </c>
      <c r="I215" s="159">
        <f t="shared" ref="I215:I221" si="40">SUM(G215:H215)</f>
        <v>2211422.5</v>
      </c>
    </row>
    <row r="216" spans="1:9" x14ac:dyDescent="0.3">
      <c r="A216" s="73" t="s">
        <v>233</v>
      </c>
      <c r="B216" s="157">
        <v>78162.080000000002</v>
      </c>
      <c r="C216" s="158">
        <v>12823.61</v>
      </c>
      <c r="D216" s="158">
        <v>208481.43</v>
      </c>
      <c r="E216" s="158">
        <v>121023.45</v>
      </c>
      <c r="F216" s="158">
        <v>87457.98</v>
      </c>
      <c r="G216" s="158">
        <f t="shared" si="39"/>
        <v>199185.53</v>
      </c>
      <c r="H216" s="158">
        <f t="shared" si="39"/>
        <v>100281.59</v>
      </c>
      <c r="I216" s="159">
        <f t="shared" si="40"/>
        <v>299467.12</v>
      </c>
    </row>
    <row r="217" spans="1:9" x14ac:dyDescent="0.3">
      <c r="A217" s="73" t="s">
        <v>234</v>
      </c>
      <c r="B217" s="157">
        <v>0</v>
      </c>
      <c r="C217" s="158">
        <v>0</v>
      </c>
      <c r="D217" s="158">
        <v>125.72</v>
      </c>
      <c r="E217" s="158">
        <v>72.98</v>
      </c>
      <c r="F217" s="158">
        <v>52.74</v>
      </c>
      <c r="G217" s="158">
        <f t="shared" si="39"/>
        <v>72.98</v>
      </c>
      <c r="H217" s="158">
        <f t="shared" si="39"/>
        <v>52.74</v>
      </c>
      <c r="I217" s="159">
        <f t="shared" si="40"/>
        <v>125.72</v>
      </c>
    </row>
    <row r="218" spans="1:9" x14ac:dyDescent="0.3">
      <c r="A218" s="73" t="s">
        <v>235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f t="shared" si="39"/>
        <v>0</v>
      </c>
      <c r="H218" s="158">
        <f t="shared" si="39"/>
        <v>0</v>
      </c>
      <c r="I218" s="159">
        <f t="shared" si="40"/>
        <v>0</v>
      </c>
    </row>
    <row r="219" spans="1:9" x14ac:dyDescent="0.3">
      <c r="A219" s="73" t="s">
        <v>236</v>
      </c>
      <c r="B219" s="157">
        <v>90712.72</v>
      </c>
      <c r="C219" s="158">
        <v>0</v>
      </c>
      <c r="D219" s="158">
        <v>-12040.94</v>
      </c>
      <c r="E219" s="158">
        <v>-6989.78</v>
      </c>
      <c r="F219" s="158">
        <v>-5051.16</v>
      </c>
      <c r="G219" s="158">
        <f t="shared" si="39"/>
        <v>83722.94</v>
      </c>
      <c r="H219" s="158">
        <f t="shared" si="39"/>
        <v>-5051.16</v>
      </c>
      <c r="I219" s="159">
        <f t="shared" si="40"/>
        <v>78671.78</v>
      </c>
    </row>
    <row r="220" spans="1:9" x14ac:dyDescent="0.3">
      <c r="A220" s="73" t="s">
        <v>237</v>
      </c>
      <c r="B220" s="157">
        <v>0</v>
      </c>
      <c r="C220" s="158">
        <v>0</v>
      </c>
      <c r="D220" s="158">
        <v>0</v>
      </c>
      <c r="E220" s="158">
        <v>0</v>
      </c>
      <c r="F220" s="158">
        <v>0</v>
      </c>
      <c r="G220" s="158">
        <f t="shared" si="39"/>
        <v>0</v>
      </c>
      <c r="H220" s="158">
        <f t="shared" si="39"/>
        <v>0</v>
      </c>
      <c r="I220" s="159">
        <f t="shared" si="40"/>
        <v>0</v>
      </c>
    </row>
    <row r="221" spans="1:9" x14ac:dyDescent="0.3">
      <c r="A221" s="73" t="s">
        <v>238</v>
      </c>
      <c r="B221" s="160">
        <v>0</v>
      </c>
      <c r="C221" s="161">
        <v>0</v>
      </c>
      <c r="D221" s="161">
        <v>0</v>
      </c>
      <c r="E221" s="161">
        <v>0</v>
      </c>
      <c r="F221" s="161">
        <v>0</v>
      </c>
      <c r="G221" s="161">
        <f t="shared" si="39"/>
        <v>0</v>
      </c>
      <c r="H221" s="161">
        <f t="shared" si="39"/>
        <v>0</v>
      </c>
      <c r="I221" s="162">
        <f t="shared" si="40"/>
        <v>0</v>
      </c>
    </row>
    <row r="222" spans="1:9" x14ac:dyDescent="0.3">
      <c r="A222" s="73" t="s">
        <v>239</v>
      </c>
      <c r="B222" s="157">
        <f>SUM(B215:B221)</f>
        <v>1846743.9000000001</v>
      </c>
      <c r="C222" s="158">
        <f t="shared" ref="C222:I222" si="41">SUM(C215:C221)</f>
        <v>449248.07999999996</v>
      </c>
      <c r="D222" s="158">
        <f t="shared" si="41"/>
        <v>293695.13999999996</v>
      </c>
      <c r="E222" s="158">
        <f t="shared" si="41"/>
        <v>170490</v>
      </c>
      <c r="F222" s="158">
        <f t="shared" si="41"/>
        <v>123205.14</v>
      </c>
      <c r="G222" s="158">
        <f t="shared" si="41"/>
        <v>2017233.9000000001</v>
      </c>
      <c r="H222" s="158">
        <f t="shared" si="41"/>
        <v>572453.22</v>
      </c>
      <c r="I222" s="159">
        <f t="shared" si="41"/>
        <v>2589687.12</v>
      </c>
    </row>
    <row r="223" spans="1:9" x14ac:dyDescent="0.3">
      <c r="A223" s="30" t="s">
        <v>240</v>
      </c>
      <c r="B223" s="157"/>
      <c r="C223" s="158"/>
      <c r="D223" s="158"/>
      <c r="E223" s="158"/>
      <c r="F223" s="158"/>
      <c r="G223" s="158"/>
      <c r="H223" s="158"/>
      <c r="I223" s="159"/>
    </row>
    <row r="224" spans="1:9" x14ac:dyDescent="0.3">
      <c r="A224" s="92" t="s">
        <v>241</v>
      </c>
      <c r="B224" s="160">
        <v>6096888.4299999997</v>
      </c>
      <c r="C224" s="161">
        <v>1416910.47</v>
      </c>
      <c r="D224" s="161">
        <v>0</v>
      </c>
      <c r="E224" s="161">
        <v>0</v>
      </c>
      <c r="F224" s="161">
        <v>0</v>
      </c>
      <c r="G224" s="161">
        <f t="shared" ref="G224:H224" si="42">B224+E224</f>
        <v>6096888.4299999997</v>
      </c>
      <c r="H224" s="161">
        <f t="shared" si="42"/>
        <v>1416910.47</v>
      </c>
      <c r="I224" s="162">
        <f t="shared" ref="I224" si="43">SUM(G224:H224)</f>
        <v>7513798.8999999994</v>
      </c>
    </row>
    <row r="225" spans="1:9" x14ac:dyDescent="0.3">
      <c r="A225" s="73" t="s">
        <v>242</v>
      </c>
      <c r="B225" s="157">
        <f>SUM(B224)</f>
        <v>6096888.4299999997</v>
      </c>
      <c r="C225" s="158">
        <f t="shared" ref="C225:I225" si="44">SUM(C224)</f>
        <v>1416910.47</v>
      </c>
      <c r="D225" s="158">
        <f t="shared" si="44"/>
        <v>0</v>
      </c>
      <c r="E225" s="158">
        <f t="shared" si="44"/>
        <v>0</v>
      </c>
      <c r="F225" s="158">
        <f t="shared" si="44"/>
        <v>0</v>
      </c>
      <c r="G225" s="158">
        <f t="shared" si="44"/>
        <v>6096888.4299999997</v>
      </c>
      <c r="H225" s="158">
        <f t="shared" si="44"/>
        <v>1416910.47</v>
      </c>
      <c r="I225" s="159">
        <f t="shared" si="44"/>
        <v>7513798.8999999994</v>
      </c>
    </row>
    <row r="226" spans="1:9" x14ac:dyDescent="0.3">
      <c r="A226" s="30" t="s">
        <v>243</v>
      </c>
      <c r="B226" s="163"/>
      <c r="C226" s="164"/>
      <c r="D226" s="164"/>
      <c r="E226" s="164"/>
      <c r="F226" s="164"/>
      <c r="G226" s="164"/>
      <c r="H226" s="164"/>
      <c r="I226" s="165"/>
    </row>
    <row r="227" spans="1:9" x14ac:dyDescent="0.3">
      <c r="A227" s="73" t="s">
        <v>244</v>
      </c>
      <c r="B227" s="157">
        <v>492100.54</v>
      </c>
      <c r="C227" s="158">
        <v>63386.62</v>
      </c>
      <c r="D227" s="158">
        <v>5898469.6500000004</v>
      </c>
      <c r="E227" s="158">
        <v>3904129.22</v>
      </c>
      <c r="F227" s="158">
        <v>1994340.43</v>
      </c>
      <c r="G227" s="158">
        <f t="shared" ref="G227:H239" si="45">B227+E227</f>
        <v>4396229.76</v>
      </c>
      <c r="H227" s="158">
        <f t="shared" si="45"/>
        <v>2057727.05</v>
      </c>
      <c r="I227" s="159">
        <f t="shared" ref="I227:I239" si="46">SUM(G227:H227)</f>
        <v>6453956.8099999996</v>
      </c>
    </row>
    <row r="228" spans="1:9" x14ac:dyDescent="0.3">
      <c r="A228" s="73" t="s">
        <v>245</v>
      </c>
      <c r="B228" s="157">
        <v>47559.01</v>
      </c>
      <c r="C228" s="158">
        <v>111688.13</v>
      </c>
      <c r="D228" s="158">
        <v>1060490.8899999999</v>
      </c>
      <c r="E228" s="158">
        <v>701938.09</v>
      </c>
      <c r="F228" s="158">
        <v>358552.8</v>
      </c>
      <c r="G228" s="158">
        <f t="shared" si="45"/>
        <v>749497.1</v>
      </c>
      <c r="H228" s="158">
        <f t="shared" si="45"/>
        <v>470240.93</v>
      </c>
      <c r="I228" s="159">
        <f t="shared" si="46"/>
        <v>1219738.03</v>
      </c>
    </row>
    <row r="229" spans="1:9" x14ac:dyDescent="0.3">
      <c r="A229" s="73" t="s">
        <v>246</v>
      </c>
      <c r="B229" s="157">
        <v>-16771.64</v>
      </c>
      <c r="C229" s="158">
        <v>-8566.99</v>
      </c>
      <c r="D229" s="158">
        <v>-3111994.57</v>
      </c>
      <c r="E229" s="158">
        <v>-2059829.24</v>
      </c>
      <c r="F229" s="158">
        <v>-1052165.33</v>
      </c>
      <c r="G229" s="158">
        <f t="shared" si="45"/>
        <v>-2076600.88</v>
      </c>
      <c r="H229" s="158">
        <f t="shared" si="45"/>
        <v>-1060732.32</v>
      </c>
      <c r="I229" s="159">
        <f t="shared" si="46"/>
        <v>-3137333.2</v>
      </c>
    </row>
    <row r="230" spans="1:9" x14ac:dyDescent="0.3">
      <c r="A230" s="73" t="s">
        <v>247</v>
      </c>
      <c r="B230" s="157">
        <v>229660.03</v>
      </c>
      <c r="C230" s="158">
        <v>50194.95</v>
      </c>
      <c r="D230" s="158">
        <v>612734.66</v>
      </c>
      <c r="E230" s="158">
        <v>405733.01</v>
      </c>
      <c r="F230" s="158">
        <v>207001.65</v>
      </c>
      <c r="G230" s="158">
        <f t="shared" si="45"/>
        <v>635393.04</v>
      </c>
      <c r="H230" s="158">
        <f t="shared" si="45"/>
        <v>257196.59999999998</v>
      </c>
      <c r="I230" s="159">
        <f t="shared" si="46"/>
        <v>892589.64</v>
      </c>
    </row>
    <row r="231" spans="1:9" x14ac:dyDescent="0.3">
      <c r="A231" s="73" t="s">
        <v>248</v>
      </c>
      <c r="B231" s="157">
        <v>433004.54</v>
      </c>
      <c r="C231" s="158">
        <v>12465.27</v>
      </c>
      <c r="D231" s="158">
        <v>-26434.31</v>
      </c>
      <c r="E231" s="158">
        <v>-15961.04</v>
      </c>
      <c r="F231" s="158">
        <v>-10473.27</v>
      </c>
      <c r="G231" s="158">
        <f t="shared" si="45"/>
        <v>417043.5</v>
      </c>
      <c r="H231" s="158">
        <f t="shared" si="45"/>
        <v>1992</v>
      </c>
      <c r="I231" s="159">
        <f t="shared" si="46"/>
        <v>419035.5</v>
      </c>
    </row>
    <row r="232" spans="1:9" x14ac:dyDescent="0.3">
      <c r="A232" s="73" t="s">
        <v>249</v>
      </c>
      <c r="B232" s="157">
        <v>74633.53</v>
      </c>
      <c r="C232" s="158">
        <v>63183.89</v>
      </c>
      <c r="D232" s="158">
        <v>553209.59</v>
      </c>
      <c r="E232" s="158">
        <v>321138.14</v>
      </c>
      <c r="F232" s="158">
        <v>232071.45</v>
      </c>
      <c r="G232" s="158">
        <f t="shared" si="45"/>
        <v>395771.67000000004</v>
      </c>
      <c r="H232" s="158">
        <f t="shared" si="45"/>
        <v>295255.34000000003</v>
      </c>
      <c r="I232" s="159">
        <f t="shared" si="46"/>
        <v>691027.01</v>
      </c>
    </row>
    <row r="233" spans="1:9" x14ac:dyDescent="0.3">
      <c r="A233" s="73" t="s">
        <v>250</v>
      </c>
      <c r="B233" s="157">
        <v>1491360.66</v>
      </c>
      <c r="C233" s="158">
        <v>653977.32999999996</v>
      </c>
      <c r="D233" s="158">
        <v>971835.01</v>
      </c>
      <c r="E233" s="158">
        <v>610628.27</v>
      </c>
      <c r="F233" s="158">
        <v>361206.74</v>
      </c>
      <c r="G233" s="158">
        <f t="shared" si="45"/>
        <v>2101988.9299999997</v>
      </c>
      <c r="H233" s="158">
        <f t="shared" si="45"/>
        <v>1015184.07</v>
      </c>
      <c r="I233" s="159">
        <f t="shared" si="46"/>
        <v>3117172.9999999995</v>
      </c>
    </row>
    <row r="234" spans="1:9" x14ac:dyDescent="0.3">
      <c r="A234" s="73" t="s">
        <v>251</v>
      </c>
      <c r="B234" s="157">
        <v>681272.56</v>
      </c>
      <c r="C234" s="158">
        <v>164646.20000000001</v>
      </c>
      <c r="D234" s="158">
        <v>247520.42</v>
      </c>
      <c r="E234" s="158">
        <v>163833.76999999999</v>
      </c>
      <c r="F234" s="158">
        <v>83686.649999999994</v>
      </c>
      <c r="G234" s="158">
        <f t="shared" si="45"/>
        <v>845106.33000000007</v>
      </c>
      <c r="H234" s="158">
        <f t="shared" si="45"/>
        <v>248332.85</v>
      </c>
      <c r="I234" s="159">
        <f t="shared" si="46"/>
        <v>1093439.1800000002</v>
      </c>
    </row>
    <row r="235" spans="1:9" x14ac:dyDescent="0.3">
      <c r="A235" s="73" t="s">
        <v>252</v>
      </c>
      <c r="B235" s="157">
        <v>18579.36</v>
      </c>
      <c r="C235" s="158">
        <v>0</v>
      </c>
      <c r="D235" s="158">
        <v>0</v>
      </c>
      <c r="E235" s="158">
        <v>0</v>
      </c>
      <c r="F235" s="158">
        <v>0</v>
      </c>
      <c r="G235" s="158">
        <f t="shared" si="45"/>
        <v>18579.36</v>
      </c>
      <c r="H235" s="158">
        <f t="shared" si="45"/>
        <v>0</v>
      </c>
      <c r="I235" s="159">
        <f t="shared" si="46"/>
        <v>18579.36</v>
      </c>
    </row>
    <row r="236" spans="1:9" x14ac:dyDescent="0.3">
      <c r="A236" s="73" t="s">
        <v>253</v>
      </c>
      <c r="B236" s="157">
        <v>61882</v>
      </c>
      <c r="C236" s="158">
        <v>38735.25</v>
      </c>
      <c r="D236" s="158">
        <v>905963.33</v>
      </c>
      <c r="E236" s="158">
        <v>599657.13</v>
      </c>
      <c r="F236" s="158">
        <v>306306.2</v>
      </c>
      <c r="G236" s="158">
        <f t="shared" si="45"/>
        <v>661539.13</v>
      </c>
      <c r="H236" s="158">
        <f t="shared" si="45"/>
        <v>345041.45</v>
      </c>
      <c r="I236" s="159">
        <f t="shared" si="46"/>
        <v>1006580.5800000001</v>
      </c>
    </row>
    <row r="237" spans="1:9" x14ac:dyDescent="0.3">
      <c r="A237" s="73" t="s">
        <v>254</v>
      </c>
      <c r="B237" s="157">
        <v>19506.919999999998</v>
      </c>
      <c r="C237" s="158">
        <v>0</v>
      </c>
      <c r="D237" s="158">
        <v>803614.11</v>
      </c>
      <c r="E237" s="158">
        <v>531912.18000000005</v>
      </c>
      <c r="F237" s="158">
        <v>271701.93</v>
      </c>
      <c r="G237" s="158">
        <f t="shared" si="45"/>
        <v>551419.10000000009</v>
      </c>
      <c r="H237" s="158">
        <f t="shared" si="45"/>
        <v>271701.93</v>
      </c>
      <c r="I237" s="159">
        <f t="shared" si="46"/>
        <v>823121.03</v>
      </c>
    </row>
    <row r="238" spans="1:9" x14ac:dyDescent="0.3">
      <c r="A238" s="73" t="s">
        <v>255</v>
      </c>
      <c r="B238" s="157">
        <v>0</v>
      </c>
      <c r="C238" s="158">
        <v>65807.539999999994</v>
      </c>
      <c r="D238" s="158">
        <v>0</v>
      </c>
      <c r="E238" s="158">
        <v>0</v>
      </c>
      <c r="F238" s="158">
        <v>0</v>
      </c>
      <c r="G238" s="158">
        <f t="shared" si="45"/>
        <v>0</v>
      </c>
      <c r="H238" s="158">
        <f t="shared" si="45"/>
        <v>65807.539999999994</v>
      </c>
      <c r="I238" s="159">
        <f t="shared" si="46"/>
        <v>65807.539999999994</v>
      </c>
    </row>
    <row r="239" spans="1:9" x14ac:dyDescent="0.3">
      <c r="A239" s="73" t="s">
        <v>256</v>
      </c>
      <c r="B239" s="160">
        <v>79299.039999999994</v>
      </c>
      <c r="C239" s="161">
        <v>0</v>
      </c>
      <c r="D239" s="161">
        <v>1689608.12</v>
      </c>
      <c r="E239" s="161">
        <v>1118351.6000000001</v>
      </c>
      <c r="F239" s="161">
        <v>571256.52</v>
      </c>
      <c r="G239" s="161">
        <f t="shared" si="45"/>
        <v>1197650.6400000001</v>
      </c>
      <c r="H239" s="161">
        <f t="shared" si="45"/>
        <v>571256.52</v>
      </c>
      <c r="I239" s="162">
        <f t="shared" si="46"/>
        <v>1768907.1600000001</v>
      </c>
    </row>
    <row r="240" spans="1:9" x14ac:dyDescent="0.3">
      <c r="A240" s="73" t="s">
        <v>257</v>
      </c>
      <c r="B240" s="157">
        <f>SUM(B227:B239)</f>
        <v>3612086.55</v>
      </c>
      <c r="C240" s="158">
        <f t="shared" ref="C240:I240" si="47">SUM(C227:C239)</f>
        <v>1215518.19</v>
      </c>
      <c r="D240" s="158">
        <f t="shared" si="47"/>
        <v>9605016.9000000004</v>
      </c>
      <c r="E240" s="158">
        <f t="shared" si="47"/>
        <v>6281531.1300000008</v>
      </c>
      <c r="F240" s="158">
        <f t="shared" si="47"/>
        <v>3323485.77</v>
      </c>
      <c r="G240" s="158">
        <f t="shared" si="47"/>
        <v>9893617.6799999997</v>
      </c>
      <c r="H240" s="158">
        <f t="shared" si="47"/>
        <v>4539003.9600000009</v>
      </c>
      <c r="I240" s="159">
        <f t="shared" si="47"/>
        <v>14432621.639999997</v>
      </c>
    </row>
    <row r="241" spans="1:9" ht="15" thickBot="1" x14ac:dyDescent="0.35">
      <c r="A241" s="73" t="s">
        <v>258</v>
      </c>
      <c r="B241" s="176">
        <f>B138+B168+B206+B213+B222+B225+B240</f>
        <v>32818814.389999997</v>
      </c>
      <c r="C241" s="177">
        <f t="shared" ref="C241:I241" si="48">C138+C168+C206+C213+C222+C225+C240</f>
        <v>9067270.879999999</v>
      </c>
      <c r="D241" s="177">
        <f t="shared" si="48"/>
        <v>12939440.710000001</v>
      </c>
      <c r="E241" s="177">
        <f t="shared" si="48"/>
        <v>8219706.7200000007</v>
      </c>
      <c r="F241" s="177">
        <f t="shared" si="48"/>
        <v>4719733.99</v>
      </c>
      <c r="G241" s="177">
        <f t="shared" si="48"/>
        <v>41038521.109999999</v>
      </c>
      <c r="H241" s="177">
        <f t="shared" si="48"/>
        <v>13787004.870000001</v>
      </c>
      <c r="I241" s="178">
        <f t="shared" si="48"/>
        <v>54825525.980000004</v>
      </c>
    </row>
    <row r="242" spans="1:9" ht="15" thickTop="1" x14ac:dyDescent="0.3">
      <c r="A242" s="87"/>
      <c r="B242" s="179"/>
      <c r="C242" s="180"/>
      <c r="D242" s="180"/>
      <c r="E242" s="180"/>
      <c r="F242" s="180"/>
      <c r="G242" s="180"/>
      <c r="H242" s="180"/>
      <c r="I242" s="181"/>
    </row>
    <row r="243" spans="1:9" x14ac:dyDescent="0.3">
      <c r="A243" s="73" t="s">
        <v>259</v>
      </c>
      <c r="B243" s="163"/>
      <c r="C243" s="164"/>
      <c r="D243" s="164"/>
      <c r="E243" s="164"/>
      <c r="F243" s="164"/>
      <c r="G243" s="164"/>
      <c r="H243" s="164"/>
      <c r="I243" s="165"/>
    </row>
    <row r="244" spans="1:9" x14ac:dyDescent="0.3">
      <c r="A244" s="30" t="s">
        <v>260</v>
      </c>
      <c r="B244" s="163"/>
      <c r="C244" s="164"/>
      <c r="D244" s="164"/>
      <c r="E244" s="164"/>
      <c r="F244" s="164"/>
      <c r="G244" s="164"/>
      <c r="H244" s="164"/>
      <c r="I244" s="165"/>
    </row>
    <row r="245" spans="1:9" x14ac:dyDescent="0.3">
      <c r="A245" s="73" t="s">
        <v>261</v>
      </c>
      <c r="B245" s="157">
        <v>27557610.809999999</v>
      </c>
      <c r="C245" s="158">
        <v>9785337.3300000001</v>
      </c>
      <c r="D245" s="158">
        <v>2386396.5</v>
      </c>
      <c r="E245" s="158">
        <v>1579555.8400000001</v>
      </c>
      <c r="F245" s="158">
        <v>806840.66</v>
      </c>
      <c r="G245" s="158">
        <f t="shared" ref="G245:H246" si="49">B245+E245</f>
        <v>29137166.649999999</v>
      </c>
      <c r="H245" s="158">
        <f t="shared" si="49"/>
        <v>10592177.99</v>
      </c>
      <c r="I245" s="159">
        <f t="shared" ref="I245" si="50">SUM(G245:H245)</f>
        <v>39729344.640000001</v>
      </c>
    </row>
    <row r="246" spans="1:9" x14ac:dyDescent="0.3">
      <c r="A246" s="73" t="s">
        <v>262</v>
      </c>
      <c r="B246" s="160">
        <v>627312.21</v>
      </c>
      <c r="C246" s="161">
        <v>12787.03</v>
      </c>
      <c r="D246" s="161">
        <v>4211.57</v>
      </c>
      <c r="E246" s="161">
        <v>2787.64</v>
      </c>
      <c r="F246" s="161">
        <v>1423.93</v>
      </c>
      <c r="G246" s="161">
        <f t="shared" si="49"/>
        <v>630099.85</v>
      </c>
      <c r="H246" s="161">
        <f t="shared" si="49"/>
        <v>14210.960000000001</v>
      </c>
      <c r="I246" s="162">
        <f>SUM(G246:H246)</f>
        <v>644310.80999999994</v>
      </c>
    </row>
    <row r="247" spans="1:9" x14ac:dyDescent="0.3">
      <c r="A247" s="73" t="s">
        <v>263</v>
      </c>
      <c r="B247" s="157">
        <f>SUM(B245:B246)</f>
        <v>28184923.02</v>
      </c>
      <c r="C247" s="158">
        <f t="shared" ref="C247:I247" si="51">SUM(C245:C246)</f>
        <v>9798124.3599999994</v>
      </c>
      <c r="D247" s="158">
        <f t="shared" si="51"/>
        <v>2390608.0699999998</v>
      </c>
      <c r="E247" s="158">
        <f t="shared" si="51"/>
        <v>1582343.48</v>
      </c>
      <c r="F247" s="158">
        <f t="shared" si="51"/>
        <v>808264.59000000008</v>
      </c>
      <c r="G247" s="158">
        <f t="shared" si="51"/>
        <v>29767266.5</v>
      </c>
      <c r="H247" s="158">
        <f t="shared" si="51"/>
        <v>10606388.950000001</v>
      </c>
      <c r="I247" s="159">
        <f t="shared" si="51"/>
        <v>40373655.450000003</v>
      </c>
    </row>
    <row r="248" spans="1:9" x14ac:dyDescent="0.3">
      <c r="A248" s="30" t="s">
        <v>264</v>
      </c>
      <c r="B248" s="157"/>
      <c r="C248" s="158"/>
      <c r="D248" s="158"/>
      <c r="E248" s="158"/>
      <c r="F248" s="158"/>
      <c r="G248" s="158"/>
      <c r="H248" s="158"/>
      <c r="I248" s="159"/>
    </row>
    <row r="249" spans="1:9" x14ac:dyDescent="0.3">
      <c r="A249" s="73" t="s">
        <v>265</v>
      </c>
      <c r="B249" s="157">
        <v>1011267.2</v>
      </c>
      <c r="C249" s="158">
        <v>302622.02</v>
      </c>
      <c r="D249" s="158">
        <v>8639590.1099999994</v>
      </c>
      <c r="E249" s="158">
        <v>5718544.7000000002</v>
      </c>
      <c r="F249" s="158">
        <v>2921045.41</v>
      </c>
      <c r="G249" s="158">
        <f t="shared" ref="G249" si="52">B249+E249</f>
        <v>6729811.9000000004</v>
      </c>
      <c r="H249" s="158">
        <f t="shared" ref="H249" si="53">C249+F249</f>
        <v>3223667.43</v>
      </c>
      <c r="I249" s="159">
        <f t="shared" ref="I249" si="54">SUM(G249:H249)</f>
        <v>9953479.3300000001</v>
      </c>
    </row>
    <row r="250" spans="1:9" x14ac:dyDescent="0.3">
      <c r="A250" s="73" t="s">
        <v>266</v>
      </c>
      <c r="B250" s="157">
        <v>978523.72</v>
      </c>
      <c r="C250" s="158">
        <v>0</v>
      </c>
      <c r="D250" s="158">
        <v>0</v>
      </c>
      <c r="E250" s="158">
        <v>0</v>
      </c>
      <c r="F250" s="158">
        <v>0</v>
      </c>
      <c r="G250" s="158">
        <f t="shared" ref="G250:H251" si="55">B250+E250</f>
        <v>978523.72</v>
      </c>
      <c r="H250" s="158">
        <f t="shared" si="55"/>
        <v>0</v>
      </c>
      <c r="I250" s="159">
        <f t="shared" ref="I250:I251" si="56">SUM(G250:H250)</f>
        <v>978523.72</v>
      </c>
    </row>
    <row r="251" spans="1:9" x14ac:dyDescent="0.3">
      <c r="A251" s="73" t="s">
        <v>267</v>
      </c>
      <c r="B251" s="160">
        <v>301415.09000000003</v>
      </c>
      <c r="C251" s="161">
        <v>19163.189999999999</v>
      </c>
      <c r="D251" s="161">
        <v>1718.72</v>
      </c>
      <c r="E251" s="161">
        <v>1137.6199999999999</v>
      </c>
      <c r="F251" s="161">
        <v>581.1</v>
      </c>
      <c r="G251" s="161">
        <f t="shared" si="55"/>
        <v>302552.71000000002</v>
      </c>
      <c r="H251" s="161">
        <f t="shared" si="55"/>
        <v>19744.289999999997</v>
      </c>
      <c r="I251" s="162">
        <f t="shared" si="56"/>
        <v>322297</v>
      </c>
    </row>
    <row r="252" spans="1:9" x14ac:dyDescent="0.3">
      <c r="A252" s="73" t="s">
        <v>268</v>
      </c>
      <c r="B252" s="157">
        <f>SUM(B249:B251)</f>
        <v>2291206.0099999998</v>
      </c>
      <c r="C252" s="158">
        <f t="shared" ref="C252:I252" si="57">SUM(C249:C251)</f>
        <v>321785.21000000002</v>
      </c>
      <c r="D252" s="158">
        <f t="shared" si="57"/>
        <v>8641308.8300000001</v>
      </c>
      <c r="E252" s="158">
        <f t="shared" si="57"/>
        <v>5719682.3200000003</v>
      </c>
      <c r="F252" s="158">
        <f t="shared" si="57"/>
        <v>2921626.5100000002</v>
      </c>
      <c r="G252" s="158">
        <f t="shared" si="57"/>
        <v>8010888.3300000001</v>
      </c>
      <c r="H252" s="158">
        <f t="shared" si="57"/>
        <v>3243411.72</v>
      </c>
      <c r="I252" s="159">
        <f t="shared" si="57"/>
        <v>11254300.050000001</v>
      </c>
    </row>
    <row r="253" spans="1:9" x14ac:dyDescent="0.3">
      <c r="A253" s="30" t="s">
        <v>269</v>
      </c>
      <c r="B253" s="157"/>
      <c r="C253" s="158"/>
      <c r="D253" s="158"/>
      <c r="E253" s="158"/>
      <c r="F253" s="158"/>
      <c r="G253" s="158"/>
      <c r="H253" s="158"/>
      <c r="I253" s="159"/>
    </row>
    <row r="254" spans="1:9" x14ac:dyDescent="0.3">
      <c r="A254" s="73" t="s">
        <v>270</v>
      </c>
      <c r="B254" s="160">
        <v>2656379.71</v>
      </c>
      <c r="C254" s="161">
        <v>0</v>
      </c>
      <c r="D254" s="161">
        <v>0</v>
      </c>
      <c r="E254" s="161">
        <v>0</v>
      </c>
      <c r="F254" s="161">
        <v>0</v>
      </c>
      <c r="G254" s="161">
        <f t="shared" ref="G254:H254" si="58">B254+E254</f>
        <v>2656379.71</v>
      </c>
      <c r="H254" s="161">
        <f t="shared" si="58"/>
        <v>0</v>
      </c>
      <c r="I254" s="162">
        <f t="shared" ref="I254" si="59">SUM(G254:H254)</f>
        <v>2656379.71</v>
      </c>
    </row>
    <row r="255" spans="1:9" x14ac:dyDescent="0.3">
      <c r="A255" s="73" t="s">
        <v>271</v>
      </c>
      <c r="B255" s="157">
        <f>SUM(B254)</f>
        <v>2656379.71</v>
      </c>
      <c r="C255" s="158">
        <f t="shared" ref="C255:I255" si="60">SUM(C254)</f>
        <v>0</v>
      </c>
      <c r="D255" s="158">
        <f t="shared" si="60"/>
        <v>0</v>
      </c>
      <c r="E255" s="158">
        <f t="shared" si="60"/>
        <v>0</v>
      </c>
      <c r="F255" s="158">
        <f t="shared" si="60"/>
        <v>0</v>
      </c>
      <c r="G255" s="158">
        <f t="shared" si="60"/>
        <v>2656379.71</v>
      </c>
      <c r="H255" s="158">
        <f t="shared" si="60"/>
        <v>0</v>
      </c>
      <c r="I255" s="159">
        <f t="shared" si="60"/>
        <v>2656379.71</v>
      </c>
    </row>
    <row r="256" spans="1:9" x14ac:dyDescent="0.3">
      <c r="A256" s="30" t="s">
        <v>272</v>
      </c>
      <c r="B256" s="157"/>
      <c r="C256" s="158"/>
      <c r="D256" s="158"/>
      <c r="E256" s="158"/>
      <c r="F256" s="158"/>
      <c r="G256" s="158"/>
      <c r="H256" s="158"/>
      <c r="I256" s="159"/>
    </row>
    <row r="257" spans="1:9" x14ac:dyDescent="0.3">
      <c r="A257" s="73" t="s">
        <v>273</v>
      </c>
      <c r="B257" s="157">
        <v>793050.51</v>
      </c>
      <c r="C257" s="158">
        <v>716939.46</v>
      </c>
      <c r="D257" s="158">
        <v>0</v>
      </c>
      <c r="E257" s="158">
        <v>0</v>
      </c>
      <c r="F257" s="158">
        <v>0</v>
      </c>
      <c r="G257" s="158">
        <f t="shared" ref="G257:H262" si="61">B257+E257</f>
        <v>793050.51</v>
      </c>
      <c r="H257" s="158">
        <f t="shared" si="61"/>
        <v>716939.46</v>
      </c>
      <c r="I257" s="159">
        <f t="shared" ref="I257:I262" si="62">SUM(G257:H257)</f>
        <v>1509989.97</v>
      </c>
    </row>
    <row r="258" spans="1:9" x14ac:dyDescent="0.3">
      <c r="A258" s="73" t="s">
        <v>274</v>
      </c>
      <c r="B258" s="157">
        <v>-5375079.2300000004</v>
      </c>
      <c r="C258" s="158">
        <v>-416325.22</v>
      </c>
      <c r="D258" s="158">
        <v>-2723434</v>
      </c>
      <c r="E258" s="158">
        <v>-1802640.96</v>
      </c>
      <c r="F258" s="158">
        <v>-920793.04</v>
      </c>
      <c r="G258" s="158">
        <f t="shared" si="61"/>
        <v>-7177720.1900000004</v>
      </c>
      <c r="H258" s="158">
        <f t="shared" si="61"/>
        <v>-1337118.26</v>
      </c>
      <c r="I258" s="159">
        <f t="shared" si="62"/>
        <v>-8514838.4500000011</v>
      </c>
    </row>
    <row r="259" spans="1:9" x14ac:dyDescent="0.3">
      <c r="A259" s="73" t="s">
        <v>275</v>
      </c>
      <c r="B259" s="157">
        <v>-62949.08</v>
      </c>
      <c r="C259" s="158">
        <v>2165.42</v>
      </c>
      <c r="D259" s="158">
        <v>0</v>
      </c>
      <c r="E259" s="158">
        <v>0</v>
      </c>
      <c r="F259" s="158">
        <v>0</v>
      </c>
      <c r="G259" s="158">
        <f t="shared" si="61"/>
        <v>-62949.08</v>
      </c>
      <c r="H259" s="158">
        <f t="shared" si="61"/>
        <v>2165.42</v>
      </c>
      <c r="I259" s="159">
        <f t="shared" si="62"/>
        <v>-60783.66</v>
      </c>
    </row>
    <row r="260" spans="1:9" x14ac:dyDescent="0.3">
      <c r="A260" s="73" t="s">
        <v>276</v>
      </c>
      <c r="B260" s="157">
        <v>-696.2</v>
      </c>
      <c r="C260" s="158">
        <v>7526.78</v>
      </c>
      <c r="D260" s="158">
        <v>0</v>
      </c>
      <c r="E260" s="158">
        <v>0</v>
      </c>
      <c r="F260" s="158">
        <v>0</v>
      </c>
      <c r="G260" s="158">
        <f t="shared" si="61"/>
        <v>-696.2</v>
      </c>
      <c r="H260" s="158">
        <f t="shared" si="61"/>
        <v>7526.78</v>
      </c>
      <c r="I260" s="159">
        <f t="shared" si="62"/>
        <v>6830.58</v>
      </c>
    </row>
    <row r="261" spans="1:9" x14ac:dyDescent="0.3">
      <c r="A261" s="73" t="s">
        <v>277</v>
      </c>
      <c r="B261" s="157">
        <v>-46.32</v>
      </c>
      <c r="C261" s="158">
        <v>0</v>
      </c>
      <c r="D261" s="158">
        <v>0</v>
      </c>
      <c r="E261" s="158">
        <v>0</v>
      </c>
      <c r="F261" s="158">
        <v>0</v>
      </c>
      <c r="G261" s="158">
        <f t="shared" si="61"/>
        <v>-46.32</v>
      </c>
      <c r="H261" s="158">
        <f t="shared" si="61"/>
        <v>0</v>
      </c>
      <c r="I261" s="159">
        <f t="shared" si="62"/>
        <v>-46.32</v>
      </c>
    </row>
    <row r="262" spans="1:9" x14ac:dyDescent="0.3">
      <c r="A262" s="73" t="s">
        <v>278</v>
      </c>
      <c r="B262" s="160">
        <v>0</v>
      </c>
      <c r="C262" s="161">
        <v>0</v>
      </c>
      <c r="D262" s="161">
        <v>0</v>
      </c>
      <c r="E262" s="161">
        <v>0</v>
      </c>
      <c r="F262" s="161">
        <v>0</v>
      </c>
      <c r="G262" s="161">
        <f t="shared" si="61"/>
        <v>0</v>
      </c>
      <c r="H262" s="161">
        <f t="shared" si="61"/>
        <v>0</v>
      </c>
      <c r="I262" s="162">
        <f t="shared" si="62"/>
        <v>0</v>
      </c>
    </row>
    <row r="263" spans="1:9" x14ac:dyDescent="0.3">
      <c r="A263" s="73" t="s">
        <v>279</v>
      </c>
      <c r="B263" s="157">
        <f>SUM(B257:B262)</f>
        <v>-4645720.3200000012</v>
      </c>
      <c r="C263" s="158">
        <f t="shared" ref="C263:I263" si="63">SUM(C257:C262)</f>
        <v>310306.44</v>
      </c>
      <c r="D263" s="158">
        <f t="shared" si="63"/>
        <v>-2723434</v>
      </c>
      <c r="E263" s="158">
        <f t="shared" si="63"/>
        <v>-1802640.96</v>
      </c>
      <c r="F263" s="158">
        <f t="shared" si="63"/>
        <v>-920793.04</v>
      </c>
      <c r="G263" s="158">
        <f t="shared" si="63"/>
        <v>-6448361.2800000012</v>
      </c>
      <c r="H263" s="158">
        <f t="shared" si="63"/>
        <v>-610486.6</v>
      </c>
      <c r="I263" s="159">
        <f t="shared" si="63"/>
        <v>-7058847.8800000018</v>
      </c>
    </row>
    <row r="264" spans="1:9" x14ac:dyDescent="0.3">
      <c r="A264" s="30" t="s">
        <v>280</v>
      </c>
      <c r="B264" s="157"/>
      <c r="C264" s="158"/>
      <c r="D264" s="158"/>
      <c r="E264" s="158"/>
      <c r="F264" s="158"/>
      <c r="G264" s="158"/>
      <c r="H264" s="158"/>
      <c r="I264" s="159"/>
    </row>
    <row r="265" spans="1:9" x14ac:dyDescent="0.3">
      <c r="A265" s="73" t="s">
        <v>281</v>
      </c>
      <c r="B265" s="157">
        <v>-3411158.47</v>
      </c>
      <c r="C265" s="158">
        <v>0</v>
      </c>
      <c r="D265" s="158">
        <v>0</v>
      </c>
      <c r="E265" s="158">
        <v>0</v>
      </c>
      <c r="F265" s="158">
        <v>0</v>
      </c>
      <c r="G265" s="158">
        <f t="shared" ref="G265:H266" si="64">B265+E265</f>
        <v>-3411158.47</v>
      </c>
      <c r="H265" s="158">
        <f t="shared" si="64"/>
        <v>0</v>
      </c>
      <c r="I265" s="159">
        <f t="shared" ref="I265:I266" si="65">SUM(G265:H265)</f>
        <v>-3411158.47</v>
      </c>
    </row>
    <row r="266" spans="1:9" x14ac:dyDescent="0.3">
      <c r="A266" s="73" t="s">
        <v>282</v>
      </c>
      <c r="B266" s="160">
        <v>-1176182.42</v>
      </c>
      <c r="C266" s="161">
        <v>0</v>
      </c>
      <c r="D266" s="161">
        <v>0</v>
      </c>
      <c r="E266" s="161">
        <v>0</v>
      </c>
      <c r="F266" s="161">
        <v>0</v>
      </c>
      <c r="G266" s="161">
        <f t="shared" si="64"/>
        <v>-1176182.42</v>
      </c>
      <c r="H266" s="161">
        <f t="shared" si="64"/>
        <v>0</v>
      </c>
      <c r="I266" s="162">
        <f t="shared" si="65"/>
        <v>-1176182.42</v>
      </c>
    </row>
    <row r="267" spans="1:9" x14ac:dyDescent="0.3">
      <c r="A267" s="73" t="s">
        <v>283</v>
      </c>
      <c r="B267" s="157">
        <f>SUM(B265:B266)</f>
        <v>-4587340.8900000006</v>
      </c>
      <c r="C267" s="158">
        <f t="shared" ref="C267:I267" si="66">SUM(C265:C266)</f>
        <v>0</v>
      </c>
      <c r="D267" s="158">
        <f t="shared" si="66"/>
        <v>0</v>
      </c>
      <c r="E267" s="158">
        <f t="shared" si="66"/>
        <v>0</v>
      </c>
      <c r="F267" s="158">
        <f t="shared" si="66"/>
        <v>0</v>
      </c>
      <c r="G267" s="158">
        <f t="shared" si="66"/>
        <v>-4587340.8900000006</v>
      </c>
      <c r="H267" s="158">
        <f t="shared" si="66"/>
        <v>0</v>
      </c>
      <c r="I267" s="159">
        <f t="shared" si="66"/>
        <v>-4587340.8900000006</v>
      </c>
    </row>
    <row r="268" spans="1:9" ht="15" thickBot="1" x14ac:dyDescent="0.35">
      <c r="A268" s="73" t="s">
        <v>284</v>
      </c>
      <c r="B268" s="176">
        <f>B247+B252+B255+B263+B267</f>
        <v>23899447.530000001</v>
      </c>
      <c r="C268" s="177">
        <f t="shared" ref="C268:I268" si="67">C247+C252+C255+C263+C267</f>
        <v>10430216.01</v>
      </c>
      <c r="D268" s="177">
        <f t="shared" si="67"/>
        <v>8308482.9000000004</v>
      </c>
      <c r="E268" s="177">
        <f t="shared" si="67"/>
        <v>5499384.8400000008</v>
      </c>
      <c r="F268" s="177">
        <f t="shared" si="67"/>
        <v>2809098.0600000005</v>
      </c>
      <c r="G268" s="177">
        <f t="shared" si="67"/>
        <v>29398832.369999997</v>
      </c>
      <c r="H268" s="177">
        <f t="shared" si="67"/>
        <v>13239314.070000002</v>
      </c>
      <c r="I268" s="178">
        <f t="shared" si="67"/>
        <v>42638146.439999998</v>
      </c>
    </row>
    <row r="269" spans="1:9" ht="15" thickTop="1" x14ac:dyDescent="0.3">
      <c r="A269" s="73" t="s">
        <v>285</v>
      </c>
      <c r="B269" s="179"/>
      <c r="C269" s="180"/>
      <c r="D269" s="180"/>
      <c r="E269" s="180"/>
      <c r="F269" s="180"/>
      <c r="G269" s="180"/>
      <c r="H269" s="180"/>
      <c r="I269" s="181"/>
    </row>
    <row r="270" spans="1:9" x14ac:dyDescent="0.3">
      <c r="A270" s="30" t="s">
        <v>286</v>
      </c>
      <c r="B270" s="163"/>
      <c r="C270" s="164"/>
      <c r="D270" s="164"/>
      <c r="E270" s="164"/>
      <c r="F270" s="164"/>
      <c r="G270" s="164"/>
      <c r="H270" s="164"/>
      <c r="I270" s="165"/>
    </row>
    <row r="271" spans="1:9" x14ac:dyDescent="0.3">
      <c r="A271" s="73" t="s">
        <v>287</v>
      </c>
      <c r="B271" s="160">
        <v>18203753.059999999</v>
      </c>
      <c r="C271" s="161">
        <v>7275330.8600000003</v>
      </c>
      <c r="D271" s="161">
        <v>477841.18</v>
      </c>
      <c r="E271" s="161">
        <v>307710.12</v>
      </c>
      <c r="F271" s="161">
        <v>170131.06</v>
      </c>
      <c r="G271" s="161">
        <f t="shared" ref="G271:H271" si="68">B271+E271</f>
        <v>18511463.18</v>
      </c>
      <c r="H271" s="161">
        <f t="shared" si="68"/>
        <v>7445461.9199999999</v>
      </c>
      <c r="I271" s="162">
        <f t="shared" ref="I271" si="69">SUM(G271:H271)</f>
        <v>25956925.100000001</v>
      </c>
    </row>
    <row r="272" spans="1:9" x14ac:dyDescent="0.3">
      <c r="A272" s="73" t="s">
        <v>288</v>
      </c>
      <c r="B272" s="157">
        <f>SUM(B271)</f>
        <v>18203753.059999999</v>
      </c>
      <c r="C272" s="158">
        <f t="shared" ref="C272:I272" si="70">SUM(C271)</f>
        <v>7275330.8600000003</v>
      </c>
      <c r="D272" s="158">
        <f t="shared" si="70"/>
        <v>477841.18</v>
      </c>
      <c r="E272" s="158">
        <f t="shared" si="70"/>
        <v>307710.12</v>
      </c>
      <c r="F272" s="158">
        <f t="shared" si="70"/>
        <v>170131.06</v>
      </c>
      <c r="G272" s="158">
        <f>SUM(G271)</f>
        <v>18511463.18</v>
      </c>
      <c r="H272" s="158">
        <f t="shared" si="70"/>
        <v>7445461.9199999999</v>
      </c>
      <c r="I272" s="159">
        <f t="shared" si="70"/>
        <v>25956925.100000001</v>
      </c>
    </row>
    <row r="273" spans="1:9" x14ac:dyDescent="0.3">
      <c r="A273" s="30" t="s">
        <v>289</v>
      </c>
      <c r="B273" s="163"/>
      <c r="C273" s="164"/>
      <c r="D273" s="164"/>
      <c r="E273" s="164"/>
      <c r="F273" s="164"/>
      <c r="G273" s="164"/>
      <c r="H273" s="164"/>
      <c r="I273" s="165"/>
    </row>
    <row r="274" spans="1:9" x14ac:dyDescent="0.3">
      <c r="A274" s="73"/>
      <c r="B274" s="157"/>
      <c r="C274" s="158"/>
      <c r="D274" s="158"/>
      <c r="E274" s="158"/>
      <c r="F274" s="158"/>
      <c r="G274" s="158"/>
      <c r="H274" s="158"/>
      <c r="I274" s="159"/>
    </row>
    <row r="275" spans="1:9" x14ac:dyDescent="0.3">
      <c r="A275" s="73" t="s">
        <v>290</v>
      </c>
      <c r="B275" s="157">
        <v>39141.879999999997</v>
      </c>
      <c r="C275" s="158">
        <v>0</v>
      </c>
      <c r="D275" s="158">
        <v>0</v>
      </c>
      <c r="E275" s="158">
        <v>0</v>
      </c>
      <c r="F275" s="158">
        <v>0</v>
      </c>
      <c r="G275" s="158">
        <f t="shared" ref="G275:H276" si="71">B275+E275</f>
        <v>39141.879999999997</v>
      </c>
      <c r="H275" s="158">
        <f t="shared" si="71"/>
        <v>0</v>
      </c>
      <c r="I275" s="159">
        <f t="shared" ref="I275:I276" si="72">SUM(G275:H275)</f>
        <v>39141.879999999997</v>
      </c>
    </row>
    <row r="276" spans="1:9" x14ac:dyDescent="0.3">
      <c r="A276" s="73" t="s">
        <v>290</v>
      </c>
      <c r="B276" s="160">
        <v>1664870.25</v>
      </c>
      <c r="C276" s="161">
        <v>3181637.99</v>
      </c>
      <c r="D276" s="161">
        <v>0</v>
      </c>
      <c r="E276" s="161">
        <v>0</v>
      </c>
      <c r="F276" s="161">
        <v>0</v>
      </c>
      <c r="G276" s="161">
        <f t="shared" si="71"/>
        <v>1664870.25</v>
      </c>
      <c r="H276" s="161">
        <f t="shared" si="71"/>
        <v>3181637.99</v>
      </c>
      <c r="I276" s="162">
        <f t="shared" si="72"/>
        <v>4846508.24</v>
      </c>
    </row>
    <row r="277" spans="1:9" x14ac:dyDescent="0.3">
      <c r="A277" s="73" t="s">
        <v>291</v>
      </c>
      <c r="B277" s="157">
        <f>SUM(B274:B276)</f>
        <v>1704012.13</v>
      </c>
      <c r="C277" s="158">
        <f t="shared" ref="C277:H277" si="73">SUM(C274:C276)</f>
        <v>3181637.99</v>
      </c>
      <c r="D277" s="158">
        <f t="shared" si="73"/>
        <v>0</v>
      </c>
      <c r="E277" s="158">
        <f t="shared" si="73"/>
        <v>0</v>
      </c>
      <c r="F277" s="158">
        <f t="shared" si="73"/>
        <v>0</v>
      </c>
      <c r="G277" s="158">
        <f t="shared" si="73"/>
        <v>1704012.13</v>
      </c>
      <c r="H277" s="158">
        <f t="shared" si="73"/>
        <v>3181637.99</v>
      </c>
      <c r="I277" s="159">
        <f>SUM(I274:I276)</f>
        <v>4885650.12</v>
      </c>
    </row>
    <row r="278" spans="1:9" x14ac:dyDescent="0.3">
      <c r="A278" s="30" t="s">
        <v>292</v>
      </c>
      <c r="B278" s="163"/>
      <c r="C278" s="164"/>
      <c r="D278" s="164"/>
      <c r="E278" s="164"/>
      <c r="F278" s="164"/>
      <c r="G278" s="164"/>
      <c r="H278" s="164"/>
      <c r="I278" s="165"/>
    </row>
    <row r="279" spans="1:9" x14ac:dyDescent="0.3">
      <c r="A279" s="73" t="s">
        <v>293</v>
      </c>
      <c r="B279" s="157">
        <v>9020726.0500000007</v>
      </c>
      <c r="C279" s="158">
        <v>2355969.89</v>
      </c>
      <c r="D279" s="158">
        <v>0</v>
      </c>
      <c r="E279" s="158">
        <v>0</v>
      </c>
      <c r="F279" s="158">
        <v>0</v>
      </c>
      <c r="G279" s="158">
        <f t="shared" ref="G279:H281" si="74">B279+E279</f>
        <v>9020726.0500000007</v>
      </c>
      <c r="H279" s="158">
        <f t="shared" si="74"/>
        <v>2355969.89</v>
      </c>
      <c r="I279" s="159">
        <f t="shared" ref="I279:I281" si="75">SUM(G279:H279)</f>
        <v>11376695.940000001</v>
      </c>
    </row>
    <row r="280" spans="1:9" x14ac:dyDescent="0.3">
      <c r="A280" s="73" t="s">
        <v>294</v>
      </c>
      <c r="B280" s="157">
        <v>-5954819.1500000004</v>
      </c>
      <c r="C280" s="158">
        <v>-3300125.93</v>
      </c>
      <c r="D280" s="158">
        <v>0</v>
      </c>
      <c r="E280" s="158">
        <v>0</v>
      </c>
      <c r="F280" s="158">
        <v>0</v>
      </c>
      <c r="G280" s="158">
        <f t="shared" si="74"/>
        <v>-5954819.1500000004</v>
      </c>
      <c r="H280" s="158">
        <f t="shared" si="74"/>
        <v>-3300125.93</v>
      </c>
      <c r="I280" s="159">
        <f t="shared" si="75"/>
        <v>-9254945.0800000001</v>
      </c>
    </row>
    <row r="281" spans="1:9" x14ac:dyDescent="0.3">
      <c r="A281" s="73" t="s">
        <v>295</v>
      </c>
      <c r="B281" s="160">
        <v>0</v>
      </c>
      <c r="C281" s="161">
        <v>0</v>
      </c>
      <c r="D281" s="161">
        <v>0</v>
      </c>
      <c r="E281" s="161">
        <v>0</v>
      </c>
      <c r="F281" s="161">
        <v>0</v>
      </c>
      <c r="G281" s="161">
        <f t="shared" si="74"/>
        <v>0</v>
      </c>
      <c r="H281" s="161">
        <f t="shared" si="74"/>
        <v>0</v>
      </c>
      <c r="I281" s="162">
        <f t="shared" si="75"/>
        <v>0</v>
      </c>
    </row>
    <row r="282" spans="1:9" x14ac:dyDescent="0.3">
      <c r="A282" s="73" t="s">
        <v>296</v>
      </c>
      <c r="B282" s="157">
        <f>SUM(B279:B281)</f>
        <v>3065906.9000000004</v>
      </c>
      <c r="C282" s="158">
        <f t="shared" ref="C282:I282" si="76">SUM(C279:C281)</f>
        <v>-944156.04</v>
      </c>
      <c r="D282" s="158">
        <f t="shared" si="76"/>
        <v>0</v>
      </c>
      <c r="E282" s="158">
        <f t="shared" si="76"/>
        <v>0</v>
      </c>
      <c r="F282" s="158">
        <f t="shared" si="76"/>
        <v>0</v>
      </c>
      <c r="G282" s="158">
        <f t="shared" si="76"/>
        <v>3065906.9000000004</v>
      </c>
      <c r="H282" s="158">
        <f t="shared" si="76"/>
        <v>-944156.04</v>
      </c>
      <c r="I282" s="159">
        <f t="shared" si="76"/>
        <v>2121750.8600000013</v>
      </c>
    </row>
    <row r="283" spans="1:9" x14ac:dyDescent="0.3">
      <c r="A283" s="87"/>
      <c r="B283" s="160"/>
      <c r="C283" s="161"/>
      <c r="D283" s="161"/>
      <c r="E283" s="161"/>
      <c r="F283" s="161"/>
      <c r="G283" s="161"/>
      <c r="H283" s="161"/>
      <c r="I283" s="162"/>
    </row>
    <row r="284" spans="1:9" ht="15" thickBot="1" x14ac:dyDescent="0.35">
      <c r="A284" s="72" t="s">
        <v>6</v>
      </c>
      <c r="B284" s="173">
        <f>B65-B241-B268-B272-B277-B282</f>
        <v>45281009.649999991</v>
      </c>
      <c r="C284" s="174">
        <f>C65-C241-C268-C272-C277-C282</f>
        <v>17537817.950000014</v>
      </c>
      <c r="D284" s="174">
        <f t="shared" ref="D284:I284" si="77">D65-D241-D268-D272-D277-D282</f>
        <v>-21725764.789999999</v>
      </c>
      <c r="E284" s="174">
        <f t="shared" si="77"/>
        <v>-14026801.680000002</v>
      </c>
      <c r="F284" s="174">
        <f t="shared" si="77"/>
        <v>-7698963.1100000003</v>
      </c>
      <c r="G284" s="174">
        <f t="shared" si="77"/>
        <v>31254207.969999999</v>
      </c>
      <c r="H284" s="174">
        <f t="shared" si="77"/>
        <v>9838854.8399999999</v>
      </c>
      <c r="I284" s="175">
        <f t="shared" si="77"/>
        <v>41093062.810000002</v>
      </c>
    </row>
    <row r="285" spans="1:9" ht="15" thickTop="1" x14ac:dyDescent="0.3">
      <c r="A285" s="87"/>
      <c r="B285" s="163"/>
      <c r="C285" s="164"/>
      <c r="D285" s="164"/>
      <c r="E285" s="164"/>
      <c r="F285" s="164"/>
      <c r="G285" s="164"/>
      <c r="H285" s="164"/>
      <c r="I285" s="165"/>
    </row>
    <row r="286" spans="1:9" x14ac:dyDescent="0.3">
      <c r="A286" s="72" t="s">
        <v>5</v>
      </c>
      <c r="B286" s="163"/>
      <c r="C286" s="164"/>
      <c r="D286" s="164"/>
      <c r="E286" s="164"/>
      <c r="F286" s="164"/>
      <c r="G286" s="164"/>
      <c r="H286" s="164"/>
      <c r="I286" s="165"/>
    </row>
    <row r="287" spans="1:9" x14ac:dyDescent="0.3">
      <c r="A287" s="30" t="s">
        <v>297</v>
      </c>
      <c r="B287" s="163"/>
      <c r="C287" s="164"/>
      <c r="D287" s="164"/>
      <c r="E287" s="164"/>
      <c r="F287" s="164"/>
      <c r="G287" s="164"/>
      <c r="H287" s="164"/>
      <c r="I287" s="165"/>
    </row>
    <row r="288" spans="1:9" x14ac:dyDescent="0.3">
      <c r="A288" s="73" t="s">
        <v>298</v>
      </c>
      <c r="B288" s="157">
        <v>48152.31</v>
      </c>
      <c r="C288" s="158">
        <v>0</v>
      </c>
      <c r="D288" s="158">
        <v>0</v>
      </c>
      <c r="E288" s="158">
        <v>0</v>
      </c>
      <c r="F288" s="158">
        <v>0</v>
      </c>
      <c r="G288" s="158">
        <f t="shared" ref="G288:H311" si="78">B288+E288</f>
        <v>48152.31</v>
      </c>
      <c r="H288" s="158">
        <f t="shared" si="78"/>
        <v>0</v>
      </c>
      <c r="I288" s="159">
        <f t="shared" ref="I288:I311" si="79">SUM(G288:H288)</f>
        <v>48152.31</v>
      </c>
    </row>
    <row r="289" spans="1:9" x14ac:dyDescent="0.3">
      <c r="A289" s="73" t="s">
        <v>299</v>
      </c>
      <c r="B289" s="157">
        <v>0</v>
      </c>
      <c r="C289" s="158">
        <v>0</v>
      </c>
      <c r="D289" s="158">
        <v>-2874924.23</v>
      </c>
      <c r="E289" s="158">
        <v>-1902912.35</v>
      </c>
      <c r="F289" s="158">
        <v>-972011.88</v>
      </c>
      <c r="G289" s="158">
        <f t="shared" si="78"/>
        <v>-1902912.35</v>
      </c>
      <c r="H289" s="158">
        <f t="shared" si="78"/>
        <v>-972011.88</v>
      </c>
      <c r="I289" s="159">
        <f t="shared" si="79"/>
        <v>-2874924.23</v>
      </c>
    </row>
    <row r="290" spans="1:9" x14ac:dyDescent="0.3">
      <c r="A290" s="73" t="s">
        <v>300</v>
      </c>
      <c r="B290" s="157">
        <v>0</v>
      </c>
      <c r="C290" s="158">
        <v>0</v>
      </c>
      <c r="D290" s="158">
        <v>-321618.02</v>
      </c>
      <c r="E290" s="158">
        <v>-212878.97</v>
      </c>
      <c r="F290" s="158">
        <v>-108739.05</v>
      </c>
      <c r="G290" s="158">
        <f t="shared" si="78"/>
        <v>-212878.97</v>
      </c>
      <c r="H290" s="158">
        <f t="shared" si="78"/>
        <v>-108739.05</v>
      </c>
      <c r="I290" s="159">
        <f t="shared" si="79"/>
        <v>-321618.02</v>
      </c>
    </row>
    <row r="291" spans="1:9" x14ac:dyDescent="0.3">
      <c r="A291" s="73" t="s">
        <v>301</v>
      </c>
      <c r="B291" s="157">
        <v>0</v>
      </c>
      <c r="C291" s="158">
        <v>0</v>
      </c>
      <c r="D291" s="158">
        <v>0</v>
      </c>
      <c r="E291" s="158">
        <v>0</v>
      </c>
      <c r="F291" s="158">
        <v>0</v>
      </c>
      <c r="G291" s="158">
        <f t="shared" si="78"/>
        <v>0</v>
      </c>
      <c r="H291" s="158">
        <f t="shared" si="78"/>
        <v>0</v>
      </c>
      <c r="I291" s="159">
        <f t="shared" si="79"/>
        <v>0</v>
      </c>
    </row>
    <row r="292" spans="1:9" x14ac:dyDescent="0.3">
      <c r="A292" s="73" t="s">
        <v>302</v>
      </c>
      <c r="B292" s="157">
        <v>0</v>
      </c>
      <c r="C292" s="158">
        <v>0</v>
      </c>
      <c r="D292" s="158">
        <v>-70014.990000000005</v>
      </c>
      <c r="E292" s="158">
        <v>-46342.92</v>
      </c>
      <c r="F292" s="158">
        <v>-23672.07</v>
      </c>
      <c r="G292" s="158">
        <f t="shared" si="78"/>
        <v>-46342.92</v>
      </c>
      <c r="H292" s="158">
        <f t="shared" si="78"/>
        <v>-23672.07</v>
      </c>
      <c r="I292" s="159">
        <f t="shared" si="79"/>
        <v>-70014.989999999991</v>
      </c>
    </row>
    <row r="293" spans="1:9" x14ac:dyDescent="0.3">
      <c r="A293" s="73" t="s">
        <v>303</v>
      </c>
      <c r="B293" s="157">
        <v>0</v>
      </c>
      <c r="C293" s="158">
        <v>0</v>
      </c>
      <c r="D293" s="158">
        <v>59569.65</v>
      </c>
      <c r="E293" s="158">
        <v>39429.14</v>
      </c>
      <c r="F293" s="158">
        <v>20140.509999999998</v>
      </c>
      <c r="G293" s="158">
        <f t="shared" si="78"/>
        <v>39429.14</v>
      </c>
      <c r="H293" s="158">
        <f t="shared" si="78"/>
        <v>20140.509999999998</v>
      </c>
      <c r="I293" s="159">
        <f t="shared" si="79"/>
        <v>59569.649999999994</v>
      </c>
    </row>
    <row r="294" spans="1:9" x14ac:dyDescent="0.3">
      <c r="A294" s="73" t="s">
        <v>304</v>
      </c>
      <c r="B294" s="157">
        <v>0</v>
      </c>
      <c r="C294" s="158">
        <v>0</v>
      </c>
      <c r="D294" s="158">
        <v>-1568770.24</v>
      </c>
      <c r="E294" s="158">
        <v>-1038369.02</v>
      </c>
      <c r="F294" s="158">
        <v>-530401.22</v>
      </c>
      <c r="G294" s="158">
        <f t="shared" si="78"/>
        <v>-1038369.02</v>
      </c>
      <c r="H294" s="158">
        <f t="shared" si="78"/>
        <v>-530401.22</v>
      </c>
      <c r="I294" s="159">
        <f t="shared" si="79"/>
        <v>-1568770.24</v>
      </c>
    </row>
    <row r="295" spans="1:9" x14ac:dyDescent="0.3">
      <c r="A295" s="73" t="s">
        <v>305</v>
      </c>
      <c r="B295" s="157">
        <v>0</v>
      </c>
      <c r="C295" s="158">
        <v>0</v>
      </c>
      <c r="D295" s="158">
        <v>0</v>
      </c>
      <c r="E295" s="158">
        <v>0</v>
      </c>
      <c r="F295" s="158">
        <v>0</v>
      </c>
      <c r="G295" s="158">
        <f t="shared" si="78"/>
        <v>0</v>
      </c>
      <c r="H295" s="158">
        <f t="shared" si="78"/>
        <v>0</v>
      </c>
      <c r="I295" s="159">
        <f t="shared" si="79"/>
        <v>0</v>
      </c>
    </row>
    <row r="296" spans="1:9" x14ac:dyDescent="0.3">
      <c r="A296" s="73" t="s">
        <v>306</v>
      </c>
      <c r="B296" s="157">
        <v>0</v>
      </c>
      <c r="C296" s="158">
        <v>0</v>
      </c>
      <c r="D296" s="158">
        <v>2562353.86</v>
      </c>
      <c r="E296" s="158">
        <v>1696022.06</v>
      </c>
      <c r="F296" s="158">
        <v>866331.8</v>
      </c>
      <c r="G296" s="158">
        <f t="shared" si="78"/>
        <v>1696022.06</v>
      </c>
      <c r="H296" s="158">
        <f t="shared" si="78"/>
        <v>866331.8</v>
      </c>
      <c r="I296" s="159">
        <f t="shared" si="79"/>
        <v>2562353.8600000003</v>
      </c>
    </row>
    <row r="297" spans="1:9" x14ac:dyDescent="0.3">
      <c r="A297" s="73" t="s">
        <v>307</v>
      </c>
      <c r="B297" s="157">
        <v>0</v>
      </c>
      <c r="C297" s="158">
        <v>0</v>
      </c>
      <c r="D297" s="158">
        <v>-6750</v>
      </c>
      <c r="E297" s="158">
        <v>-4467.83</v>
      </c>
      <c r="F297" s="158">
        <v>-2282.17</v>
      </c>
      <c r="G297" s="158">
        <f t="shared" si="78"/>
        <v>-4467.83</v>
      </c>
      <c r="H297" s="158">
        <f t="shared" si="78"/>
        <v>-2282.17</v>
      </c>
      <c r="I297" s="159">
        <f t="shared" si="79"/>
        <v>-6750</v>
      </c>
    </row>
    <row r="298" spans="1:9" x14ac:dyDescent="0.3">
      <c r="A298" s="73" t="s">
        <v>308</v>
      </c>
      <c r="B298" s="157">
        <v>0</v>
      </c>
      <c r="C298" s="158">
        <v>0</v>
      </c>
      <c r="D298" s="158">
        <v>0</v>
      </c>
      <c r="E298" s="158">
        <v>0</v>
      </c>
      <c r="F298" s="158">
        <v>0</v>
      </c>
      <c r="G298" s="158">
        <f t="shared" si="78"/>
        <v>0</v>
      </c>
      <c r="H298" s="158">
        <f t="shared" si="78"/>
        <v>0</v>
      </c>
      <c r="I298" s="159">
        <f t="shared" si="79"/>
        <v>0</v>
      </c>
    </row>
    <row r="299" spans="1:9" x14ac:dyDescent="0.3">
      <c r="A299" s="73" t="s">
        <v>309</v>
      </c>
      <c r="B299" s="157">
        <v>79707.05</v>
      </c>
      <c r="C299" s="158">
        <v>29709</v>
      </c>
      <c r="D299" s="158">
        <v>-1912204.57</v>
      </c>
      <c r="E299" s="158">
        <v>-1265688.2</v>
      </c>
      <c r="F299" s="158">
        <v>-646516.37</v>
      </c>
      <c r="G299" s="158">
        <f t="shared" si="78"/>
        <v>-1185981.1499999999</v>
      </c>
      <c r="H299" s="158">
        <f t="shared" si="78"/>
        <v>-616807.37</v>
      </c>
      <c r="I299" s="159">
        <f t="shared" si="79"/>
        <v>-1802788.52</v>
      </c>
    </row>
    <row r="300" spans="1:9" x14ac:dyDescent="0.3">
      <c r="A300" s="73" t="s">
        <v>310</v>
      </c>
      <c r="B300" s="157">
        <v>-957095.4</v>
      </c>
      <c r="C300" s="158">
        <v>-736961.65</v>
      </c>
      <c r="D300" s="158">
        <v>-282238.83</v>
      </c>
      <c r="E300" s="158">
        <v>-186813.88</v>
      </c>
      <c r="F300" s="158">
        <v>-95424.95</v>
      </c>
      <c r="G300" s="158">
        <f t="shared" si="78"/>
        <v>-1143909.28</v>
      </c>
      <c r="H300" s="158">
        <f t="shared" si="78"/>
        <v>-832386.6</v>
      </c>
      <c r="I300" s="159">
        <f t="shared" si="79"/>
        <v>-1976295.88</v>
      </c>
    </row>
    <row r="301" spans="1:9" x14ac:dyDescent="0.3">
      <c r="A301" s="73" t="s">
        <v>311</v>
      </c>
      <c r="B301" s="157">
        <v>808956.81</v>
      </c>
      <c r="C301" s="158">
        <v>-750</v>
      </c>
      <c r="D301" s="158">
        <v>-508.33</v>
      </c>
      <c r="E301" s="158">
        <v>-336.46</v>
      </c>
      <c r="F301" s="158">
        <v>-171.87</v>
      </c>
      <c r="G301" s="158">
        <f t="shared" si="78"/>
        <v>808620.35000000009</v>
      </c>
      <c r="H301" s="158">
        <f t="shared" si="78"/>
        <v>-921.87</v>
      </c>
      <c r="I301" s="159">
        <f t="shared" si="79"/>
        <v>807698.4800000001</v>
      </c>
    </row>
    <row r="302" spans="1:9" x14ac:dyDescent="0.3">
      <c r="A302" s="73" t="s">
        <v>312</v>
      </c>
      <c r="B302" s="157">
        <v>0</v>
      </c>
      <c r="C302" s="158">
        <v>0</v>
      </c>
      <c r="D302" s="158">
        <v>0</v>
      </c>
      <c r="E302" s="158">
        <v>0</v>
      </c>
      <c r="F302" s="158">
        <v>0</v>
      </c>
      <c r="G302" s="158">
        <f t="shared" si="78"/>
        <v>0</v>
      </c>
      <c r="H302" s="158">
        <f t="shared" si="78"/>
        <v>0</v>
      </c>
      <c r="I302" s="159">
        <f t="shared" si="79"/>
        <v>0</v>
      </c>
    </row>
    <row r="303" spans="1:9" x14ac:dyDescent="0.3">
      <c r="A303" s="73" t="s">
        <v>313</v>
      </c>
      <c r="B303" s="157">
        <v>0</v>
      </c>
      <c r="C303" s="158">
        <v>0</v>
      </c>
      <c r="D303" s="158">
        <v>0</v>
      </c>
      <c r="E303" s="158">
        <v>0</v>
      </c>
      <c r="F303" s="158">
        <v>0</v>
      </c>
      <c r="G303" s="158">
        <f t="shared" si="78"/>
        <v>0</v>
      </c>
      <c r="H303" s="158">
        <f t="shared" si="78"/>
        <v>0</v>
      </c>
      <c r="I303" s="159">
        <f t="shared" si="79"/>
        <v>0</v>
      </c>
    </row>
    <row r="304" spans="1:9" x14ac:dyDescent="0.3">
      <c r="A304" s="73" t="s">
        <v>314</v>
      </c>
      <c r="B304" s="157">
        <v>-112055.32</v>
      </c>
      <c r="C304" s="158">
        <v>0</v>
      </c>
      <c r="D304" s="158">
        <v>0</v>
      </c>
      <c r="E304" s="158">
        <v>0</v>
      </c>
      <c r="F304" s="158">
        <v>0</v>
      </c>
      <c r="G304" s="158">
        <f t="shared" si="78"/>
        <v>-112055.32</v>
      </c>
      <c r="H304" s="158">
        <f t="shared" si="78"/>
        <v>0</v>
      </c>
      <c r="I304" s="159">
        <f t="shared" si="79"/>
        <v>-112055.32</v>
      </c>
    </row>
    <row r="305" spans="1:9" x14ac:dyDescent="0.3">
      <c r="A305" s="73" t="s">
        <v>315</v>
      </c>
      <c r="B305" s="157">
        <v>0</v>
      </c>
      <c r="C305" s="158">
        <v>0</v>
      </c>
      <c r="D305" s="158">
        <v>0</v>
      </c>
      <c r="E305" s="158">
        <v>0</v>
      </c>
      <c r="F305" s="158">
        <v>0</v>
      </c>
      <c r="G305" s="158">
        <f t="shared" si="78"/>
        <v>0</v>
      </c>
      <c r="H305" s="158">
        <f t="shared" si="78"/>
        <v>0</v>
      </c>
      <c r="I305" s="159">
        <f t="shared" si="79"/>
        <v>0</v>
      </c>
    </row>
    <row r="306" spans="1:9" x14ac:dyDescent="0.3">
      <c r="A306" s="73" t="s">
        <v>316</v>
      </c>
      <c r="B306" s="157">
        <v>0</v>
      </c>
      <c r="C306" s="158">
        <v>0</v>
      </c>
      <c r="D306" s="158">
        <v>0</v>
      </c>
      <c r="E306" s="158">
        <v>0</v>
      </c>
      <c r="F306" s="158">
        <v>0</v>
      </c>
      <c r="G306" s="158">
        <f t="shared" si="78"/>
        <v>0</v>
      </c>
      <c r="H306" s="158">
        <f t="shared" si="78"/>
        <v>0</v>
      </c>
      <c r="I306" s="159">
        <f t="shared" si="79"/>
        <v>0</v>
      </c>
    </row>
    <row r="307" spans="1:9" x14ac:dyDescent="0.3">
      <c r="A307" s="73" t="s">
        <v>317</v>
      </c>
      <c r="B307" s="157">
        <v>300</v>
      </c>
      <c r="C307" s="158">
        <v>0</v>
      </c>
      <c r="D307" s="158">
        <v>1750</v>
      </c>
      <c r="E307" s="158">
        <v>1158.33</v>
      </c>
      <c r="F307" s="158">
        <v>591.66999999999996</v>
      </c>
      <c r="G307" s="158">
        <f t="shared" si="78"/>
        <v>1458.33</v>
      </c>
      <c r="H307" s="158">
        <f t="shared" si="78"/>
        <v>591.66999999999996</v>
      </c>
      <c r="I307" s="159">
        <f t="shared" si="79"/>
        <v>2050</v>
      </c>
    </row>
    <row r="308" spans="1:9" x14ac:dyDescent="0.3">
      <c r="A308" s="73" t="s">
        <v>318</v>
      </c>
      <c r="B308" s="157">
        <v>0</v>
      </c>
      <c r="C308" s="158">
        <v>0</v>
      </c>
      <c r="D308" s="158">
        <v>0</v>
      </c>
      <c r="E308" s="158">
        <v>0</v>
      </c>
      <c r="F308" s="158">
        <v>0</v>
      </c>
      <c r="G308" s="158">
        <f t="shared" si="78"/>
        <v>0</v>
      </c>
      <c r="H308" s="158">
        <f t="shared" si="78"/>
        <v>0</v>
      </c>
      <c r="I308" s="159">
        <f t="shared" si="79"/>
        <v>0</v>
      </c>
    </row>
    <row r="309" spans="1:9" x14ac:dyDescent="0.3">
      <c r="A309" s="73" t="s">
        <v>319</v>
      </c>
      <c r="B309" s="157">
        <v>0</v>
      </c>
      <c r="C309" s="158">
        <v>0</v>
      </c>
      <c r="D309" s="158">
        <v>0</v>
      </c>
      <c r="E309" s="158">
        <v>0</v>
      </c>
      <c r="F309" s="158">
        <v>0</v>
      </c>
      <c r="G309" s="158">
        <f t="shared" si="78"/>
        <v>0</v>
      </c>
      <c r="H309" s="158">
        <f t="shared" si="78"/>
        <v>0</v>
      </c>
      <c r="I309" s="159">
        <f t="shared" si="79"/>
        <v>0</v>
      </c>
    </row>
    <row r="310" spans="1:9" x14ac:dyDescent="0.3">
      <c r="A310" s="73" t="s">
        <v>320</v>
      </c>
      <c r="B310" s="157">
        <v>22804.26</v>
      </c>
      <c r="C310" s="158">
        <v>11648.4</v>
      </c>
      <c r="D310" s="158">
        <v>587508.56999999995</v>
      </c>
      <c r="E310" s="158">
        <v>388871.99</v>
      </c>
      <c r="F310" s="158">
        <v>198636.58</v>
      </c>
      <c r="G310" s="158">
        <f t="shared" si="78"/>
        <v>411676.25</v>
      </c>
      <c r="H310" s="158">
        <f t="shared" si="78"/>
        <v>210284.97999999998</v>
      </c>
      <c r="I310" s="159">
        <f t="shared" si="79"/>
        <v>621961.23</v>
      </c>
    </row>
    <row r="311" spans="1:9" x14ac:dyDescent="0.3">
      <c r="A311" s="73" t="s">
        <v>321</v>
      </c>
      <c r="B311" s="160">
        <v>0</v>
      </c>
      <c r="C311" s="161">
        <v>0</v>
      </c>
      <c r="D311" s="161">
        <v>376407.93</v>
      </c>
      <c r="E311" s="161">
        <v>249144.42</v>
      </c>
      <c r="F311" s="161">
        <v>127263.51</v>
      </c>
      <c r="G311" s="161">
        <f t="shared" si="78"/>
        <v>249144.42</v>
      </c>
      <c r="H311" s="161">
        <f t="shared" si="78"/>
        <v>127263.51</v>
      </c>
      <c r="I311" s="162">
        <f t="shared" si="79"/>
        <v>376407.93</v>
      </c>
    </row>
    <row r="312" spans="1:9" x14ac:dyDescent="0.3">
      <c r="A312" s="73" t="s">
        <v>322</v>
      </c>
      <c r="B312" s="157">
        <f>SUM(B288:B311)</f>
        <v>-109230.29</v>
      </c>
      <c r="C312" s="158">
        <f t="shared" ref="C312:I312" si="80">SUM(C288:C311)</f>
        <v>-696354.25</v>
      </c>
      <c r="D312" s="158">
        <f t="shared" si="80"/>
        <v>-3449439.2</v>
      </c>
      <c r="E312" s="158">
        <f t="shared" si="80"/>
        <v>-2283183.6899999995</v>
      </c>
      <c r="F312" s="158">
        <f t="shared" si="80"/>
        <v>-1166255.51</v>
      </c>
      <c r="G312" s="158">
        <f t="shared" si="80"/>
        <v>-2392413.9800000004</v>
      </c>
      <c r="H312" s="158">
        <f t="shared" si="80"/>
        <v>-1862609.76</v>
      </c>
      <c r="I312" s="159">
        <f t="shared" si="80"/>
        <v>-4255023.7399999984</v>
      </c>
    </row>
    <row r="313" spans="1:9" x14ac:dyDescent="0.3">
      <c r="A313" s="30" t="s">
        <v>323</v>
      </c>
      <c r="B313" s="157"/>
      <c r="C313" s="158"/>
      <c r="D313" s="158"/>
      <c r="E313" s="158"/>
      <c r="F313" s="158"/>
      <c r="G313" s="158"/>
      <c r="H313" s="158"/>
      <c r="I313" s="159"/>
    </row>
    <row r="314" spans="1:9" x14ac:dyDescent="0.3">
      <c r="A314" s="73" t="s">
        <v>324</v>
      </c>
      <c r="B314" s="157">
        <v>0</v>
      </c>
      <c r="C314" s="158">
        <v>0</v>
      </c>
      <c r="D314" s="158">
        <v>18932069.5</v>
      </c>
      <c r="E314" s="158">
        <v>12531136.810000001</v>
      </c>
      <c r="F314" s="158">
        <v>6400932.6900000004</v>
      </c>
      <c r="G314" s="158">
        <f t="shared" ref="G314:H322" si="81">B314+E314</f>
        <v>12531136.810000001</v>
      </c>
      <c r="H314" s="158">
        <f t="shared" si="81"/>
        <v>6400932.6900000004</v>
      </c>
      <c r="I314" s="159">
        <f t="shared" ref="I314:I322" si="82">SUM(G314:H314)</f>
        <v>18932069.5</v>
      </c>
    </row>
    <row r="315" spans="1:9" x14ac:dyDescent="0.3">
      <c r="A315" s="73" t="s">
        <v>325</v>
      </c>
      <c r="B315" s="157">
        <v>0</v>
      </c>
      <c r="C315" s="158">
        <v>0</v>
      </c>
      <c r="D315" s="158">
        <v>0</v>
      </c>
      <c r="E315" s="158">
        <v>0</v>
      </c>
      <c r="F315" s="158">
        <v>0</v>
      </c>
      <c r="G315" s="158">
        <f t="shared" si="81"/>
        <v>0</v>
      </c>
      <c r="H315" s="158">
        <f t="shared" si="81"/>
        <v>0</v>
      </c>
      <c r="I315" s="159">
        <f t="shared" si="82"/>
        <v>0</v>
      </c>
    </row>
    <row r="316" spans="1:9" x14ac:dyDescent="0.3">
      <c r="A316" s="73" t="s">
        <v>326</v>
      </c>
      <c r="B316" s="157">
        <v>0</v>
      </c>
      <c r="C316" s="158">
        <v>0</v>
      </c>
      <c r="D316" s="158">
        <v>206229.97</v>
      </c>
      <c r="E316" s="158">
        <v>136503.6</v>
      </c>
      <c r="F316" s="158">
        <v>69726.37</v>
      </c>
      <c r="G316" s="158">
        <f t="shared" si="81"/>
        <v>136503.6</v>
      </c>
      <c r="H316" s="158">
        <f t="shared" si="81"/>
        <v>69726.37</v>
      </c>
      <c r="I316" s="159">
        <f t="shared" si="82"/>
        <v>206229.97</v>
      </c>
    </row>
    <row r="317" spans="1:9" x14ac:dyDescent="0.3">
      <c r="A317" s="73" t="s">
        <v>327</v>
      </c>
      <c r="B317" s="157">
        <v>505.3</v>
      </c>
      <c r="C317" s="158">
        <v>296.77</v>
      </c>
      <c r="D317" s="158">
        <v>181389.08</v>
      </c>
      <c r="E317" s="158">
        <v>120061.43</v>
      </c>
      <c r="F317" s="158">
        <v>61327.65</v>
      </c>
      <c r="G317" s="158">
        <f t="shared" si="81"/>
        <v>120566.73</v>
      </c>
      <c r="H317" s="158">
        <f t="shared" si="81"/>
        <v>61624.42</v>
      </c>
      <c r="I317" s="159">
        <f t="shared" si="82"/>
        <v>182191.15</v>
      </c>
    </row>
    <row r="318" spans="1:9" x14ac:dyDescent="0.3">
      <c r="A318" s="73" t="s">
        <v>328</v>
      </c>
      <c r="B318" s="157">
        <v>0</v>
      </c>
      <c r="C318" s="158">
        <v>0</v>
      </c>
      <c r="D318" s="158">
        <v>0</v>
      </c>
      <c r="E318" s="158">
        <v>0</v>
      </c>
      <c r="F318" s="158">
        <v>0</v>
      </c>
      <c r="G318" s="158">
        <f t="shared" si="81"/>
        <v>0</v>
      </c>
      <c r="H318" s="158">
        <f t="shared" si="81"/>
        <v>0</v>
      </c>
      <c r="I318" s="159">
        <f t="shared" si="82"/>
        <v>0</v>
      </c>
    </row>
    <row r="319" spans="1:9" x14ac:dyDescent="0.3">
      <c r="A319" s="73" t="s">
        <v>329</v>
      </c>
      <c r="B319" s="157">
        <v>0</v>
      </c>
      <c r="C319" s="158">
        <v>0</v>
      </c>
      <c r="D319" s="158">
        <v>0</v>
      </c>
      <c r="E319" s="158">
        <v>0</v>
      </c>
      <c r="F319" s="158">
        <v>0</v>
      </c>
      <c r="G319" s="158">
        <f t="shared" si="81"/>
        <v>0</v>
      </c>
      <c r="H319" s="158">
        <f t="shared" si="81"/>
        <v>0</v>
      </c>
      <c r="I319" s="159">
        <f t="shared" si="82"/>
        <v>0</v>
      </c>
    </row>
    <row r="320" spans="1:9" x14ac:dyDescent="0.3">
      <c r="A320" s="73" t="s">
        <v>330</v>
      </c>
      <c r="B320" s="157">
        <v>0</v>
      </c>
      <c r="C320" s="158">
        <v>0</v>
      </c>
      <c r="D320" s="158">
        <v>0</v>
      </c>
      <c r="E320" s="158">
        <v>0</v>
      </c>
      <c r="F320" s="158">
        <v>0</v>
      </c>
      <c r="G320" s="158">
        <f t="shared" si="81"/>
        <v>0</v>
      </c>
      <c r="H320" s="158">
        <f t="shared" si="81"/>
        <v>0</v>
      </c>
      <c r="I320" s="159">
        <f t="shared" si="82"/>
        <v>0</v>
      </c>
    </row>
    <row r="321" spans="1:9" x14ac:dyDescent="0.3">
      <c r="A321" s="73" t="s">
        <v>331</v>
      </c>
      <c r="B321" s="157">
        <v>1151318.57</v>
      </c>
      <c r="C321" s="158">
        <v>31633.13</v>
      </c>
      <c r="D321" s="158">
        <v>330020.28000000003</v>
      </c>
      <c r="E321" s="158">
        <v>218440.42</v>
      </c>
      <c r="F321" s="158">
        <v>111579.86</v>
      </c>
      <c r="G321" s="158">
        <f t="shared" si="81"/>
        <v>1369758.99</v>
      </c>
      <c r="H321" s="158">
        <f t="shared" si="81"/>
        <v>143212.99</v>
      </c>
      <c r="I321" s="159">
        <f t="shared" si="82"/>
        <v>1512971.98</v>
      </c>
    </row>
    <row r="322" spans="1:9" x14ac:dyDescent="0.3">
      <c r="A322" s="73" t="s">
        <v>332</v>
      </c>
      <c r="B322" s="160">
        <v>-659750.6</v>
      </c>
      <c r="C322" s="161">
        <v>-478131.76</v>
      </c>
      <c r="D322" s="161">
        <v>-190565.47</v>
      </c>
      <c r="E322" s="161">
        <v>-126135.28</v>
      </c>
      <c r="F322" s="161">
        <v>-64430.19</v>
      </c>
      <c r="G322" s="161">
        <f t="shared" si="81"/>
        <v>-785885.88</v>
      </c>
      <c r="H322" s="161">
        <f t="shared" si="81"/>
        <v>-542561.94999999995</v>
      </c>
      <c r="I322" s="162">
        <f t="shared" si="82"/>
        <v>-1328447.83</v>
      </c>
    </row>
    <row r="323" spans="1:9" x14ac:dyDescent="0.3">
      <c r="A323" s="73" t="s">
        <v>333</v>
      </c>
      <c r="B323" s="157">
        <f>SUM(B314:B322)</f>
        <v>492073.27000000014</v>
      </c>
      <c r="C323" s="158">
        <f t="shared" ref="C323:I323" si="83">SUM(C314:C322)</f>
        <v>-446201.86</v>
      </c>
      <c r="D323" s="158">
        <f t="shared" si="83"/>
        <v>19459143.359999999</v>
      </c>
      <c r="E323" s="158">
        <f t="shared" si="83"/>
        <v>12880006.98</v>
      </c>
      <c r="F323" s="158">
        <f t="shared" si="83"/>
        <v>6579136.3800000008</v>
      </c>
      <c r="G323" s="158">
        <f t="shared" si="83"/>
        <v>13372080.25</v>
      </c>
      <c r="H323" s="158">
        <f t="shared" si="83"/>
        <v>6132934.5200000005</v>
      </c>
      <c r="I323" s="159">
        <f t="shared" si="83"/>
        <v>19505014.769999996</v>
      </c>
    </row>
    <row r="324" spans="1:9" x14ac:dyDescent="0.3">
      <c r="A324" s="30" t="s">
        <v>334</v>
      </c>
      <c r="B324" s="157"/>
      <c r="C324" s="158"/>
      <c r="D324" s="158"/>
      <c r="E324" s="158"/>
      <c r="F324" s="158"/>
      <c r="G324" s="158"/>
      <c r="H324" s="158"/>
      <c r="I324" s="159"/>
    </row>
    <row r="325" spans="1:9" x14ac:dyDescent="0.3">
      <c r="A325" s="73" t="s">
        <v>335</v>
      </c>
      <c r="B325" s="157">
        <v>0</v>
      </c>
      <c r="C325" s="158">
        <v>0</v>
      </c>
      <c r="D325" s="158">
        <v>0</v>
      </c>
      <c r="E325" s="158">
        <v>0</v>
      </c>
      <c r="F325" s="158">
        <v>0</v>
      </c>
      <c r="G325" s="158">
        <f t="shared" ref="G325:H326" si="84">B325+E325</f>
        <v>0</v>
      </c>
      <c r="H325" s="158">
        <f t="shared" si="84"/>
        <v>0</v>
      </c>
      <c r="I325" s="159">
        <f t="shared" ref="I325:I326" si="85">SUM(G325:H325)</f>
        <v>0</v>
      </c>
    </row>
    <row r="326" spans="1:9" x14ac:dyDescent="0.3">
      <c r="A326" s="73" t="s">
        <v>336</v>
      </c>
      <c r="B326" s="160">
        <v>0</v>
      </c>
      <c r="C326" s="161">
        <v>0</v>
      </c>
      <c r="D326" s="161">
        <v>0</v>
      </c>
      <c r="E326" s="161">
        <v>0</v>
      </c>
      <c r="F326" s="161">
        <v>0</v>
      </c>
      <c r="G326" s="161">
        <f t="shared" si="84"/>
        <v>0</v>
      </c>
      <c r="H326" s="161">
        <f t="shared" si="84"/>
        <v>0</v>
      </c>
      <c r="I326" s="162">
        <f t="shared" si="85"/>
        <v>0</v>
      </c>
    </row>
    <row r="327" spans="1:9" x14ac:dyDescent="0.3">
      <c r="A327" s="73" t="s">
        <v>337</v>
      </c>
      <c r="B327" s="157">
        <f>SUM(B325:B326)</f>
        <v>0</v>
      </c>
      <c r="C327" s="158">
        <f t="shared" ref="C327:I327" si="86">SUM(C325:C326)</f>
        <v>0</v>
      </c>
      <c r="D327" s="158">
        <f t="shared" si="86"/>
        <v>0</v>
      </c>
      <c r="E327" s="158">
        <f t="shared" si="86"/>
        <v>0</v>
      </c>
      <c r="F327" s="158">
        <f t="shared" si="86"/>
        <v>0</v>
      </c>
      <c r="G327" s="158">
        <f t="shared" si="86"/>
        <v>0</v>
      </c>
      <c r="H327" s="158">
        <f t="shared" si="86"/>
        <v>0</v>
      </c>
      <c r="I327" s="159">
        <f t="shared" si="86"/>
        <v>0</v>
      </c>
    </row>
    <row r="328" spans="1:9" x14ac:dyDescent="0.3">
      <c r="A328" s="87"/>
      <c r="B328" s="157">
        <v>0</v>
      </c>
      <c r="C328" s="158">
        <v>0</v>
      </c>
      <c r="D328" s="158">
        <v>0</v>
      </c>
      <c r="E328" s="158">
        <v>0</v>
      </c>
      <c r="F328" s="158">
        <v>0</v>
      </c>
      <c r="G328" s="158">
        <v>0</v>
      </c>
      <c r="H328" s="158">
        <v>0</v>
      </c>
      <c r="I328" s="159">
        <v>0</v>
      </c>
    </row>
    <row r="329" spans="1:9" x14ac:dyDescent="0.3">
      <c r="A329" s="72" t="s">
        <v>1</v>
      </c>
      <c r="B329" s="157">
        <f>B312+B323+B327</f>
        <v>382842.98000000016</v>
      </c>
      <c r="C329" s="158">
        <f t="shared" ref="C329:I329" si="87">C312+C323+C327</f>
        <v>-1142556.1099999999</v>
      </c>
      <c r="D329" s="158">
        <f t="shared" si="87"/>
        <v>16009704.16</v>
      </c>
      <c r="E329" s="158">
        <f t="shared" si="87"/>
        <v>10596823.290000001</v>
      </c>
      <c r="F329" s="158">
        <f t="shared" si="87"/>
        <v>5412880.870000001</v>
      </c>
      <c r="G329" s="158">
        <f t="shared" si="87"/>
        <v>10979666.27</v>
      </c>
      <c r="H329" s="158">
        <f t="shared" si="87"/>
        <v>4270324.7600000007</v>
      </c>
      <c r="I329" s="159">
        <f t="shared" si="87"/>
        <v>15249991.029999997</v>
      </c>
    </row>
    <row r="330" spans="1:9" x14ac:dyDescent="0.3">
      <c r="A330" s="87"/>
      <c r="B330" s="160"/>
      <c r="C330" s="161"/>
      <c r="D330" s="161"/>
      <c r="E330" s="161"/>
      <c r="F330" s="161"/>
      <c r="G330" s="161"/>
      <c r="H330" s="161"/>
      <c r="I330" s="162"/>
    </row>
    <row r="331" spans="1:9" ht="15" thickBot="1" x14ac:dyDescent="0.35">
      <c r="A331" s="72" t="s">
        <v>0</v>
      </c>
      <c r="B331" s="182">
        <f>B284-B329</f>
        <v>44898166.669999994</v>
      </c>
      <c r="C331" s="183">
        <f t="shared" ref="C331:I331" si="88">C284-C329</f>
        <v>18680374.060000014</v>
      </c>
      <c r="D331" s="183">
        <f t="shared" si="88"/>
        <v>-37735468.950000003</v>
      </c>
      <c r="E331" s="183">
        <f t="shared" si="88"/>
        <v>-24623624.970000003</v>
      </c>
      <c r="F331" s="183">
        <f t="shared" si="88"/>
        <v>-13111843.98</v>
      </c>
      <c r="G331" s="183">
        <f t="shared" si="88"/>
        <v>20274541.699999999</v>
      </c>
      <c r="H331" s="183">
        <f t="shared" si="88"/>
        <v>5568530.0799999991</v>
      </c>
      <c r="I331" s="184">
        <f t="shared" si="88"/>
        <v>25843071.780000005</v>
      </c>
    </row>
    <row r="332" spans="1:9" ht="15" thickTop="1" x14ac:dyDescent="0.3"/>
    <row r="333" spans="1:9" x14ac:dyDescent="0.3">
      <c r="A333" s="90">
        <v>0</v>
      </c>
      <c r="B333" s="90">
        <v>0</v>
      </c>
      <c r="C333" s="90">
        <v>0</v>
      </c>
      <c r="D333" s="90">
        <v>0</v>
      </c>
      <c r="E333" s="90">
        <v>0</v>
      </c>
      <c r="F333" s="90">
        <v>0</v>
      </c>
      <c r="G333" s="90">
        <v>0</v>
      </c>
      <c r="H333" s="90">
        <v>0</v>
      </c>
      <c r="I333" s="90"/>
    </row>
    <row r="334" spans="1:9" x14ac:dyDescent="0.3">
      <c r="B334" s="90"/>
      <c r="C334" s="90"/>
      <c r="D334" s="90"/>
      <c r="E334" s="90"/>
      <c r="F334" s="90"/>
      <c r="G334" s="90"/>
      <c r="H334" s="90"/>
      <c r="I334" s="90"/>
    </row>
  </sheetData>
  <pageMargins left="0.7" right="0.7" top="0.75" bottom="0.75" header="0.3" footer="0.3"/>
  <pageSetup scale="60" fitToHeight="0" orientation="landscape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09E86C-90CC-442B-ABBD-8F8954F857F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870982A-D07E-4981-9D90-5B0C523FEFF9}"/>
</file>

<file path=customXml/itemProps3.xml><?xml version="1.0" encoding="utf-8"?>
<ds:datastoreItem xmlns:ds="http://schemas.openxmlformats.org/officeDocument/2006/customXml" ds:itemID="{F73A6343-069D-4F94-86A6-AF642E13FA1A}"/>
</file>

<file path=customXml/itemProps4.xml><?xml version="1.0" encoding="utf-8"?>
<ds:datastoreItem xmlns:ds="http://schemas.openxmlformats.org/officeDocument/2006/customXml" ds:itemID="{7D7F4C05-B580-432A-8B40-5258874F2044}"/>
</file>

<file path=customXml/itemProps5.xml><?xml version="1.0" encoding="utf-8"?>
<ds:datastoreItem xmlns:ds="http://schemas.openxmlformats.org/officeDocument/2006/customXml" ds:itemID="{BDC2BE32-5BA6-446A-9BF4-DCBD00FB5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2020-02-11T21:55:56Z</cp:lastPrinted>
  <dcterms:created xsi:type="dcterms:W3CDTF">2017-10-30T16:51:04Z</dcterms:created>
  <dcterms:modified xsi:type="dcterms:W3CDTF">2020-02-14T16:37:56Z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