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8\3rd Quarter\"/>
    </mc:Choice>
  </mc:AlternateContent>
  <bookViews>
    <workbookView xWindow="1500" yWindow="1005" windowWidth="11340" windowHeight="6075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/>
  <fileRecoveryPr autoRecover="0"/>
</workbook>
</file>

<file path=xl/calcChain.xml><?xml version="1.0" encoding="utf-8"?>
<calcChain xmlns="http://schemas.openxmlformats.org/spreadsheetml/2006/main">
  <c r="C25" i="127" l="1"/>
  <c r="C21" i="127"/>
  <c r="C19" i="127"/>
  <c r="C18" i="127"/>
  <c r="E36" i="127" l="1"/>
  <c r="D36" i="127"/>
  <c r="E14" i="127" l="1"/>
  <c r="E12" i="127"/>
  <c r="C23" i="127" l="1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8" i="127" s="1"/>
  <c r="E8" i="127"/>
  <c r="C32" i="127"/>
  <c r="C36" i="127" s="1"/>
  <c r="C38" i="127" s="1"/>
  <c r="D32" i="127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<sst xmlns="http://schemas.openxmlformats.org/spreadsheetml/2006/main" count="592" uniqueCount="322">
  <si>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</si>
  <si>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</si>
  <si>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</si>
  <si>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</si>
  <si>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</si>
  <si>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</si>
  <si>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</si>
  <si>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</si>
  <si>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</si>
  <si>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</si>
  <si>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</si>
  <si>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</si>
  <si>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</si>
  <si>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</si>
  <si>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</si>
  <si>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</si>
  <si>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</si>
  <si>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</si>
  <si>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</si>
  <si>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</si>
  <si>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</si>
  <si>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</si>
  <si>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</si>
  <si>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</si>
  <si>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</si>
  <si>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</si>
  <si>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</si>
  <si>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</si>
  <si>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</si>
  <si>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</si>
  <si>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</si>
  <si>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</si>
  <si>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</si>
  <si>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</si>
  <si>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</si>
  <si>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</si>
  <si>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</si>
  <si>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</si>
  <si>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</si>
  <si>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</si>
  <si>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</si>
  <si>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</si>
  <si>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</si>
  <si>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</si>
  <si>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</si>
  <si>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</si>
  <si>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</si>
  <si>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</si>
  <si>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</si>
  <si>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</si>
  <si>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</si>
  <si>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</si>
  <si>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</si>
  <si>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</si>
  <si>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</si>
  <si>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</si>
  <si>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</si>
  <si>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</si>
  <si>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</si>
  <si>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</si>
  <si>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</si>
  <si>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</si>
  <si>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</si>
  <si>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</si>
  <si>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</si>
  <si>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</si>
  <si>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</si>
  <si>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</si>
  <si>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</si>
  <si>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</si>
  <si>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</si>
  <si>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</si>
  <si>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</si>
  <si>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</si>
  <si>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</si>
  <si>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</si>
  <si>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</si>
  <si>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</si>
  <si>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</si>
  <si>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</si>
  <si>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</si>
  <si>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</si>
  <si>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</si>
  <si>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</si>
  <si>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</si>
  <si>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</si>
  <si>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</si>
  <si>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</si>
  <si>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</si>
  <si>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</si>
  <si>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</si>
  <si>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</si>
  <si>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</si>
  <si>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</si>
  <si>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</si>
  <si>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</si>
  <si>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</si>
  <si>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</si>
  <si>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</si>
  <si>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</si>
  <si>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</si>
  <si>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</si>
  <si>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</si>
  <si>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</si>
  <si>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</si>
  <si>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</si>
  <si>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</si>
  <si>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</si>
  <si>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</si>
  <si>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</si>
  <si>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</si>
  <si>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</si>
  <si>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</si>
  <si>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</si>
  <si>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</si>
  <si>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</si>
  <si>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</si>
  <si>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</si>
  <si>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</si>
  <si>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</si>
  <si>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</si>
  <si>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</si>
  <si>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</si>
  <si>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</si>
  <si>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</si>
  <si>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</si>
  <si>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</si>
  <si>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</si>
  <si>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</si>
  <si>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</si>
  <si>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</si>
  <si>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</si>
  <si>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</si>
  <si>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</si>
  <si>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</si>
  <si>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</si>
  <si>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</si>
  <si>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</si>
  <si>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</si>
  <si>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</si>
  <si>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</si>
  <si>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</si>
  <si>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</si>
  <si>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</si>
  <si>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</si>
  <si>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</si>
  <si>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</si>
  <si>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</si>
  <si>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</si>
  <si>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</si>
  <si>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</si>
  <si>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</si>
  <si>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</si>
  <si>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</si>
  <si>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</si>
  <si>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</si>
  <si>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</si>
  <si>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</si>
  <si>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</si>
  <si>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</si>
  <si>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</si>
  <si>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</si>
  <si>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</si>
  <si>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</si>
  <si>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</si>
  <si>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</si>
  <si>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</si>
  <si>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</si>
  <si>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</si>
  <si>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</si>
  <si>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</si>
  <si>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</si>
  <si>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</si>
  <si>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</si>
  <si>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</si>
  <si>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</si>
  <si>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</si>
  <si>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</si>
  <si>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</si>
  <si>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</si>
  <si>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</si>
  <si>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</si>
  <si>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</si>
  <si>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</si>
  <si>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</si>
  <si>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</si>
  <si>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</si>
  <si>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</si>
  <si>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</si>
  <si>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</si>
  <si>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</si>
  <si>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</si>
  <si>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</si>
  <si>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</si>
  <si>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</si>
  <si>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</si>
  <si>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</si>
  <si>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</si>
  <si>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</si>
  <si>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</si>
  <si>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</si>
  <si>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</si>
  <si>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</si>
  <si>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</si>
  <si>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</si>
  <si>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</si>
  <si>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</si>
  <si>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</si>
  <si>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</si>
  <si>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</si>
  <si>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</si>
  <si>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</si>
  <si>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</si>
  <si>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</si>
  <si>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</si>
  <si>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</si>
  <si>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</si>
  <si>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</si>
  <si>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</si>
  <si>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</si>
  <si>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</si>
  <si>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</si>
  <si>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</si>
  <si>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</si>
  <si>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</si>
  <si>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</si>
  <si>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</si>
  <si>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</si>
  <si>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</si>
  <si>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</si>
  <si>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</si>
  <si>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</si>
  <si>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</si>
  <si>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</si>
  <si>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</si>
  <si>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</si>
  <si>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</si>
  <si>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</si>
  <si>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</si>
  <si>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</si>
  <si>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</si>
  <si>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</si>
  <si>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</si>
  <si>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</si>
  <si>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</si>
  <si>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</si>
  <si>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</si>
  <si>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</si>
  <si>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</si>
  <si>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</si>
  <si>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</si>
  <si>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</si>
  <si>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</si>
  <si>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</si>
  <si>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</si>
  <si>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</si>
  <si>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</si>
  <si>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</si>
  <si>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</si>
  <si>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</si>
  <si>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</si>
  <si>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</si>
  <si>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</si>
  <si>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</si>
  <si>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</si>
  <si>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</si>
  <si>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</si>
  <si>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</si>
  <si>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</si>
  <si>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</si>
  <si>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</si>
  <si>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</si>
  <si>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</si>
  <si>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</si>
  <si>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</si>
  <si>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</si>
  <si>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</si>
  <si>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</si>
  <si>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</si>
  <si>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</si>
  <si>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</si>
  <si>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</si>
  <si>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</si>
  <si>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</si>
  <si>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</si>
  <si>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</si>
  <si>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</si>
  <si>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</si>
  <si>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</si>
  <si>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</si>
  <si>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</si>
  <si>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</si>
  <si>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</si>
  <si>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</si>
  <si>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</si>
  <si>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</si>
  <si>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</si>
  <si>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</si>
  <si>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</si>
  <si>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</si>
  <si>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</si>
  <si>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</si>
  <si>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</si>
  <si>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</si>
  <si>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</si>
  <si>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</si>
  <si>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</si>
  <si>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</si>
  <si>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</si>
  <si>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</si>
  <si>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</si>
  <si>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</si>
  <si>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</si>
  <si>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</si>
  <si>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</si>
  <si>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</si>
  <si>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AUGUST 1, 2017 THROUGH JULY 31, 2018</t>
  </si>
  <si>
    <t>SEPTEMBER 1, 2017 THROUGH AUGUST 31, 2018</t>
  </si>
  <si>
    <t>OCTOBER 1, 2017 THROUGH SEPTEMBER 30, 2018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</si>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</sst>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39" fontId="22" fillId="0" borderId="26" xfId="0" applyNumberFormat="1" applyFont="1" applyBorder="1"/>
    <xf numFmtId="171" fontId="22" fillId="0" borderId="28" xfId="159" applyNumberFormat="1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32" fillId="0" borderId="0" xfId="1" applyNumberFormat="1" applyFont="1" applyBorder="1"/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activeCell="CL21" sqref="CL2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O1" s="13"/>
      <c r="CP1" s="13"/>
    </row>
    <row r="2" spans="1:94" x14ac:dyDescent="0.25">
      <c r="A2" s="182" t="s">
        <v>269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O2" s="13"/>
      <c r="CP2" s="13"/>
    </row>
    <row r="3" spans="1:94" x14ac:dyDescent="0.25">
      <c r="A3" s="182" t="s">
        <v>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9" t="s">
        <v>8</v>
      </c>
      <c r="CH5" s="179"/>
      <c r="CI5" s="179"/>
      <c r="CJ5" s="179"/>
      <c r="CK5" s="179"/>
      <c r="CL5" s="179"/>
      <c r="CM5" s="179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6" t="s">
        <v>9</v>
      </c>
      <c r="AU6" s="183"/>
      <c r="AV6" s="184"/>
      <c r="AW6" s="176" t="s">
        <v>9</v>
      </c>
      <c r="AX6" s="183"/>
      <c r="AY6" s="184"/>
      <c r="AZ6" s="176" t="s">
        <v>9</v>
      </c>
      <c r="BA6" s="183"/>
      <c r="BB6" s="184"/>
      <c r="BC6" s="176" t="s">
        <v>9</v>
      </c>
      <c r="BD6" s="183"/>
      <c r="BE6" s="184"/>
      <c r="BF6" s="176" t="s">
        <v>9</v>
      </c>
      <c r="BG6" s="183"/>
      <c r="BH6" s="184"/>
      <c r="BI6" s="176" t="s">
        <v>9</v>
      </c>
      <c r="BJ6" s="177"/>
      <c r="BK6" s="178"/>
      <c r="BL6" s="176" t="s">
        <v>9</v>
      </c>
      <c r="BM6" s="177"/>
      <c r="BN6" s="178"/>
      <c r="BO6" s="176" t="s">
        <v>9</v>
      </c>
      <c r="BP6" s="177"/>
      <c r="BQ6" s="178"/>
      <c r="BR6" s="176" t="s">
        <v>9</v>
      </c>
      <c r="BS6" s="177"/>
      <c r="BT6" s="178"/>
      <c r="BU6" s="176" t="s">
        <v>9</v>
      </c>
      <c r="BV6" s="177"/>
      <c r="BW6" s="178"/>
      <c r="BX6" s="176" t="s">
        <v>9</v>
      </c>
      <c r="BY6" s="177"/>
      <c r="BZ6" s="178"/>
      <c r="CA6" s="176" t="s">
        <v>9</v>
      </c>
      <c r="CB6" s="177"/>
      <c r="CC6" s="178"/>
      <c r="CD6" s="176" t="s">
        <v>9</v>
      </c>
      <c r="CE6" s="177"/>
      <c r="CF6" s="178"/>
      <c r="CG6" s="176" t="s">
        <v>9</v>
      </c>
      <c r="CH6" s="177"/>
      <c r="CI6" s="178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43311</v>
      </c>
      <c r="CH7" s="18">
        <f>+CI7-31</f>
        <v>43342</v>
      </c>
      <c r="CI7" s="18">
        <f>+StatementDate</f>
        <v>43373</v>
      </c>
      <c r="CJ7" s="13"/>
      <c r="CK7" s="18">
        <f>+CG7</f>
        <v>43311</v>
      </c>
      <c r="CL7" s="18">
        <f>+CH7</f>
        <v>43342</v>
      </c>
      <c r="CM7" s="18">
        <f>+CI7</f>
        <v>43373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2018</v>
      </c>
      <c r="CH8" s="20">
        <f>+CI8</f>
        <v>2018</v>
      </c>
      <c r="CI8" s="20">
        <f>YEAR(StatementDate)</f>
        <v>2018</v>
      </c>
      <c r="CJ8" s="13"/>
      <c r="CK8" s="19">
        <f t="shared" ref="CK8:CM8" si="1">+CG8</f>
        <v>2018</v>
      </c>
      <c r="CL8" s="20">
        <f t="shared" si="1"/>
        <v>2018</v>
      </c>
      <c r="CM8" s="20">
        <f t="shared" si="1"/>
        <v>2018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2871151</v>
      </c>
      <c r="CH9" s="23">
        <f>+'Copy Other Data Here'!O4</f>
        <v>1410680</v>
      </c>
      <c r="CI9" s="23">
        <f>+'Copy Other Data Here'!P4</f>
        <v>3736534</v>
      </c>
      <c r="CJ9" s="24"/>
      <c r="CK9" s="25">
        <f>+'Copy Other Data Here'!N10</f>
        <v>122109645</v>
      </c>
      <c r="CL9" s="25">
        <f>+'Copy Other Data Here'!O10</f>
        <v>121343697</v>
      </c>
      <c r="CM9" s="25">
        <f>+'Copy Other Data Here'!P10</f>
        <v>121514621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3234727</v>
      </c>
      <c r="CH10" s="25">
        <f>+'Copy Other Data Here'!O5</f>
        <v>1975003</v>
      </c>
      <c r="CI10" s="25">
        <f>+'Copy Other Data Here'!P5</f>
        <v>4155400</v>
      </c>
      <c r="CJ10" s="24"/>
      <c r="CK10" s="25">
        <f>+'Copy Other Data Here'!N11</f>
        <v>96942767</v>
      </c>
      <c r="CL10" s="25">
        <f>+'Copy Other Data Here'!O11</f>
        <v>96292720</v>
      </c>
      <c r="CM10" s="25">
        <f>+'Copy Other Data Here'!P11</f>
        <v>96421883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781268</v>
      </c>
      <c r="CH11" s="25">
        <f>+'Copy Other Data Here'!O6</f>
        <v>798722</v>
      </c>
      <c r="CI11" s="25">
        <f>+'Copy Other Data Here'!P6</f>
        <v>889025</v>
      </c>
      <c r="CJ11" s="24"/>
      <c r="CK11" s="25">
        <f>+'Copy Other Data Here'!N12</f>
        <v>15479044</v>
      </c>
      <c r="CL11" s="25">
        <f>+'Copy Other Data Here'!O12</f>
        <v>15369968</v>
      </c>
      <c r="CM11" s="25">
        <f>+'Copy Other Data Here'!P12</f>
        <v>15426536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115400</v>
      </c>
      <c r="CH12" s="25">
        <f>+'Copy Other Data Here'!O7</f>
        <v>98499</v>
      </c>
      <c r="CI12" s="25">
        <f>+'Copy Other Data Here'!P7</f>
        <v>118833</v>
      </c>
      <c r="CJ12" s="24"/>
      <c r="CK12" s="25">
        <f>+'Copy Other Data Here'!N13</f>
        <v>2223170</v>
      </c>
      <c r="CL12" s="25">
        <f>+'Copy Other Data Here'!O13</f>
        <v>2218029</v>
      </c>
      <c r="CM12" s="25">
        <f>+'Copy Other Data Here'!P13</f>
        <v>2224351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78444364</v>
      </c>
      <c r="CH13" s="32">
        <f>+'Copy Other Data Here'!O8</f>
        <v>76939361</v>
      </c>
      <c r="CI13" s="32">
        <f>+'Copy Other Data Here'!P8</f>
        <v>72015829</v>
      </c>
      <c r="CJ13" s="24"/>
      <c r="CK13" s="25">
        <f>+'Copy Other Data Here'!N14</f>
        <v>712209646</v>
      </c>
      <c r="CL13" s="25">
        <f>+'Copy Other Data Here'!O14</f>
        <v>719275345</v>
      </c>
      <c r="CM13" s="25">
        <f>+'Copy Other Data Here'!P14</f>
        <v>727617340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85446910</v>
      </c>
      <c r="CH14" s="33">
        <f>SUM(CH9:CH13)</f>
        <v>81222265</v>
      </c>
      <c r="CI14" s="33">
        <f>SUM(CI9:CI13)</f>
        <v>80915621</v>
      </c>
      <c r="CK14" s="36">
        <f>SUM(CK9:CK13)</f>
        <v>948964272</v>
      </c>
      <c r="CL14" s="36">
        <f>SUM(CL9:CL13)</f>
        <v>954499759</v>
      </c>
      <c r="CM14" s="33">
        <f>SUM(CM9:CM13)</f>
        <v>963204731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0"/>
      <c r="N20" s="180"/>
      <c r="O20" s="180"/>
      <c r="P20" s="119"/>
      <c r="Q20" s="119"/>
      <c r="R20" s="119"/>
      <c r="S20" s="181" t="s">
        <v>21</v>
      </c>
      <c r="T20" s="181"/>
      <c r="U20" s="181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1" t="s">
        <v>21</v>
      </c>
      <c r="AI20" s="181"/>
      <c r="AJ20" s="181"/>
      <c r="AK20" s="181" t="s">
        <v>21</v>
      </c>
      <c r="AL20" s="181"/>
      <c r="AM20" s="181"/>
      <c r="AN20" s="181" t="s">
        <v>21</v>
      </c>
      <c r="AO20" s="181"/>
      <c r="AP20" s="181"/>
      <c r="AQ20" s="181" t="s">
        <v>21</v>
      </c>
      <c r="AR20" s="181"/>
      <c r="AS20" s="181"/>
      <c r="AT20" s="181" t="s">
        <v>21</v>
      </c>
      <c r="AU20" s="181"/>
      <c r="AV20" s="181"/>
      <c r="AW20" s="176" t="s">
        <v>21</v>
      </c>
      <c r="AX20" s="177"/>
      <c r="AY20" s="178"/>
      <c r="AZ20" s="176" t="s">
        <v>21</v>
      </c>
      <c r="BA20" s="177"/>
      <c r="BB20" s="178"/>
      <c r="BC20" s="176" t="s">
        <v>21</v>
      </c>
      <c r="BD20" s="177"/>
      <c r="BE20" s="178"/>
      <c r="BF20" s="176" t="s">
        <v>21</v>
      </c>
      <c r="BG20" s="177"/>
      <c r="BH20" s="178"/>
      <c r="BI20" s="176" t="s">
        <v>21</v>
      </c>
      <c r="BJ20" s="177"/>
      <c r="BK20" s="178"/>
      <c r="BL20" s="176" t="s">
        <v>21</v>
      </c>
      <c r="BM20" s="177"/>
      <c r="BN20" s="178"/>
      <c r="BO20" s="176" t="s">
        <v>21</v>
      </c>
      <c r="BP20" s="177"/>
      <c r="BQ20" s="178"/>
      <c r="BR20" s="176" t="s">
        <v>21</v>
      </c>
      <c r="BS20" s="177"/>
      <c r="BT20" s="178"/>
      <c r="BU20" s="176" t="s">
        <v>21</v>
      </c>
      <c r="BV20" s="177"/>
      <c r="BW20" s="178"/>
      <c r="BX20" s="176" t="s">
        <v>21</v>
      </c>
      <c r="BY20" s="177"/>
      <c r="BZ20" s="178"/>
      <c r="CA20" s="176" t="s">
        <v>21</v>
      </c>
      <c r="CB20" s="177"/>
      <c r="CC20" s="178"/>
      <c r="CD20" s="176" t="s">
        <v>21</v>
      </c>
      <c r="CE20" s="177"/>
      <c r="CF20" s="178"/>
      <c r="CG20" s="176" t="s">
        <v>21</v>
      </c>
      <c r="CH20" s="177"/>
      <c r="CI20" s="178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43311</v>
      </c>
      <c r="CH21" s="18">
        <f>+CH7</f>
        <v>43342</v>
      </c>
      <c r="CI21" s="18">
        <f>+CI7</f>
        <v>43373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2018</v>
      </c>
      <c r="CH22" s="20">
        <f t="shared" si="7"/>
        <v>2018</v>
      </c>
      <c r="CI22" s="20">
        <f t="shared" si="7"/>
        <v>2018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187180</v>
      </c>
      <c r="CH23" s="25">
        <f>+'Copy Other Data Here'!O19</f>
        <v>187282</v>
      </c>
      <c r="CI23" s="25">
        <f>+'Copy Other Data Here'!P19</f>
        <v>187869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26090</v>
      </c>
      <c r="CH24" s="25">
        <f>+'Copy Other Data Here'!O20</f>
        <v>26082</v>
      </c>
      <c r="CI24" s="25">
        <f>+'Copy Other Data Here'!P20</f>
        <v>26093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480</v>
      </c>
      <c r="CH25" s="25">
        <f>+'Copy Other Data Here'!O21</f>
        <v>485</v>
      </c>
      <c r="CI25" s="25">
        <f>+'Copy Other Data Here'!P21</f>
        <v>485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10</v>
      </c>
      <c r="CH26" s="25">
        <f>+'Copy Other Data Here'!O22</f>
        <v>10</v>
      </c>
      <c r="CI26" s="25">
        <f>+'Copy Other Data Here'!P22</f>
        <v>8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203</v>
      </c>
      <c r="CH27" s="25">
        <f>+'Copy Other Data Here'!O23</f>
        <v>202</v>
      </c>
      <c r="CI27" s="25">
        <f>+'Copy Other Data Here'!P23</f>
        <v>200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213963</v>
      </c>
      <c r="CH28" s="33">
        <f>SUM(CH23:CH27)</f>
        <v>214061</v>
      </c>
      <c r="CI28" s="33">
        <f>SUM(CI23:CI27)</f>
        <v>214655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abSelected="1" topLeftCell="A25" zoomScaleNormal="100" zoomScaleSheetLayoutView="85" workbookViewId="0">
      <selection activeCell="CL21" sqref="CL21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TEXT(DATE(YEAR(StatementDate),MONTH(StatementDate)-1,1)-1,"m/d/yyy")</f>
        <v>Month and Twelve Months Ended 7/31/2018</v>
      </c>
      <c r="B5" s="179"/>
      <c r="C5" s="179"/>
      <c r="D5" s="179"/>
      <c r="E5" s="179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6920362.6100000003</v>
      </c>
      <c r="E10" s="55">
        <f>+'Copy Allocation Report Here'!F10</f>
        <v>205755652.69999999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2076610.06</v>
      </c>
      <c r="E11" s="55">
        <f>+'Copy Allocation Report Here'!F14</f>
        <v>23597421.550000001</v>
      </c>
    </row>
    <row r="12" spans="1:5" x14ac:dyDescent="0.25">
      <c r="A12" s="52"/>
      <c r="B12" s="13" t="s">
        <v>29</v>
      </c>
      <c r="C12" s="13"/>
      <c r="D12" s="56">
        <f>+'Copy Allocation Report Here'!C20-'Copy Allocation Report Here'!C14</f>
        <v>-207042.22999999998</v>
      </c>
      <c r="E12" s="57">
        <f>+'Copy Allocation Report Here'!F20-'Copy Allocation Report Here'!F14</f>
        <v>-1918064.0899999999</v>
      </c>
    </row>
    <row r="13" spans="1:5" x14ac:dyDescent="0.25">
      <c r="A13" s="52"/>
      <c r="B13" s="13"/>
      <c r="C13" s="13"/>
      <c r="D13" s="58">
        <f>SUM(D10:D12)</f>
        <v>8789930.4399999995</v>
      </c>
      <c r="E13" s="53">
        <f>SUM(E10:E12)</f>
        <v>227435010.16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3434000.79</v>
      </c>
      <c r="E14" s="55">
        <f>+'Copy Allocation Report Here'!F30+'Copy Allocation Report Here'!F44</f>
        <v>114550275.62</v>
      </c>
    </row>
    <row r="15" spans="1:5" x14ac:dyDescent="0.25">
      <c r="A15" s="52"/>
      <c r="B15" s="13" t="s">
        <v>32</v>
      </c>
      <c r="C15" s="13"/>
      <c r="D15" s="54">
        <f>+'Copy Allocation Report Here'!C46</f>
        <v>720462.93</v>
      </c>
      <c r="E15" s="55">
        <f>+'Copy Allocation Report Here'!F46</f>
        <v>19413878.609999999</v>
      </c>
    </row>
    <row r="16" spans="1:5" x14ac:dyDescent="0.25">
      <c r="A16" s="52" t="s">
        <v>33</v>
      </c>
      <c r="B16" s="13"/>
      <c r="C16" s="13"/>
      <c r="D16" s="59">
        <f>D13-D14-D15</f>
        <v>4635466.72</v>
      </c>
      <c r="E16" s="60">
        <f>E13-E14-E15</f>
        <v>93470855.929999992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32379.759999999998</v>
      </c>
      <c r="E18" s="53">
        <f>'Copy Allocation Report Here'!F50</f>
        <v>262682.95</v>
      </c>
    </row>
    <row r="19" spans="1:5" x14ac:dyDescent="0.25">
      <c r="A19" s="52"/>
      <c r="B19" s="13" t="s">
        <v>35</v>
      </c>
      <c r="C19" s="13"/>
      <c r="D19" s="54">
        <f>+'Copy Allocation Report Here'!C78</f>
        <v>1446495.39</v>
      </c>
      <c r="E19" s="55">
        <f>+'Copy Allocation Report Here'!F78</f>
        <v>18864900.859999999</v>
      </c>
    </row>
    <row r="20" spans="1:5" x14ac:dyDescent="0.25">
      <c r="A20" s="52"/>
      <c r="B20" s="13" t="s">
        <v>36</v>
      </c>
      <c r="C20" s="13"/>
      <c r="D20" s="54">
        <f>+'Copy Allocation Report Here'!C86</f>
        <v>474534.67</v>
      </c>
      <c r="E20" s="55">
        <f>+'Copy Allocation Report Here'!F86</f>
        <v>5957469.9800000004</v>
      </c>
    </row>
    <row r="21" spans="1:5" x14ac:dyDescent="0.25">
      <c r="A21" s="52"/>
      <c r="B21" s="13" t="s">
        <v>37</v>
      </c>
      <c r="C21" s="13"/>
      <c r="D21" s="54">
        <f>+'Copy Allocation Report Here'!C93</f>
        <v>115718.27</v>
      </c>
      <c r="E21" s="55">
        <f>+'Copy Allocation Report Here'!F93</f>
        <v>2218334.2200000002</v>
      </c>
    </row>
    <row r="22" spans="1:5" x14ac:dyDescent="0.25">
      <c r="A22" s="52"/>
      <c r="B22" s="13" t="s">
        <v>0</v>
      </c>
      <c r="C22" s="13"/>
      <c r="D22" s="54">
        <f>+'Copy Allocation Report Here'!C100</f>
        <v>-296.27999999999997</v>
      </c>
      <c r="E22" s="55">
        <f>+'Copy Allocation Report Here'!F100</f>
        <v>1068.72</v>
      </c>
    </row>
    <row r="23" spans="1:5" x14ac:dyDescent="0.25">
      <c r="A23" s="52"/>
      <c r="B23" s="13" t="s">
        <v>38</v>
      </c>
      <c r="C23" s="13"/>
      <c r="D23" s="54">
        <f>+'Copy Allocation Report Here'!C116</f>
        <v>1361631.99</v>
      </c>
      <c r="E23" s="55">
        <f>+'Copy Allocation Report Here'!F116</f>
        <v>17749234.010000002</v>
      </c>
    </row>
    <row r="24" spans="1:5" x14ac:dyDescent="0.25">
      <c r="A24" s="52"/>
      <c r="B24" s="13" t="s">
        <v>39</v>
      </c>
      <c r="C24" s="13"/>
      <c r="D24" s="54">
        <f>+'Copy Allocation Report Here'!C128</f>
        <v>1886080.35</v>
      </c>
      <c r="E24" s="55">
        <f>+'Copy Allocation Report Here'!F128</f>
        <v>21719865.879999999</v>
      </c>
    </row>
    <row r="25" spans="1:5" x14ac:dyDescent="0.25">
      <c r="A25" s="52"/>
      <c r="B25" s="13" t="s">
        <v>40</v>
      </c>
      <c r="C25" s="13"/>
      <c r="D25" s="54">
        <f>+'Copy Allocation Report Here'!C133</f>
        <v>361126.97</v>
      </c>
      <c r="E25" s="55">
        <f>+'Copy Allocation Report Here'!F133</f>
        <v>4522332.4400000004</v>
      </c>
    </row>
    <row r="26" spans="1:5" x14ac:dyDescent="0.25">
      <c r="A26" s="52"/>
      <c r="B26" s="13" t="s">
        <v>41</v>
      </c>
      <c r="C26" s="13"/>
      <c r="D26" s="54">
        <f>+'Copy Allocation Report Here'!C142</f>
        <v>-810528.66</v>
      </c>
      <c r="E26" s="55">
        <f>+'Copy Allocation Report Here'!F142</f>
        <v>3473503.52</v>
      </c>
    </row>
    <row r="27" spans="1:5" x14ac:dyDescent="0.25">
      <c r="A27" s="52"/>
      <c r="B27" s="13"/>
      <c r="C27" s="13" t="s">
        <v>42</v>
      </c>
      <c r="D27" s="59">
        <f>SUM(D18:D26)</f>
        <v>4867142.46</v>
      </c>
      <c r="E27" s="60">
        <f>SUM(E18:E26)</f>
        <v>74769392.579999983</v>
      </c>
    </row>
    <row r="28" spans="1:5" ht="15.75" thickBot="1" x14ac:dyDescent="0.3">
      <c r="A28" s="52" t="s">
        <v>43</v>
      </c>
      <c r="B28" s="13"/>
      <c r="C28" s="13"/>
      <c r="D28" s="61">
        <f>D16-D27</f>
        <v>-231675.74000000022</v>
      </c>
      <c r="E28" s="62">
        <f>E16-E27</f>
        <v>18701463.350000009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314138306.5</v>
      </c>
      <c r="E30" s="64">
        <f>E52</f>
        <v>307112540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-7.3749598570526525E-4</v>
      </c>
      <c r="E32" s="68">
        <f>E28/E30</f>
        <v>6.0894496037185615E-2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776915498</v>
      </c>
      <c r="E40" s="117">
        <f>+'Copy Other Data Here'!C30</f>
        <v>754151710</v>
      </c>
    </row>
    <row r="41" spans="1:5" x14ac:dyDescent="0.25">
      <c r="A41" s="52" t="s">
        <v>50</v>
      </c>
      <c r="B41" s="13"/>
      <c r="C41" s="13"/>
      <c r="D41" s="56">
        <f>+'Copy Other Data Here'!C19</f>
        <v>-378303367</v>
      </c>
      <c r="E41" s="57">
        <f>+'Copy Other Data Here'!C31</f>
        <v>-371353467</v>
      </c>
    </row>
    <row r="42" spans="1:5" x14ac:dyDescent="0.25">
      <c r="A42" s="52" t="s">
        <v>51</v>
      </c>
      <c r="B42" s="13"/>
      <c r="C42" s="13"/>
      <c r="D42" s="58">
        <f>D40+D41</f>
        <v>398612131</v>
      </c>
      <c r="E42" s="53">
        <f>E40+E41</f>
        <v>382798243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-3972002.5</v>
      </c>
      <c r="E46" s="55">
        <f>+'Copy Other Data Here'!C33</f>
        <v>-4144454</v>
      </c>
    </row>
    <row r="47" spans="1:5" x14ac:dyDescent="0.25">
      <c r="A47" s="52"/>
      <c r="B47" s="13" t="s">
        <v>55</v>
      </c>
      <c r="C47" s="13"/>
      <c r="D47" s="54">
        <f>+'Copy Other Data Here'!C23</f>
        <v>-75653827</v>
      </c>
      <c r="E47" s="55">
        <f>+'Copy Other Data Here'!C35</f>
        <v>-76050045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318986301.5</v>
      </c>
      <c r="E49" s="53">
        <f>E42+SUM(E45:E48)</f>
        <v>302603744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-4847995</v>
      </c>
      <c r="E51" s="57">
        <f>'Copy Other Data Here'!C37</f>
        <v>4508796</v>
      </c>
    </row>
    <row r="52" spans="1:5" ht="15.75" thickBot="1" x14ac:dyDescent="0.3">
      <c r="A52" s="69" t="s">
        <v>59</v>
      </c>
      <c r="B52" s="70"/>
      <c r="C52" s="70"/>
      <c r="D52" s="76">
        <f>D49+D51</f>
        <v>314138306.5</v>
      </c>
      <c r="E52" s="77">
        <f>E49+E51</f>
        <v>307112540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abSelected="1" topLeftCell="A13" zoomScaleNormal="100" zoomScaleSheetLayoutView="70" workbookViewId="0">
      <selection activeCell="CL21" sqref="CL2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TEXT(DATE(YEAR(StatementDate),MONTH(StatementDate),1)-1,"m/d/yyy")</f>
        <v>Month and Twelve Months Ended 8/31/2018</v>
      </c>
      <c r="B5" s="179"/>
      <c r="C5" s="179"/>
      <c r="D5" s="179"/>
      <c r="E5" s="179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5104272.1100000003</v>
      </c>
      <c r="E10" s="55">
        <f>+'Copy Allocation Report Here'!G10</f>
        <v>204959440.08000001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1966520.59</v>
      </c>
      <c r="E11" s="55">
        <f>+'Copy Allocation Report Here'!G14</f>
        <v>23571605.73</v>
      </c>
    </row>
    <row r="12" spans="1:5" x14ac:dyDescent="0.25">
      <c r="A12" s="52"/>
      <c r="B12" s="13" t="s">
        <v>29</v>
      </c>
      <c r="C12" s="13"/>
      <c r="D12" s="56">
        <f>+'Copy Allocation Report Here'!D20-'Copy Allocation Report Here'!D14</f>
        <v>242913.22999999975</v>
      </c>
      <c r="E12" s="57">
        <f>+'Copy Allocation Report Here'!G20-'Copy Allocation Report Here'!G14</f>
        <v>-1768679.2300000004</v>
      </c>
    </row>
    <row r="13" spans="1:5" x14ac:dyDescent="0.25">
      <c r="A13" s="52"/>
      <c r="B13" s="13"/>
      <c r="C13" s="13"/>
      <c r="D13" s="58">
        <f>SUM(D10:D12)</f>
        <v>7313705.9299999997</v>
      </c>
      <c r="E13" s="53">
        <f>SUM(E10:E12)</f>
        <v>226762366.58000001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2093184.62</v>
      </c>
      <c r="E14" s="55">
        <f>+'Copy Allocation Report Here'!G30+'Copy Allocation Report Here'!G44</f>
        <v>114115364.2</v>
      </c>
    </row>
    <row r="15" spans="1:5" x14ac:dyDescent="0.25">
      <c r="A15" s="52"/>
      <c r="B15" s="13" t="s">
        <v>32</v>
      </c>
      <c r="C15" s="13"/>
      <c r="D15" s="54">
        <f>+'Copy Allocation Report Here'!D46</f>
        <v>616574.86</v>
      </c>
      <c r="E15" s="55">
        <f>+'Copy Allocation Report Here'!G46</f>
        <v>19409808.199999999</v>
      </c>
    </row>
    <row r="16" spans="1:5" x14ac:dyDescent="0.25">
      <c r="A16" s="52" t="s">
        <v>33</v>
      </c>
      <c r="B16" s="13"/>
      <c r="C16" s="13"/>
      <c r="D16" s="59">
        <f>D13-D14-D15</f>
        <v>4603946.4499999993</v>
      </c>
      <c r="E16" s="60">
        <f>E13-E14-E15</f>
        <v>93237194.180000007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20439.86</v>
      </c>
      <c r="E18" s="53">
        <f>'Copy Allocation Report Here'!G50</f>
        <v>247590.65</v>
      </c>
    </row>
    <row r="19" spans="1:5" x14ac:dyDescent="0.25">
      <c r="A19" s="52"/>
      <c r="B19" s="13" t="s">
        <v>35</v>
      </c>
      <c r="C19" s="13"/>
      <c r="D19" s="54">
        <f>+'Copy Allocation Report Here'!D78</f>
        <v>2033971.74</v>
      </c>
      <c r="E19" s="55">
        <f>+'Copy Allocation Report Here'!G78</f>
        <v>19239225.539999999</v>
      </c>
    </row>
    <row r="20" spans="1:5" x14ac:dyDescent="0.25">
      <c r="A20" s="52"/>
      <c r="B20" s="13" t="s">
        <v>36</v>
      </c>
      <c r="C20" s="13"/>
      <c r="D20" s="54">
        <f>+'Copy Allocation Report Here'!D86</f>
        <v>459444.16</v>
      </c>
      <c r="E20" s="55">
        <f>+'Copy Allocation Report Here'!G86</f>
        <v>5866758.54</v>
      </c>
    </row>
    <row r="21" spans="1:5" x14ac:dyDescent="0.25">
      <c r="A21" s="52"/>
      <c r="B21" s="13" t="s">
        <v>37</v>
      </c>
      <c r="C21" s="13"/>
      <c r="D21" s="54">
        <f>+'Copy Allocation Report Here'!D93</f>
        <v>116905.07</v>
      </c>
      <c r="E21" s="55">
        <f>+'Copy Allocation Report Here'!G93</f>
        <v>2324278.08</v>
      </c>
    </row>
    <row r="22" spans="1:5" x14ac:dyDescent="0.25">
      <c r="A22" s="52"/>
      <c r="B22" s="13" t="s">
        <v>0</v>
      </c>
      <c r="C22" s="13"/>
      <c r="D22" s="54">
        <f>+'Copy Allocation Report Here'!D100</f>
        <v>1.87</v>
      </c>
      <c r="E22" s="55">
        <f>+'Copy Allocation Report Here'!G100</f>
        <v>1070.5899999999999</v>
      </c>
    </row>
    <row r="23" spans="1:5" x14ac:dyDescent="0.25">
      <c r="A23" s="52"/>
      <c r="B23" s="13" t="s">
        <v>38</v>
      </c>
      <c r="C23" s="13"/>
      <c r="D23" s="54">
        <f>+'Copy Allocation Report Here'!D116</f>
        <v>1376701.07</v>
      </c>
      <c r="E23" s="55">
        <f>+'Copy Allocation Report Here'!G116</f>
        <v>17677427.199999999</v>
      </c>
    </row>
    <row r="24" spans="1:5" x14ac:dyDescent="0.25">
      <c r="A24" s="52"/>
      <c r="B24" s="13" t="s">
        <v>39</v>
      </c>
      <c r="C24" s="13"/>
      <c r="D24" s="54">
        <f>+'Copy Allocation Report Here'!D128</f>
        <v>1896830.09</v>
      </c>
      <c r="E24" s="55">
        <f>+'Copy Allocation Report Here'!G128</f>
        <v>21890808.09</v>
      </c>
    </row>
    <row r="25" spans="1:5" x14ac:dyDescent="0.25">
      <c r="A25" s="52"/>
      <c r="B25" s="13" t="s">
        <v>40</v>
      </c>
      <c r="C25" s="13"/>
      <c r="D25" s="54">
        <f>+'Copy Allocation Report Here'!D133</f>
        <v>222957.18</v>
      </c>
      <c r="E25" s="55">
        <f>+'Copy Allocation Report Here'!G133</f>
        <v>4334409.92</v>
      </c>
    </row>
    <row r="26" spans="1:5" x14ac:dyDescent="0.25">
      <c r="A26" s="52"/>
      <c r="B26" s="13" t="s">
        <v>41</v>
      </c>
      <c r="C26" s="13"/>
      <c r="D26" s="54">
        <f>+'Copy Allocation Report Here'!D142</f>
        <v>-906164.94</v>
      </c>
      <c r="E26" s="55">
        <f>+'Copy Allocation Report Here'!G142</f>
        <v>3101109.92</v>
      </c>
    </row>
    <row r="27" spans="1:5" x14ac:dyDescent="0.25">
      <c r="A27" s="52"/>
      <c r="B27" s="13"/>
      <c r="C27" s="13" t="s">
        <v>42</v>
      </c>
      <c r="D27" s="59">
        <f>SUM(D18:D26)</f>
        <v>5221086.0999999996</v>
      </c>
      <c r="E27" s="60">
        <f>SUM(E18:E26)</f>
        <v>74682678.530000001</v>
      </c>
    </row>
    <row r="28" spans="1:5" ht="15.75" thickBot="1" x14ac:dyDescent="0.3">
      <c r="A28" s="52" t="s">
        <v>43</v>
      </c>
      <c r="B28" s="13"/>
      <c r="C28" s="13"/>
      <c r="D28" s="61">
        <f>D16-D27</f>
        <v>-617139.65000000037</v>
      </c>
      <c r="E28" s="62">
        <f>E16-E27</f>
        <v>18554515.650000006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317709377.875</v>
      </c>
      <c r="E30" s="64">
        <f>E52</f>
        <v>310457710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-1.942465954665048E-3</v>
      </c>
      <c r="E32" s="68">
        <f>E28/E30</f>
        <v>5.9765034181306069E-2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781584666.375</v>
      </c>
      <c r="E40" s="117">
        <f>+'Copy Other Data Here'!D30</f>
        <v>759027009</v>
      </c>
    </row>
    <row r="41" spans="1:5" x14ac:dyDescent="0.25">
      <c r="A41" s="82" t="s">
        <v>50</v>
      </c>
      <c r="B41" s="3"/>
      <c r="C41" s="13"/>
      <c r="D41" s="56">
        <f>+'Copy Other Data Here'!D19</f>
        <v>-379700325</v>
      </c>
      <c r="E41" s="57">
        <f>+'Copy Other Data Here'!D31</f>
        <v>-372664881</v>
      </c>
    </row>
    <row r="42" spans="1:5" x14ac:dyDescent="0.25">
      <c r="A42" s="82" t="s">
        <v>51</v>
      </c>
      <c r="B42" s="3"/>
      <c r="C42" s="13"/>
      <c r="D42" s="58">
        <f>D40+D41</f>
        <v>401884341.375</v>
      </c>
      <c r="E42" s="53">
        <f>E40+E41</f>
        <v>386362128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-3978248.5</v>
      </c>
      <c r="E46" s="55">
        <f>+'Copy Other Data Here'!D33</f>
        <v>-4131392</v>
      </c>
    </row>
    <row r="47" spans="1:5" x14ac:dyDescent="0.25">
      <c r="A47" s="82"/>
      <c r="B47" s="3" t="s">
        <v>55</v>
      </c>
      <c r="C47" s="13"/>
      <c r="D47" s="54">
        <f>+'Copy Other Data Here'!D23</f>
        <v>-75540733</v>
      </c>
      <c r="E47" s="55">
        <f>+'Copy Other Data Here'!D35</f>
        <v>-76059424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322365359.875</v>
      </c>
      <c r="E49" s="53">
        <f>E42+SUM(E45:E48)</f>
        <v>306171312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-4655982</v>
      </c>
      <c r="E51" s="57">
        <f>+'Copy Other Data Here'!D37</f>
        <v>4286398</v>
      </c>
    </row>
    <row r="52" spans="1:5" ht="15.75" thickBot="1" x14ac:dyDescent="0.3">
      <c r="A52" s="83" t="s">
        <v>59</v>
      </c>
      <c r="B52" s="84"/>
      <c r="C52" s="70"/>
      <c r="D52" s="76">
        <f>D49+D51</f>
        <v>317709377.875</v>
      </c>
      <c r="E52" s="77">
        <f>E49+E51</f>
        <v>310457710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topLeftCell="A16" zoomScaleNormal="100" zoomScaleSheetLayoutView="80" workbookViewId="0">
      <selection activeCell="CL21" sqref="CL2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9" t="str">
        <f>"Month and Twelve Months Ended " &amp; TEXT(StatementDate,"m/d/yyy")</f>
        <v>Month and Twelve Months Ended 9/30/2018</v>
      </c>
      <c r="B5" s="179"/>
      <c r="C5" s="179"/>
      <c r="D5" s="179"/>
      <c r="E5" s="179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8323592.9400000004</v>
      </c>
      <c r="E10" s="55">
        <f>+'Copy Allocation Report Here'!H10</f>
        <v>205942925.40000001</v>
      </c>
    </row>
    <row r="11" spans="1:5" x14ac:dyDescent="0.25">
      <c r="A11" s="52"/>
      <c r="B11" s="13" t="s">
        <v>28</v>
      </c>
      <c r="C11" s="13"/>
      <c r="D11" s="54">
        <f>+'Copy Allocation Report Here'!E14</f>
        <v>2061065.23</v>
      </c>
      <c r="E11" s="55">
        <f>+'Copy Allocation Report Here'!H14</f>
        <v>23645684.609999999</v>
      </c>
    </row>
    <row r="12" spans="1:5" x14ac:dyDescent="0.25">
      <c r="A12" s="52"/>
      <c r="B12" s="13" t="s">
        <v>29</v>
      </c>
      <c r="C12" s="13"/>
      <c r="D12" s="56">
        <f>+'Copy Allocation Report Here'!E20-'Copy Allocation Report Here'!E14</f>
        <v>-145783.59000000008</v>
      </c>
      <c r="E12" s="57">
        <f>+'Copy Allocation Report Here'!H20-'Copy Allocation Report Here'!H14</f>
        <v>-1996542.8000000007</v>
      </c>
    </row>
    <row r="13" spans="1:5" x14ac:dyDescent="0.25">
      <c r="A13" s="52"/>
      <c r="B13" s="13"/>
      <c r="C13" s="13"/>
      <c r="D13" s="58">
        <f>SUM(D10:D12)</f>
        <v>10238874.58</v>
      </c>
      <c r="E13" s="53">
        <f>SUM(E10:E12)</f>
        <v>227592067.20999998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4368487.2699999996</v>
      </c>
      <c r="E14" s="55">
        <f>+'Copy Allocation Report Here'!H30+'Copy Allocation Report Here'!H44</f>
        <v>114760686.93000001</v>
      </c>
    </row>
    <row r="15" spans="1:5" x14ac:dyDescent="0.25">
      <c r="A15" s="52"/>
      <c r="B15" s="13" t="s">
        <v>32</v>
      </c>
      <c r="C15" s="13"/>
      <c r="D15" s="54">
        <f>+'Copy Allocation Report Here'!E46</f>
        <v>753676.61</v>
      </c>
      <c r="E15" s="55">
        <f>+'Copy Allocation Report Here'!H46</f>
        <v>19484376.949999999</v>
      </c>
    </row>
    <row r="16" spans="1:5" x14ac:dyDescent="0.25">
      <c r="A16" s="52" t="s">
        <v>33</v>
      </c>
      <c r="B16" s="13"/>
      <c r="C16" s="13"/>
      <c r="D16" s="59">
        <f>D13-D14-D15</f>
        <v>5116710.7</v>
      </c>
      <c r="E16" s="60">
        <f>E13-E14-E15</f>
        <v>93347003.329999968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17419.66</v>
      </c>
      <c r="E18" s="53">
        <f>'Copy Allocation Report Here'!H50</f>
        <v>237716.14</v>
      </c>
    </row>
    <row r="19" spans="1:5" x14ac:dyDescent="0.25">
      <c r="A19" s="52"/>
      <c r="B19" s="13" t="s">
        <v>35</v>
      </c>
      <c r="C19" s="13"/>
      <c r="D19" s="54">
        <f>+'Copy Allocation Report Here'!E78</f>
        <v>2113127.4300000002</v>
      </c>
      <c r="E19" s="55">
        <f>+'Copy Allocation Report Here'!H78</f>
        <v>19936149.969999999</v>
      </c>
    </row>
    <row r="20" spans="1:5" x14ac:dyDescent="0.25">
      <c r="A20" s="52"/>
      <c r="B20" s="13" t="s">
        <v>36</v>
      </c>
      <c r="C20" s="13"/>
      <c r="D20" s="54">
        <f>+'Copy Allocation Report Here'!E86</f>
        <v>385238.48</v>
      </c>
      <c r="E20" s="55">
        <f>+'Copy Allocation Report Here'!H86</f>
        <v>5759101.6799999997</v>
      </c>
    </row>
    <row r="21" spans="1:5" x14ac:dyDescent="0.25">
      <c r="A21" s="52"/>
      <c r="B21" s="13" t="s">
        <v>37</v>
      </c>
      <c r="C21" s="13"/>
      <c r="D21" s="54">
        <f>+'Copy Allocation Report Here'!E93</f>
        <v>102264.71</v>
      </c>
      <c r="E21" s="55">
        <f>+'Copy Allocation Report Here'!H93</f>
        <v>2403018.27</v>
      </c>
    </row>
    <row r="22" spans="1:5" x14ac:dyDescent="0.25">
      <c r="A22" s="52"/>
      <c r="B22" s="13" t="s">
        <v>0</v>
      </c>
      <c r="C22" s="13"/>
      <c r="D22" s="54">
        <f>+'Copy Allocation Report Here'!E100</f>
        <v>0</v>
      </c>
      <c r="E22" s="55">
        <f>+'Copy Allocation Report Here'!H100</f>
        <v>1070.5899999999999</v>
      </c>
    </row>
    <row r="23" spans="1:5" x14ac:dyDescent="0.25">
      <c r="A23" s="52"/>
      <c r="B23" s="13" t="s">
        <v>38</v>
      </c>
      <c r="C23" s="13"/>
      <c r="D23" s="54">
        <f>+'Copy Allocation Report Here'!E116</f>
        <v>1278945.95</v>
      </c>
      <c r="E23" s="55">
        <f>+'Copy Allocation Report Here'!H116</f>
        <v>17694209.920000002</v>
      </c>
    </row>
    <row r="24" spans="1:5" x14ac:dyDescent="0.25">
      <c r="A24" s="52"/>
      <c r="B24" s="13" t="s">
        <v>39</v>
      </c>
      <c r="C24" s="13"/>
      <c r="D24" s="54">
        <f>+'Copy Allocation Report Here'!E128</f>
        <v>1921273.2</v>
      </c>
      <c r="E24" s="55">
        <f>+'Copy Allocation Report Here'!H128</f>
        <v>22076048.050000001</v>
      </c>
    </row>
    <row r="25" spans="1:5" x14ac:dyDescent="0.25">
      <c r="A25" s="52"/>
      <c r="B25" s="13" t="s">
        <v>40</v>
      </c>
      <c r="C25" s="13"/>
      <c r="D25" s="54">
        <f>+'Copy Allocation Report Here'!E133</f>
        <v>329867.57</v>
      </c>
      <c r="E25" s="55">
        <f>+'Copy Allocation Report Here'!H133</f>
        <v>4315435.83</v>
      </c>
    </row>
    <row r="26" spans="1:5" x14ac:dyDescent="0.25">
      <c r="A26" s="52"/>
      <c r="B26" s="13" t="s">
        <v>41</v>
      </c>
      <c r="C26" s="13"/>
      <c r="D26" s="54">
        <f>+'Copy Allocation Report Here'!E142</f>
        <v>-1065671.6100000001</v>
      </c>
      <c r="E26" s="55">
        <f>+'Copy Allocation Report Here'!H142</f>
        <v>2274658.9500000002</v>
      </c>
    </row>
    <row r="27" spans="1:5" x14ac:dyDescent="0.25">
      <c r="A27" s="52"/>
      <c r="B27" s="13"/>
      <c r="C27" s="13" t="s">
        <v>42</v>
      </c>
      <c r="D27" s="59">
        <f>SUM(D18:D26)</f>
        <v>5082465.3900000006</v>
      </c>
      <c r="E27" s="60">
        <f>SUM(E18:E26)</f>
        <v>74697409.400000006</v>
      </c>
    </row>
    <row r="28" spans="1:5" ht="15.75" thickBot="1" x14ac:dyDescent="0.3">
      <c r="A28" s="52" t="s">
        <v>43</v>
      </c>
      <c r="B28" s="13"/>
      <c r="C28" s="13"/>
      <c r="D28" s="61">
        <f>D16-D27</f>
        <v>34245.30999999959</v>
      </c>
      <c r="E28" s="62">
        <f>E16-E27</f>
        <v>18649593.929999962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325327491.375</v>
      </c>
      <c r="E30" s="64">
        <f>E52</f>
        <v>314145216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1.0526411357140903E-4</v>
      </c>
      <c r="E32" s="68">
        <f>E28/E30</f>
        <v>5.9366156096421221E-2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790131198.875</v>
      </c>
      <c r="E40" s="117">
        <f>+'Copy Other Data Here'!E30</f>
        <v>764205253</v>
      </c>
    </row>
    <row r="41" spans="1:5" x14ac:dyDescent="0.25">
      <c r="A41" s="82" t="s">
        <v>50</v>
      </c>
      <c r="B41" s="3"/>
      <c r="C41" s="13"/>
      <c r="D41" s="56">
        <f>+'Copy Other Data Here'!E19</f>
        <v>-380941602.5</v>
      </c>
      <c r="E41" s="57">
        <f>+'Copy Other Data Here'!E31</f>
        <v>-373945563</v>
      </c>
    </row>
    <row r="42" spans="1:5" x14ac:dyDescent="0.25">
      <c r="A42" s="82" t="s">
        <v>51</v>
      </c>
      <c r="B42" s="3"/>
      <c r="C42" s="13"/>
      <c r="D42" s="58">
        <f>D40+D41</f>
        <v>409189596.375</v>
      </c>
      <c r="E42" s="53">
        <f>E40+E41</f>
        <v>390259690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-3986167</v>
      </c>
      <c r="E46" s="55">
        <f>+'Copy Other Data Here'!E33</f>
        <v>-4095055</v>
      </c>
    </row>
    <row r="47" spans="1:5" x14ac:dyDescent="0.25">
      <c r="A47" s="82"/>
      <c r="B47" s="3" t="s">
        <v>55</v>
      </c>
      <c r="C47" s="13"/>
      <c r="D47" s="54">
        <f>+'Copy Other Data Here'!E23</f>
        <v>-75426895</v>
      </c>
      <c r="E47" s="55">
        <f>+'Copy Other Data Here'!E35</f>
        <v>-76050898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329776534.375</v>
      </c>
      <c r="E49" s="53">
        <f>E42+SUM(E45:E48)</f>
        <v>310113737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-4449043</v>
      </c>
      <c r="E51" s="57">
        <f>+'Copy Other Data Here'!E37</f>
        <v>4031479</v>
      </c>
    </row>
    <row r="52" spans="1:5" ht="15.75" thickBot="1" x14ac:dyDescent="0.3">
      <c r="A52" s="83" t="s">
        <v>59</v>
      </c>
      <c r="B52" s="84"/>
      <c r="C52" s="70"/>
      <c r="D52" s="76">
        <f>D49+D51</f>
        <v>325327491.375</v>
      </c>
      <c r="E52" s="77">
        <f>E49+E51</f>
        <v>314145216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activeCell="CL21" sqref="CL21"/>
      <selection pane="topRight" activeCell="CL21" sqref="CL21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43373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5" customFormat="1" ht="56.25" customHeight="1" thickBot="1" x14ac:dyDescent="0.3">
      <c r="A6" s="187" t="s">
        <v>304</v>
      </c>
      <c r="B6" s="188"/>
      <c r="C6" s="143">
        <v>43282</v>
      </c>
      <c r="D6" s="143">
        <v>43313</v>
      </c>
      <c r="E6" s="143">
        <v>43344</v>
      </c>
      <c r="F6" s="171" t="s">
        <v>316</v>
      </c>
      <c r="G6" s="172" t="s">
        <v>317</v>
      </c>
      <c r="H6" s="173" t="s">
        <v>318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3375473.33</v>
      </c>
      <c r="D8" s="148">
        <v>2376611.56</v>
      </c>
      <c r="E8" s="149">
        <v>4061119.46</v>
      </c>
      <c r="F8" s="147">
        <v>114528733.98999999</v>
      </c>
      <c r="G8" s="148">
        <v>114016582.23999999</v>
      </c>
      <c r="H8" s="149">
        <v>114462323.38</v>
      </c>
    </row>
    <row r="9" spans="1:8" x14ac:dyDescent="0.25">
      <c r="A9" s="93" t="s">
        <v>86</v>
      </c>
      <c r="B9" s="94" t="s">
        <v>87</v>
      </c>
      <c r="C9" s="147">
        <v>3544889.28</v>
      </c>
      <c r="D9" s="148">
        <v>2727660.55</v>
      </c>
      <c r="E9" s="149">
        <v>4262473.4800000004</v>
      </c>
      <c r="F9" s="147">
        <v>91226918.709999993</v>
      </c>
      <c r="G9" s="148">
        <v>90942857.840000004</v>
      </c>
      <c r="H9" s="149">
        <v>91480602.019999996</v>
      </c>
    </row>
    <row r="10" spans="1:8" x14ac:dyDescent="0.25">
      <c r="A10" s="106" t="s">
        <v>88</v>
      </c>
      <c r="B10" s="92"/>
      <c r="C10" s="150">
        <v>6920362.6100000003</v>
      </c>
      <c r="D10" s="150">
        <v>5104272.1100000003</v>
      </c>
      <c r="E10" s="150">
        <v>8323592.9400000004</v>
      </c>
      <c r="F10" s="150">
        <v>205755652.69999999</v>
      </c>
      <c r="G10" s="150">
        <v>204959440.08000001</v>
      </c>
      <c r="H10" s="150">
        <v>205942925.40000001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45059.199999999997</v>
      </c>
      <c r="D13" s="148">
        <v>96203.3</v>
      </c>
      <c r="E13" s="149">
        <v>43444.41</v>
      </c>
      <c r="F13" s="147">
        <v>757103.57</v>
      </c>
      <c r="G13" s="148">
        <v>794466.15</v>
      </c>
      <c r="H13" s="149">
        <v>767111.12</v>
      </c>
    </row>
    <row r="14" spans="1:8" x14ac:dyDescent="0.25">
      <c r="A14" s="108" t="s">
        <v>92</v>
      </c>
      <c r="B14" s="94" t="s">
        <v>93</v>
      </c>
      <c r="C14" s="147">
        <v>2076610.06</v>
      </c>
      <c r="D14" s="148">
        <v>1966520.59</v>
      </c>
      <c r="E14" s="149">
        <v>2061065.23</v>
      </c>
      <c r="F14" s="147">
        <v>23597421.550000001</v>
      </c>
      <c r="G14" s="148">
        <v>23571605.73</v>
      </c>
      <c r="H14" s="149">
        <v>23645684.609999999</v>
      </c>
    </row>
    <row r="15" spans="1:8" x14ac:dyDescent="0.25">
      <c r="A15" s="108" t="s">
        <v>94</v>
      </c>
      <c r="B15" s="94" t="s">
        <v>95</v>
      </c>
      <c r="C15" s="147">
        <v>0</v>
      </c>
      <c r="D15" s="148" t="s">
        <v>315</v>
      </c>
      <c r="E15" s="149" t="s">
        <v>315</v>
      </c>
      <c r="F15" s="147">
        <v>100</v>
      </c>
      <c r="G15" s="148">
        <v>100</v>
      </c>
      <c r="H15" s="149">
        <v>100</v>
      </c>
    </row>
    <row r="16" spans="1:8" x14ac:dyDescent="0.25">
      <c r="A16" s="108" t="s">
        <v>310</v>
      </c>
      <c r="B16" s="94" t="s">
        <v>311</v>
      </c>
      <c r="C16" s="147">
        <v>7130.21</v>
      </c>
      <c r="D16" s="148">
        <v>7130.21</v>
      </c>
      <c r="E16" s="149">
        <v>7130.21</v>
      </c>
      <c r="F16" s="147">
        <v>81927.27</v>
      </c>
      <c r="G16" s="148">
        <v>82654.320000000007</v>
      </c>
      <c r="H16" s="149">
        <v>83381.37</v>
      </c>
    </row>
    <row r="17" spans="1:8" x14ac:dyDescent="0.25">
      <c r="A17" s="108" t="s">
        <v>96</v>
      </c>
      <c r="B17" s="94" t="s">
        <v>97</v>
      </c>
      <c r="C17" s="147">
        <v>1740.13</v>
      </c>
      <c r="D17" s="148">
        <v>29809.68</v>
      </c>
      <c r="E17" s="149">
        <v>11062.42</v>
      </c>
      <c r="F17" s="147">
        <v>66222.19</v>
      </c>
      <c r="G17" s="148">
        <v>67747.38</v>
      </c>
      <c r="H17" s="149">
        <v>73932.42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75">
        <v>4962</v>
      </c>
      <c r="B19" s="94" t="s">
        <v>314</v>
      </c>
      <c r="C19" s="147">
        <v>-260971.77</v>
      </c>
      <c r="D19" s="155">
        <v>109770.04</v>
      </c>
      <c r="E19" s="157">
        <v>-207420.63</v>
      </c>
      <c r="F19" s="147">
        <v>-2823417.12</v>
      </c>
      <c r="G19" s="155">
        <v>-2713647.08</v>
      </c>
      <c r="H19" s="155">
        <v>-2921067.71</v>
      </c>
    </row>
    <row r="20" spans="1:8" x14ac:dyDescent="0.25">
      <c r="A20" s="106" t="s">
        <v>100</v>
      </c>
      <c r="B20" s="92"/>
      <c r="C20" s="150">
        <v>1869567.83</v>
      </c>
      <c r="D20" s="150">
        <v>2209433.8199999998</v>
      </c>
      <c r="E20" s="150">
        <v>1915281.64</v>
      </c>
      <c r="F20" s="150">
        <v>21679357.460000001</v>
      </c>
      <c r="G20" s="150">
        <v>21802926.5</v>
      </c>
      <c r="H20" s="150">
        <v>21649141.809999999</v>
      </c>
    </row>
    <row r="21" spans="1:8" ht="15.75" thickBot="1" x14ac:dyDescent="0.3">
      <c r="A21" s="106" t="s">
        <v>101</v>
      </c>
      <c r="B21" s="92"/>
      <c r="C21" s="151">
        <v>8789930.4399999995</v>
      </c>
      <c r="D21" s="151">
        <v>7313705.9299999997</v>
      </c>
      <c r="E21" s="151">
        <v>10238874.58</v>
      </c>
      <c r="F21" s="151">
        <v>227435010.16</v>
      </c>
      <c r="G21" s="151">
        <v>226762366.58000001</v>
      </c>
      <c r="H21" s="151">
        <v>227592067.21000001</v>
      </c>
    </row>
    <row r="22" spans="1:8" ht="15.75" thickTop="1" x14ac:dyDescent="0.25">
      <c r="A22" s="91"/>
      <c r="B22" s="92"/>
      <c r="C22" s="147"/>
      <c r="D22" s="148"/>
      <c r="E22" s="149"/>
      <c r="F22" s="147"/>
      <c r="G22" s="148"/>
      <c r="H22" s="149"/>
    </row>
    <row r="23" spans="1:8" x14ac:dyDescent="0.25">
      <c r="A23" s="106" t="s">
        <v>102</v>
      </c>
      <c r="B23" s="92"/>
      <c r="C23" s="147"/>
      <c r="D23" s="148"/>
      <c r="E23" s="149"/>
      <c r="F23" s="147"/>
      <c r="G23" s="148"/>
      <c r="H23" s="149"/>
    </row>
    <row r="24" spans="1:8" x14ac:dyDescent="0.25">
      <c r="A24" s="93" t="s">
        <v>103</v>
      </c>
      <c r="B24" s="94" t="s">
        <v>104</v>
      </c>
      <c r="C24" s="147">
        <v>5986122.7699999996</v>
      </c>
      <c r="D24" s="148">
        <v>6059557.8700000001</v>
      </c>
      <c r="E24" s="149">
        <v>5826199.5300000003</v>
      </c>
      <c r="F24" s="147">
        <v>110052340.11</v>
      </c>
      <c r="G24" s="148">
        <v>109183419.53</v>
      </c>
      <c r="H24" s="149">
        <v>108121799.37</v>
      </c>
    </row>
    <row r="25" spans="1:8" x14ac:dyDescent="0.25">
      <c r="A25" s="93" t="s">
        <v>105</v>
      </c>
      <c r="B25" s="94" t="s">
        <v>106</v>
      </c>
      <c r="C25" s="147" t="s">
        <v>315</v>
      </c>
      <c r="D25" s="148" t="s">
        <v>315</v>
      </c>
      <c r="E25" s="149">
        <v>0</v>
      </c>
      <c r="F25" s="147">
        <v>0</v>
      </c>
      <c r="G25" s="148">
        <v>0</v>
      </c>
      <c r="H25" s="149">
        <v>0</v>
      </c>
    </row>
    <row r="26" spans="1:8" x14ac:dyDescent="0.25">
      <c r="A26" s="93" t="s">
        <v>107</v>
      </c>
      <c r="B26" s="94" t="s">
        <v>108</v>
      </c>
      <c r="C26" s="147">
        <v>-1965797.47</v>
      </c>
      <c r="D26" s="148">
        <v>-3285733.71</v>
      </c>
      <c r="E26" s="149">
        <v>-1210814.7</v>
      </c>
      <c r="F26" s="147">
        <v>5320274.2699999996</v>
      </c>
      <c r="G26" s="148">
        <v>5240333.54</v>
      </c>
      <c r="H26" s="149">
        <v>6494004.29</v>
      </c>
    </row>
    <row r="27" spans="1:8" x14ac:dyDescent="0.25">
      <c r="A27" s="93" t="s">
        <v>109</v>
      </c>
      <c r="B27" s="94" t="s">
        <v>110</v>
      </c>
      <c r="C27" s="147" t="s">
        <v>315</v>
      </c>
      <c r="D27" s="148" t="s">
        <v>315</v>
      </c>
      <c r="E27" s="149" t="s">
        <v>315</v>
      </c>
      <c r="F27" s="147">
        <v>4122308.61</v>
      </c>
      <c r="G27" s="148">
        <v>4122308.61</v>
      </c>
      <c r="H27" s="149">
        <v>4122308.61</v>
      </c>
    </row>
    <row r="28" spans="1:8" x14ac:dyDescent="0.25">
      <c r="A28" s="93" t="s">
        <v>111</v>
      </c>
      <c r="B28" s="94" t="s">
        <v>112</v>
      </c>
      <c r="C28" s="147">
        <v>-584917.17000000004</v>
      </c>
      <c r="D28" s="148">
        <v>-679224.54</v>
      </c>
      <c r="E28" s="149">
        <v>-245327.39</v>
      </c>
      <c r="F28" s="147">
        <v>-4891951.9000000004</v>
      </c>
      <c r="G28" s="148">
        <v>-4379065.46</v>
      </c>
      <c r="H28" s="149">
        <v>-3926668.84</v>
      </c>
    </row>
    <row r="29" spans="1:8" x14ac:dyDescent="0.25">
      <c r="A29" s="93" t="s">
        <v>113</v>
      </c>
      <c r="B29" s="94" t="s">
        <v>114</v>
      </c>
      <c r="C29" s="147">
        <v>-1407.34</v>
      </c>
      <c r="D29" s="148">
        <v>-1415</v>
      </c>
      <c r="E29" s="149">
        <v>-1570.17</v>
      </c>
      <c r="F29" s="147">
        <v>-52695.47</v>
      </c>
      <c r="G29" s="148">
        <v>-51632.02</v>
      </c>
      <c r="H29" s="149">
        <v>-50756.5</v>
      </c>
    </row>
    <row r="30" spans="1:8" x14ac:dyDescent="0.25">
      <c r="A30" s="106" t="s">
        <v>115</v>
      </c>
      <c r="B30" s="92"/>
      <c r="C30" s="150">
        <v>3434000.79</v>
      </c>
      <c r="D30" s="150">
        <v>2093184.62</v>
      </c>
      <c r="E30" s="150">
        <v>4368487.2699999996</v>
      </c>
      <c r="F30" s="150">
        <v>114550275.62</v>
      </c>
      <c r="G30" s="150">
        <v>114115364.2</v>
      </c>
      <c r="H30" s="150">
        <v>114760686.93000001</v>
      </c>
    </row>
    <row r="31" spans="1:8" x14ac:dyDescent="0.25">
      <c r="A31" s="91"/>
      <c r="B31" s="92"/>
      <c r="C31" s="147"/>
      <c r="D31" s="148"/>
      <c r="E31" s="149"/>
      <c r="F31" s="147"/>
      <c r="G31" s="148"/>
      <c r="H31" s="149"/>
    </row>
    <row r="32" spans="1:8" x14ac:dyDescent="0.25">
      <c r="A32" s="106" t="s">
        <v>116</v>
      </c>
      <c r="B32" s="92"/>
      <c r="C32" s="147"/>
      <c r="D32" s="148"/>
      <c r="E32" s="149"/>
      <c r="F32" s="147"/>
      <c r="G32" s="148"/>
      <c r="H32" s="149"/>
    </row>
    <row r="33" spans="1:8" x14ac:dyDescent="0.25">
      <c r="A33" s="93" t="s">
        <v>117</v>
      </c>
      <c r="B33" s="94" t="s">
        <v>118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119</v>
      </c>
      <c r="B34" s="94" t="s">
        <v>120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121</v>
      </c>
      <c r="B35" s="94" t="s">
        <v>122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123</v>
      </c>
      <c r="B36" s="94" t="s">
        <v>124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125</v>
      </c>
      <c r="B37" s="94" t="s">
        <v>126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127</v>
      </c>
      <c r="B38" s="94" t="s">
        <v>128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129</v>
      </c>
      <c r="B39" s="94" t="s">
        <v>130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131</v>
      </c>
      <c r="B40" s="94" t="s">
        <v>132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133</v>
      </c>
      <c r="B41" s="94" t="s">
        <v>134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135</v>
      </c>
      <c r="B42" s="94" t="s">
        <v>136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93" t="s">
        <v>137</v>
      </c>
      <c r="B43" s="94" t="s">
        <v>138</v>
      </c>
      <c r="C43" s="147">
        <v>0</v>
      </c>
      <c r="D43" s="148">
        <v>0</v>
      </c>
      <c r="E43" s="149">
        <v>0</v>
      </c>
      <c r="F43" s="147">
        <v>0</v>
      </c>
      <c r="G43" s="148">
        <v>0</v>
      </c>
      <c r="H43" s="149">
        <v>0</v>
      </c>
    </row>
    <row r="44" spans="1:8" x14ac:dyDescent="0.25">
      <c r="A44" s="106" t="s">
        <v>139</v>
      </c>
      <c r="B44" s="109"/>
      <c r="C44" s="150">
        <v>0</v>
      </c>
      <c r="D44" s="152">
        <v>0</v>
      </c>
      <c r="E44" s="153">
        <v>0</v>
      </c>
      <c r="F44" s="150">
        <v>0</v>
      </c>
      <c r="G44" s="152">
        <v>0</v>
      </c>
      <c r="H44" s="153">
        <v>0</v>
      </c>
    </row>
    <row r="45" spans="1:8" x14ac:dyDescent="0.25">
      <c r="A45" s="91"/>
      <c r="B45" s="92"/>
      <c r="C45" s="147"/>
      <c r="D45" s="148"/>
      <c r="E45" s="149"/>
      <c r="F45" s="147"/>
      <c r="G45" s="148"/>
      <c r="H45" s="149"/>
    </row>
    <row r="46" spans="1:8" x14ac:dyDescent="0.25">
      <c r="A46" s="93" t="s">
        <v>140</v>
      </c>
      <c r="B46" s="94" t="s">
        <v>32</v>
      </c>
      <c r="C46" s="154">
        <v>720462.93</v>
      </c>
      <c r="D46" s="155">
        <v>616574.86</v>
      </c>
      <c r="E46" s="156">
        <v>753676.61</v>
      </c>
      <c r="F46" s="154">
        <v>19413878.609999999</v>
      </c>
      <c r="G46" s="155">
        <v>19409808.199999999</v>
      </c>
      <c r="H46" s="156">
        <v>19484376.949999999</v>
      </c>
    </row>
    <row r="47" spans="1:8" ht="15.75" thickBot="1" x14ac:dyDescent="0.3">
      <c r="A47" s="106" t="s">
        <v>141</v>
      </c>
      <c r="B47" s="92"/>
      <c r="C47" s="151">
        <v>4635466.72</v>
      </c>
      <c r="D47" s="151">
        <v>4603946.45</v>
      </c>
      <c r="E47" s="151">
        <v>5116710.7</v>
      </c>
      <c r="F47" s="151">
        <v>93470855.930000007</v>
      </c>
      <c r="G47" s="151">
        <v>93237194.180000007</v>
      </c>
      <c r="H47" s="151">
        <v>93347003.329999998</v>
      </c>
    </row>
    <row r="48" spans="1:8" ht="15.75" thickTop="1" x14ac:dyDescent="0.25">
      <c r="A48" s="106"/>
      <c r="B48" s="92"/>
      <c r="C48" s="147"/>
      <c r="D48" s="148"/>
      <c r="E48" s="157"/>
      <c r="F48" s="147"/>
      <c r="G48" s="148"/>
      <c r="H48" s="149"/>
    </row>
    <row r="49" spans="1:8" x14ac:dyDescent="0.25">
      <c r="A49" s="106" t="s">
        <v>307</v>
      </c>
      <c r="B49" s="92"/>
      <c r="C49" s="147"/>
      <c r="D49" s="148"/>
      <c r="E49" s="157"/>
      <c r="F49" s="147"/>
      <c r="G49" s="148"/>
      <c r="H49" s="149"/>
    </row>
    <row r="50" spans="1:8" x14ac:dyDescent="0.25">
      <c r="A50" s="110">
        <v>813</v>
      </c>
      <c r="B50" s="94" t="s">
        <v>308</v>
      </c>
      <c r="C50" s="147">
        <v>32379.759999999998</v>
      </c>
      <c r="D50" s="148">
        <v>20439.86</v>
      </c>
      <c r="E50" s="157">
        <v>17419.66</v>
      </c>
      <c r="F50" s="147">
        <v>262682.95</v>
      </c>
      <c r="G50" s="148">
        <v>247590.65</v>
      </c>
      <c r="H50" s="149">
        <v>237716.14</v>
      </c>
    </row>
    <row r="51" spans="1:8" x14ac:dyDescent="0.25">
      <c r="A51" s="91"/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142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106" t="s">
        <v>143</v>
      </c>
      <c r="B53" s="92"/>
      <c r="C53" s="147"/>
      <c r="D53" s="148"/>
      <c r="E53" s="149"/>
      <c r="F53" s="147"/>
      <c r="G53" s="148"/>
      <c r="H53" s="149"/>
    </row>
    <row r="54" spans="1:8" x14ac:dyDescent="0.25">
      <c r="A54" s="93" t="s">
        <v>144</v>
      </c>
      <c r="B54" s="94" t="s">
        <v>145</v>
      </c>
      <c r="C54" s="147">
        <v>167390.45000000001</v>
      </c>
      <c r="D54" s="148">
        <v>231411.23</v>
      </c>
      <c r="E54" s="149">
        <v>420235.12</v>
      </c>
      <c r="F54" s="147">
        <v>2093727.12</v>
      </c>
      <c r="G54" s="148">
        <v>2157111.4500000002</v>
      </c>
      <c r="H54" s="149">
        <v>2408178.65</v>
      </c>
    </row>
    <row r="55" spans="1:8" x14ac:dyDescent="0.25">
      <c r="A55" s="93" t="s">
        <v>146</v>
      </c>
      <c r="B55" s="94" t="s">
        <v>147</v>
      </c>
      <c r="C55" s="147">
        <v>24713.360000000001</v>
      </c>
      <c r="D55" s="148">
        <v>24968.31</v>
      </c>
      <c r="E55" s="149">
        <v>24346.21</v>
      </c>
      <c r="F55" s="147">
        <v>304714.55</v>
      </c>
      <c r="G55" s="148">
        <v>304717.15000000002</v>
      </c>
      <c r="H55" s="149">
        <v>305840.15000000002</v>
      </c>
    </row>
    <row r="56" spans="1:8" x14ac:dyDescent="0.25">
      <c r="A56" s="108" t="s">
        <v>148</v>
      </c>
      <c r="B56" s="94" t="s">
        <v>149</v>
      </c>
      <c r="C56" s="147">
        <v>4266.83</v>
      </c>
      <c r="D56" s="148">
        <v>3901.56</v>
      </c>
      <c r="E56" s="149">
        <v>3596.02</v>
      </c>
      <c r="F56" s="147">
        <v>76563.990000000005</v>
      </c>
      <c r="G56" s="148">
        <v>72512.06</v>
      </c>
      <c r="H56" s="149">
        <v>72482.62</v>
      </c>
    </row>
    <row r="57" spans="1:8" x14ac:dyDescent="0.25">
      <c r="A57" s="108" t="s">
        <v>150</v>
      </c>
      <c r="B57" s="94" t="s">
        <v>151</v>
      </c>
      <c r="C57" s="147">
        <v>242418.35</v>
      </c>
      <c r="D57" s="148">
        <v>577922.87</v>
      </c>
      <c r="E57" s="149">
        <v>620448.4</v>
      </c>
      <c r="F57" s="147">
        <v>3338231.48</v>
      </c>
      <c r="G57" s="148">
        <v>3577930.95</v>
      </c>
      <c r="H57" s="149">
        <v>3931404.31</v>
      </c>
    </row>
    <row r="58" spans="1:8" x14ac:dyDescent="0.25">
      <c r="A58" s="93" t="s">
        <v>152</v>
      </c>
      <c r="B58" s="94" t="s">
        <v>153</v>
      </c>
      <c r="C58" s="147">
        <v>32414.97</v>
      </c>
      <c r="D58" s="148">
        <v>32256.639999999999</v>
      </c>
      <c r="E58" s="149">
        <v>33126.01</v>
      </c>
      <c r="F58" s="147">
        <v>525370.91</v>
      </c>
      <c r="G58" s="148">
        <v>507091.79</v>
      </c>
      <c r="H58" s="149">
        <v>482858.87</v>
      </c>
    </row>
    <row r="59" spans="1:8" x14ac:dyDescent="0.25">
      <c r="A59" s="93" t="s">
        <v>154</v>
      </c>
      <c r="B59" s="94" t="s">
        <v>155</v>
      </c>
      <c r="C59" s="147">
        <v>10920.81</v>
      </c>
      <c r="D59" s="148">
        <v>16312.08</v>
      </c>
      <c r="E59" s="149">
        <v>10939.41</v>
      </c>
      <c r="F59" s="147">
        <v>145732.59</v>
      </c>
      <c r="G59" s="148">
        <v>146364.26</v>
      </c>
      <c r="H59" s="149">
        <v>146269.04</v>
      </c>
    </row>
    <row r="60" spans="1:8" x14ac:dyDescent="0.25">
      <c r="A60" s="93" t="s">
        <v>156</v>
      </c>
      <c r="B60" s="94" t="s">
        <v>157</v>
      </c>
      <c r="C60" s="147">
        <v>95342.62</v>
      </c>
      <c r="D60" s="148">
        <v>109597.61</v>
      </c>
      <c r="E60" s="149">
        <v>87694.34</v>
      </c>
      <c r="F60" s="147">
        <v>1055040.53</v>
      </c>
      <c r="G60" s="148">
        <v>1032136.11</v>
      </c>
      <c r="H60" s="149">
        <v>1028289.04</v>
      </c>
    </row>
    <row r="61" spans="1:8" x14ac:dyDescent="0.25">
      <c r="A61" s="93" t="s">
        <v>158</v>
      </c>
      <c r="B61" s="94" t="s">
        <v>159</v>
      </c>
      <c r="C61" s="147">
        <v>57381.88</v>
      </c>
      <c r="D61" s="148">
        <v>55735.41</v>
      </c>
      <c r="E61" s="149">
        <v>55710.11</v>
      </c>
      <c r="F61" s="147">
        <v>815281.59</v>
      </c>
      <c r="G61" s="148">
        <v>785604.15</v>
      </c>
      <c r="H61" s="149">
        <v>776362.48</v>
      </c>
    </row>
    <row r="62" spans="1:8" x14ac:dyDescent="0.25">
      <c r="A62" s="93" t="s">
        <v>160</v>
      </c>
      <c r="B62" s="94" t="s">
        <v>161</v>
      </c>
      <c r="C62" s="147">
        <v>339572.02</v>
      </c>
      <c r="D62" s="148">
        <v>387063.19</v>
      </c>
      <c r="E62" s="149">
        <v>325646.82</v>
      </c>
      <c r="F62" s="147">
        <v>4302368.1500000004</v>
      </c>
      <c r="G62" s="148">
        <v>4390708.21</v>
      </c>
      <c r="H62" s="149">
        <v>4382922.17</v>
      </c>
    </row>
    <row r="63" spans="1:8" x14ac:dyDescent="0.25">
      <c r="A63" s="93" t="s">
        <v>162</v>
      </c>
      <c r="B63" s="94" t="s">
        <v>163</v>
      </c>
      <c r="C63" s="147">
        <v>11531.21</v>
      </c>
      <c r="D63" s="148">
        <v>7112.24</v>
      </c>
      <c r="E63" s="149">
        <v>3746.09</v>
      </c>
      <c r="F63" s="147">
        <v>123682.4</v>
      </c>
      <c r="G63" s="148">
        <v>117868.85</v>
      </c>
      <c r="H63" s="149">
        <v>115627.83</v>
      </c>
    </row>
    <row r="64" spans="1:8" x14ac:dyDescent="0.25">
      <c r="A64" s="93" t="s">
        <v>164</v>
      </c>
      <c r="B64" s="94" t="s">
        <v>165</v>
      </c>
      <c r="C64" s="147">
        <v>0</v>
      </c>
      <c r="D64" s="148">
        <v>0</v>
      </c>
      <c r="E64" s="149">
        <v>0</v>
      </c>
      <c r="F64" s="147">
        <v>0</v>
      </c>
      <c r="G64" s="148">
        <v>0</v>
      </c>
      <c r="H64" s="149">
        <v>0</v>
      </c>
    </row>
    <row r="65" spans="1:8" x14ac:dyDescent="0.25">
      <c r="A65" s="91"/>
      <c r="B65" s="111" t="s">
        <v>300</v>
      </c>
      <c r="C65" s="150">
        <v>985952.5</v>
      </c>
      <c r="D65" s="150">
        <v>1446281.14</v>
      </c>
      <c r="E65" s="150">
        <v>1585488.53</v>
      </c>
      <c r="F65" s="150">
        <v>12780713.310000001</v>
      </c>
      <c r="G65" s="150">
        <v>13092044.98</v>
      </c>
      <c r="H65" s="150">
        <v>13650235.16</v>
      </c>
    </row>
    <row r="66" spans="1:8" x14ac:dyDescent="0.25">
      <c r="A66" s="91"/>
      <c r="B66" s="92"/>
      <c r="C66" s="147"/>
      <c r="D66" s="148"/>
      <c r="E66" s="149"/>
      <c r="F66" s="147"/>
      <c r="G66" s="148"/>
      <c r="H66" s="149"/>
    </row>
    <row r="67" spans="1:8" x14ac:dyDescent="0.25">
      <c r="A67" s="106" t="s">
        <v>166</v>
      </c>
      <c r="B67" s="92"/>
      <c r="C67" s="147"/>
      <c r="D67" s="148"/>
      <c r="E67" s="149"/>
      <c r="F67" s="147"/>
      <c r="G67" s="148"/>
      <c r="H67" s="149"/>
    </row>
    <row r="68" spans="1:8" x14ac:dyDescent="0.25">
      <c r="A68" s="93" t="s">
        <v>167</v>
      </c>
      <c r="B68" s="94" t="s">
        <v>168</v>
      </c>
      <c r="C68" s="147">
        <v>72755.960000000006</v>
      </c>
      <c r="D68" s="148">
        <v>90830.82</v>
      </c>
      <c r="E68" s="149">
        <v>75760.710000000006</v>
      </c>
      <c r="F68" s="147">
        <v>939845.59</v>
      </c>
      <c r="G68" s="148">
        <v>1017507.24</v>
      </c>
      <c r="H68" s="149">
        <v>1021916.3</v>
      </c>
    </row>
    <row r="69" spans="1:8" x14ac:dyDescent="0.25">
      <c r="A69" s="93" t="s">
        <v>169</v>
      </c>
      <c r="B69" s="94" t="s">
        <v>170</v>
      </c>
      <c r="C69" s="147">
        <v>3353.1</v>
      </c>
      <c r="D69" s="148">
        <v>0</v>
      </c>
      <c r="E69" s="149" t="s">
        <v>315</v>
      </c>
      <c r="F69" s="147">
        <v>22005.03</v>
      </c>
      <c r="G69" s="148">
        <v>22005.03</v>
      </c>
      <c r="H69" s="149">
        <v>22005.03</v>
      </c>
    </row>
    <row r="70" spans="1:8" x14ac:dyDescent="0.25">
      <c r="A70" s="93" t="s">
        <v>171</v>
      </c>
      <c r="B70" s="94" t="s">
        <v>172</v>
      </c>
      <c r="C70" s="147">
        <v>73839.47</v>
      </c>
      <c r="D70" s="148">
        <v>160966.41</v>
      </c>
      <c r="E70" s="149">
        <v>174266.79</v>
      </c>
      <c r="F70" s="147">
        <v>1417238.55</v>
      </c>
      <c r="G70" s="148">
        <v>1338069.04</v>
      </c>
      <c r="H70" s="149">
        <v>1388084.88</v>
      </c>
    </row>
    <row r="71" spans="1:8" x14ac:dyDescent="0.25">
      <c r="A71" s="108" t="s">
        <v>173</v>
      </c>
      <c r="B71" s="94" t="s">
        <v>149</v>
      </c>
      <c r="C71" s="147">
        <v>4697.88</v>
      </c>
      <c r="D71" s="148">
        <v>2230.92</v>
      </c>
      <c r="E71" s="149">
        <v>6171.93</v>
      </c>
      <c r="F71" s="147">
        <v>50050.27</v>
      </c>
      <c r="G71" s="148">
        <v>50419.62</v>
      </c>
      <c r="H71" s="149">
        <v>53505.24</v>
      </c>
    </row>
    <row r="72" spans="1:8" x14ac:dyDescent="0.25">
      <c r="A72" s="93" t="s">
        <v>174</v>
      </c>
      <c r="B72" s="94" t="s">
        <v>175</v>
      </c>
      <c r="C72" s="147">
        <v>34746.379999999997</v>
      </c>
      <c r="D72" s="148">
        <v>35249.72</v>
      </c>
      <c r="E72" s="149">
        <v>39290.239999999998</v>
      </c>
      <c r="F72" s="147">
        <v>370916.52</v>
      </c>
      <c r="G72" s="148">
        <v>376399.65</v>
      </c>
      <c r="H72" s="149">
        <v>382100.26</v>
      </c>
    </row>
    <row r="73" spans="1:8" x14ac:dyDescent="0.25">
      <c r="A73" s="93" t="s">
        <v>176</v>
      </c>
      <c r="B73" s="94" t="s">
        <v>177</v>
      </c>
      <c r="C73" s="147">
        <v>3826.78</v>
      </c>
      <c r="D73" s="148">
        <v>3916.13</v>
      </c>
      <c r="E73" s="149">
        <v>891.99</v>
      </c>
      <c r="F73" s="147">
        <v>34104.19</v>
      </c>
      <c r="G73" s="148">
        <v>37136.71</v>
      </c>
      <c r="H73" s="149">
        <v>36227.269999999997</v>
      </c>
    </row>
    <row r="74" spans="1:8" x14ac:dyDescent="0.25">
      <c r="A74" s="93" t="s">
        <v>178</v>
      </c>
      <c r="B74" s="94" t="s">
        <v>179</v>
      </c>
      <c r="C74" s="147">
        <v>99512.93</v>
      </c>
      <c r="D74" s="148">
        <v>135176.88</v>
      </c>
      <c r="E74" s="149">
        <v>85477.01</v>
      </c>
      <c r="F74" s="147">
        <v>1394576.34</v>
      </c>
      <c r="G74" s="148">
        <v>1402032.54</v>
      </c>
      <c r="H74" s="149">
        <v>1466877.68</v>
      </c>
    </row>
    <row r="75" spans="1:8" x14ac:dyDescent="0.25">
      <c r="A75" s="93" t="s">
        <v>180</v>
      </c>
      <c r="B75" s="94" t="s">
        <v>181</v>
      </c>
      <c r="C75" s="147">
        <v>91418.9</v>
      </c>
      <c r="D75" s="148">
        <v>83662.600000000006</v>
      </c>
      <c r="E75" s="149">
        <v>79107.09</v>
      </c>
      <c r="F75" s="147">
        <v>1072322.26</v>
      </c>
      <c r="G75" s="148">
        <v>1066516.2</v>
      </c>
      <c r="H75" s="149">
        <v>1057136.3899999999</v>
      </c>
    </row>
    <row r="76" spans="1:8" x14ac:dyDescent="0.25">
      <c r="A76" s="93" t="s">
        <v>182</v>
      </c>
      <c r="B76" s="94" t="s">
        <v>183</v>
      </c>
      <c r="C76" s="147">
        <v>76391.490000000005</v>
      </c>
      <c r="D76" s="148">
        <v>75657.119999999995</v>
      </c>
      <c r="E76" s="149">
        <v>66673.14</v>
      </c>
      <c r="F76" s="147">
        <v>783128.8</v>
      </c>
      <c r="G76" s="148">
        <v>837094.53</v>
      </c>
      <c r="H76" s="149">
        <v>858061.76</v>
      </c>
    </row>
    <row r="77" spans="1:8" x14ac:dyDescent="0.25">
      <c r="A77" s="91"/>
      <c r="B77" s="111" t="s">
        <v>301</v>
      </c>
      <c r="C77" s="150">
        <v>460542.89</v>
      </c>
      <c r="D77" s="150">
        <v>587690.6</v>
      </c>
      <c r="E77" s="150">
        <v>527638.9</v>
      </c>
      <c r="F77" s="150">
        <v>6084187.5499999998</v>
      </c>
      <c r="G77" s="150">
        <v>6147180.5599999996</v>
      </c>
      <c r="H77" s="150">
        <v>6285914.8099999996</v>
      </c>
    </row>
    <row r="78" spans="1:8" x14ac:dyDescent="0.25">
      <c r="A78" s="106" t="s">
        <v>184</v>
      </c>
      <c r="B78" s="92"/>
      <c r="C78" s="154">
        <v>1446495.39</v>
      </c>
      <c r="D78" s="154">
        <v>2033971.74</v>
      </c>
      <c r="E78" s="154">
        <v>2113127.4300000002</v>
      </c>
      <c r="F78" s="154">
        <v>18864900.859999999</v>
      </c>
      <c r="G78" s="154">
        <v>19239225.539999999</v>
      </c>
      <c r="H78" s="154">
        <v>19936149.969999999</v>
      </c>
    </row>
    <row r="79" spans="1:8" x14ac:dyDescent="0.25">
      <c r="A79" s="91"/>
      <c r="B79" s="92"/>
      <c r="C79" s="147"/>
      <c r="D79" s="148"/>
      <c r="E79" s="149"/>
      <c r="F79" s="147"/>
      <c r="G79" s="148"/>
      <c r="H79" s="149"/>
    </row>
    <row r="80" spans="1:8" x14ac:dyDescent="0.25">
      <c r="A80" s="106" t="s">
        <v>185</v>
      </c>
      <c r="B80" s="92"/>
      <c r="C80" s="147"/>
      <c r="D80" s="148"/>
      <c r="E80" s="149"/>
      <c r="F80" s="147"/>
      <c r="G80" s="148"/>
      <c r="H80" s="149"/>
    </row>
    <row r="81" spans="1:8" x14ac:dyDescent="0.25">
      <c r="A81" s="93" t="s">
        <v>186</v>
      </c>
      <c r="B81" s="94" t="s">
        <v>187</v>
      </c>
      <c r="C81" s="147">
        <v>8032.99</v>
      </c>
      <c r="D81" s="148">
        <v>9382.34</v>
      </c>
      <c r="E81" s="149">
        <v>7827.08</v>
      </c>
      <c r="F81" s="147">
        <v>89563.87</v>
      </c>
      <c r="G81" s="148">
        <v>96158.399999999994</v>
      </c>
      <c r="H81" s="149">
        <v>102283.6</v>
      </c>
    </row>
    <row r="82" spans="1:8" x14ac:dyDescent="0.25">
      <c r="A82" s="93" t="s">
        <v>188</v>
      </c>
      <c r="B82" s="94" t="s">
        <v>189</v>
      </c>
      <c r="C82" s="147">
        <v>56591.22</v>
      </c>
      <c r="D82" s="148">
        <v>51816.53</v>
      </c>
      <c r="E82" s="149">
        <v>37152.79</v>
      </c>
      <c r="F82" s="147">
        <v>593553.31000000006</v>
      </c>
      <c r="G82" s="148">
        <v>596279.81999999995</v>
      </c>
      <c r="H82" s="149">
        <v>591476.44999999995</v>
      </c>
    </row>
    <row r="83" spans="1:8" x14ac:dyDescent="0.25">
      <c r="A83" s="93" t="s">
        <v>190</v>
      </c>
      <c r="B83" s="94" t="s">
        <v>191</v>
      </c>
      <c r="C83" s="147">
        <v>314573.59000000003</v>
      </c>
      <c r="D83" s="148">
        <v>344683.99</v>
      </c>
      <c r="E83" s="149">
        <v>301180.76</v>
      </c>
      <c r="F83" s="147">
        <v>4325524.8099999996</v>
      </c>
      <c r="G83" s="148">
        <v>4238348.88</v>
      </c>
      <c r="H83" s="149">
        <v>4190271.21</v>
      </c>
    </row>
    <row r="84" spans="1:8" x14ac:dyDescent="0.25">
      <c r="A84" s="93" t="s">
        <v>192</v>
      </c>
      <c r="B84" s="94" t="s">
        <v>193</v>
      </c>
      <c r="C84" s="147">
        <v>95336.87</v>
      </c>
      <c r="D84" s="148">
        <v>53561.3</v>
      </c>
      <c r="E84" s="149">
        <v>39077.85</v>
      </c>
      <c r="F84" s="147">
        <v>948203.96</v>
      </c>
      <c r="G84" s="148">
        <v>935347.41</v>
      </c>
      <c r="H84" s="149">
        <v>874446.39</v>
      </c>
    </row>
    <row r="85" spans="1:8" x14ac:dyDescent="0.25">
      <c r="A85" s="93" t="s">
        <v>194</v>
      </c>
      <c r="B85" s="94" t="s">
        <v>195</v>
      </c>
      <c r="C85" s="147">
        <v>0</v>
      </c>
      <c r="D85" s="148">
        <v>0</v>
      </c>
      <c r="E85" s="149" t="s">
        <v>315</v>
      </c>
      <c r="F85" s="147">
        <v>624.03</v>
      </c>
      <c r="G85" s="148">
        <v>624.03</v>
      </c>
      <c r="H85" s="149">
        <v>624.03</v>
      </c>
    </row>
    <row r="86" spans="1:8" x14ac:dyDescent="0.25">
      <c r="A86" s="106" t="s">
        <v>196</v>
      </c>
      <c r="B86" s="92"/>
      <c r="C86" s="150">
        <v>474534.67</v>
      </c>
      <c r="D86" s="150">
        <v>459444.16</v>
      </c>
      <c r="E86" s="150">
        <v>385238.48</v>
      </c>
      <c r="F86" s="150">
        <v>5957469.9800000004</v>
      </c>
      <c r="G86" s="150">
        <v>5866758.54</v>
      </c>
      <c r="H86" s="150">
        <v>5759101.6799999997</v>
      </c>
    </row>
    <row r="87" spans="1:8" x14ac:dyDescent="0.25">
      <c r="A87" s="91"/>
      <c r="B87" s="92"/>
      <c r="C87" s="147"/>
      <c r="D87" s="148"/>
      <c r="E87" s="149"/>
      <c r="F87" s="147"/>
      <c r="G87" s="148"/>
      <c r="H87" s="149"/>
    </row>
    <row r="88" spans="1:8" x14ac:dyDescent="0.25">
      <c r="A88" s="106" t="s">
        <v>197</v>
      </c>
      <c r="B88" s="92"/>
      <c r="C88" s="147"/>
      <c r="D88" s="148"/>
      <c r="E88" s="149"/>
      <c r="F88" s="147"/>
      <c r="G88" s="148"/>
      <c r="H88" s="149"/>
    </row>
    <row r="89" spans="1:8" x14ac:dyDescent="0.25">
      <c r="A89" s="93" t="s">
        <v>198</v>
      </c>
      <c r="B89" s="94" t="s">
        <v>187</v>
      </c>
      <c r="C89" s="147">
        <v>0</v>
      </c>
      <c r="D89" s="148">
        <v>0</v>
      </c>
      <c r="E89" s="149" t="s">
        <v>315</v>
      </c>
      <c r="F89" s="147">
        <v>0</v>
      </c>
      <c r="G89" s="148" t="s">
        <v>315</v>
      </c>
      <c r="H89" s="149" t="s">
        <v>315</v>
      </c>
    </row>
    <row r="90" spans="1:8" x14ac:dyDescent="0.25">
      <c r="A90" s="93" t="s">
        <v>199</v>
      </c>
      <c r="B90" s="94" t="s">
        <v>200</v>
      </c>
      <c r="C90" s="147">
        <v>93617.18</v>
      </c>
      <c r="D90" s="148">
        <v>88844.61</v>
      </c>
      <c r="E90" s="149">
        <v>81228.28</v>
      </c>
      <c r="F90" s="147">
        <v>1992504.62</v>
      </c>
      <c r="G90" s="148">
        <v>2071162.5</v>
      </c>
      <c r="H90" s="149">
        <v>2141688.14</v>
      </c>
    </row>
    <row r="91" spans="1:8" x14ac:dyDescent="0.25">
      <c r="A91" s="93" t="s">
        <v>201</v>
      </c>
      <c r="B91" s="94" t="s">
        <v>202</v>
      </c>
      <c r="C91" s="147">
        <v>3018.12</v>
      </c>
      <c r="D91" s="148">
        <v>1959.05</v>
      </c>
      <c r="E91" s="149">
        <v>531.44000000000005</v>
      </c>
      <c r="F91" s="147">
        <v>21981.67</v>
      </c>
      <c r="G91" s="148">
        <v>23166.240000000002</v>
      </c>
      <c r="H91" s="149">
        <v>21274.52</v>
      </c>
    </row>
    <row r="92" spans="1:8" x14ac:dyDescent="0.25">
      <c r="A92" s="112" t="s">
        <v>203</v>
      </c>
      <c r="B92" s="94" t="s">
        <v>204</v>
      </c>
      <c r="C92" s="147">
        <v>19082.97</v>
      </c>
      <c r="D92" s="148">
        <v>26101.41</v>
      </c>
      <c r="E92" s="149">
        <v>20504.990000000002</v>
      </c>
      <c r="F92" s="147">
        <v>203847.93</v>
      </c>
      <c r="G92" s="148">
        <v>229949.34</v>
      </c>
      <c r="H92" s="149">
        <v>240055.61</v>
      </c>
    </row>
    <row r="93" spans="1:8" x14ac:dyDescent="0.25">
      <c r="A93" s="107" t="s">
        <v>205</v>
      </c>
      <c r="B93" s="92"/>
      <c r="C93" s="150">
        <v>115718.27</v>
      </c>
      <c r="D93" s="150">
        <v>116905.07</v>
      </c>
      <c r="E93" s="150">
        <v>102264.71</v>
      </c>
      <c r="F93" s="150">
        <v>2218334.2200000002</v>
      </c>
      <c r="G93" s="150">
        <v>2324278.08</v>
      </c>
      <c r="H93" s="150">
        <v>2403018.27</v>
      </c>
    </row>
    <row r="94" spans="1:8" x14ac:dyDescent="0.25">
      <c r="A94" s="91"/>
      <c r="B94" s="92"/>
      <c r="C94" s="147"/>
      <c r="D94" s="148"/>
      <c r="E94" s="149"/>
      <c r="F94" s="147"/>
      <c r="G94" s="148"/>
      <c r="H94" s="149"/>
    </row>
    <row r="95" spans="1:8" x14ac:dyDescent="0.25">
      <c r="A95" s="106" t="s">
        <v>206</v>
      </c>
      <c r="B95" s="92"/>
      <c r="C95" s="147"/>
      <c r="D95" s="148"/>
      <c r="E95" s="149"/>
      <c r="F95" s="147"/>
      <c r="G95" s="148"/>
      <c r="H95" s="149"/>
    </row>
    <row r="96" spans="1:8" x14ac:dyDescent="0.25">
      <c r="A96" s="93" t="s">
        <v>207</v>
      </c>
      <c r="B96" s="94" t="s">
        <v>187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208</v>
      </c>
      <c r="B97" s="94" t="s">
        <v>209</v>
      </c>
      <c r="C97" s="147">
        <v>0</v>
      </c>
      <c r="D97" s="148">
        <v>0</v>
      </c>
      <c r="E97" s="149">
        <v>0</v>
      </c>
      <c r="F97" s="147">
        <v>0</v>
      </c>
      <c r="G97" s="148">
        <v>0</v>
      </c>
      <c r="H97" s="149">
        <v>0</v>
      </c>
    </row>
    <row r="98" spans="1:8" x14ac:dyDescent="0.25">
      <c r="A98" s="93" t="s">
        <v>210</v>
      </c>
      <c r="B98" s="94" t="s">
        <v>211</v>
      </c>
      <c r="C98" s="147">
        <v>-296.27999999999997</v>
      </c>
      <c r="D98" s="148">
        <v>1.87</v>
      </c>
      <c r="E98" s="149">
        <v>0</v>
      </c>
      <c r="F98" s="147">
        <v>1068.72</v>
      </c>
      <c r="G98" s="148">
        <v>1070.5899999999999</v>
      </c>
      <c r="H98" s="149">
        <v>1070.5899999999999</v>
      </c>
    </row>
    <row r="99" spans="1:8" x14ac:dyDescent="0.25">
      <c r="A99" s="93" t="s">
        <v>212</v>
      </c>
      <c r="B99" s="94" t="s">
        <v>213</v>
      </c>
      <c r="C99" s="147">
        <v>0</v>
      </c>
      <c r="D99" s="148">
        <v>0</v>
      </c>
      <c r="E99" s="149">
        <v>0</v>
      </c>
      <c r="F99" s="147">
        <v>0</v>
      </c>
      <c r="G99" s="148">
        <v>0</v>
      </c>
      <c r="H99" s="149">
        <v>0</v>
      </c>
    </row>
    <row r="100" spans="1:8" x14ac:dyDescent="0.25">
      <c r="A100" s="106" t="s">
        <v>214</v>
      </c>
      <c r="B100" s="92"/>
      <c r="C100" s="150">
        <v>-296.27999999999997</v>
      </c>
      <c r="D100" s="150">
        <v>1.87</v>
      </c>
      <c r="E100" s="150">
        <v>0</v>
      </c>
      <c r="F100" s="150">
        <v>1068.72</v>
      </c>
      <c r="G100" s="150">
        <v>1070.5899999999999</v>
      </c>
      <c r="H100" s="150">
        <v>1070.5899999999999</v>
      </c>
    </row>
    <row r="101" spans="1:8" x14ac:dyDescent="0.25">
      <c r="A101" s="91"/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106" t="s">
        <v>215</v>
      </c>
      <c r="B102" s="92"/>
      <c r="C102" s="147"/>
      <c r="D102" s="148"/>
      <c r="E102" s="149"/>
      <c r="F102" s="147"/>
      <c r="G102" s="148"/>
      <c r="H102" s="149"/>
    </row>
    <row r="103" spans="1:8" x14ac:dyDescent="0.25">
      <c r="A103" s="93" t="s">
        <v>216</v>
      </c>
      <c r="B103" s="94" t="s">
        <v>217</v>
      </c>
      <c r="C103" s="147">
        <v>449026.76</v>
      </c>
      <c r="D103" s="148">
        <v>500340.55</v>
      </c>
      <c r="E103" s="149">
        <v>437064.39</v>
      </c>
      <c r="F103" s="147">
        <v>5873047.0999999996</v>
      </c>
      <c r="G103" s="148">
        <v>5788408.25</v>
      </c>
      <c r="H103" s="149">
        <v>5751128.0999999996</v>
      </c>
    </row>
    <row r="104" spans="1:8" x14ac:dyDescent="0.25">
      <c r="A104" s="93" t="s">
        <v>218</v>
      </c>
      <c r="B104" s="94" t="s">
        <v>219</v>
      </c>
      <c r="C104" s="147">
        <v>213986.26</v>
      </c>
      <c r="D104" s="148">
        <v>203593.75</v>
      </c>
      <c r="E104" s="149">
        <v>249849.91</v>
      </c>
      <c r="F104" s="147">
        <v>3210141.77</v>
      </c>
      <c r="G104" s="148">
        <v>3231709.21</v>
      </c>
      <c r="H104" s="149">
        <v>3328124.9</v>
      </c>
    </row>
    <row r="105" spans="1:8" x14ac:dyDescent="0.25">
      <c r="A105" s="93" t="s">
        <v>220</v>
      </c>
      <c r="B105" s="94" t="s">
        <v>221</v>
      </c>
      <c r="C105" s="147">
        <v>91958.81</v>
      </c>
      <c r="D105" s="148">
        <v>59147.87</v>
      </c>
      <c r="E105" s="149">
        <v>74316.63</v>
      </c>
      <c r="F105" s="147">
        <v>1109548.5</v>
      </c>
      <c r="G105" s="148">
        <v>1055360.1499999999</v>
      </c>
      <c r="H105" s="149">
        <v>1098376.81</v>
      </c>
    </row>
    <row r="106" spans="1:8" x14ac:dyDescent="0.25">
      <c r="A106" s="93" t="s">
        <v>222</v>
      </c>
      <c r="B106" s="94" t="s">
        <v>223</v>
      </c>
      <c r="C106" s="147">
        <v>5112.34</v>
      </c>
      <c r="D106" s="148">
        <v>5112.34</v>
      </c>
      <c r="E106" s="149">
        <v>5112.34</v>
      </c>
      <c r="F106" s="147">
        <v>58137.89</v>
      </c>
      <c r="G106" s="148">
        <v>58783.83</v>
      </c>
      <c r="H106" s="149">
        <v>59429.77</v>
      </c>
    </row>
    <row r="107" spans="1:8" x14ac:dyDescent="0.25">
      <c r="A107" s="93" t="s">
        <v>224</v>
      </c>
      <c r="B107" s="94" t="s">
        <v>225</v>
      </c>
      <c r="C107" s="147">
        <v>88211.26</v>
      </c>
      <c r="D107" s="148">
        <v>93446.27</v>
      </c>
      <c r="E107" s="149">
        <v>86987.07</v>
      </c>
      <c r="F107" s="147">
        <v>1073545.52</v>
      </c>
      <c r="G107" s="148">
        <v>1089875.33</v>
      </c>
      <c r="H107" s="149">
        <v>1099520.21</v>
      </c>
    </row>
    <row r="108" spans="1:8" x14ac:dyDescent="0.25">
      <c r="A108" s="93" t="s">
        <v>226</v>
      </c>
      <c r="B108" s="94" t="s">
        <v>227</v>
      </c>
      <c r="C108" s="147">
        <v>378359.28</v>
      </c>
      <c r="D108" s="148">
        <v>375375.42</v>
      </c>
      <c r="E108" s="149">
        <v>318670.28000000003</v>
      </c>
      <c r="F108" s="147">
        <v>4661430.6100000003</v>
      </c>
      <c r="G108" s="148">
        <v>4660886.4800000004</v>
      </c>
      <c r="H108" s="149">
        <v>4571204.6500000004</v>
      </c>
    </row>
    <row r="109" spans="1:8" x14ac:dyDescent="0.25">
      <c r="A109" s="93" t="s">
        <v>228</v>
      </c>
      <c r="B109" s="94" t="s">
        <v>229</v>
      </c>
      <c r="C109" s="147" t="s">
        <v>315</v>
      </c>
      <c r="D109" s="148" t="s">
        <v>315</v>
      </c>
      <c r="E109" s="149">
        <v>0</v>
      </c>
      <c r="F109" s="147" t="s">
        <v>315</v>
      </c>
      <c r="G109" s="148" t="s">
        <v>315</v>
      </c>
      <c r="H109" s="149">
        <v>0</v>
      </c>
    </row>
    <row r="110" spans="1:8" x14ac:dyDescent="0.25">
      <c r="A110" s="93" t="s">
        <v>230</v>
      </c>
      <c r="B110" s="94" t="s">
        <v>231</v>
      </c>
      <c r="C110" s="147">
        <v>1418.35</v>
      </c>
      <c r="D110" s="148">
        <v>1706.96</v>
      </c>
      <c r="E110" s="149">
        <v>2695.47</v>
      </c>
      <c r="F110" s="147">
        <v>29376.94</v>
      </c>
      <c r="G110" s="148">
        <v>27627.06</v>
      </c>
      <c r="H110" s="149">
        <v>25444.080000000002</v>
      </c>
    </row>
    <row r="111" spans="1:8" x14ac:dyDescent="0.25">
      <c r="A111" s="93" t="s">
        <v>232</v>
      </c>
      <c r="B111" s="94" t="s">
        <v>233</v>
      </c>
      <c r="C111" s="147">
        <v>49169.35</v>
      </c>
      <c r="D111" s="148">
        <v>52090.17</v>
      </c>
      <c r="E111" s="149">
        <v>29282.27</v>
      </c>
      <c r="F111" s="147">
        <v>845194.87</v>
      </c>
      <c r="G111" s="148">
        <v>859818.7</v>
      </c>
      <c r="H111" s="149">
        <v>851263.59</v>
      </c>
    </row>
    <row r="112" spans="1:8" x14ac:dyDescent="0.25">
      <c r="A112" s="93" t="s">
        <v>234</v>
      </c>
      <c r="B112" s="94" t="s">
        <v>163</v>
      </c>
      <c r="C112" s="147">
        <v>105237.66</v>
      </c>
      <c r="D112" s="148">
        <v>104482.41</v>
      </c>
      <c r="E112" s="149">
        <v>95318.58</v>
      </c>
      <c r="F112" s="147">
        <v>1115031.94</v>
      </c>
      <c r="G112" s="148">
        <v>1129992.6100000001</v>
      </c>
      <c r="H112" s="149">
        <v>1138230.32</v>
      </c>
    </row>
    <row r="113" spans="1:8" x14ac:dyDescent="0.25">
      <c r="A113" s="93" t="s">
        <v>235</v>
      </c>
      <c r="B113" s="94" t="s">
        <v>236</v>
      </c>
      <c r="C113" s="154">
        <v>2192.9</v>
      </c>
      <c r="D113" s="155">
        <v>2282.8000000000002</v>
      </c>
      <c r="E113" s="156">
        <v>642.84</v>
      </c>
      <c r="F113" s="154">
        <v>34381.08</v>
      </c>
      <c r="G113" s="155">
        <v>36739.53</v>
      </c>
      <c r="H113" s="156">
        <v>36231.589999999997</v>
      </c>
    </row>
    <row r="114" spans="1:8" x14ac:dyDescent="0.25">
      <c r="A114" s="91"/>
      <c r="B114" s="92"/>
      <c r="C114" s="158">
        <v>1384672.97</v>
      </c>
      <c r="D114" s="158">
        <v>1397578.54</v>
      </c>
      <c r="E114" s="158">
        <v>1299939.78</v>
      </c>
      <c r="F114" s="158">
        <v>18009836.219999999</v>
      </c>
      <c r="G114" s="158">
        <v>17939201.149999999</v>
      </c>
      <c r="H114" s="158">
        <v>17958954.02</v>
      </c>
    </row>
    <row r="115" spans="1:8" x14ac:dyDescent="0.25">
      <c r="A115" s="93" t="s">
        <v>237</v>
      </c>
      <c r="B115" s="94" t="s">
        <v>238</v>
      </c>
      <c r="C115" s="147">
        <v>-23040.98</v>
      </c>
      <c r="D115" s="148">
        <v>-20877.47</v>
      </c>
      <c r="E115" s="149">
        <v>-20993.83</v>
      </c>
      <c r="F115" s="147">
        <v>-260602.21</v>
      </c>
      <c r="G115" s="148">
        <v>-261773.95</v>
      </c>
      <c r="H115" s="149">
        <v>-264744.09999999998</v>
      </c>
    </row>
    <row r="116" spans="1:8" x14ac:dyDescent="0.25">
      <c r="A116" s="106" t="s">
        <v>239</v>
      </c>
      <c r="B116" s="92"/>
      <c r="C116" s="150">
        <v>1361631.99</v>
      </c>
      <c r="D116" s="150">
        <v>1376701.07</v>
      </c>
      <c r="E116" s="150">
        <v>1278945.95</v>
      </c>
      <c r="F116" s="150">
        <v>17749234.010000002</v>
      </c>
      <c r="G116" s="150">
        <v>17677427.199999999</v>
      </c>
      <c r="H116" s="150">
        <v>17694209.920000002</v>
      </c>
    </row>
    <row r="117" spans="1:8" ht="13.5" customHeight="1" x14ac:dyDescent="0.25">
      <c r="A117" s="91"/>
      <c r="B117" s="92"/>
      <c r="C117" s="147"/>
      <c r="D117" s="148"/>
      <c r="E117" s="149"/>
      <c r="F117" s="147"/>
      <c r="G117" s="148"/>
      <c r="H117" s="149"/>
    </row>
    <row r="118" spans="1:8" ht="13.5" customHeight="1" thickBot="1" x14ac:dyDescent="0.3">
      <c r="A118" s="185" t="s">
        <v>302</v>
      </c>
      <c r="B118" s="186"/>
      <c r="C118" s="151">
        <v>3430463.8</v>
      </c>
      <c r="D118" s="151">
        <v>4007463.77</v>
      </c>
      <c r="E118" s="151">
        <v>3896996.23</v>
      </c>
      <c r="F118" s="151">
        <v>45053690.740000002</v>
      </c>
      <c r="G118" s="151">
        <v>45356350.600000001</v>
      </c>
      <c r="H118" s="151">
        <v>46031266.57</v>
      </c>
    </row>
    <row r="119" spans="1:8" ht="15.75" thickTop="1" x14ac:dyDescent="0.25">
      <c r="A119" s="91"/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106" t="s">
        <v>240</v>
      </c>
      <c r="B120" s="92"/>
      <c r="C120" s="147"/>
      <c r="D120" s="148"/>
      <c r="E120" s="149"/>
      <c r="F120" s="147"/>
      <c r="G120" s="148"/>
      <c r="H120" s="149"/>
    </row>
    <row r="121" spans="1:8" x14ac:dyDescent="0.25">
      <c r="A121" s="93" t="s">
        <v>241</v>
      </c>
      <c r="B121" s="94" t="s">
        <v>242</v>
      </c>
      <c r="C121" s="147">
        <v>1886080.35</v>
      </c>
      <c r="D121" s="148">
        <v>1896830.09</v>
      </c>
      <c r="E121" s="149">
        <v>1921273.2</v>
      </c>
      <c r="F121" s="147">
        <v>21719865.879999999</v>
      </c>
      <c r="G121" s="148">
        <v>21890808.09</v>
      </c>
      <c r="H121" s="149">
        <v>22076048.050000001</v>
      </c>
    </row>
    <row r="122" spans="1:8" x14ac:dyDescent="0.25">
      <c r="A122" s="91"/>
      <c r="B122" s="94" t="s">
        <v>243</v>
      </c>
      <c r="C122" s="147" t="s">
        <v>315</v>
      </c>
      <c r="D122" s="148" t="s">
        <v>315</v>
      </c>
      <c r="E122" s="149">
        <v>0</v>
      </c>
      <c r="F122" s="147" t="s">
        <v>315</v>
      </c>
      <c r="G122" s="148" t="s">
        <v>315</v>
      </c>
      <c r="H122" s="149">
        <v>0</v>
      </c>
    </row>
    <row r="123" spans="1:8" x14ac:dyDescent="0.25">
      <c r="A123" s="91"/>
      <c r="B123" s="94" t="s">
        <v>244</v>
      </c>
      <c r="C123" s="147" t="s">
        <v>315</v>
      </c>
      <c r="D123" s="148" t="s">
        <v>315</v>
      </c>
      <c r="E123" s="149">
        <v>0</v>
      </c>
      <c r="F123" s="147" t="s">
        <v>315</v>
      </c>
      <c r="G123" s="148" t="s">
        <v>315</v>
      </c>
      <c r="H123" s="149">
        <v>0</v>
      </c>
    </row>
    <row r="124" spans="1:8" x14ac:dyDescent="0.25">
      <c r="A124" s="91"/>
      <c r="B124" s="94" t="s">
        <v>245</v>
      </c>
      <c r="C124" s="147" t="s">
        <v>315</v>
      </c>
      <c r="D124" s="148" t="s">
        <v>315</v>
      </c>
      <c r="E124" s="149" t="s">
        <v>315</v>
      </c>
      <c r="F124" s="147" t="s">
        <v>315</v>
      </c>
      <c r="G124" s="148" t="s">
        <v>315</v>
      </c>
      <c r="H124" s="149" t="s">
        <v>315</v>
      </c>
    </row>
    <row r="125" spans="1:8" x14ac:dyDescent="0.25">
      <c r="A125" s="91"/>
      <c r="B125" s="94" t="s">
        <v>246</v>
      </c>
      <c r="C125" s="147" t="s">
        <v>315</v>
      </c>
      <c r="D125" s="148" t="s">
        <v>315</v>
      </c>
      <c r="E125" s="149">
        <v>0</v>
      </c>
      <c r="F125" s="147" t="s">
        <v>315</v>
      </c>
      <c r="G125" s="148" t="s">
        <v>315</v>
      </c>
      <c r="H125" s="149">
        <v>0</v>
      </c>
    </row>
    <row r="126" spans="1:8" x14ac:dyDescent="0.25">
      <c r="A126" s="91"/>
      <c r="B126" s="94" t="s">
        <v>247</v>
      </c>
      <c r="C126" s="147" t="s">
        <v>315</v>
      </c>
      <c r="D126" s="148" t="s">
        <v>315</v>
      </c>
      <c r="E126" s="149">
        <v>0</v>
      </c>
      <c r="F126" s="147" t="s">
        <v>315</v>
      </c>
      <c r="G126" s="148" t="s">
        <v>315</v>
      </c>
      <c r="H126" s="149">
        <v>0</v>
      </c>
    </row>
    <row r="127" spans="1:8" x14ac:dyDescent="0.25">
      <c r="A127" s="93" t="s">
        <v>248</v>
      </c>
      <c r="B127" s="94" t="s">
        <v>249</v>
      </c>
      <c r="C127" s="147" t="s">
        <v>315</v>
      </c>
      <c r="D127" s="148" t="s">
        <v>315</v>
      </c>
      <c r="E127" s="149">
        <v>0</v>
      </c>
      <c r="F127" s="147" t="s">
        <v>315</v>
      </c>
      <c r="G127" s="148" t="s">
        <v>315</v>
      </c>
      <c r="H127" s="149">
        <v>0</v>
      </c>
    </row>
    <row r="128" spans="1:8" x14ac:dyDescent="0.25">
      <c r="A128" s="106" t="s">
        <v>250</v>
      </c>
      <c r="B128" s="92"/>
      <c r="C128" s="150">
        <v>1886080.35</v>
      </c>
      <c r="D128" s="150">
        <v>1896830.09</v>
      </c>
      <c r="E128" s="150">
        <v>1921273.2</v>
      </c>
      <c r="F128" s="150">
        <v>21719865.879999999</v>
      </c>
      <c r="G128" s="150">
        <v>21890808.09</v>
      </c>
      <c r="H128" s="150">
        <v>22076048.050000001</v>
      </c>
    </row>
    <row r="129" spans="1:8" x14ac:dyDescent="0.25">
      <c r="A129" s="91"/>
      <c r="B129" s="92"/>
      <c r="C129" s="147"/>
      <c r="D129" s="148"/>
      <c r="E129" s="149"/>
      <c r="F129" s="147"/>
      <c r="G129" s="148"/>
      <c r="H129" s="149"/>
    </row>
    <row r="130" spans="1:8" x14ac:dyDescent="0.25">
      <c r="A130" s="108" t="s">
        <v>303</v>
      </c>
      <c r="B130" s="92" t="s">
        <v>251</v>
      </c>
      <c r="C130" s="147">
        <v>0</v>
      </c>
      <c r="D130" s="148">
        <v>0</v>
      </c>
      <c r="E130" s="149">
        <v>0</v>
      </c>
      <c r="F130" s="147">
        <v>0</v>
      </c>
      <c r="G130" s="148">
        <v>0</v>
      </c>
      <c r="H130" s="149">
        <v>0</v>
      </c>
    </row>
    <row r="131" spans="1:8" x14ac:dyDescent="0.25">
      <c r="A131" s="91"/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106" t="s">
        <v>252</v>
      </c>
      <c r="B132" s="92"/>
      <c r="C132" s="147"/>
      <c r="D132" s="148"/>
      <c r="E132" s="149"/>
      <c r="F132" s="147"/>
      <c r="G132" s="148"/>
      <c r="H132" s="149"/>
    </row>
    <row r="133" spans="1:8" x14ac:dyDescent="0.25">
      <c r="A133" s="93" t="s">
        <v>253</v>
      </c>
      <c r="B133" s="94" t="s">
        <v>254</v>
      </c>
      <c r="C133" s="154">
        <v>361126.97</v>
      </c>
      <c r="D133" s="155">
        <v>222957.18</v>
      </c>
      <c r="E133" s="159">
        <v>329867.57</v>
      </c>
      <c r="F133" s="154">
        <v>4522332.4400000004</v>
      </c>
      <c r="G133" s="155">
        <v>4334409.92</v>
      </c>
      <c r="H133" s="156">
        <v>4315435.83</v>
      </c>
    </row>
    <row r="134" spans="1:8" x14ac:dyDescent="0.25">
      <c r="A134" s="91"/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106" t="s">
        <v>255</v>
      </c>
      <c r="B135" s="92"/>
      <c r="C135" s="147"/>
      <c r="D135" s="148"/>
      <c r="E135" s="149"/>
      <c r="F135" s="147"/>
      <c r="G135" s="148"/>
      <c r="H135" s="149"/>
    </row>
    <row r="136" spans="1:8" x14ac:dyDescent="0.25">
      <c r="A136" s="93" t="s">
        <v>256</v>
      </c>
      <c r="B136" s="94" t="s">
        <v>257</v>
      </c>
      <c r="C136" s="147">
        <v>-767906.01</v>
      </c>
      <c r="D136" s="148">
        <v>-910780.59</v>
      </c>
      <c r="E136" s="149">
        <v>-1299410.48</v>
      </c>
      <c r="F136" s="147">
        <v>287554.46999999997</v>
      </c>
      <c r="G136" s="148">
        <v>359416.39</v>
      </c>
      <c r="H136" s="174">
        <v>2056266.44</v>
      </c>
    </row>
    <row r="137" spans="1:8" x14ac:dyDescent="0.25">
      <c r="A137" s="93" t="s">
        <v>256</v>
      </c>
      <c r="B137" s="94" t="s">
        <v>258</v>
      </c>
      <c r="C137" s="147">
        <v>0</v>
      </c>
      <c r="D137" s="148">
        <v>0</v>
      </c>
      <c r="E137" s="149">
        <v>0</v>
      </c>
      <c r="F137" s="147">
        <v>0</v>
      </c>
      <c r="G137" s="148">
        <v>0</v>
      </c>
      <c r="H137" s="149">
        <v>0</v>
      </c>
    </row>
    <row r="138" spans="1:8" x14ac:dyDescent="0.25">
      <c r="A138" s="93" t="s">
        <v>259</v>
      </c>
      <c r="B138" s="94" t="s">
        <v>260</v>
      </c>
      <c r="C138" s="147">
        <v>-39875.120000000003</v>
      </c>
      <c r="D138" s="148">
        <v>7363.19</v>
      </c>
      <c r="E138" s="149">
        <v>236486.39999999999</v>
      </c>
      <c r="F138" s="147">
        <v>3215490.8</v>
      </c>
      <c r="G138" s="148">
        <v>2771247.57</v>
      </c>
      <c r="H138" s="149">
        <v>247958.82</v>
      </c>
    </row>
    <row r="139" spans="1:8" x14ac:dyDescent="0.25">
      <c r="A139" s="93" t="s">
        <v>259</v>
      </c>
      <c r="B139" s="94" t="s">
        <v>261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262</v>
      </c>
      <c r="B140" s="94" t="s">
        <v>263</v>
      </c>
      <c r="C140" s="147">
        <v>0</v>
      </c>
      <c r="D140" s="148">
        <v>0</v>
      </c>
      <c r="E140" s="149">
        <v>0</v>
      </c>
      <c r="F140" s="147">
        <v>0</v>
      </c>
      <c r="G140" s="148">
        <v>0</v>
      </c>
      <c r="H140" s="149">
        <v>0</v>
      </c>
    </row>
    <row r="141" spans="1:8" x14ac:dyDescent="0.25">
      <c r="A141" s="93" t="s">
        <v>264</v>
      </c>
      <c r="B141" s="94" t="s">
        <v>265</v>
      </c>
      <c r="C141" s="147">
        <v>-2747.53</v>
      </c>
      <c r="D141" s="148">
        <v>-2747.54</v>
      </c>
      <c r="E141" s="149">
        <v>-2747.53</v>
      </c>
      <c r="F141" s="147">
        <v>-29541.75</v>
      </c>
      <c r="G141" s="148">
        <v>-29554.04</v>
      </c>
      <c r="H141" s="149">
        <v>-29566.31</v>
      </c>
    </row>
    <row r="142" spans="1:8" x14ac:dyDescent="0.25">
      <c r="A142" s="106" t="s">
        <v>266</v>
      </c>
      <c r="B142" s="92"/>
      <c r="C142" s="150">
        <v>-810528.66</v>
      </c>
      <c r="D142" s="150">
        <v>-906164.94</v>
      </c>
      <c r="E142" s="150">
        <v>-1065671.6100000001</v>
      </c>
      <c r="F142" s="150">
        <v>3473503.52</v>
      </c>
      <c r="G142" s="150">
        <v>3101109.92</v>
      </c>
      <c r="H142" s="152">
        <v>2274658.9500000002</v>
      </c>
    </row>
    <row r="143" spans="1:8" x14ac:dyDescent="0.25">
      <c r="A143" s="106" t="s">
        <v>267</v>
      </c>
      <c r="B143" s="92"/>
      <c r="C143" s="147">
        <v>4867142.46</v>
      </c>
      <c r="D143" s="147">
        <v>5221086.0999999996</v>
      </c>
      <c r="E143" s="147">
        <v>5082465.3899999997</v>
      </c>
      <c r="F143" s="147">
        <v>74769392.579999998</v>
      </c>
      <c r="G143" s="147">
        <v>74682678.530000001</v>
      </c>
      <c r="H143" s="148">
        <v>74697409.400000006</v>
      </c>
    </row>
    <row r="144" spans="1:8" ht="15.75" thickBot="1" x14ac:dyDescent="0.3">
      <c r="A144" s="113" t="s">
        <v>268</v>
      </c>
      <c r="B144" s="114"/>
      <c r="C144" s="160">
        <v>-231675.74</v>
      </c>
      <c r="D144" s="160">
        <v>-617139.65</v>
      </c>
      <c r="E144" s="160">
        <v>34245.31</v>
      </c>
      <c r="F144" s="160">
        <v>18701463.350000001</v>
      </c>
      <c r="G144" s="160">
        <v>18554515.649999999</v>
      </c>
      <c r="H144" s="161">
        <v>18649593.93</v>
      </c>
    </row>
    <row r="145" spans="1:8" ht="15.75" thickTop="1" x14ac:dyDescent="0.25">
      <c r="A145" s="91"/>
      <c r="B145" s="115"/>
      <c r="C145" s="139"/>
      <c r="D145" s="139"/>
      <c r="E145" s="139"/>
      <c r="F145" s="139"/>
      <c r="G145" s="139"/>
      <c r="H145" s="13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="120" zoomScaleNormal="120" workbookViewId="0">
      <selection activeCell="Q22" sqref="Q22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8"/>
      <c r="I2" s="142"/>
      <c r="J2" s="142"/>
      <c r="N2" s="136" t="str">
        <f>+C4</f>
        <v>July</v>
      </c>
      <c r="O2" s="136" t="str">
        <f>+D4</f>
        <v>August</v>
      </c>
      <c r="P2" s="136" t="str">
        <f>+E4</f>
        <v>September</v>
      </c>
    </row>
    <row r="3" spans="2:16" x14ac:dyDescent="0.2">
      <c r="B3" s="99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100" t="s">
        <v>271</v>
      </c>
      <c r="C4" s="137" t="s">
        <v>319</v>
      </c>
      <c r="D4" s="137" t="s">
        <v>320</v>
      </c>
      <c r="E4" s="137" t="s">
        <v>321</v>
      </c>
      <c r="I4" s="101" t="s">
        <v>9</v>
      </c>
      <c r="J4" s="101" t="s">
        <v>285</v>
      </c>
      <c r="K4" s="169"/>
      <c r="L4" s="169"/>
      <c r="M4" s="169"/>
      <c r="N4" s="170">
        <v>2871151</v>
      </c>
      <c r="O4" s="170">
        <v>1410680</v>
      </c>
      <c r="P4" s="170">
        <v>3736534</v>
      </c>
    </row>
    <row r="5" spans="2:16" x14ac:dyDescent="0.2">
      <c r="I5" s="102"/>
      <c r="J5" s="101" t="s">
        <v>286</v>
      </c>
      <c r="K5" s="169"/>
      <c r="L5" s="169"/>
      <c r="M5" s="169"/>
      <c r="N5" s="170">
        <v>3234727</v>
      </c>
      <c r="O5" s="170">
        <v>1975003</v>
      </c>
      <c r="P5" s="170">
        <v>4155400</v>
      </c>
    </row>
    <row r="6" spans="2:16" x14ac:dyDescent="0.2">
      <c r="B6" s="100" t="s">
        <v>272</v>
      </c>
      <c r="C6" s="164">
        <v>778207772</v>
      </c>
      <c r="D6" s="200">
        <v>784961560.75</v>
      </c>
      <c r="E6" s="164">
        <v>795300837</v>
      </c>
      <c r="I6" s="102"/>
      <c r="J6" s="101" t="s">
        <v>287</v>
      </c>
      <c r="K6" s="169"/>
      <c r="L6" s="169"/>
      <c r="M6" s="169"/>
      <c r="N6" s="170">
        <v>781268</v>
      </c>
      <c r="O6" s="170">
        <v>798722</v>
      </c>
      <c r="P6" s="170">
        <v>889025</v>
      </c>
    </row>
    <row r="7" spans="2:16" x14ac:dyDescent="0.2">
      <c r="B7" s="100" t="s">
        <v>273</v>
      </c>
      <c r="C7" s="165">
        <v>-379331003</v>
      </c>
      <c r="D7" s="165">
        <v>-380069647</v>
      </c>
      <c r="E7" s="165">
        <v>-381813558</v>
      </c>
      <c r="I7" s="102"/>
      <c r="J7" s="101" t="s">
        <v>288</v>
      </c>
      <c r="K7" s="169"/>
      <c r="L7" s="169"/>
      <c r="M7" s="169"/>
      <c r="N7" s="170">
        <v>115400</v>
      </c>
      <c r="O7" s="170">
        <v>98499</v>
      </c>
      <c r="P7" s="170">
        <v>118833</v>
      </c>
    </row>
    <row r="8" spans="2:16" x14ac:dyDescent="0.2">
      <c r="B8" s="100" t="s">
        <v>274</v>
      </c>
      <c r="C8" s="164">
        <f>+C6+C7</f>
        <v>398876769</v>
      </c>
      <c r="D8" s="164">
        <f>+D6+D7</f>
        <v>404891913.75</v>
      </c>
      <c r="E8" s="164">
        <f>+E6+E7</f>
        <v>413487279</v>
      </c>
      <c r="I8" s="102"/>
      <c r="J8" s="101" t="s">
        <v>289</v>
      </c>
      <c r="K8" s="169"/>
      <c r="L8" s="169"/>
      <c r="M8" s="169"/>
      <c r="N8" s="170">
        <v>78444364</v>
      </c>
      <c r="O8" s="170">
        <v>76939361</v>
      </c>
      <c r="P8" s="170">
        <v>72015829</v>
      </c>
    </row>
    <row r="9" spans="2:16" x14ac:dyDescent="0.2">
      <c r="B9" s="100" t="s">
        <v>275</v>
      </c>
      <c r="C9" s="164">
        <v>-3981232</v>
      </c>
      <c r="D9" s="164">
        <v>-3975265</v>
      </c>
      <c r="E9" s="164">
        <v>-3997069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122109645</v>
      </c>
      <c r="O10" s="170">
        <v>121343697</v>
      </c>
      <c r="P10" s="170">
        <v>121514621</v>
      </c>
    </row>
    <row r="11" spans="2:16" x14ac:dyDescent="0.2">
      <c r="B11" s="100" t="s">
        <v>277</v>
      </c>
      <c r="C11" s="165">
        <v>-75653827</v>
      </c>
      <c r="D11" s="165">
        <v>-75540733</v>
      </c>
      <c r="E11" s="165">
        <v>-75426895</v>
      </c>
      <c r="I11" s="102"/>
      <c r="J11" s="101" t="s">
        <v>286</v>
      </c>
      <c r="K11" s="169"/>
      <c r="L11" s="169"/>
      <c r="M11" s="169"/>
      <c r="N11" s="170">
        <v>96942767</v>
      </c>
      <c r="O11" s="170">
        <v>96292720</v>
      </c>
      <c r="P11" s="170">
        <v>96421883</v>
      </c>
    </row>
    <row r="12" spans="2:16" x14ac:dyDescent="0.2">
      <c r="B12" s="100" t="s">
        <v>278</v>
      </c>
      <c r="C12" s="164">
        <f>SUM(C8:C11)</f>
        <v>319241710</v>
      </c>
      <c r="D12" s="164">
        <f>SUM(D8:D11)</f>
        <v>325375915.75</v>
      </c>
      <c r="E12" s="164">
        <f>SUM(E8:E11)</f>
        <v>334063315</v>
      </c>
      <c r="I12" s="102"/>
      <c r="J12" s="101" t="s">
        <v>287</v>
      </c>
      <c r="K12" s="169"/>
      <c r="L12" s="169"/>
      <c r="M12" s="169"/>
      <c r="N12" s="170">
        <v>15479044</v>
      </c>
      <c r="O12" s="170">
        <v>15369968</v>
      </c>
      <c r="P12" s="170">
        <v>15426536</v>
      </c>
    </row>
    <row r="13" spans="2:16" x14ac:dyDescent="0.2">
      <c r="B13" s="100" t="s">
        <v>279</v>
      </c>
      <c r="C13" s="165">
        <v>-4756701</v>
      </c>
      <c r="D13" s="165">
        <v>-4555263</v>
      </c>
      <c r="E13" s="165">
        <v>-4342823</v>
      </c>
      <c r="I13" s="102"/>
      <c r="J13" s="101" t="s">
        <v>288</v>
      </c>
      <c r="K13" s="169"/>
      <c r="L13" s="169"/>
      <c r="M13" s="169"/>
      <c r="N13" s="170">
        <v>2223170</v>
      </c>
      <c r="O13" s="170">
        <v>2218029</v>
      </c>
      <c r="P13" s="170">
        <v>2224351</v>
      </c>
    </row>
    <row r="14" spans="2:16" ht="13.5" thickBot="1" x14ac:dyDescent="0.25">
      <c r="B14" s="98" t="s">
        <v>280</v>
      </c>
      <c r="C14" s="134">
        <f>+C13+C12</f>
        <v>314485009</v>
      </c>
      <c r="D14" s="134">
        <f>+D13+D12</f>
        <v>320820652.75</v>
      </c>
      <c r="E14" s="134">
        <f>+E13+E12</f>
        <v>329720492</v>
      </c>
      <c r="I14" s="102"/>
      <c r="J14" s="101" t="s">
        <v>289</v>
      </c>
      <c r="K14" s="169"/>
      <c r="L14" s="169"/>
      <c r="M14" s="169"/>
      <c r="N14" s="170">
        <v>712209646</v>
      </c>
      <c r="O14" s="170">
        <v>719275345</v>
      </c>
      <c r="P14" s="170">
        <v>727617340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100" t="s">
        <v>272</v>
      </c>
      <c r="C18" s="164">
        <f>AVERAGE(C6,775623224)</f>
        <v>776915498</v>
      </c>
      <c r="D18" s="164">
        <f>AVERAGE(C6,D6)</f>
        <v>781584666.375</v>
      </c>
      <c r="E18" s="164">
        <f>AVERAGE(D6,E6)</f>
        <v>790131198.875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AVERAGE(C7,-377275731)</f>
        <v>-378303367</v>
      </c>
      <c r="D19" s="165">
        <f>AVERAGE(C7,D7)</f>
        <v>-379700325</v>
      </c>
      <c r="E19" s="165">
        <f>AVERAGE(D7,E7)</f>
        <v>-380941602.5</v>
      </c>
      <c r="I19" s="169"/>
      <c r="J19" s="101" t="s">
        <v>291</v>
      </c>
      <c r="K19" s="169"/>
      <c r="L19" s="169"/>
      <c r="M19" s="169"/>
      <c r="N19" s="170">
        <v>187180</v>
      </c>
      <c r="O19" s="170">
        <v>187282</v>
      </c>
      <c r="P19" s="170">
        <v>187869</v>
      </c>
    </row>
    <row r="20" spans="2:16" x14ac:dyDescent="0.2">
      <c r="B20" s="100" t="s">
        <v>274</v>
      </c>
      <c r="C20" s="164">
        <f>+C19+C18</f>
        <v>398612131</v>
      </c>
      <c r="D20" s="164">
        <f>+D19+D18</f>
        <v>401884341.375</v>
      </c>
      <c r="E20" s="164">
        <f>+E19+E18</f>
        <v>409189596.375</v>
      </c>
      <c r="I20" s="169"/>
      <c r="J20" s="101" t="s">
        <v>292</v>
      </c>
      <c r="K20" s="169"/>
      <c r="L20" s="169"/>
      <c r="M20" s="169"/>
      <c r="N20" s="170">
        <v>26090</v>
      </c>
      <c r="O20" s="170">
        <v>26082</v>
      </c>
      <c r="P20" s="170">
        <v>26093</v>
      </c>
    </row>
    <row r="21" spans="2:16" x14ac:dyDescent="0.2">
      <c r="B21" s="100" t="s">
        <v>275</v>
      </c>
      <c r="C21" s="164">
        <f>AVERAGE(C9,-3962773)</f>
        <v>-3972002.5</v>
      </c>
      <c r="D21" s="164">
        <f>AVERAGE(C9,D9)</f>
        <v>-3978248.5</v>
      </c>
      <c r="E21" s="164">
        <f>AVERAGE(D9,E9)</f>
        <v>-3986167</v>
      </c>
      <c r="I21" s="169"/>
      <c r="J21" s="101" t="s">
        <v>293</v>
      </c>
      <c r="K21" s="169"/>
      <c r="L21" s="169"/>
      <c r="M21" s="169"/>
      <c r="N21" s="170">
        <v>480</v>
      </c>
      <c r="O21" s="170">
        <v>485</v>
      </c>
      <c r="P21" s="170">
        <v>485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10</v>
      </c>
      <c r="O22" s="170">
        <v>10</v>
      </c>
      <c r="P22" s="170">
        <v>8</v>
      </c>
    </row>
    <row r="23" spans="2:16" x14ac:dyDescent="0.2">
      <c r="B23" s="100" t="s">
        <v>277</v>
      </c>
      <c r="C23" s="165">
        <f>+C11</f>
        <v>-75653827</v>
      </c>
      <c r="D23" s="165">
        <f>+D11</f>
        <v>-75540733</v>
      </c>
      <c r="E23" s="165">
        <f>+E11</f>
        <v>-75426895</v>
      </c>
      <c r="I23" s="169"/>
      <c r="J23" s="101" t="s">
        <v>295</v>
      </c>
      <c r="K23" s="169"/>
      <c r="L23" s="169"/>
      <c r="M23" s="169"/>
      <c r="N23" s="170">
        <v>203</v>
      </c>
      <c r="O23" s="170">
        <v>202</v>
      </c>
      <c r="P23" s="170">
        <v>200</v>
      </c>
    </row>
    <row r="24" spans="2:16" x14ac:dyDescent="0.2">
      <c r="B24" s="100" t="s">
        <v>278</v>
      </c>
      <c r="C24" s="164">
        <f>SUM(C20:C23)</f>
        <v>318986301.5</v>
      </c>
      <c r="D24" s="164">
        <f>SUM(D20:D23)</f>
        <v>322365359.875</v>
      </c>
      <c r="E24" s="164">
        <f>SUM(E20:E23)</f>
        <v>329776534.375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AVERAGE(C13,-4939289)</f>
        <v>-4847995</v>
      </c>
      <c r="D25" s="165">
        <f>AVERAGE(C13,D13)</f>
        <v>-4655982</v>
      </c>
      <c r="E25" s="165">
        <f>AVERAGE(D13,E13)</f>
        <v>-4449043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314138306.5</v>
      </c>
      <c r="D26" s="134">
        <f>+D25+D24</f>
        <v>317709377.875</v>
      </c>
      <c r="E26" s="134">
        <f>+E25+E24</f>
        <v>325327491.375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754151710</v>
      </c>
      <c r="D30" s="167">
        <v>759027009</v>
      </c>
      <c r="E30" s="135">
        <v>764205253</v>
      </c>
      <c r="N30" s="1"/>
      <c r="O30" s="1"/>
      <c r="P30" s="1"/>
    </row>
    <row r="31" spans="2:16" x14ac:dyDescent="0.2">
      <c r="B31" s="100" t="s">
        <v>273</v>
      </c>
      <c r="C31" s="168">
        <v>-371353467</v>
      </c>
      <c r="D31" s="168">
        <v>-372664881</v>
      </c>
      <c r="E31" s="165">
        <v>-373945563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382798243</v>
      </c>
      <c r="D32" s="135">
        <f>+D31+D30</f>
        <v>386362128</v>
      </c>
      <c r="E32" s="135">
        <f>+E31+E30</f>
        <v>390259690</v>
      </c>
    </row>
    <row r="33" spans="2:5" x14ac:dyDescent="0.2">
      <c r="B33" s="100" t="s">
        <v>275</v>
      </c>
      <c r="C33" s="167">
        <v>-4144454</v>
      </c>
      <c r="D33" s="135">
        <v>-4131392</v>
      </c>
      <c r="E33" s="167">
        <v>-4095055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-76050045</v>
      </c>
      <c r="D35" s="165">
        <v>-76059424</v>
      </c>
      <c r="E35" s="168">
        <v>-76050898</v>
      </c>
    </row>
    <row r="36" spans="2:5" x14ac:dyDescent="0.2">
      <c r="B36" s="100" t="s">
        <v>278</v>
      </c>
      <c r="C36" s="135">
        <f>SUM(C32:C35)</f>
        <v>302603744</v>
      </c>
      <c r="D36" s="135">
        <f>SUM(D32:D35)</f>
        <v>306171312</v>
      </c>
      <c r="E36" s="135">
        <f>SUM(E32:E35)</f>
        <v>310113737</v>
      </c>
    </row>
    <row r="37" spans="2:5" x14ac:dyDescent="0.2">
      <c r="B37" s="100" t="s">
        <v>279</v>
      </c>
      <c r="C37" s="167">
        <v>4508796</v>
      </c>
      <c r="D37" s="165">
        <v>4286398</v>
      </c>
      <c r="E37" s="167">
        <v>4031479</v>
      </c>
    </row>
    <row r="38" spans="2:5" ht="13.5" thickBot="1" x14ac:dyDescent="0.25">
      <c r="B38" s="98" t="s">
        <v>284</v>
      </c>
      <c r="C38" s="134">
        <f>+C37+C36</f>
        <v>307112540</v>
      </c>
      <c r="D38" s="140">
        <f>+D37+D36</f>
        <v>310457710</v>
      </c>
      <c r="E38" s="140">
        <f>+E37+E36</f>
        <v>314145216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202A617C04A0428413577807ECDB44" ma:contentTypeVersion="76" ma:contentTypeDescription="" ma:contentTypeScope="" ma:versionID="c9bf322e30efb4496116171c66ca9a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180944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B8A8000-323B-417D-9910-4A4351547157}"/>
</file>

<file path=customXml/itemProps2.xml><?xml version="1.0" encoding="utf-8"?>
<ds:datastoreItem xmlns:ds="http://schemas.openxmlformats.org/officeDocument/2006/customXml" ds:itemID="{86B08B78-F925-498A-AAED-ED7285D974D9}"/>
</file>

<file path=customXml/itemProps3.xml><?xml version="1.0" encoding="utf-8"?>
<ds:datastoreItem xmlns:ds="http://schemas.openxmlformats.org/officeDocument/2006/customXml" ds:itemID="{58C15A3A-5CA6-4FB5-AED9-4F7E9ADF3FA1}"/>
</file>

<file path=customXml/itemProps4.xml><?xml version="1.0" encoding="utf-8"?>
<ds:datastoreItem xmlns:ds="http://schemas.openxmlformats.org/officeDocument/2006/customXml" ds:itemID="{6EAC9058-FBB7-4F7C-B3A4-0F89F66C2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2018-11-09T00:27:10Z</cp:lastPrinted>
  <dcterms:created xsi:type="dcterms:W3CDTF">2004-02-03T00:32:55Z</dcterms:created>
  <dcterms:modified xsi:type="dcterms:W3CDTF">2018-11-09T00:27:13Z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0x0101006E56B4D1795A2E4DB2F0B01679ED314A0049202A617C04A0428413577807ECDB44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